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4"/>
  <workbookPr/>
  <mc:AlternateContent xmlns:mc="http://schemas.openxmlformats.org/markup-compatibility/2006">
    <mc:Choice Requires="x15">
      <x15ac:absPath xmlns:x15ac="http://schemas.microsoft.com/office/spreadsheetml/2010/11/ac" url="/Users/alex/Library/Containers/com.tencent.xinWeChat/Data/Library/Application Support/com.tencent.xinWeChat/2.0b4.0.9/3c90e71168dbc9df496e70bb651af340/Message/MessageTemp/594f9c3ecfd656d4d0f6c6b2a69d1f3c/File/销售报告（零壹+鑫荣懋）/空运/8F/"/>
    </mc:Choice>
  </mc:AlternateContent>
  <xr:revisionPtr revIDLastSave="0" documentId="13_ncr:1_{D922DFA6-E37B-874D-945C-7413B7427858}" xr6:coauthVersionLast="47" xr6:coauthVersionMax="47" xr10:uidLastSave="{00000000-0000-0000-0000-000000000000}"/>
  <bookViews>
    <workbookView xWindow="0" yWindow="880" windowWidth="36000" windowHeight="21260" xr2:uid="{00000000-000D-0000-FFFF-FFFF00000000}"/>
  </bookViews>
  <sheets>
    <sheet name="157-95432525" sheetId="2" r:id="rId1"/>
  </sheets>
  <definedNames>
    <definedName name="_xlnm._FilterDatabase" localSheetId="0" hidden="1">'157-95432525'!$A$12:$M$37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9" i="2" l="1"/>
  <c r="E48" i="2"/>
  <c r="E47" i="2"/>
  <c r="E46" i="2"/>
  <c r="E45" i="2"/>
  <c r="E44" i="2"/>
  <c r="E43" i="2"/>
  <c r="G39" i="2"/>
  <c r="K33" i="2"/>
  <c r="J33" i="2"/>
  <c r="J32" i="2"/>
  <c r="K32" i="2" s="1"/>
  <c r="J31" i="2"/>
  <c r="K31" i="2" s="1"/>
  <c r="J30" i="2"/>
  <c r="K30" i="2" s="1"/>
  <c r="J29" i="2"/>
  <c r="K29" i="2" s="1"/>
  <c r="K28" i="2"/>
  <c r="J28" i="2"/>
  <c r="J27" i="2"/>
  <c r="K27" i="2" s="1"/>
  <c r="J26" i="2"/>
  <c r="K26" i="2" s="1"/>
  <c r="J25" i="2"/>
  <c r="K25" i="2" s="1"/>
  <c r="J24" i="2"/>
  <c r="K24" i="2" s="1"/>
  <c r="K23" i="2"/>
  <c r="J23" i="2"/>
  <c r="J22" i="2"/>
  <c r="K22" i="2" s="1"/>
  <c r="J21" i="2"/>
  <c r="K21" i="2" s="1"/>
  <c r="J20" i="2"/>
  <c r="K20" i="2" s="1"/>
  <c r="J19" i="2"/>
  <c r="K19" i="2" s="1"/>
  <c r="J18" i="2"/>
  <c r="K18" i="2" s="1"/>
  <c r="J17" i="2"/>
  <c r="K17" i="2" s="1"/>
  <c r="J16" i="2"/>
  <c r="K16" i="2" s="1"/>
  <c r="J15" i="2"/>
  <c r="K15" i="2" s="1"/>
  <c r="J14" i="2"/>
  <c r="K14" i="2" s="1"/>
  <c r="K13" i="2"/>
  <c r="J13" i="2"/>
  <c r="J39" i="2" s="1"/>
  <c r="D42" i="2" l="1"/>
  <c r="D52" i="2"/>
  <c r="E52" i="2" s="1"/>
  <c r="K39" i="2"/>
  <c r="D50" i="2" l="1"/>
  <c r="E42" i="2"/>
  <c r="E50" i="2" l="1"/>
  <c r="D54" i="2"/>
  <c r="D55" i="2" l="1"/>
  <c r="E55" i="2" s="1"/>
  <c r="E54" i="2"/>
  <c r="L16" i="2" l="1"/>
  <c r="M16" i="2" s="1"/>
  <c r="L19" i="2"/>
  <c r="M19" i="2" s="1"/>
  <c r="L14" i="2"/>
  <c r="M14" i="2" s="1"/>
  <c r="L17" i="2"/>
  <c r="M17" i="2" s="1"/>
  <c r="L20" i="2"/>
  <c r="M20" i="2" s="1"/>
  <c r="L23" i="2"/>
  <c r="M23" i="2" s="1"/>
  <c r="L18" i="2"/>
  <c r="M18" i="2" s="1"/>
  <c r="L28" i="2"/>
  <c r="M28" i="2" s="1"/>
  <c r="L32" i="2"/>
  <c r="M32" i="2" s="1"/>
  <c r="L29" i="2"/>
  <c r="M29" i="2" s="1"/>
  <c r="L21" i="2"/>
  <c r="M21" i="2" s="1"/>
  <c r="L15" i="2"/>
  <c r="M15" i="2" s="1"/>
  <c r="M42" i="2" s="1"/>
  <c r="L24" i="2"/>
  <c r="M24" i="2" s="1"/>
  <c r="L25" i="2"/>
  <c r="M25" i="2" s="1"/>
  <c r="L22" i="2"/>
  <c r="M22" i="2" s="1"/>
  <c r="L33" i="2"/>
  <c r="M33" i="2" s="1"/>
  <c r="L30" i="2"/>
  <c r="M30" i="2" s="1"/>
  <c r="L26" i="2"/>
  <c r="M26" i="2" s="1"/>
  <c r="L13" i="2"/>
  <c r="M13" i="2" s="1"/>
  <c r="L27" i="2"/>
  <c r="M27" i="2" s="1"/>
  <c r="L31" i="2"/>
  <c r="M31" i="2" s="1"/>
  <c r="L39" i="2"/>
  <c r="M43" i="2" l="1"/>
  <c r="M39" i="2"/>
</calcChain>
</file>

<file path=xl/sharedStrings.xml><?xml version="1.0" encoding="utf-8"?>
<sst xmlns="http://schemas.openxmlformats.org/spreadsheetml/2006/main" count="160" uniqueCount="72">
  <si>
    <t>Sales Summary</t>
  </si>
  <si>
    <t>销售报告</t>
  </si>
  <si>
    <r>
      <rPr>
        <sz val="12"/>
        <rFont val="宋体-简"/>
        <family val="1"/>
        <charset val="134"/>
      </rPr>
      <t>供应商</t>
    </r>
    <r>
      <rPr>
        <sz val="12"/>
        <rFont val="Times New Roman Regular"/>
        <charset val="134"/>
      </rPr>
      <t xml:space="preserve"> Supplier:</t>
    </r>
  </si>
  <si>
    <t>OCHO FUEGOS SPA</t>
  </si>
  <si>
    <r>
      <rPr>
        <sz val="12"/>
        <rFont val="Cambria"/>
        <family val="1"/>
      </rPr>
      <t>到货日期</t>
    </r>
    <r>
      <rPr>
        <sz val="12"/>
        <rFont val="Times New Roman Regular"/>
        <charset val="134"/>
      </rPr>
      <t xml:space="preserve"> Arrival Date:</t>
    </r>
  </si>
  <si>
    <r>
      <rPr>
        <sz val="12"/>
        <rFont val="Cambria"/>
        <family val="1"/>
      </rPr>
      <t>销售日期</t>
    </r>
    <r>
      <rPr>
        <sz val="12"/>
        <rFont val="Times New Roman Regular"/>
        <charset val="134"/>
      </rPr>
      <t xml:space="preserve"> Date of Sale:</t>
    </r>
  </si>
  <si>
    <t>2023/12/17-2023/12/18</t>
  </si>
  <si>
    <r>
      <rPr>
        <sz val="12"/>
        <rFont val="Cambria"/>
        <family val="1"/>
      </rPr>
      <t>汇率</t>
    </r>
    <r>
      <rPr>
        <sz val="12"/>
        <rFont val="Times New Roman Regular"/>
        <charset val="134"/>
      </rPr>
      <t>FX Rate:</t>
    </r>
  </si>
  <si>
    <t>7.30</t>
  </si>
  <si>
    <r>
      <rPr>
        <sz val="12"/>
        <rFont val="宋体-简"/>
        <family val="1"/>
        <charset val="134"/>
      </rPr>
      <t>航班号</t>
    </r>
    <r>
      <rPr>
        <sz val="12"/>
        <rFont val="Times New Roman Regular"/>
        <charset val="134"/>
      </rPr>
      <t>Flight No:</t>
    </r>
  </si>
  <si>
    <t>QR8813/QR8940</t>
  </si>
  <si>
    <r>
      <rPr>
        <sz val="12"/>
        <rFont val="Cambria"/>
        <family val="1"/>
      </rPr>
      <t>提单号</t>
    </r>
    <r>
      <rPr>
        <sz val="12"/>
        <rFont val="Times New Roman Regular"/>
        <charset val="134"/>
      </rPr>
      <t xml:space="preserve"> AWB:</t>
    </r>
  </si>
  <si>
    <t>157-95432525</t>
  </si>
  <si>
    <r>
      <rPr>
        <sz val="12"/>
        <rFont val="Cambria"/>
        <family val="1"/>
      </rPr>
      <t>销售地点</t>
    </r>
    <r>
      <rPr>
        <sz val="12"/>
        <rFont val="Times New Roman Regular"/>
        <charset val="134"/>
      </rPr>
      <t xml:space="preserve"> Sales Location:</t>
    </r>
  </si>
  <si>
    <t>Guangzhou</t>
  </si>
  <si>
    <r>
      <rPr>
        <sz val="12"/>
        <rFont val="Cambria"/>
        <family val="1"/>
      </rPr>
      <t>日期</t>
    </r>
  </si>
  <si>
    <r>
      <rPr>
        <sz val="12"/>
        <rFont val="Cambria"/>
        <family val="1"/>
      </rPr>
      <t>板号</t>
    </r>
  </si>
  <si>
    <r>
      <rPr>
        <sz val="12"/>
        <rFont val="Cambria"/>
        <family val="1"/>
      </rPr>
      <t>品种</t>
    </r>
  </si>
  <si>
    <r>
      <rPr>
        <sz val="12"/>
        <rFont val="Cambria"/>
        <family val="1"/>
      </rPr>
      <t>包装厂</t>
    </r>
  </si>
  <si>
    <r>
      <rPr>
        <sz val="12"/>
        <rFont val="Cambria"/>
        <family val="1"/>
      </rPr>
      <t>果园</t>
    </r>
  </si>
  <si>
    <r>
      <rPr>
        <sz val="12"/>
        <rFont val="Cambria"/>
        <family val="1"/>
      </rPr>
      <t>大小</t>
    </r>
  </si>
  <si>
    <r>
      <rPr>
        <sz val="12"/>
        <rFont val="Cambria"/>
        <family val="1"/>
      </rPr>
      <t>数量</t>
    </r>
  </si>
  <si>
    <r>
      <rPr>
        <sz val="12"/>
        <rFont val="Cambria"/>
        <family val="1"/>
      </rPr>
      <t>规格</t>
    </r>
  </si>
  <si>
    <r>
      <rPr>
        <sz val="12"/>
        <rFont val="Cambria"/>
        <family val="1"/>
      </rPr>
      <t>价格</t>
    </r>
    <r>
      <rPr>
        <sz val="12"/>
        <rFont val="Times New Roman Regular"/>
        <charset val="134"/>
      </rPr>
      <t>(</t>
    </r>
    <r>
      <rPr>
        <sz val="12"/>
        <rFont val="Cambria"/>
        <family val="1"/>
      </rPr>
      <t>人民币</t>
    </r>
    <r>
      <rPr>
        <sz val="12"/>
        <rFont val="Times New Roman Regular"/>
        <charset val="134"/>
      </rPr>
      <t>)</t>
    </r>
  </si>
  <si>
    <r>
      <rPr>
        <sz val="12"/>
        <rFont val="Cambria"/>
        <family val="1"/>
      </rPr>
      <t>总数</t>
    </r>
    <r>
      <rPr>
        <sz val="12"/>
        <rFont val="Times New Roman Regular"/>
        <charset val="134"/>
      </rPr>
      <t>(</t>
    </r>
    <r>
      <rPr>
        <sz val="12"/>
        <rFont val="Cambria"/>
        <family val="1"/>
      </rPr>
      <t>人民币</t>
    </r>
    <r>
      <rPr>
        <sz val="12"/>
        <rFont val="Times New Roman Regular"/>
        <charset val="134"/>
      </rPr>
      <t>)</t>
    </r>
  </si>
  <si>
    <r>
      <rPr>
        <sz val="12"/>
        <rFont val="Cambria"/>
        <family val="1"/>
      </rPr>
      <t>总数</t>
    </r>
    <r>
      <rPr>
        <sz val="12"/>
        <rFont val="Times New Roman Regular"/>
        <charset val="134"/>
      </rPr>
      <t>(</t>
    </r>
    <r>
      <rPr>
        <sz val="12"/>
        <rFont val="Cambria"/>
        <family val="1"/>
      </rPr>
      <t>美金</t>
    </r>
    <r>
      <rPr>
        <sz val="12"/>
        <rFont val="Times New Roman Regular"/>
        <charset val="134"/>
      </rPr>
      <t>)</t>
    </r>
  </si>
  <si>
    <r>
      <rPr>
        <sz val="12"/>
        <rFont val="Cambria"/>
        <family val="1"/>
      </rPr>
      <t>每箱收益</t>
    </r>
    <r>
      <rPr>
        <sz val="12"/>
        <rFont val="Times New Roman Regular"/>
        <charset val="134"/>
      </rPr>
      <t xml:space="preserve"> FOB</t>
    </r>
  </si>
  <si>
    <r>
      <rPr>
        <sz val="12"/>
        <rFont val="Cambria"/>
        <family val="1"/>
      </rPr>
      <t>总收益</t>
    </r>
    <r>
      <rPr>
        <sz val="12"/>
        <rFont val="Times New Roman Regular"/>
        <charset val="134"/>
      </rPr>
      <t xml:space="preserve"> FOB</t>
    </r>
  </si>
  <si>
    <t>Date</t>
  </si>
  <si>
    <t>Pallet No.</t>
  </si>
  <si>
    <t>Variety</t>
  </si>
  <si>
    <t>CSP</t>
  </si>
  <si>
    <t>CSG</t>
  </si>
  <si>
    <t>Size</t>
  </si>
  <si>
    <t>Quantity</t>
  </si>
  <si>
    <t>Specification</t>
  </si>
  <si>
    <t>Price RMB</t>
  </si>
  <si>
    <t>Total RMB</t>
  </si>
  <si>
    <t>Total</t>
  </si>
  <si>
    <t>FOB Return</t>
  </si>
  <si>
    <t>Total Return</t>
  </si>
  <si>
    <t>LAPINS</t>
  </si>
  <si>
    <t>2JD</t>
  </si>
  <si>
    <t>2.5kg</t>
  </si>
  <si>
    <t>2J</t>
  </si>
  <si>
    <t>BING</t>
  </si>
  <si>
    <t>JDD</t>
  </si>
  <si>
    <t>JD</t>
  </si>
  <si>
    <t>SANTINA</t>
  </si>
  <si>
    <t>3J</t>
  </si>
  <si>
    <t>3JD</t>
  </si>
  <si>
    <t/>
  </si>
  <si>
    <t>Customs</t>
  </si>
  <si>
    <t>Damage</t>
  </si>
  <si>
    <r>
      <rPr>
        <sz val="12"/>
        <rFont val="Cambria"/>
        <family val="1"/>
      </rPr>
      <t>总数</t>
    </r>
    <r>
      <rPr>
        <sz val="12"/>
        <rFont val="Times New Roman Regular"/>
        <charset val="134"/>
      </rPr>
      <t xml:space="preserve"> Total:</t>
    </r>
  </si>
  <si>
    <r>
      <rPr>
        <sz val="12"/>
        <rFont val="Cambria"/>
        <family val="1"/>
      </rPr>
      <t>其他费用</t>
    </r>
    <r>
      <rPr>
        <sz val="12"/>
        <rFont val="Times New Roman Regular"/>
        <charset val="134"/>
      </rPr>
      <t xml:space="preserve"> Additional Fees</t>
    </r>
  </si>
  <si>
    <r>
      <rPr>
        <sz val="12"/>
        <rFont val="Cambria"/>
        <family val="1"/>
      </rPr>
      <t>人民币</t>
    </r>
    <r>
      <rPr>
        <sz val="12"/>
        <rFont val="Times New Roman Regular"/>
        <charset val="134"/>
      </rPr>
      <t xml:space="preserve"> RMB</t>
    </r>
  </si>
  <si>
    <r>
      <rPr>
        <sz val="12"/>
        <rFont val="Cambria"/>
        <family val="1"/>
      </rPr>
      <t>美金</t>
    </r>
    <r>
      <rPr>
        <sz val="12"/>
        <rFont val="Times New Roman Regular"/>
        <charset val="134"/>
      </rPr>
      <t xml:space="preserve"> USD</t>
    </r>
  </si>
  <si>
    <r>
      <rPr>
        <sz val="12"/>
        <rFont val="Times New Roman Regular"/>
        <charset val="134"/>
      </rPr>
      <t>Note</t>
    </r>
    <r>
      <rPr>
        <sz val="12"/>
        <rFont val="Cambria"/>
        <family val="1"/>
      </rPr>
      <t>：</t>
    </r>
  </si>
  <si>
    <r>
      <rPr>
        <sz val="12"/>
        <rFont val="宋体-简"/>
        <family val="1"/>
        <charset val="134"/>
      </rPr>
      <t>总收益</t>
    </r>
    <r>
      <rPr>
        <sz val="12"/>
        <rFont val="Times New Roman Regular"/>
        <charset val="134"/>
      </rPr>
      <t xml:space="preserve"> FOB</t>
    </r>
  </si>
  <si>
    <r>
      <rPr>
        <sz val="12"/>
        <rFont val="Cambria"/>
        <family val="1"/>
      </rPr>
      <t>海关</t>
    </r>
    <r>
      <rPr>
        <sz val="12"/>
        <rFont val="Times New Roman Regular"/>
        <charset val="134"/>
      </rPr>
      <t>/</t>
    </r>
    <r>
      <rPr>
        <sz val="12"/>
        <rFont val="Cambria"/>
        <family val="1"/>
      </rPr>
      <t>税金</t>
    </r>
    <r>
      <rPr>
        <sz val="12"/>
        <rFont val="Times New Roman Regular"/>
        <charset val="134"/>
      </rPr>
      <t xml:space="preserve"> Customs/VAT</t>
    </r>
  </si>
  <si>
    <r>
      <rPr>
        <sz val="12"/>
        <rFont val="Cambria"/>
        <family val="1"/>
      </rPr>
      <t>空运费</t>
    </r>
    <r>
      <rPr>
        <sz val="12"/>
        <rFont val="Times New Roman Regular"/>
        <charset val="134"/>
      </rPr>
      <t xml:space="preserve"> Airfreight</t>
    </r>
  </si>
  <si>
    <r>
      <rPr>
        <sz val="12"/>
        <rFont val="Cambria"/>
        <family val="1"/>
      </rPr>
      <t>智利机场杂费</t>
    </r>
    <r>
      <rPr>
        <sz val="12"/>
        <rFont val="Times New Roman Regular"/>
        <charset val="134"/>
      </rPr>
      <t>Chile Airport Fees</t>
    </r>
  </si>
  <si>
    <r>
      <rPr>
        <sz val="12"/>
        <rFont val="Cambria"/>
        <family val="1"/>
      </rPr>
      <t>机场提货费</t>
    </r>
    <r>
      <rPr>
        <sz val="12"/>
        <rFont val="Times New Roman Regular"/>
        <charset val="134"/>
      </rPr>
      <t xml:space="preserve"> Airport Fees</t>
    </r>
  </si>
  <si>
    <r>
      <rPr>
        <sz val="12"/>
        <rFont val="Cambria"/>
        <family val="1"/>
      </rPr>
      <t>运输费</t>
    </r>
    <r>
      <rPr>
        <sz val="12"/>
        <rFont val="Times New Roman Regular"/>
        <charset val="134"/>
      </rPr>
      <t xml:space="preserve"> Trucking Fees</t>
    </r>
  </si>
  <si>
    <r>
      <rPr>
        <sz val="12"/>
        <rFont val="Cambria"/>
        <family val="1"/>
      </rPr>
      <t>文件费</t>
    </r>
    <r>
      <rPr>
        <sz val="12"/>
        <rFont val="Times New Roman Regular"/>
        <charset val="134"/>
      </rPr>
      <t xml:space="preserve"> Doc.Fees</t>
    </r>
  </si>
  <si>
    <r>
      <rPr>
        <sz val="12"/>
        <rFont val="Cambria"/>
        <family val="1"/>
      </rPr>
      <t>入场费</t>
    </r>
    <r>
      <rPr>
        <sz val="12"/>
        <rFont val="Times New Roman Regular"/>
        <charset val="134"/>
      </rPr>
      <t xml:space="preserve"> Market Entry Fees</t>
    </r>
  </si>
  <si>
    <r>
      <rPr>
        <sz val="12"/>
        <rFont val="Cambria"/>
        <family val="1"/>
      </rPr>
      <t>市场费用</t>
    </r>
    <r>
      <rPr>
        <sz val="12"/>
        <rFont val="Times New Roman Regular"/>
        <charset val="134"/>
      </rPr>
      <t xml:space="preserve"> Market Fees</t>
    </r>
  </si>
  <si>
    <r>
      <rPr>
        <sz val="12"/>
        <rFont val="Cambria"/>
        <family val="1"/>
      </rPr>
      <t>小计</t>
    </r>
    <r>
      <rPr>
        <sz val="12"/>
        <rFont val="Times New Roman Regular"/>
        <charset val="134"/>
      </rPr>
      <t xml:space="preserve"> Total Fees</t>
    </r>
  </si>
  <si>
    <r>
      <rPr>
        <sz val="12"/>
        <rFont val="Cambria"/>
        <family val="1"/>
      </rPr>
      <t>销售佣金</t>
    </r>
    <r>
      <rPr>
        <sz val="12"/>
        <rFont val="Times New Roman Regular"/>
        <charset val="134"/>
      </rPr>
      <t xml:space="preserve"> Commission (8.00%</t>
    </r>
    <r>
      <rPr>
        <sz val="12"/>
        <rFont val="Cambria"/>
        <family val="1"/>
      </rPr>
      <t>）</t>
    </r>
  </si>
  <si>
    <r>
      <rPr>
        <sz val="12"/>
        <rFont val="Cambria"/>
        <family val="1"/>
      </rPr>
      <t>总费用</t>
    </r>
    <r>
      <rPr>
        <sz val="12"/>
        <rFont val="Times New Roman Regular"/>
        <charset val="134"/>
      </rPr>
      <t xml:space="preserve"> Total Charges</t>
    </r>
  </si>
  <si>
    <r>
      <rPr>
        <sz val="12"/>
        <rFont val="Cambria"/>
        <family val="1"/>
      </rPr>
      <t>每箱平均费用</t>
    </r>
    <r>
      <rPr>
        <sz val="12"/>
        <rFont val="Times New Roman Regular"/>
        <charset val="134"/>
      </rPr>
      <t xml:space="preserve"> Ave/box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</si>
</sst>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&quot;￥&quot;#,##0.00;&quot;￥&quot;\-#,##0.00"/>
    <numFmt numFmtId="168" formatCode="_ &quot;￥&quot;* #,##0.00_ ;_ &quot;￥&quot;* \-#,##0.00_ ;_ &quot;￥&quot;* &quot;-&quot;??_ ;_ @_ "/>
    <numFmt numFmtId="169" formatCode="&quot;￥&quot;#,##0.00_);[Red]\(&quot;￥&quot;#,##0.00\)"/>
    <numFmt numFmtId="170" formatCode="&quot;US$&quot;#,##0.00;\-&quot;US$&quot;#,##0.00"/>
    <numFmt numFmtId="171" formatCode="#,##0.00_ "/>
  </numFmts>
  <fonts count="9">
    <font>
      <sz val="11"/>
      <color theme="1"/>
      <name val="Calibri"/>
      <charset val="134"/>
      <scheme val="minor"/>
    </font>
    <font>
      <sz val="12"/>
      <name val="Times New Roman Regular"/>
      <charset val="134"/>
    </font>
    <font>
      <sz val="11"/>
      <color theme="1"/>
      <name val="Times New Roman Regular"/>
      <charset val="134"/>
    </font>
    <font>
      <sz val="18"/>
      <name val="Times New Roman Regular"/>
      <charset val="134"/>
    </font>
    <font>
      <sz val="18"/>
      <name val="宋体-简"/>
      <family val="1"/>
      <charset val="134"/>
    </font>
    <font>
      <sz val="12"/>
      <name val="宋体-简"/>
      <family val="1"/>
      <charset val="134"/>
    </font>
    <font>
      <sz val="12"/>
      <name val="Times New Roman"/>
      <family val="1"/>
    </font>
    <font>
      <sz val="12"/>
      <name val="Cambria"/>
      <family val="1"/>
    </font>
    <font>
      <sz val="11"/>
      <color theme="1"/>
      <name val="Calibri"/>
      <charset val="134"/>
      <scheme val="minor"/>
    </font>
  </fonts>
  <fills count="4">
    <fill>
      <patternFill patternType="none"/>
    </fill>
    <fill>
      <patternFill patternType="gray125"/>
    </fill>
    <fill>
      <patternFill patternType="mediumGray">
        <fgColor rgb="FFDDEBF7"/>
        <bgColor rgb="FFDDEBF7"/>
      </patternFill>
    </fill>
    <fill>
      <patternFill patternType="mediumGray">
        <fgColor rgb="FFE2EFDA"/>
        <bgColor rgb="FFE2EFDA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8" fontId="8" fillId="0" borderId="0" applyFont="0" applyFill="0" applyBorder="0" applyAlignment="0" applyProtection="0">
      <alignment vertical="center"/>
    </xf>
  </cellStyleXfs>
  <cellXfs count="3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2" fillId="0" borderId="0" xfId="0" applyFont="1"/>
    <xf numFmtId="0" fontId="5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4" fontId="6" fillId="0" borderId="3" xfId="0" applyNumberFormat="1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169" fontId="1" fillId="0" borderId="3" xfId="0" applyNumberFormat="1" applyFont="1" applyBorder="1" applyAlignment="1">
      <alignment horizontal="right" vertical="center"/>
    </xf>
    <xf numFmtId="169" fontId="1" fillId="0" borderId="0" xfId="0" applyNumberFormat="1" applyFont="1"/>
    <xf numFmtId="0" fontId="1" fillId="0" borderId="0" xfId="0" applyFont="1" applyAlignment="1">
      <alignment horizontal="right" vertical="center"/>
    </xf>
    <xf numFmtId="14" fontId="1" fillId="0" borderId="0" xfId="0" applyNumberFormat="1" applyFont="1" applyAlignment="1">
      <alignment horizontal="left" vertical="center"/>
    </xf>
    <xf numFmtId="14" fontId="1" fillId="0" borderId="0" xfId="0" applyNumberFormat="1" applyFont="1" applyAlignment="1">
      <alignment vertical="center"/>
    </xf>
    <xf numFmtId="0" fontId="1" fillId="0" borderId="0" xfId="0" applyFont="1" applyAlignment="1">
      <alignment vertical="center"/>
    </xf>
    <xf numFmtId="170" fontId="1" fillId="0" borderId="3" xfId="0" applyNumberFormat="1" applyFont="1" applyBorder="1" applyAlignment="1">
      <alignment horizontal="right" vertical="center"/>
    </xf>
    <xf numFmtId="170" fontId="1" fillId="0" borderId="0" xfId="0" applyNumberFormat="1" applyFont="1"/>
    <xf numFmtId="164" fontId="1" fillId="0" borderId="3" xfId="0" applyNumberFormat="1" applyFont="1" applyBorder="1" applyAlignment="1">
      <alignment horizontal="right" vertical="center"/>
    </xf>
    <xf numFmtId="0" fontId="6" fillId="0" borderId="3" xfId="0" applyFont="1" applyBorder="1" applyAlignment="1">
      <alignment horizontal="right" vertical="center"/>
    </xf>
    <xf numFmtId="170" fontId="1" fillId="0" borderId="3" xfId="1" applyNumberFormat="1" applyFont="1" applyBorder="1" applyAlignment="1">
      <alignment horizontal="right" vertical="center"/>
    </xf>
    <xf numFmtId="164" fontId="1" fillId="3" borderId="3" xfId="0" applyNumberFormat="1" applyFont="1" applyFill="1" applyBorder="1" applyAlignment="1">
      <alignment horizontal="center" vertical="center"/>
    </xf>
    <xf numFmtId="164" fontId="1" fillId="3" borderId="3" xfId="0" applyNumberFormat="1" applyFont="1" applyFill="1" applyBorder="1" applyAlignment="1">
      <alignment horizontal="right" vertical="center"/>
    </xf>
    <xf numFmtId="170" fontId="1" fillId="3" borderId="3" xfId="0" applyNumberFormat="1" applyFont="1" applyFill="1" applyBorder="1" applyAlignment="1">
      <alignment horizontal="right" vertical="center"/>
    </xf>
    <xf numFmtId="171" fontId="2" fillId="0" borderId="0" xfId="0" applyNumberFormat="1" applyFont="1"/>
    <xf numFmtId="0" fontId="1" fillId="0" borderId="3" xfId="0" applyFont="1" applyBorder="1" applyAlignment="1">
      <alignment horizontal="center" vertical="top"/>
    </xf>
    <xf numFmtId="0" fontId="7" fillId="2" borderId="1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top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right" vertical="center"/>
    </xf>
    <xf numFmtId="0" fontId="1" fillId="0" borderId="3" xfId="0" applyFont="1" applyBorder="1"/>
    <xf numFmtId="0" fontId="1" fillId="3" borderId="3" xfId="0" applyFont="1" applyFill="1" applyBorder="1"/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1" fillId="0" borderId="3" xfId="0" applyFont="1" applyBorder="1" applyAlignment="1">
      <alignment horizontal="left" vertical="top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83"/>
  <sheetViews>
    <sheetView tabSelected="1" topLeftCell="A8" workbookViewId="0">
      <selection activeCell="E20" sqref="E20"/>
    </sheetView>
  </sheetViews>
  <sheetFormatPr baseColWidth="10" defaultColWidth="9" defaultRowHeight="14"/>
  <cols>
    <col min="1" max="1" width="18.83203125" style="3" customWidth="1"/>
    <col min="2" max="2" width="17" style="3" customWidth="1"/>
    <col min="3" max="4" width="21" style="3" customWidth="1"/>
    <col min="5" max="5" width="23" style="3" customWidth="1"/>
    <col min="6" max="6" width="17.5" style="3" customWidth="1"/>
    <col min="7" max="7" width="15.83203125" style="3" customWidth="1"/>
    <col min="8" max="8" width="19.5" style="3" customWidth="1"/>
    <col min="9" max="9" width="18.33203125" style="3" customWidth="1"/>
    <col min="10" max="10" width="19.83203125" style="3" customWidth="1"/>
    <col min="11" max="11" width="18.83203125" style="3" customWidth="1"/>
    <col min="12" max="12" width="18" style="3" customWidth="1"/>
    <col min="13" max="13" width="19.1640625" style="3" customWidth="1"/>
    <col min="14" max="14" width="14.83203125" style="3"/>
    <col min="15" max="15" width="17.83203125" style="3"/>
    <col min="16" max="16384" width="9" style="3"/>
  </cols>
  <sheetData>
    <row r="1" spans="1:13">
      <c r="A1" s="35" t="s">
        <v>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</row>
    <row r="2" spans="1:13">
      <c r="A2" s="35"/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</row>
    <row r="3" spans="1:13" ht="30" customHeight="1">
      <c r="A3" s="35"/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</row>
    <row r="4" spans="1:13">
      <c r="A4" s="36" t="s">
        <v>1</v>
      </c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</row>
    <row r="5" spans="1:13">
      <c r="A5" s="35"/>
      <c r="B5" s="35"/>
      <c r="C5" s="35"/>
      <c r="D5" s="35"/>
      <c r="E5" s="35"/>
      <c r="F5" s="35"/>
      <c r="G5" s="35"/>
      <c r="H5" s="35"/>
      <c r="I5" s="35"/>
      <c r="J5" s="35"/>
      <c r="K5" s="35"/>
      <c r="L5" s="35"/>
      <c r="M5" s="35"/>
    </row>
    <row r="6" spans="1:13" ht="11" customHeight="1">
      <c r="A6" s="35"/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</row>
    <row r="7" spans="1:13">
      <c r="A7" s="30"/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</row>
    <row r="8" spans="1:13" s="1" customFormat="1" ht="24" customHeight="1">
      <c r="A8" s="4" t="s">
        <v>2</v>
      </c>
      <c r="B8" s="31" t="s">
        <v>3</v>
      </c>
      <c r="C8" s="31"/>
      <c r="E8" s="14" t="s">
        <v>4</v>
      </c>
      <c r="F8" s="15">
        <v>45276</v>
      </c>
      <c r="G8" s="16"/>
      <c r="H8" s="32" t="s">
        <v>5</v>
      </c>
      <c r="I8" s="32"/>
      <c r="J8" s="15" t="s">
        <v>6</v>
      </c>
      <c r="L8" s="14" t="s">
        <v>7</v>
      </c>
      <c r="M8" s="5" t="s">
        <v>8</v>
      </c>
    </row>
    <row r="9" spans="1:13" s="1" customFormat="1" ht="24" customHeight="1">
      <c r="A9" s="4" t="s">
        <v>9</v>
      </c>
      <c r="B9" s="31" t="s">
        <v>10</v>
      </c>
      <c r="C9" s="31"/>
      <c r="E9" s="14" t="s">
        <v>11</v>
      </c>
      <c r="F9" s="5" t="s">
        <v>12</v>
      </c>
      <c r="G9" s="17"/>
      <c r="H9" s="32" t="s">
        <v>13</v>
      </c>
      <c r="I9" s="32"/>
      <c r="J9" s="5" t="s">
        <v>14</v>
      </c>
    </row>
    <row r="10" spans="1:13" ht="24" customHeight="1"/>
    <row r="11" spans="1:13" s="2" customFormat="1" ht="24" customHeight="1">
      <c r="A11" s="6" t="s">
        <v>15</v>
      </c>
      <c r="B11" s="6" t="s">
        <v>16</v>
      </c>
      <c r="C11" s="6" t="s">
        <v>17</v>
      </c>
      <c r="D11" s="6" t="s">
        <v>18</v>
      </c>
      <c r="E11" s="6" t="s">
        <v>19</v>
      </c>
      <c r="F11" s="6" t="s">
        <v>20</v>
      </c>
      <c r="G11" s="6" t="s">
        <v>21</v>
      </c>
      <c r="H11" s="6" t="s">
        <v>22</v>
      </c>
      <c r="I11" s="6" t="s">
        <v>23</v>
      </c>
      <c r="J11" s="6" t="s">
        <v>24</v>
      </c>
      <c r="K11" s="6" t="s">
        <v>25</v>
      </c>
      <c r="L11" s="6" t="s">
        <v>26</v>
      </c>
      <c r="M11" s="28" t="s">
        <v>27</v>
      </c>
    </row>
    <row r="12" spans="1:13" s="2" customFormat="1" ht="24" customHeight="1">
      <c r="A12" s="7" t="s">
        <v>28</v>
      </c>
      <c r="B12" s="7" t="s">
        <v>29</v>
      </c>
      <c r="C12" s="7" t="s">
        <v>30</v>
      </c>
      <c r="D12" s="7" t="s">
        <v>31</v>
      </c>
      <c r="E12" s="7" t="s">
        <v>32</v>
      </c>
      <c r="F12" s="7" t="s">
        <v>33</v>
      </c>
      <c r="G12" s="7" t="s">
        <v>34</v>
      </c>
      <c r="H12" s="7" t="s">
        <v>35</v>
      </c>
      <c r="I12" s="7" t="s">
        <v>36</v>
      </c>
      <c r="J12" s="7" t="s">
        <v>37</v>
      </c>
      <c r="K12" s="7" t="s">
        <v>38</v>
      </c>
      <c r="L12" s="7" t="s">
        <v>39</v>
      </c>
      <c r="M12" s="7" t="s">
        <v>40</v>
      </c>
    </row>
    <row r="13" spans="1:13" s="2" customFormat="1" ht="24" customHeight="1">
      <c r="A13" s="8">
        <v>45277</v>
      </c>
      <c r="B13" s="9">
        <v>1511164</v>
      </c>
      <c r="C13" s="9" t="s">
        <v>41</v>
      </c>
      <c r="D13" s="9">
        <v>121064</v>
      </c>
      <c r="E13" s="9">
        <v>121944</v>
      </c>
      <c r="F13" s="9" t="s">
        <v>42</v>
      </c>
      <c r="G13" s="9">
        <v>280</v>
      </c>
      <c r="H13" s="9" t="s">
        <v>43</v>
      </c>
      <c r="I13" s="20">
        <v>270</v>
      </c>
      <c r="J13" s="20">
        <f t="shared" ref="J13:J18" si="0">G13*I13</f>
        <v>75600</v>
      </c>
      <c r="K13" s="18">
        <f t="shared" ref="K13:K18" si="1">J13/$M$8</f>
        <v>10356.164383561643</v>
      </c>
      <c r="L13" s="18">
        <f t="shared" ref="L13:L18" si="2">K13/G13-$E$55</f>
        <v>14.377066095747185</v>
      </c>
      <c r="M13" s="18">
        <f t="shared" ref="M13:M18" si="3">L13*G13</f>
        <v>4025.5785068092118</v>
      </c>
    </row>
    <row r="14" spans="1:13" s="2" customFormat="1" ht="24" customHeight="1">
      <c r="A14" s="8">
        <v>45277</v>
      </c>
      <c r="B14" s="9">
        <v>1511168</v>
      </c>
      <c r="C14" s="9" t="s">
        <v>41</v>
      </c>
      <c r="D14" s="9">
        <v>121064</v>
      </c>
      <c r="E14" s="9">
        <v>121944</v>
      </c>
      <c r="F14" s="9" t="s">
        <v>44</v>
      </c>
      <c r="G14" s="9">
        <v>280</v>
      </c>
      <c r="H14" s="9" t="s">
        <v>43</v>
      </c>
      <c r="I14" s="20">
        <v>260</v>
      </c>
      <c r="J14" s="20">
        <f t="shared" si="0"/>
        <v>72800</v>
      </c>
      <c r="K14" s="18">
        <f t="shared" si="1"/>
        <v>9972.6027397260277</v>
      </c>
      <c r="L14" s="18">
        <f t="shared" si="2"/>
        <v>13.007203082048559</v>
      </c>
      <c r="M14" s="18">
        <f t="shared" si="3"/>
        <v>3642.0168629735963</v>
      </c>
    </row>
    <row r="15" spans="1:13" s="2" customFormat="1" ht="24" customHeight="1">
      <c r="A15" s="8">
        <v>45277</v>
      </c>
      <c r="B15" s="9">
        <v>1511169</v>
      </c>
      <c r="C15" s="9" t="s">
        <v>45</v>
      </c>
      <c r="D15" s="9">
        <v>121064</v>
      </c>
      <c r="E15" s="9">
        <v>105448</v>
      </c>
      <c r="F15" s="9" t="s">
        <v>46</v>
      </c>
      <c r="G15" s="9">
        <v>30</v>
      </c>
      <c r="H15" s="9" t="s">
        <v>43</v>
      </c>
      <c r="I15" s="20">
        <v>280</v>
      </c>
      <c r="J15" s="20">
        <f t="shared" si="0"/>
        <v>8400</v>
      </c>
      <c r="K15" s="18">
        <f t="shared" si="1"/>
        <v>1150.6849315068494</v>
      </c>
      <c r="L15" s="18">
        <f t="shared" si="2"/>
        <v>15.746929109445819</v>
      </c>
      <c r="M15" s="18">
        <f t="shared" si="3"/>
        <v>472.40787328337456</v>
      </c>
    </row>
    <row r="16" spans="1:13" s="2" customFormat="1" ht="24" customHeight="1">
      <c r="A16" s="8">
        <v>45277</v>
      </c>
      <c r="B16" s="9">
        <v>1511169</v>
      </c>
      <c r="C16" s="9" t="s">
        <v>45</v>
      </c>
      <c r="D16" s="9">
        <v>121064</v>
      </c>
      <c r="E16" s="9">
        <v>105448</v>
      </c>
      <c r="F16" s="9" t="s">
        <v>46</v>
      </c>
      <c r="G16" s="9">
        <v>223</v>
      </c>
      <c r="H16" s="9" t="s">
        <v>43</v>
      </c>
      <c r="I16" s="20">
        <v>270</v>
      </c>
      <c r="J16" s="20">
        <f t="shared" si="0"/>
        <v>60210</v>
      </c>
      <c r="K16" s="18">
        <f t="shared" si="1"/>
        <v>8247.9452054794529</v>
      </c>
      <c r="L16" s="18">
        <f t="shared" si="2"/>
        <v>14.377066095747185</v>
      </c>
      <c r="M16" s="18">
        <f t="shared" si="3"/>
        <v>3206.0857393516221</v>
      </c>
    </row>
    <row r="17" spans="1:13" s="2" customFormat="1" ht="24" customHeight="1">
      <c r="A17" s="8">
        <v>45277</v>
      </c>
      <c r="B17" s="9">
        <v>1511169</v>
      </c>
      <c r="C17" s="9" t="s">
        <v>45</v>
      </c>
      <c r="D17" s="9">
        <v>121064</v>
      </c>
      <c r="E17" s="9">
        <v>105448</v>
      </c>
      <c r="F17" s="9" t="s">
        <v>47</v>
      </c>
      <c r="G17" s="9">
        <v>27</v>
      </c>
      <c r="H17" s="9" t="s">
        <v>43</v>
      </c>
      <c r="I17" s="20">
        <v>270</v>
      </c>
      <c r="J17" s="20">
        <f t="shared" si="0"/>
        <v>7290</v>
      </c>
      <c r="K17" s="18">
        <f t="shared" si="1"/>
        <v>998.63013698630141</v>
      </c>
      <c r="L17" s="18">
        <f t="shared" si="2"/>
        <v>14.377066095747185</v>
      </c>
      <c r="M17" s="18">
        <f t="shared" si="3"/>
        <v>388.18078458517402</v>
      </c>
    </row>
    <row r="18" spans="1:13" s="2" customFormat="1" ht="24" customHeight="1">
      <c r="A18" s="8">
        <v>45277</v>
      </c>
      <c r="B18" s="9">
        <v>1511172</v>
      </c>
      <c r="C18" s="9" t="s">
        <v>41</v>
      </c>
      <c r="D18" s="9">
        <v>121064</v>
      </c>
      <c r="E18" s="9">
        <v>121944</v>
      </c>
      <c r="F18" s="9" t="s">
        <v>42</v>
      </c>
      <c r="G18" s="9">
        <v>280</v>
      </c>
      <c r="H18" s="9" t="s">
        <v>43</v>
      </c>
      <c r="I18" s="20">
        <v>270</v>
      </c>
      <c r="J18" s="20">
        <f t="shared" si="0"/>
        <v>75600</v>
      </c>
      <c r="K18" s="18">
        <f t="shared" si="1"/>
        <v>10356.164383561643</v>
      </c>
      <c r="L18" s="18">
        <f t="shared" si="2"/>
        <v>14.377066095747185</v>
      </c>
      <c r="M18" s="18">
        <f t="shared" si="3"/>
        <v>4025.5785068092118</v>
      </c>
    </row>
    <row r="19" spans="1:13" s="2" customFormat="1" ht="24" customHeight="1">
      <c r="A19" s="8">
        <v>45277</v>
      </c>
      <c r="B19" s="9">
        <v>1511174</v>
      </c>
      <c r="C19" s="9" t="s">
        <v>41</v>
      </c>
      <c r="D19" s="9">
        <v>121064</v>
      </c>
      <c r="E19" s="9">
        <v>121944</v>
      </c>
      <c r="F19" s="9" t="s">
        <v>44</v>
      </c>
      <c r="G19" s="9">
        <v>239</v>
      </c>
      <c r="H19" s="9" t="s">
        <v>43</v>
      </c>
      <c r="I19" s="20">
        <v>260</v>
      </c>
      <c r="J19" s="20">
        <f t="shared" ref="J19:J33" si="4">G19*I19</f>
        <v>62140</v>
      </c>
      <c r="K19" s="18">
        <f t="shared" ref="K19:K33" si="5">J19/$M$8</f>
        <v>8512.3287671232883</v>
      </c>
      <c r="L19" s="18">
        <f t="shared" ref="L19:L33" si="6">K19/G19-$E$55</f>
        <v>13.007203082048559</v>
      </c>
      <c r="M19" s="18">
        <f t="shared" ref="M19:M33" si="7">L19*G19</f>
        <v>3108.7215366096057</v>
      </c>
    </row>
    <row r="20" spans="1:13" s="2" customFormat="1" ht="24" customHeight="1">
      <c r="A20" s="8">
        <v>45277</v>
      </c>
      <c r="B20" s="9">
        <v>1511174</v>
      </c>
      <c r="C20" s="9" t="s">
        <v>48</v>
      </c>
      <c r="D20" s="9">
        <v>121064</v>
      </c>
      <c r="E20" s="9">
        <v>121944</v>
      </c>
      <c r="F20" s="9" t="s">
        <v>44</v>
      </c>
      <c r="G20" s="9">
        <v>41</v>
      </c>
      <c r="H20" s="9" t="s">
        <v>43</v>
      </c>
      <c r="I20" s="20">
        <v>260</v>
      </c>
      <c r="J20" s="20">
        <f t="shared" si="4"/>
        <v>10660</v>
      </c>
      <c r="K20" s="18">
        <f t="shared" si="5"/>
        <v>1460.2739726027398</v>
      </c>
      <c r="L20" s="18">
        <f t="shared" si="6"/>
        <v>13.007203082048559</v>
      </c>
      <c r="M20" s="18">
        <f t="shared" si="7"/>
        <v>533.29532636399085</v>
      </c>
    </row>
    <row r="21" spans="1:13" s="2" customFormat="1" ht="24" customHeight="1">
      <c r="A21" s="8">
        <v>45277</v>
      </c>
      <c r="B21" s="9">
        <v>1511180</v>
      </c>
      <c r="C21" s="9" t="s">
        <v>45</v>
      </c>
      <c r="D21" s="9">
        <v>121064</v>
      </c>
      <c r="E21" s="9">
        <v>105448</v>
      </c>
      <c r="F21" s="9" t="s">
        <v>42</v>
      </c>
      <c r="G21" s="9">
        <v>270</v>
      </c>
      <c r="H21" s="9" t="s">
        <v>43</v>
      </c>
      <c r="I21" s="20">
        <v>290</v>
      </c>
      <c r="J21" s="20">
        <f t="shared" si="4"/>
        <v>78300</v>
      </c>
      <c r="K21" s="18">
        <f t="shared" si="5"/>
        <v>10726.027397260274</v>
      </c>
      <c r="L21" s="18">
        <f t="shared" si="6"/>
        <v>17.116792123144446</v>
      </c>
      <c r="M21" s="18">
        <f t="shared" si="7"/>
        <v>4621.5338732490009</v>
      </c>
    </row>
    <row r="22" spans="1:13" s="2" customFormat="1" ht="24" customHeight="1">
      <c r="A22" s="8">
        <v>45277</v>
      </c>
      <c r="B22" s="9">
        <v>1511180</v>
      </c>
      <c r="C22" s="9" t="s">
        <v>45</v>
      </c>
      <c r="D22" s="9">
        <v>121064</v>
      </c>
      <c r="E22" s="9">
        <v>105448</v>
      </c>
      <c r="F22" s="9" t="s">
        <v>42</v>
      </c>
      <c r="G22" s="9">
        <v>10</v>
      </c>
      <c r="H22" s="9" t="s">
        <v>43</v>
      </c>
      <c r="I22" s="20">
        <v>300</v>
      </c>
      <c r="J22" s="20">
        <f t="shared" si="4"/>
        <v>3000</v>
      </c>
      <c r="K22" s="18">
        <f t="shared" si="5"/>
        <v>410.95890410958907</v>
      </c>
      <c r="L22" s="18">
        <f t="shared" si="6"/>
        <v>18.48665513684308</v>
      </c>
      <c r="M22" s="18">
        <f t="shared" si="7"/>
        <v>184.86655136843081</v>
      </c>
    </row>
    <row r="23" spans="1:13" s="2" customFormat="1" ht="24" customHeight="1">
      <c r="A23" s="8">
        <v>45278</v>
      </c>
      <c r="B23" s="9">
        <v>1511167</v>
      </c>
      <c r="C23" s="9" t="s">
        <v>41</v>
      </c>
      <c r="D23" s="9">
        <v>121064</v>
      </c>
      <c r="E23" s="9">
        <v>121944</v>
      </c>
      <c r="F23" s="9" t="s">
        <v>49</v>
      </c>
      <c r="G23" s="9">
        <v>280</v>
      </c>
      <c r="H23" s="9" t="s">
        <v>43</v>
      </c>
      <c r="I23" s="20">
        <v>270</v>
      </c>
      <c r="J23" s="20">
        <f t="shared" si="4"/>
        <v>75600</v>
      </c>
      <c r="K23" s="18">
        <f t="shared" si="5"/>
        <v>10356.164383561643</v>
      </c>
      <c r="L23" s="18">
        <f t="shared" si="6"/>
        <v>14.377066095747185</v>
      </c>
      <c r="M23" s="18">
        <f t="shared" si="7"/>
        <v>4025.5785068092118</v>
      </c>
    </row>
    <row r="24" spans="1:13" s="2" customFormat="1" ht="24" customHeight="1">
      <c r="A24" s="8">
        <v>45278</v>
      </c>
      <c r="B24" s="9">
        <v>1511170</v>
      </c>
      <c r="C24" s="9" t="s">
        <v>45</v>
      </c>
      <c r="D24" s="9">
        <v>121064</v>
      </c>
      <c r="E24" s="9">
        <v>105448</v>
      </c>
      <c r="F24" s="9" t="s">
        <v>47</v>
      </c>
      <c r="G24" s="9">
        <v>280</v>
      </c>
      <c r="H24" s="9" t="s">
        <v>43</v>
      </c>
      <c r="I24" s="20">
        <v>230</v>
      </c>
      <c r="J24" s="20">
        <f t="shared" si="4"/>
        <v>64400</v>
      </c>
      <c r="K24" s="18">
        <f t="shared" si="5"/>
        <v>8821.9178082191775</v>
      </c>
      <c r="L24" s="18">
        <f t="shared" si="6"/>
        <v>8.8976140409526607</v>
      </c>
      <c r="M24" s="18">
        <f t="shared" si="7"/>
        <v>2491.3319314667451</v>
      </c>
    </row>
    <row r="25" spans="1:13" s="2" customFormat="1" ht="24" customHeight="1">
      <c r="A25" s="8">
        <v>45278</v>
      </c>
      <c r="B25" s="9">
        <v>1511173</v>
      </c>
      <c r="C25" s="9" t="s">
        <v>41</v>
      </c>
      <c r="D25" s="9">
        <v>121064</v>
      </c>
      <c r="E25" s="9">
        <v>121944</v>
      </c>
      <c r="F25" s="9" t="s">
        <v>50</v>
      </c>
      <c r="G25" s="9">
        <v>280</v>
      </c>
      <c r="H25" s="9" t="s">
        <v>43</v>
      </c>
      <c r="I25" s="20">
        <v>285</v>
      </c>
      <c r="J25" s="20">
        <f t="shared" si="4"/>
        <v>79800</v>
      </c>
      <c r="K25" s="18">
        <f t="shared" si="5"/>
        <v>10931.506849315068</v>
      </c>
      <c r="L25" s="18">
        <f t="shared" si="6"/>
        <v>16.431860616295129</v>
      </c>
      <c r="M25" s="18">
        <f t="shared" si="7"/>
        <v>4600.9209725626361</v>
      </c>
    </row>
    <row r="26" spans="1:13" s="2" customFormat="1" ht="24" customHeight="1">
      <c r="A26" s="8">
        <v>45278</v>
      </c>
      <c r="B26" s="9">
        <v>1511175</v>
      </c>
      <c r="C26" s="9" t="s">
        <v>41</v>
      </c>
      <c r="D26" s="9">
        <v>121064</v>
      </c>
      <c r="E26" s="9">
        <v>121944</v>
      </c>
      <c r="F26" s="9" t="s">
        <v>49</v>
      </c>
      <c r="G26" s="9">
        <v>264</v>
      </c>
      <c r="H26" s="9" t="s">
        <v>43</v>
      </c>
      <c r="I26" s="20">
        <v>270</v>
      </c>
      <c r="J26" s="20">
        <f t="shared" si="4"/>
        <v>71280</v>
      </c>
      <c r="K26" s="18">
        <f t="shared" si="5"/>
        <v>9764.3835616438355</v>
      </c>
      <c r="L26" s="18">
        <f t="shared" si="6"/>
        <v>14.377066095747185</v>
      </c>
      <c r="M26" s="18">
        <f t="shared" si="7"/>
        <v>3795.5454492772569</v>
      </c>
    </row>
    <row r="27" spans="1:13" s="2" customFormat="1" ht="24" customHeight="1">
      <c r="A27" s="8">
        <v>45278</v>
      </c>
      <c r="B27" s="9">
        <v>1511175</v>
      </c>
      <c r="C27" s="9" t="s">
        <v>48</v>
      </c>
      <c r="D27" s="9">
        <v>121064</v>
      </c>
      <c r="E27" s="9">
        <v>121944</v>
      </c>
      <c r="F27" s="9" t="s">
        <v>49</v>
      </c>
      <c r="G27" s="9">
        <v>12</v>
      </c>
      <c r="H27" s="9" t="s">
        <v>43</v>
      </c>
      <c r="I27" s="20">
        <v>270</v>
      </c>
      <c r="J27" s="20">
        <f t="shared" si="4"/>
        <v>3240</v>
      </c>
      <c r="K27" s="18">
        <f t="shared" si="5"/>
        <v>443.83561643835617</v>
      </c>
      <c r="L27" s="18">
        <f t="shared" si="6"/>
        <v>14.377066095747185</v>
      </c>
      <c r="M27" s="18">
        <f t="shared" si="7"/>
        <v>172.52479314896624</v>
      </c>
    </row>
    <row r="28" spans="1:13" s="2" customFormat="1" ht="24" customHeight="1">
      <c r="A28" s="8">
        <v>45278</v>
      </c>
      <c r="B28" s="9">
        <v>1511178</v>
      </c>
      <c r="C28" s="9" t="s">
        <v>45</v>
      </c>
      <c r="D28" s="9">
        <v>121064</v>
      </c>
      <c r="E28" s="9">
        <v>105448</v>
      </c>
      <c r="F28" s="9" t="s">
        <v>47</v>
      </c>
      <c r="G28" s="9">
        <v>280</v>
      </c>
      <c r="H28" s="9" t="s">
        <v>43</v>
      </c>
      <c r="I28" s="20">
        <v>235</v>
      </c>
      <c r="J28" s="20">
        <f t="shared" si="4"/>
        <v>65800</v>
      </c>
      <c r="K28" s="18">
        <f t="shared" si="5"/>
        <v>9013.698630136987</v>
      </c>
      <c r="L28" s="18">
        <f t="shared" si="6"/>
        <v>9.5825455478019812</v>
      </c>
      <c r="M28" s="18">
        <f t="shared" si="7"/>
        <v>2683.1127533845547</v>
      </c>
    </row>
    <row r="29" spans="1:13" s="2" customFormat="1" ht="24" customHeight="1">
      <c r="A29" s="8">
        <v>45278</v>
      </c>
      <c r="B29" s="9">
        <v>1511182</v>
      </c>
      <c r="C29" s="9" t="s">
        <v>45</v>
      </c>
      <c r="D29" s="9">
        <v>121064</v>
      </c>
      <c r="E29" s="9">
        <v>105448</v>
      </c>
      <c r="F29" s="9" t="s">
        <v>44</v>
      </c>
      <c r="G29" s="9">
        <v>280</v>
      </c>
      <c r="H29" s="9" t="s">
        <v>43</v>
      </c>
      <c r="I29" s="20">
        <v>260</v>
      </c>
      <c r="J29" s="20">
        <f t="shared" si="4"/>
        <v>72800</v>
      </c>
      <c r="K29" s="18">
        <f t="shared" si="5"/>
        <v>9972.6027397260277</v>
      </c>
      <c r="L29" s="18">
        <f t="shared" si="6"/>
        <v>13.007203082048559</v>
      </c>
      <c r="M29" s="18">
        <f t="shared" si="7"/>
        <v>3642.0168629735963</v>
      </c>
    </row>
    <row r="30" spans="1:13" s="2" customFormat="1" ht="24" customHeight="1">
      <c r="A30" s="8">
        <v>45278</v>
      </c>
      <c r="B30" s="9">
        <v>1511185</v>
      </c>
      <c r="C30" s="9" t="s">
        <v>45</v>
      </c>
      <c r="D30" s="9">
        <v>121064</v>
      </c>
      <c r="E30" s="9">
        <v>105448</v>
      </c>
      <c r="F30" s="9" t="s">
        <v>47</v>
      </c>
      <c r="G30" s="9">
        <v>279</v>
      </c>
      <c r="H30" s="9" t="s">
        <v>43</v>
      </c>
      <c r="I30" s="20">
        <v>230</v>
      </c>
      <c r="J30" s="20">
        <f t="shared" si="4"/>
        <v>64170</v>
      </c>
      <c r="K30" s="18">
        <f t="shared" si="5"/>
        <v>8790.4109589041091</v>
      </c>
      <c r="L30" s="18">
        <f t="shared" si="6"/>
        <v>8.8976140409526643</v>
      </c>
      <c r="M30" s="18">
        <f t="shared" si="7"/>
        <v>2482.4343174257933</v>
      </c>
    </row>
    <row r="31" spans="1:13" s="2" customFormat="1" ht="24" customHeight="1">
      <c r="A31" s="8">
        <v>45278</v>
      </c>
      <c r="B31" s="9">
        <v>1511186</v>
      </c>
      <c r="C31" s="9" t="s">
        <v>45</v>
      </c>
      <c r="D31" s="9">
        <v>121064</v>
      </c>
      <c r="E31" s="9">
        <v>105448</v>
      </c>
      <c r="F31" s="9" t="s">
        <v>42</v>
      </c>
      <c r="G31" s="9">
        <v>280</v>
      </c>
      <c r="H31" s="9" t="s">
        <v>43</v>
      </c>
      <c r="I31" s="20">
        <v>280</v>
      </c>
      <c r="J31" s="20">
        <f t="shared" si="4"/>
        <v>78400</v>
      </c>
      <c r="K31" s="18">
        <f t="shared" si="5"/>
        <v>10739.726027397261</v>
      </c>
      <c r="L31" s="18">
        <f t="shared" si="6"/>
        <v>15.746929109445819</v>
      </c>
      <c r="M31" s="18">
        <f t="shared" si="7"/>
        <v>4409.1401506448292</v>
      </c>
    </row>
    <row r="32" spans="1:13" s="2" customFormat="1" ht="24" customHeight="1">
      <c r="A32" s="8">
        <v>45278</v>
      </c>
      <c r="B32" s="9">
        <v>1511198</v>
      </c>
      <c r="C32" s="9" t="s">
        <v>41</v>
      </c>
      <c r="D32" s="9">
        <v>121064</v>
      </c>
      <c r="E32" s="9">
        <v>121944</v>
      </c>
      <c r="F32" s="9" t="s">
        <v>47</v>
      </c>
      <c r="G32" s="9">
        <v>210</v>
      </c>
      <c r="H32" s="9" t="s">
        <v>43</v>
      </c>
      <c r="I32" s="20">
        <v>230</v>
      </c>
      <c r="J32" s="20">
        <f t="shared" si="4"/>
        <v>48300</v>
      </c>
      <c r="K32" s="18">
        <f t="shared" si="5"/>
        <v>6616.4383561643835</v>
      </c>
      <c r="L32" s="18">
        <f t="shared" si="6"/>
        <v>8.8976140409526643</v>
      </c>
      <c r="M32" s="18">
        <f t="shared" si="7"/>
        <v>1868.4989486000595</v>
      </c>
    </row>
    <row r="33" spans="1:15" s="2" customFormat="1" ht="24" customHeight="1">
      <c r="A33" s="8">
        <v>45278</v>
      </c>
      <c r="B33" s="9">
        <v>1511198</v>
      </c>
      <c r="C33" s="9" t="s">
        <v>48</v>
      </c>
      <c r="D33" s="9">
        <v>121064</v>
      </c>
      <c r="E33" s="9">
        <v>121944</v>
      </c>
      <c r="F33" s="9" t="s">
        <v>47</v>
      </c>
      <c r="G33" s="9">
        <v>69</v>
      </c>
      <c r="H33" s="9" t="s">
        <v>43</v>
      </c>
      <c r="I33" s="20">
        <v>230</v>
      </c>
      <c r="J33" s="20">
        <f t="shared" si="4"/>
        <v>15870</v>
      </c>
      <c r="K33" s="18">
        <f t="shared" si="5"/>
        <v>2173.972602739726</v>
      </c>
      <c r="L33" s="18">
        <f t="shared" si="6"/>
        <v>8.8976140409526643</v>
      </c>
      <c r="M33" s="18">
        <f t="shared" si="7"/>
        <v>613.9353688257338</v>
      </c>
    </row>
    <row r="34" spans="1:15" s="2" customFormat="1" ht="24" customHeight="1">
      <c r="A34" s="9" t="s">
        <v>51</v>
      </c>
      <c r="B34" s="9" t="s">
        <v>51</v>
      </c>
      <c r="C34" s="9" t="s">
        <v>51</v>
      </c>
      <c r="D34" s="9" t="s">
        <v>51</v>
      </c>
      <c r="E34" s="9" t="s">
        <v>51</v>
      </c>
      <c r="F34" s="9" t="s">
        <v>51</v>
      </c>
      <c r="G34" s="9" t="s">
        <v>51</v>
      </c>
      <c r="H34" s="9" t="s">
        <v>51</v>
      </c>
      <c r="I34" s="21" t="s">
        <v>51</v>
      </c>
      <c r="J34" s="20"/>
      <c r="K34" s="18"/>
      <c r="L34" s="18"/>
      <c r="M34" s="18"/>
    </row>
    <row r="35" spans="1:15" s="2" customFormat="1" ht="24" customHeight="1">
      <c r="A35" s="9" t="s">
        <v>52</v>
      </c>
      <c r="B35" s="9">
        <v>1511175</v>
      </c>
      <c r="C35" s="9" t="s">
        <v>41</v>
      </c>
      <c r="D35" s="9">
        <v>121064</v>
      </c>
      <c r="E35" s="9">
        <v>121944</v>
      </c>
      <c r="F35" s="9" t="s">
        <v>49</v>
      </c>
      <c r="G35" s="9">
        <v>4</v>
      </c>
      <c r="H35" s="9" t="s">
        <v>43</v>
      </c>
      <c r="I35" s="21" t="s">
        <v>51</v>
      </c>
      <c r="J35" s="20"/>
      <c r="K35" s="18"/>
      <c r="L35" s="18"/>
      <c r="M35" s="18"/>
    </row>
    <row r="36" spans="1:15" s="2" customFormat="1" ht="24" customHeight="1">
      <c r="A36" s="9" t="s">
        <v>53</v>
      </c>
      <c r="B36" s="9">
        <v>1511185</v>
      </c>
      <c r="C36" s="9" t="s">
        <v>45</v>
      </c>
      <c r="D36" s="9">
        <v>121064</v>
      </c>
      <c r="E36" s="9">
        <v>105448</v>
      </c>
      <c r="F36" s="9" t="s">
        <v>47</v>
      </c>
      <c r="G36" s="9">
        <v>1</v>
      </c>
      <c r="H36" s="9" t="s">
        <v>43</v>
      </c>
      <c r="I36" s="21" t="s">
        <v>51</v>
      </c>
      <c r="J36" s="20"/>
      <c r="K36" s="18"/>
      <c r="L36" s="18"/>
      <c r="M36" s="18"/>
    </row>
    <row r="37" spans="1:15" s="2" customFormat="1" ht="24" customHeight="1">
      <c r="A37" s="9" t="s">
        <v>53</v>
      </c>
      <c r="B37" s="9">
        <v>1511198</v>
      </c>
      <c r="C37" s="9" t="s">
        <v>41</v>
      </c>
      <c r="D37" s="9">
        <v>121064</v>
      </c>
      <c r="E37" s="9">
        <v>121944</v>
      </c>
      <c r="F37" s="9" t="s">
        <v>47</v>
      </c>
      <c r="G37" s="9">
        <v>1</v>
      </c>
      <c r="H37" s="9" t="s">
        <v>43</v>
      </c>
      <c r="I37" s="21" t="s">
        <v>51</v>
      </c>
      <c r="J37" s="20"/>
      <c r="K37" s="18"/>
      <c r="L37" s="18"/>
      <c r="M37" s="18"/>
    </row>
    <row r="38" spans="1:15" s="2" customFormat="1" ht="24" customHeight="1">
      <c r="A38" s="9"/>
      <c r="B38" s="9"/>
      <c r="C38" s="9"/>
      <c r="D38" s="9"/>
      <c r="E38" s="9"/>
      <c r="F38" s="9"/>
      <c r="G38" s="9"/>
      <c r="H38" s="9"/>
      <c r="I38" s="21"/>
      <c r="J38" s="20"/>
      <c r="K38" s="22"/>
      <c r="L38" s="22"/>
      <c r="M38" s="22"/>
    </row>
    <row r="39" spans="1:15" s="2" customFormat="1" ht="24" customHeight="1">
      <c r="A39" s="10" t="s">
        <v>51</v>
      </c>
      <c r="B39" s="10" t="s">
        <v>51</v>
      </c>
      <c r="C39" s="10" t="s">
        <v>54</v>
      </c>
      <c r="D39" s="10" t="s">
        <v>51</v>
      </c>
      <c r="E39" s="10" t="s">
        <v>51</v>
      </c>
      <c r="F39" s="10" t="s">
        <v>51</v>
      </c>
      <c r="G39" s="10">
        <f>SUM(G13:G37)</f>
        <v>4200</v>
      </c>
      <c r="H39" s="10"/>
      <c r="I39" s="23"/>
      <c r="J39" s="24">
        <f>SUM(J13:J33)</f>
        <v>1093660</v>
      </c>
      <c r="K39" s="25">
        <f>SUM(K13:K33)</f>
        <v>149816.43835616438</v>
      </c>
      <c r="L39" s="25">
        <f>K39/G39-E55</f>
        <v>13.061345286875689</v>
      </c>
      <c r="M39" s="25">
        <f>SUM(M13:M33)</f>
        <v>54993.305616522608</v>
      </c>
    </row>
    <row r="40" spans="1:15" ht="16">
      <c r="J40" s="26"/>
      <c r="K40" s="26"/>
      <c r="L40" s="26"/>
      <c r="M40" s="26"/>
      <c r="O40" s="2"/>
    </row>
    <row r="41" spans="1:15" s="1" customFormat="1" ht="22" customHeight="1">
      <c r="A41" s="33" t="s">
        <v>55</v>
      </c>
      <c r="B41" s="33"/>
      <c r="C41" s="33"/>
      <c r="D41" s="11" t="s">
        <v>56</v>
      </c>
      <c r="E41" s="11" t="s">
        <v>57</v>
      </c>
      <c r="G41" s="37" t="s">
        <v>58</v>
      </c>
      <c r="H41" s="37"/>
      <c r="I41" s="37"/>
      <c r="J41" s="37"/>
      <c r="K41" s="37"/>
      <c r="L41" s="27" t="s">
        <v>32</v>
      </c>
      <c r="M41" s="29" t="s">
        <v>59</v>
      </c>
      <c r="O41" s="2"/>
    </row>
    <row r="42" spans="1:15" s="1" customFormat="1" ht="22" customHeight="1">
      <c r="A42" s="33" t="s">
        <v>60</v>
      </c>
      <c r="B42" s="33"/>
      <c r="C42" s="33"/>
      <c r="D42" s="12">
        <f>J39*0.09</f>
        <v>98429.4</v>
      </c>
      <c r="E42" s="18">
        <f>D42/$M$8</f>
        <v>13483.479452054795</v>
      </c>
      <c r="G42" s="37"/>
      <c r="H42" s="37"/>
      <c r="I42" s="37"/>
      <c r="J42" s="37"/>
      <c r="K42" s="37"/>
      <c r="L42" s="27">
        <v>105448</v>
      </c>
      <c r="M42" s="18">
        <f>SUMIF($E$13:$E$33,105448,$M$13:$M$33)</f>
        <v>24581.110837733118</v>
      </c>
      <c r="O42" s="2"/>
    </row>
    <row r="43" spans="1:15" s="1" customFormat="1" ht="22" customHeight="1">
      <c r="A43" s="33" t="s">
        <v>61</v>
      </c>
      <c r="B43" s="33"/>
      <c r="C43" s="33"/>
      <c r="D43" s="12">
        <v>455805.84999938501</v>
      </c>
      <c r="E43" s="18">
        <f t="shared" ref="E43:E50" si="8">D43/$M$8</f>
        <v>62439.157534162332</v>
      </c>
      <c r="G43" s="37"/>
      <c r="H43" s="37"/>
      <c r="I43" s="37"/>
      <c r="J43" s="37"/>
      <c r="K43" s="37"/>
      <c r="L43" s="27">
        <v>121944</v>
      </c>
      <c r="M43" s="18">
        <f>SUMIF($E$13:$E$33,121944,$M$13:$M$33)</f>
        <v>30412.194778789479</v>
      </c>
      <c r="O43" s="2"/>
    </row>
    <row r="44" spans="1:15" s="1" customFormat="1" ht="22" customHeight="1">
      <c r="A44" s="33" t="s">
        <v>62</v>
      </c>
      <c r="B44" s="33"/>
      <c r="C44" s="33"/>
      <c r="D44" s="12">
        <v>28338.819</v>
      </c>
      <c r="E44" s="18">
        <f t="shared" si="8"/>
        <v>3882.03</v>
      </c>
      <c r="G44" s="37"/>
      <c r="H44" s="37"/>
      <c r="I44" s="37"/>
      <c r="J44" s="37"/>
      <c r="K44" s="37"/>
      <c r="L44" s="27"/>
      <c r="M44" s="27"/>
      <c r="O44" s="2"/>
    </row>
    <row r="45" spans="1:15" s="1" customFormat="1" ht="22" customHeight="1">
      <c r="A45" s="33" t="s">
        <v>63</v>
      </c>
      <c r="B45" s="33"/>
      <c r="C45" s="33"/>
      <c r="D45" s="12">
        <v>13777</v>
      </c>
      <c r="E45" s="18">
        <f t="shared" si="8"/>
        <v>1887.2602739726028</v>
      </c>
      <c r="G45" s="37"/>
      <c r="H45" s="37"/>
      <c r="I45" s="37"/>
      <c r="J45" s="37"/>
      <c r="K45" s="37"/>
      <c r="L45" s="27"/>
      <c r="M45" s="27"/>
      <c r="O45" s="2"/>
    </row>
    <row r="46" spans="1:15" s="1" customFormat="1" ht="22" customHeight="1">
      <c r="A46" s="33" t="s">
        <v>64</v>
      </c>
      <c r="B46" s="33"/>
      <c r="C46" s="33"/>
      <c r="D46" s="12">
        <v>1105</v>
      </c>
      <c r="E46" s="18">
        <f t="shared" si="8"/>
        <v>151.36986301369862</v>
      </c>
      <c r="G46" s="37"/>
      <c r="H46" s="37"/>
      <c r="I46" s="37"/>
      <c r="J46" s="37"/>
      <c r="K46" s="37"/>
      <c r="L46" s="27"/>
      <c r="M46" s="27"/>
      <c r="O46" s="2"/>
    </row>
    <row r="47" spans="1:15" s="1" customFormat="1" ht="22" customHeight="1">
      <c r="A47" s="33" t="s">
        <v>65</v>
      </c>
      <c r="B47" s="33"/>
      <c r="C47" s="33"/>
      <c r="D47" s="12">
        <v>1200</v>
      </c>
      <c r="E47" s="18">
        <f t="shared" si="8"/>
        <v>164.38356164383563</v>
      </c>
      <c r="G47" s="37"/>
      <c r="H47" s="37"/>
      <c r="I47" s="37"/>
      <c r="J47" s="37"/>
      <c r="K47" s="37"/>
      <c r="L47" s="27"/>
      <c r="M47" s="27"/>
      <c r="O47" s="2"/>
    </row>
    <row r="48" spans="1:15" s="1" customFormat="1" ht="22" customHeight="1">
      <c r="A48" s="33" t="s">
        <v>66</v>
      </c>
      <c r="B48" s="33"/>
      <c r="C48" s="33"/>
      <c r="D48" s="12">
        <v>4350</v>
      </c>
      <c r="E48" s="18">
        <f t="shared" si="8"/>
        <v>595.89041095890411</v>
      </c>
      <c r="G48" s="37"/>
      <c r="H48" s="37"/>
      <c r="I48" s="37"/>
      <c r="J48" s="37"/>
      <c r="K48" s="37"/>
      <c r="L48" s="27"/>
      <c r="M48" s="27"/>
      <c r="O48" s="2"/>
    </row>
    <row r="49" spans="1:15" s="1" customFormat="1" ht="22" customHeight="1">
      <c r="A49" s="33" t="s">
        <v>67</v>
      </c>
      <c r="B49" s="33"/>
      <c r="C49" s="33"/>
      <c r="D49" s="12">
        <v>1710</v>
      </c>
      <c r="E49" s="18">
        <f t="shared" si="8"/>
        <v>234.24657534246575</v>
      </c>
      <c r="G49" s="37"/>
      <c r="H49" s="37"/>
      <c r="I49" s="37"/>
      <c r="J49" s="37"/>
      <c r="K49" s="37"/>
      <c r="L49" s="27"/>
      <c r="M49" s="27"/>
      <c r="O49" s="2"/>
    </row>
    <row r="50" spans="1:15" s="1" customFormat="1" ht="22" customHeight="1">
      <c r="A50" s="33" t="s">
        <v>68</v>
      </c>
      <c r="B50" s="33"/>
      <c r="C50" s="33"/>
      <c r="D50" s="12">
        <f>SUM(D42:D49)</f>
        <v>604716.068999385</v>
      </c>
      <c r="E50" s="18">
        <f t="shared" si="8"/>
        <v>82837.81767114863</v>
      </c>
      <c r="G50" s="37"/>
      <c r="H50" s="37"/>
      <c r="I50" s="37"/>
      <c r="J50" s="37"/>
      <c r="K50" s="37"/>
      <c r="L50" s="27"/>
      <c r="M50" s="27"/>
      <c r="O50" s="2"/>
    </row>
    <row r="51" spans="1:15" s="1" customFormat="1" ht="22" customHeight="1">
      <c r="A51" s="1" t="s">
        <v>51</v>
      </c>
      <c r="B51" s="1" t="s">
        <v>51</v>
      </c>
      <c r="C51" s="1" t="s">
        <v>51</v>
      </c>
      <c r="D51" s="13"/>
      <c r="E51" s="19" t="s">
        <v>51</v>
      </c>
      <c r="G51" s="37"/>
      <c r="H51" s="37"/>
      <c r="I51" s="37"/>
      <c r="J51" s="37"/>
      <c r="K51" s="37"/>
      <c r="L51" s="27"/>
      <c r="M51" s="27"/>
      <c r="O51" s="2"/>
    </row>
    <row r="52" spans="1:15" s="1" customFormat="1" ht="22" customHeight="1">
      <c r="A52" s="33" t="s">
        <v>69</v>
      </c>
      <c r="B52" s="33"/>
      <c r="C52" s="33"/>
      <c r="D52" s="12">
        <f>J39*0.08</f>
        <v>87492.800000000003</v>
      </c>
      <c r="E52" s="18">
        <f>D52/$M$8</f>
        <v>11985.315068493152</v>
      </c>
      <c r="G52" s="37"/>
      <c r="H52" s="37"/>
      <c r="I52" s="37"/>
      <c r="J52" s="37"/>
      <c r="K52" s="37"/>
      <c r="L52" s="27"/>
      <c r="M52" s="27"/>
      <c r="O52" s="2"/>
    </row>
    <row r="53" spans="1:15" s="1" customFormat="1" ht="22" customHeight="1">
      <c r="A53" s="1" t="s">
        <v>51</v>
      </c>
      <c r="B53" s="1" t="s">
        <v>51</v>
      </c>
      <c r="C53" s="1" t="s">
        <v>51</v>
      </c>
      <c r="D53" s="13"/>
      <c r="E53" s="19" t="s">
        <v>51</v>
      </c>
      <c r="G53" s="37"/>
      <c r="H53" s="37"/>
      <c r="I53" s="37"/>
      <c r="J53" s="37"/>
      <c r="K53" s="37"/>
      <c r="L53" s="27"/>
      <c r="M53" s="27"/>
      <c r="O53" s="2"/>
    </row>
    <row r="54" spans="1:15" s="1" customFormat="1" ht="22" customHeight="1">
      <c r="A54" s="34" t="s">
        <v>70</v>
      </c>
      <c r="B54" s="34"/>
      <c r="C54" s="34"/>
      <c r="D54" s="12">
        <f>D50+D52</f>
        <v>692208.86899938504</v>
      </c>
      <c r="E54" s="18">
        <f>D54/$M$8</f>
        <v>94823.132739641791</v>
      </c>
      <c r="G54" s="37"/>
      <c r="H54" s="37"/>
      <c r="I54" s="37"/>
      <c r="J54" s="37"/>
      <c r="K54" s="37"/>
      <c r="L54" s="27"/>
      <c r="M54" s="27"/>
      <c r="O54" s="2"/>
    </row>
    <row r="55" spans="1:15" s="1" customFormat="1" ht="22" customHeight="1">
      <c r="A55" s="34" t="s">
        <v>71</v>
      </c>
      <c r="B55" s="34"/>
      <c r="C55" s="34"/>
      <c r="D55" s="12">
        <f>D54/(G39-6)</f>
        <v>165.04741750104554</v>
      </c>
      <c r="E55" s="18">
        <f>D55/$M$8</f>
        <v>22.609235274115829</v>
      </c>
      <c r="G55" s="37"/>
      <c r="H55" s="37"/>
      <c r="I55" s="37"/>
      <c r="J55" s="37"/>
      <c r="K55" s="37"/>
      <c r="L55" s="27"/>
      <c r="M55" s="27"/>
      <c r="O55" s="2"/>
    </row>
    <row r="56" spans="1:15" ht="16">
      <c r="O56" s="2"/>
    </row>
    <row r="57" spans="1:15" ht="16">
      <c r="O57" s="2"/>
    </row>
    <row r="58" spans="1:15" ht="16">
      <c r="O58" s="2"/>
    </row>
    <row r="59" spans="1:15" ht="16">
      <c r="O59" s="2"/>
    </row>
    <row r="60" spans="1:15" ht="16">
      <c r="O60" s="2"/>
    </row>
    <row r="61" spans="1:15" ht="16">
      <c r="O61" s="2"/>
    </row>
    <row r="62" spans="1:15" ht="16">
      <c r="O62" s="2"/>
    </row>
    <row r="63" spans="1:15" ht="16">
      <c r="O63" s="2"/>
    </row>
    <row r="64" spans="1:15" ht="16">
      <c r="O64" s="2"/>
    </row>
    <row r="65" spans="15:15" ht="16">
      <c r="O65" s="2"/>
    </row>
    <row r="66" spans="15:15" ht="16">
      <c r="O66" s="2"/>
    </row>
    <row r="67" spans="15:15" ht="16">
      <c r="O67" s="2"/>
    </row>
    <row r="69" spans="15:15" ht="16">
      <c r="O69" s="1"/>
    </row>
    <row r="70" spans="15:15" ht="16">
      <c r="O70" s="1"/>
    </row>
    <row r="71" spans="15:15" ht="16">
      <c r="O71" s="1"/>
    </row>
    <row r="72" spans="15:15" ht="16">
      <c r="O72" s="1"/>
    </row>
    <row r="73" spans="15:15" ht="16">
      <c r="O73" s="1"/>
    </row>
    <row r="74" spans="15:15" ht="16">
      <c r="O74" s="1"/>
    </row>
    <row r="75" spans="15:15" ht="16">
      <c r="O75" s="1"/>
    </row>
    <row r="76" spans="15:15" ht="16">
      <c r="O76" s="1"/>
    </row>
    <row r="77" spans="15:15" ht="16">
      <c r="O77" s="1"/>
    </row>
    <row r="78" spans="15:15" ht="16">
      <c r="O78" s="1"/>
    </row>
    <row r="79" spans="15:15" ht="16">
      <c r="O79" s="1"/>
    </row>
    <row r="80" spans="15:15" ht="16">
      <c r="O80" s="1"/>
    </row>
    <row r="81" spans="15:15" ht="16">
      <c r="O81" s="1"/>
    </row>
    <row r="82" spans="15:15" ht="16">
      <c r="O82" s="1"/>
    </row>
    <row r="83" spans="15:15" ht="16">
      <c r="O83" s="1"/>
    </row>
  </sheetData>
  <autoFilter ref="A12:M37" xr:uid="{00000000-0009-0000-0000-000000000000}"/>
  <sortState xmlns:xlrd2="http://schemas.microsoft.com/office/spreadsheetml/2017/richdata2" ref="A13:M36">
    <sortCondition ref="A13:A36"/>
    <sortCondition ref="B13:B36"/>
  </sortState>
  <mergeCells count="21">
    <mergeCell ref="A52:C52"/>
    <mergeCell ref="A54:C54"/>
    <mergeCell ref="A55:C55"/>
    <mergeCell ref="A1:M3"/>
    <mergeCell ref="A4:M6"/>
    <mergeCell ref="G41:K55"/>
    <mergeCell ref="A46:C46"/>
    <mergeCell ref="A47:C47"/>
    <mergeCell ref="A48:C48"/>
    <mergeCell ref="A49:C49"/>
    <mergeCell ref="A50:C50"/>
    <mergeCell ref="A41:C41"/>
    <mergeCell ref="A42:C42"/>
    <mergeCell ref="A43:C43"/>
    <mergeCell ref="A44:C44"/>
    <mergeCell ref="A45:C45"/>
    <mergeCell ref="A7:M7"/>
    <mergeCell ref="B8:C8"/>
    <mergeCell ref="H8:I8"/>
    <mergeCell ref="B9:C9"/>
    <mergeCell ref="H9:I9"/>
  </mergeCells>
  <pageMargins left="0.7" right="0.7" top="0.75" bottom="0.75" header="0.3" footer="0.3"/>
  <pageSetup orientation="portrait"/>
  <ignoredErrors>
    <ignoredError sqref="M8" numberStoredAsText="1"/>
    <ignoredError sqref="L39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157-95432525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 </cp:lastModifiedBy>
  <dcterms:created xsi:type="dcterms:W3CDTF">2023-12-02T19:12:00Z</dcterms:created>
  <dcterms:modified xsi:type="dcterms:W3CDTF">2024-03-21T22:55:09Z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2052-6.5.2.8766</vt:lpwstr>
  </property>
  <property fmtid="{D5CDD505-2E9C-101B-9397-08002B2CF9AE}" pid="3" name="ICV">
    <vt:lpwstr>B8A39BAA775CC685A8765D6541F6674C_42</vt:lpwstr>
  </property>
</Properties>
</file>