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D580EC54-2B64-3946-911A-171CE11EE93A}" xr6:coauthVersionLast="47" xr6:coauthVersionMax="47" xr10:uidLastSave="{00000000-0000-0000-0000-000000000000}"/>
  <bookViews>
    <workbookView xWindow="0" yWindow="880" windowWidth="32500" windowHeight="17980" xr2:uid="{00000000-000D-0000-FFFF-FFFF00000000}"/>
  </bookViews>
  <sheets>
    <sheet name="403-181894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F37" i="1"/>
  <c r="E37" i="1"/>
  <c r="F35" i="1"/>
  <c r="E35" i="1"/>
  <c r="F33" i="1"/>
  <c r="E33" i="1"/>
  <c r="F32" i="1"/>
  <c r="F31" i="1"/>
  <c r="F30" i="1"/>
  <c r="E30" i="1"/>
  <c r="K27" i="1"/>
  <c r="H27" i="1"/>
  <c r="L23" i="1"/>
  <c r="M23" i="1" s="1"/>
  <c r="N23" i="1" s="1"/>
  <c r="K23" i="1"/>
  <c r="L22" i="1"/>
  <c r="M22" i="1" s="1"/>
  <c r="N22" i="1" s="1"/>
  <c r="K22" i="1"/>
  <c r="L21" i="1"/>
  <c r="M21" i="1" s="1"/>
  <c r="N21" i="1" s="1"/>
  <c r="K21" i="1"/>
  <c r="L20" i="1"/>
  <c r="M20" i="1" s="1"/>
  <c r="N20" i="1" s="1"/>
  <c r="K20" i="1"/>
  <c r="L19" i="1"/>
  <c r="M19" i="1" s="1"/>
  <c r="N19" i="1" s="1"/>
  <c r="K19" i="1"/>
  <c r="L18" i="1"/>
  <c r="M18" i="1" s="1"/>
  <c r="N18" i="1" s="1"/>
  <c r="K18" i="1"/>
  <c r="L17" i="1"/>
  <c r="M17" i="1" s="1"/>
  <c r="N17" i="1" s="1"/>
  <c r="K17" i="1"/>
  <c r="L16" i="1"/>
  <c r="M16" i="1" s="1"/>
  <c r="N16" i="1" s="1"/>
  <c r="K16" i="1"/>
  <c r="L15" i="1"/>
  <c r="M15" i="1" s="1"/>
  <c r="N15" i="1" s="1"/>
  <c r="K15" i="1"/>
  <c r="L14" i="1"/>
  <c r="L27" i="1" s="1"/>
  <c r="M27" i="1" s="1"/>
  <c r="K14" i="1"/>
  <c r="L13" i="1"/>
  <c r="M13" i="1" s="1"/>
  <c r="N13" i="1" s="1"/>
  <c r="K13" i="1"/>
  <c r="M14" i="1" l="1"/>
  <c r="N14" i="1" s="1"/>
  <c r="N30" i="1" s="1"/>
  <c r="N27" i="1" l="1"/>
  <c r="N31" i="1" s="1"/>
</calcChain>
</file>

<file path=xl/sharedStrings.xml><?xml version="1.0" encoding="utf-8"?>
<sst xmlns="http://schemas.openxmlformats.org/spreadsheetml/2006/main" count="202" uniqueCount="80">
  <si>
    <t>Sales Summary</t>
  </si>
  <si>
    <t>销售报告</t>
  </si>
  <si>
    <t>供应商 Supplier:</t>
  </si>
  <si>
    <t>OCHO FUEGOS SPA</t>
  </si>
  <si>
    <t>到货日期 Arrival Date:</t>
  </si>
  <si>
    <t>2023-12-08</t>
  </si>
  <si>
    <t>销售日期 Date of Sale:</t>
  </si>
  <si>
    <t>2023-12-11-2023-12-14</t>
  </si>
  <si>
    <t>汇率 FX Rate:</t>
  </si>
  <si>
    <t>航班号Flight No:</t>
  </si>
  <si>
    <t>5Y034</t>
  </si>
  <si>
    <t>提单号 AWB:</t>
  </si>
  <si>
    <t>403-18189426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</si>
  <si>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</si>
  <si>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</si>
  <si>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</si>
  <si>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</si>
  <si>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</si>
  <si>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</si>
  <si>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</si>
  <si>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</si>
  <si>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</si>
  <si>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</si>
  <si>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</si>
  <si>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</si>
  <si>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</si>
  <si>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</si>
  <si>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CIF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</si>
  <si>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</si>
  <si>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</si>
  <si>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</si>
  <si>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</si>
  <si>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</si>
  <si>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</si>
  <si>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</si>
  <si>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</si>
  <si>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</si>
  <si>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</si>
  <si>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</si>
  <si>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</si>
  <si>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</si>
  <si>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</si>
  <si>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2023-12-11</t>
  </si>
  <si>
    <t>1511390</t>
  </si>
  <si>
    <t>SANTINA</t>
  </si>
  <si>
    <t>121064</t>
  </si>
  <si>
    <t>105448</t>
  </si>
  <si>
    <t>2JD</t>
  </si>
  <si>
    <t>2.5kg</t>
  </si>
  <si>
    <t>1511399</t>
  </si>
  <si>
    <t>1511396</t>
  </si>
  <si>
    <t>1511345</t>
  </si>
  <si>
    <t>91329</t>
  </si>
  <si>
    <t>2023-12-14</t>
  </si>
  <si>
    <t>1511344</t>
  </si>
  <si>
    <t>2JDD</t>
  </si>
  <si>
    <t>1511341</t>
  </si>
  <si>
    <t>1511414</t>
  </si>
  <si>
    <t>1511400</t>
  </si>
  <si>
    <t>2023-12-13</t>
  </si>
  <si>
    <t>1511403</t>
  </si>
  <si>
    <t>3JD</t>
  </si>
  <si>
    <t>1511342</t>
  </si>
  <si>
    <t>3JDD</t>
  </si>
  <si>
    <t>Customs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</si>
  <si>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</si>
  <si>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</si>
  <si>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</si>
  <si>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</si>
  <si>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</si>
  <si>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</si>
  <si>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</si>
  <si>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105448 </t>
  </si>
  <si>
    <t>清关费 Clearance charge</t>
  </si>
  <si>
    <t xml:space="preserve">91329 </t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</si>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</sst>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40"/>
  <sheetViews>
    <sheetView tabSelected="1" topLeftCell="A2" workbookViewId="0">
      <selection activeCell="N9" sqref="N9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>
      <c r="B3" s="28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23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8" spans="1:14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15" t="s">
        <v>27</v>
      </c>
      <c r="N11" s="15" t="s">
        <v>28</v>
      </c>
    </row>
    <row r="12" spans="1:14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>
      <c r="A13" s="2" t="s">
        <v>15</v>
      </c>
      <c r="B13" s="7" t="s">
        <v>42</v>
      </c>
      <c r="C13" s="7" t="s">
        <v>43</v>
      </c>
      <c r="D13" s="7" t="s">
        <v>44</v>
      </c>
      <c r="E13" s="7" t="s">
        <v>45</v>
      </c>
      <c r="F13" s="7" t="s">
        <v>46</v>
      </c>
      <c r="G13" s="7" t="s">
        <v>47</v>
      </c>
      <c r="H13" s="7">
        <v>93</v>
      </c>
      <c r="I13" s="7" t="s">
        <v>48</v>
      </c>
      <c r="J13" s="11">
        <v>280</v>
      </c>
      <c r="K13" s="11">
        <f>H13*J13</f>
        <v>26040</v>
      </c>
      <c r="L13" s="12">
        <f>K13/N$8</f>
        <v>3591.7241379310344</v>
      </c>
      <c r="M13" s="12">
        <f>L13/H13-F$38</f>
        <v>29.64156177184914</v>
      </c>
      <c r="N13" s="12">
        <f>M13*H13</f>
        <v>2756.6652447819702</v>
      </c>
    </row>
    <row r="14" spans="1:14" s="2" customFormat="1" ht="17">
      <c r="A14" s="2" t="s">
        <v>15</v>
      </c>
      <c r="B14" s="7" t="s">
        <v>42</v>
      </c>
      <c r="C14" s="7" t="s">
        <v>43</v>
      </c>
      <c r="D14" s="7" t="s">
        <v>44</v>
      </c>
      <c r="E14" s="7" t="s">
        <v>45</v>
      </c>
      <c r="F14" s="7" t="s">
        <v>46</v>
      </c>
      <c r="G14" s="7" t="s">
        <v>47</v>
      </c>
      <c r="H14" s="7">
        <v>184</v>
      </c>
      <c r="I14" s="7" t="s">
        <v>48</v>
      </c>
      <c r="J14" s="11">
        <v>280</v>
      </c>
      <c r="K14" s="11">
        <f t="shared" ref="K14:K23" si="0">H14*J14</f>
        <v>51520</v>
      </c>
      <c r="L14" s="12">
        <f t="shared" ref="L14:L23" si="1">K14/N$8</f>
        <v>7106.2068965517237</v>
      </c>
      <c r="M14" s="12">
        <f t="shared" ref="M14:M27" si="2">L14/H14-F$38</f>
        <v>29.64156177184914</v>
      </c>
      <c r="N14" s="12">
        <f t="shared" ref="N14:N23" si="3">M14*H14</f>
        <v>5454.0473660202415</v>
      </c>
    </row>
    <row r="15" spans="1:14" s="2" customFormat="1" ht="17">
      <c r="A15" s="2" t="s">
        <v>15</v>
      </c>
      <c r="B15" s="7" t="s">
        <v>42</v>
      </c>
      <c r="C15" s="7" t="s">
        <v>49</v>
      </c>
      <c r="D15" s="7" t="s">
        <v>44</v>
      </c>
      <c r="E15" s="7" t="s">
        <v>45</v>
      </c>
      <c r="F15" s="7" t="s">
        <v>46</v>
      </c>
      <c r="G15" s="7" t="s">
        <v>47</v>
      </c>
      <c r="H15" s="7">
        <v>280</v>
      </c>
      <c r="I15" s="7" t="s">
        <v>48</v>
      </c>
      <c r="J15" s="11">
        <v>280</v>
      </c>
      <c r="K15" s="11">
        <f t="shared" si="0"/>
        <v>78400</v>
      </c>
      <c r="L15" s="12">
        <f t="shared" si="1"/>
        <v>10813.793103448275</v>
      </c>
      <c r="M15" s="12">
        <f t="shared" si="2"/>
        <v>29.64156177184914</v>
      </c>
      <c r="N15" s="12">
        <f t="shared" si="3"/>
        <v>8299.6372961177585</v>
      </c>
    </row>
    <row r="16" spans="1:14" s="2" customFormat="1" ht="17">
      <c r="A16" s="2" t="s">
        <v>15</v>
      </c>
      <c r="B16" s="7" t="s">
        <v>42</v>
      </c>
      <c r="C16" s="7" t="s">
        <v>50</v>
      </c>
      <c r="D16" s="7" t="s">
        <v>44</v>
      </c>
      <c r="E16" s="7" t="s">
        <v>45</v>
      </c>
      <c r="F16" s="7" t="s">
        <v>46</v>
      </c>
      <c r="G16" s="7" t="s">
        <v>47</v>
      </c>
      <c r="H16" s="7">
        <v>280</v>
      </c>
      <c r="I16" s="7" t="s">
        <v>48</v>
      </c>
      <c r="J16" s="11">
        <v>280</v>
      </c>
      <c r="K16" s="11">
        <f t="shared" si="0"/>
        <v>78400</v>
      </c>
      <c r="L16" s="12">
        <f t="shared" si="1"/>
        <v>10813.793103448275</v>
      </c>
      <c r="M16" s="12">
        <f t="shared" si="2"/>
        <v>29.64156177184914</v>
      </c>
      <c r="N16" s="12">
        <f t="shared" si="3"/>
        <v>8299.6372961177585</v>
      </c>
    </row>
    <row r="17" spans="1:14" s="2" customFormat="1" ht="17">
      <c r="A17" s="2" t="s">
        <v>15</v>
      </c>
      <c r="B17" s="7" t="s">
        <v>42</v>
      </c>
      <c r="C17" s="7" t="s">
        <v>51</v>
      </c>
      <c r="D17" s="7" t="s">
        <v>44</v>
      </c>
      <c r="E17" s="7" t="s">
        <v>45</v>
      </c>
      <c r="F17" s="7" t="s">
        <v>52</v>
      </c>
      <c r="G17" s="7" t="s">
        <v>47</v>
      </c>
      <c r="H17" s="7">
        <v>280</v>
      </c>
      <c r="I17" s="7" t="s">
        <v>48</v>
      </c>
      <c r="J17" s="11">
        <v>280</v>
      </c>
      <c r="K17" s="11">
        <f t="shared" si="0"/>
        <v>78400</v>
      </c>
      <c r="L17" s="12">
        <f t="shared" si="1"/>
        <v>10813.793103448275</v>
      </c>
      <c r="M17" s="12">
        <f t="shared" si="2"/>
        <v>29.64156177184914</v>
      </c>
      <c r="N17" s="12">
        <f t="shared" si="3"/>
        <v>8299.6372961177585</v>
      </c>
    </row>
    <row r="18" spans="1:14" s="2" customFormat="1" ht="17">
      <c r="A18" s="2" t="s">
        <v>15</v>
      </c>
      <c r="B18" s="7" t="s">
        <v>53</v>
      </c>
      <c r="C18" s="7" t="s">
        <v>54</v>
      </c>
      <c r="D18" s="7" t="s">
        <v>44</v>
      </c>
      <c r="E18" s="7" t="s">
        <v>45</v>
      </c>
      <c r="F18" s="7" t="s">
        <v>52</v>
      </c>
      <c r="G18" s="7" t="s">
        <v>55</v>
      </c>
      <c r="H18" s="7">
        <v>280</v>
      </c>
      <c r="I18" s="7" t="s">
        <v>48</v>
      </c>
      <c r="J18" s="11">
        <v>215</v>
      </c>
      <c r="K18" s="11">
        <f t="shared" si="0"/>
        <v>60200</v>
      </c>
      <c r="L18" s="12">
        <f t="shared" si="1"/>
        <v>8303.4482758620688</v>
      </c>
      <c r="M18" s="12">
        <f t="shared" si="2"/>
        <v>20.676044530469831</v>
      </c>
      <c r="N18" s="12">
        <f t="shared" si="3"/>
        <v>5789.2924685315529</v>
      </c>
    </row>
    <row r="19" spans="1:14" s="2" customFormat="1" ht="17">
      <c r="A19" s="2" t="s">
        <v>15</v>
      </c>
      <c r="B19" s="7" t="s">
        <v>53</v>
      </c>
      <c r="C19" s="7" t="s">
        <v>56</v>
      </c>
      <c r="D19" s="7" t="s">
        <v>44</v>
      </c>
      <c r="E19" s="7" t="s">
        <v>45</v>
      </c>
      <c r="F19" s="7" t="s">
        <v>52</v>
      </c>
      <c r="G19" s="7" t="s">
        <v>55</v>
      </c>
      <c r="H19" s="7">
        <v>280</v>
      </c>
      <c r="I19" s="7" t="s">
        <v>48</v>
      </c>
      <c r="J19" s="11">
        <v>215</v>
      </c>
      <c r="K19" s="11">
        <f t="shared" si="0"/>
        <v>60200</v>
      </c>
      <c r="L19" s="12">
        <f t="shared" si="1"/>
        <v>8303.4482758620688</v>
      </c>
      <c r="M19" s="12">
        <f t="shared" si="2"/>
        <v>20.676044530469831</v>
      </c>
      <c r="N19" s="12">
        <f t="shared" si="3"/>
        <v>5789.2924685315529</v>
      </c>
    </row>
    <row r="20" spans="1:14" s="2" customFormat="1" ht="17">
      <c r="A20" s="2" t="s">
        <v>15</v>
      </c>
      <c r="B20" s="7" t="s">
        <v>53</v>
      </c>
      <c r="C20" s="7" t="s">
        <v>57</v>
      </c>
      <c r="D20" s="7" t="s">
        <v>44</v>
      </c>
      <c r="E20" s="7" t="s">
        <v>45</v>
      </c>
      <c r="F20" s="7" t="s">
        <v>52</v>
      </c>
      <c r="G20" s="7" t="s">
        <v>55</v>
      </c>
      <c r="H20" s="7">
        <v>280</v>
      </c>
      <c r="I20" s="7" t="s">
        <v>48</v>
      </c>
      <c r="J20" s="11">
        <v>215</v>
      </c>
      <c r="K20" s="11">
        <f t="shared" si="0"/>
        <v>60200</v>
      </c>
      <c r="L20" s="12">
        <f t="shared" si="1"/>
        <v>8303.4482758620688</v>
      </c>
      <c r="M20" s="12">
        <f t="shared" si="2"/>
        <v>20.676044530469831</v>
      </c>
      <c r="N20" s="12">
        <f t="shared" si="3"/>
        <v>5789.2924685315529</v>
      </c>
    </row>
    <row r="21" spans="1:14" s="2" customFormat="1" ht="17">
      <c r="A21" s="2" t="s">
        <v>15</v>
      </c>
      <c r="B21" s="7" t="s">
        <v>53</v>
      </c>
      <c r="C21" s="7" t="s">
        <v>58</v>
      </c>
      <c r="D21" s="7" t="s">
        <v>44</v>
      </c>
      <c r="E21" s="7" t="s">
        <v>45</v>
      </c>
      <c r="F21" s="7" t="s">
        <v>46</v>
      </c>
      <c r="G21" s="7" t="s">
        <v>55</v>
      </c>
      <c r="H21" s="7">
        <v>280</v>
      </c>
      <c r="I21" s="7" t="s">
        <v>48</v>
      </c>
      <c r="J21" s="11">
        <v>215</v>
      </c>
      <c r="K21" s="11">
        <f t="shared" si="0"/>
        <v>60200</v>
      </c>
      <c r="L21" s="12">
        <f t="shared" si="1"/>
        <v>8303.4482758620688</v>
      </c>
      <c r="M21" s="12">
        <f t="shared" si="2"/>
        <v>20.676044530469831</v>
      </c>
      <c r="N21" s="12">
        <f t="shared" si="3"/>
        <v>5789.2924685315529</v>
      </c>
    </row>
    <row r="22" spans="1:14" s="2" customFormat="1" ht="17">
      <c r="A22" s="2" t="s">
        <v>15</v>
      </c>
      <c r="B22" s="7" t="s">
        <v>59</v>
      </c>
      <c r="C22" s="7" t="s">
        <v>60</v>
      </c>
      <c r="D22" s="7" t="s">
        <v>44</v>
      </c>
      <c r="E22" s="7" t="s">
        <v>45</v>
      </c>
      <c r="F22" s="7" t="s">
        <v>46</v>
      </c>
      <c r="G22" s="7" t="s">
        <v>61</v>
      </c>
      <c r="H22" s="7">
        <v>280</v>
      </c>
      <c r="I22" s="7" t="s">
        <v>48</v>
      </c>
      <c r="J22" s="11">
        <v>270</v>
      </c>
      <c r="K22" s="11">
        <f t="shared" si="0"/>
        <v>75600</v>
      </c>
      <c r="L22" s="12">
        <f t="shared" si="1"/>
        <v>10427.586206896553</v>
      </c>
      <c r="M22" s="12">
        <f t="shared" si="2"/>
        <v>28.26225142702156</v>
      </c>
      <c r="N22" s="12">
        <f t="shared" si="3"/>
        <v>7913.4303995660366</v>
      </c>
    </row>
    <row r="23" spans="1:14" s="2" customFormat="1" ht="17">
      <c r="A23" s="2" t="s">
        <v>15</v>
      </c>
      <c r="B23" s="7" t="s">
        <v>53</v>
      </c>
      <c r="C23" s="7" t="s">
        <v>62</v>
      </c>
      <c r="D23" s="7" t="s">
        <v>44</v>
      </c>
      <c r="E23" s="7" t="s">
        <v>45</v>
      </c>
      <c r="F23" s="7" t="s">
        <v>52</v>
      </c>
      <c r="G23" s="7" t="s">
        <v>63</v>
      </c>
      <c r="H23" s="7">
        <v>280</v>
      </c>
      <c r="I23" s="7" t="s">
        <v>48</v>
      </c>
      <c r="J23" s="11">
        <v>270</v>
      </c>
      <c r="K23" s="11">
        <f t="shared" si="0"/>
        <v>75600</v>
      </c>
      <c r="L23" s="12">
        <f t="shared" si="1"/>
        <v>10427.586206896553</v>
      </c>
      <c r="M23" s="12">
        <f t="shared" si="2"/>
        <v>28.26225142702156</v>
      </c>
      <c r="N23" s="12">
        <f t="shared" si="3"/>
        <v>7913.4303995660366</v>
      </c>
    </row>
    <row r="24" spans="1:14" s="2" customFormat="1" ht="17">
      <c r="A24" s="2" t="s">
        <v>15</v>
      </c>
      <c r="B24" s="7" t="s">
        <v>15</v>
      </c>
      <c r="C24" s="7" t="s">
        <v>15</v>
      </c>
      <c r="D24" s="7" t="s">
        <v>15</v>
      </c>
      <c r="E24" s="7" t="s">
        <v>15</v>
      </c>
      <c r="F24" s="7" t="s">
        <v>15</v>
      </c>
      <c r="G24" s="7" t="s">
        <v>15</v>
      </c>
      <c r="H24" s="7" t="s">
        <v>15</v>
      </c>
      <c r="I24" s="7" t="s">
        <v>15</v>
      </c>
      <c r="J24" s="16" t="s">
        <v>15</v>
      </c>
      <c r="K24" s="11"/>
      <c r="L24" s="12"/>
      <c r="M24" s="12"/>
      <c r="N24" s="12"/>
    </row>
    <row r="25" spans="1:14" s="2" customFormat="1" ht="17">
      <c r="A25" s="2" t="s">
        <v>15</v>
      </c>
      <c r="B25" s="7" t="s">
        <v>64</v>
      </c>
      <c r="C25" s="7" t="s">
        <v>43</v>
      </c>
      <c r="D25" s="7" t="s">
        <v>44</v>
      </c>
      <c r="E25" s="7" t="s">
        <v>45</v>
      </c>
      <c r="F25" s="7" t="s">
        <v>46</v>
      </c>
      <c r="G25" s="7" t="s">
        <v>47</v>
      </c>
      <c r="H25" s="7">
        <v>3</v>
      </c>
      <c r="I25" s="7" t="s">
        <v>48</v>
      </c>
      <c r="J25" s="16" t="s">
        <v>15</v>
      </c>
      <c r="K25" s="11"/>
      <c r="L25" s="12"/>
      <c r="M25" s="12"/>
      <c r="N25" s="12"/>
    </row>
    <row r="26" spans="1:14" s="2" customFormat="1" ht="17">
      <c r="A26" s="2" t="s">
        <v>15</v>
      </c>
      <c r="B26" s="7" t="s">
        <v>15</v>
      </c>
      <c r="C26" s="7" t="s">
        <v>15</v>
      </c>
      <c r="D26" s="7" t="s">
        <v>15</v>
      </c>
      <c r="E26" s="7" t="s">
        <v>15</v>
      </c>
      <c r="F26" s="7" t="s">
        <v>15</v>
      </c>
      <c r="G26" s="7" t="s">
        <v>15</v>
      </c>
      <c r="H26" s="7" t="s">
        <v>15</v>
      </c>
      <c r="I26" s="7" t="s">
        <v>15</v>
      </c>
      <c r="J26" s="16" t="s">
        <v>15</v>
      </c>
      <c r="K26" s="11"/>
      <c r="L26" s="12"/>
      <c r="M26" s="12"/>
      <c r="N26" s="12"/>
    </row>
    <row r="27" spans="1:14" s="2" customFormat="1" ht="17">
      <c r="A27" s="2" t="s">
        <v>15</v>
      </c>
      <c r="B27" s="8" t="s">
        <v>15</v>
      </c>
      <c r="C27" s="8" t="s">
        <v>15</v>
      </c>
      <c r="D27" s="8" t="s">
        <v>65</v>
      </c>
      <c r="E27" s="8" t="s">
        <v>15</v>
      </c>
      <c r="F27" s="8" t="s">
        <v>15</v>
      </c>
      <c r="G27" s="8" t="s">
        <v>15</v>
      </c>
      <c r="H27" s="9">
        <f>SUM(H13:H25)</f>
        <v>2800</v>
      </c>
      <c r="I27" s="8" t="s">
        <v>15</v>
      </c>
      <c r="J27" s="17" t="s">
        <v>15</v>
      </c>
      <c r="K27" s="18">
        <f>SUM(K13:K23)</f>
        <v>704760</v>
      </c>
      <c r="L27" s="19">
        <f>SUM(L13:L23)</f>
        <v>97208.275862068971</v>
      </c>
      <c r="M27" s="19">
        <f t="shared" si="2"/>
        <v>25.738113495987072</v>
      </c>
      <c r="N27" s="19">
        <f>SUM(N13:N23)</f>
        <v>72093.655172413768</v>
      </c>
    </row>
    <row r="29" spans="1:14" s="1" customFormat="1" ht="17">
      <c r="A29" s="1" t="s">
        <v>15</v>
      </c>
      <c r="B29" s="29" t="s">
        <v>66</v>
      </c>
      <c r="C29" s="29"/>
      <c r="D29" s="29"/>
      <c r="E29" s="10" t="s">
        <v>67</v>
      </c>
      <c r="F29" s="10" t="s">
        <v>68</v>
      </c>
      <c r="H29" s="31" t="s">
        <v>69</v>
      </c>
      <c r="I29" s="31"/>
      <c r="J29" s="31"/>
      <c r="K29" s="31"/>
      <c r="L29" s="31"/>
      <c r="M29" s="20" t="s">
        <v>33</v>
      </c>
      <c r="N29" s="21" t="s">
        <v>70</v>
      </c>
    </row>
    <row r="30" spans="1:14" s="1" customFormat="1" ht="17">
      <c r="A30" s="1" t="s">
        <v>15</v>
      </c>
      <c r="B30" s="29" t="s">
        <v>71</v>
      </c>
      <c r="C30" s="29"/>
      <c r="D30" s="29"/>
      <c r="E30" s="11">
        <f>K27*0.09</f>
        <v>63428.4</v>
      </c>
      <c r="F30" s="12">
        <f>E30/N$8</f>
        <v>8748.744827586208</v>
      </c>
      <c r="H30" s="31"/>
      <c r="I30" s="31"/>
      <c r="J30" s="31"/>
      <c r="K30" s="31"/>
      <c r="L30" s="31"/>
      <c r="M30" s="22" t="s">
        <v>72</v>
      </c>
      <c r="N30" s="23">
        <f>SUM(N13:N16)+N21+N22</f>
        <v>38512.710071135312</v>
      </c>
    </row>
    <row r="31" spans="1:14" s="1" customFormat="1" ht="17">
      <c r="A31" s="1" t="s">
        <v>15</v>
      </c>
      <c r="B31" s="29" t="s">
        <v>73</v>
      </c>
      <c r="C31" s="29"/>
      <c r="D31" s="29"/>
      <c r="E31" s="11">
        <v>57385.8</v>
      </c>
      <c r="F31" s="12">
        <f>E31/N$8</f>
        <v>7915.2827586206904</v>
      </c>
      <c r="H31" s="31"/>
      <c r="I31" s="31"/>
      <c r="J31" s="31"/>
      <c r="K31" s="31"/>
      <c r="L31" s="31"/>
      <c r="M31" s="22" t="s">
        <v>74</v>
      </c>
      <c r="N31" s="23">
        <f>N27-N30</f>
        <v>33580.945101278456</v>
      </c>
    </row>
    <row r="32" spans="1:14" s="1" customFormat="1" ht="16">
      <c r="A32" s="1" t="s">
        <v>15</v>
      </c>
      <c r="B32" s="29" t="s">
        <v>75</v>
      </c>
      <c r="C32" s="29"/>
      <c r="D32" s="29"/>
      <c r="E32" s="11">
        <v>4886</v>
      </c>
      <c r="F32" s="12">
        <f>E32/N$8</f>
        <v>673.93103448275861</v>
      </c>
      <c r="H32" s="31"/>
      <c r="I32" s="31"/>
      <c r="J32" s="31"/>
      <c r="K32" s="31"/>
      <c r="L32" s="31"/>
      <c r="M32" s="24"/>
      <c r="N32" s="25"/>
    </row>
    <row r="33" spans="1:14" s="1" customFormat="1" ht="16">
      <c r="A33" s="1" t="s">
        <v>15</v>
      </c>
      <c r="B33" s="29" t="s">
        <v>76</v>
      </c>
      <c r="C33" s="29"/>
      <c r="D33" s="29"/>
      <c r="E33" s="11">
        <f>SUM(E30:E32)</f>
        <v>125700.2</v>
      </c>
      <c r="F33" s="12">
        <f>E33/N$8</f>
        <v>17337.958620689657</v>
      </c>
      <c r="H33" s="31"/>
      <c r="I33" s="31"/>
      <c r="J33" s="31"/>
      <c r="K33" s="31"/>
      <c r="L33" s="31"/>
      <c r="M33" s="24"/>
      <c r="N33" s="25"/>
    </row>
    <row r="34" spans="1:14" s="1" customFormat="1" ht="16">
      <c r="A34" s="1" t="s">
        <v>15</v>
      </c>
      <c r="B34" s="1" t="s">
        <v>15</v>
      </c>
      <c r="C34" s="1" t="s">
        <v>15</v>
      </c>
      <c r="D34" s="1" t="s">
        <v>15</v>
      </c>
      <c r="E34" s="13"/>
      <c r="F34" s="14"/>
      <c r="H34" s="31"/>
      <c r="I34" s="31"/>
      <c r="J34" s="31"/>
      <c r="K34" s="31"/>
      <c r="L34" s="31"/>
      <c r="M34" s="24"/>
      <c r="N34" s="25"/>
    </row>
    <row r="35" spans="1:14" s="1" customFormat="1" ht="16">
      <c r="A35" s="1" t="s">
        <v>15</v>
      </c>
      <c r="B35" s="29" t="s">
        <v>77</v>
      </c>
      <c r="C35" s="29"/>
      <c r="D35" s="29"/>
      <c r="E35" s="11">
        <f>K27*0.08</f>
        <v>56380.800000000003</v>
      </c>
      <c r="F35" s="12">
        <f>E35/N$8</f>
        <v>7776.6620689655174</v>
      </c>
      <c r="H35" s="31"/>
      <c r="I35" s="31"/>
      <c r="J35" s="31"/>
      <c r="K35" s="31"/>
      <c r="L35" s="31"/>
      <c r="M35" s="24"/>
      <c r="N35" s="25"/>
    </row>
    <row r="36" spans="1:14" s="1" customFormat="1" ht="16">
      <c r="A36" s="1" t="s">
        <v>15</v>
      </c>
      <c r="B36" s="1" t="s">
        <v>15</v>
      </c>
      <c r="C36" s="1" t="s">
        <v>15</v>
      </c>
      <c r="D36" s="1" t="s">
        <v>15</v>
      </c>
      <c r="E36" s="13"/>
      <c r="F36" s="14"/>
      <c r="H36" s="31"/>
      <c r="I36" s="31"/>
      <c r="J36" s="31"/>
      <c r="K36" s="31"/>
      <c r="L36" s="31"/>
      <c r="M36" s="24"/>
      <c r="N36" s="25"/>
    </row>
    <row r="37" spans="1:14" s="1" customFormat="1" ht="16">
      <c r="A37" s="1" t="s">
        <v>15</v>
      </c>
      <c r="B37" s="30" t="s">
        <v>78</v>
      </c>
      <c r="C37" s="30"/>
      <c r="D37" s="30"/>
      <c r="E37" s="11">
        <f>E33+E35</f>
        <v>182081</v>
      </c>
      <c r="F37" s="12">
        <f>E37/N$8</f>
        <v>25114.620689655174</v>
      </c>
      <c r="H37" s="31"/>
      <c r="I37" s="31"/>
      <c r="J37" s="31"/>
      <c r="K37" s="31"/>
      <c r="L37" s="31"/>
      <c r="M37" s="24"/>
      <c r="N37" s="25"/>
    </row>
    <row r="38" spans="1:14" s="1" customFormat="1" ht="16">
      <c r="A38" s="1" t="s">
        <v>15</v>
      </c>
      <c r="B38" s="30" t="s">
        <v>79</v>
      </c>
      <c r="C38" s="30"/>
      <c r="D38" s="30"/>
      <c r="E38" s="11">
        <f>E37/(H27-H25)</f>
        <v>65.098677154093707</v>
      </c>
      <c r="F38" s="12">
        <f>E38/N$8</f>
        <v>8.9791278833232706</v>
      </c>
      <c r="H38" s="31"/>
      <c r="I38" s="31"/>
      <c r="J38" s="31"/>
      <c r="K38" s="31"/>
      <c r="L38" s="31"/>
      <c r="M38" s="24"/>
      <c r="N38" s="25"/>
    </row>
    <row r="39" spans="1:14" s="1" customFormat="1" ht="16">
      <c r="A39" s="1" t="s">
        <v>15</v>
      </c>
      <c r="H39" s="31"/>
      <c r="I39" s="31"/>
      <c r="J39" s="31"/>
      <c r="K39" s="31"/>
      <c r="L39" s="31"/>
      <c r="M39" s="24"/>
      <c r="N39" s="25"/>
    </row>
    <row r="40" spans="1:14" s="1" customFormat="1" ht="16">
      <c r="A40" s="1" t="s">
        <v>15</v>
      </c>
      <c r="H40" s="31"/>
      <c r="I40" s="31"/>
      <c r="J40" s="31"/>
      <c r="K40" s="31"/>
      <c r="L40" s="31"/>
      <c r="M40" s="26"/>
      <c r="N40" s="27"/>
    </row>
  </sheetData>
  <mergeCells count="11">
    <mergeCell ref="B32:D32"/>
    <mergeCell ref="B33:D33"/>
    <mergeCell ref="B35:D35"/>
    <mergeCell ref="B37:D37"/>
    <mergeCell ref="B38:D38"/>
    <mergeCell ref="B3:N3"/>
    <mergeCell ref="B4:N4"/>
    <mergeCell ref="B29:D29"/>
    <mergeCell ref="B30:D30"/>
    <mergeCell ref="B31:D31"/>
    <mergeCell ref="H29:L40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403-18189426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2023-12-25T07:06:00Z</dcterms:created>
  <dcterms:modified xsi:type="dcterms:W3CDTF">2024-03-22T13:03:07Z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60AA952FF99446C2B4BCC73AAA8FABB4_12</vt:lpwstr>
  </property>
  <property fmtid="{D5CDD505-2E9C-101B-9397-08002B2CF9AE}" pid="3" name="KSOProductBuildVer">
    <vt:lpwstr>2052-12.1.0.16388</vt:lpwstr>
  </property>
</Properties>
</file>