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2704BF40-8495-8D4B-954F-C5F1693070DC}" xr6:coauthVersionLast="47" xr6:coauthVersionMax="47" xr10:uidLastSave="{00000000-0000-0000-0000-000000000000}"/>
  <bookViews>
    <workbookView xWindow="0" yWindow="880" windowWidth="31500" windowHeight="17920" xr2:uid="{00000000-000D-0000-FFFF-FFFF00000000}"/>
  </bookViews>
  <sheets>
    <sheet name="784-0107649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1" l="1"/>
  <c r="F39" i="1"/>
  <c r="E38" i="1"/>
  <c r="E37" i="1"/>
  <c r="F37" i="1" s="1"/>
  <c r="H33" i="1"/>
  <c r="L28" i="1"/>
  <c r="K28" i="1"/>
  <c r="K27" i="1"/>
  <c r="L27" i="1" s="1"/>
  <c r="L26" i="1"/>
  <c r="K26" i="1"/>
  <c r="L25" i="1"/>
  <c r="K25" i="1"/>
  <c r="L24" i="1"/>
  <c r="K24" i="1"/>
  <c r="L23" i="1"/>
  <c r="K23" i="1"/>
  <c r="K22" i="1"/>
  <c r="L22" i="1" s="1"/>
  <c r="L21" i="1"/>
  <c r="K21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K33" i="1" l="1"/>
  <c r="E36" i="1"/>
  <c r="L33" i="1"/>
  <c r="E43" i="1"/>
  <c r="F43" i="1" s="1"/>
  <c r="L20" i="1"/>
  <c r="E41" i="1" l="1"/>
  <c r="F36" i="1"/>
  <c r="F41" i="1" l="1"/>
  <c r="E45" i="1"/>
  <c r="E46" i="1" l="1"/>
  <c r="F46" i="1" s="1"/>
  <c r="F45" i="1"/>
  <c r="M26" i="1" l="1"/>
  <c r="N26" i="1" s="1"/>
  <c r="M17" i="1"/>
  <c r="N17" i="1" s="1"/>
  <c r="M33" i="1"/>
  <c r="M22" i="1"/>
  <c r="N22" i="1" s="1"/>
  <c r="M15" i="1"/>
  <c r="N15" i="1" s="1"/>
  <c r="M27" i="1"/>
  <c r="N27" i="1" s="1"/>
  <c r="M18" i="1"/>
  <c r="N18" i="1" s="1"/>
  <c r="M23" i="1"/>
  <c r="N23" i="1" s="1"/>
  <c r="M20" i="1"/>
  <c r="N20" i="1" s="1"/>
  <c r="M14" i="1"/>
  <c r="N14" i="1" s="1"/>
  <c r="M25" i="1"/>
  <c r="N25" i="1" s="1"/>
  <c r="M19" i="1"/>
  <c r="N19" i="1" s="1"/>
  <c r="M28" i="1"/>
  <c r="N28" i="1" s="1"/>
  <c r="M24" i="1"/>
  <c r="N24" i="1" s="1"/>
  <c r="M16" i="1"/>
  <c r="N16" i="1" s="1"/>
  <c r="M13" i="1"/>
  <c r="N13" i="1" s="1"/>
  <c r="M21" i="1"/>
  <c r="N21" i="1" s="1"/>
  <c r="N37" i="1" l="1"/>
  <c r="N36" i="1"/>
  <c r="N33" i="1"/>
  <c r="N38" i="1"/>
</calcChain>
</file>

<file path=xl/sharedStrings.xml><?xml version="1.0" encoding="utf-8"?>
<sst xmlns="http://schemas.openxmlformats.org/spreadsheetml/2006/main" count="254" uniqueCount="88">
  <si>
    <t>Sales Summary</t>
  </si>
  <si>
    <t>销售报告</t>
  </si>
  <si>
    <t>供应商 Supplier:</t>
  </si>
  <si>
    <t>OCHO FUEGOS SPA</t>
  </si>
  <si>
    <t>到货日期 Arrival Date:</t>
  </si>
  <si>
    <t>2023-12-23</t>
  </si>
  <si>
    <t>销售日期 Date of Sale:</t>
  </si>
  <si>
    <t>2023-12-29</t>
  </si>
  <si>
    <t>汇率 FX Rate:</t>
  </si>
  <si>
    <t>航班号Flight No:</t>
  </si>
  <si>
    <t>QT4094/AV0382/AV0528</t>
  </si>
  <si>
    <t>提单号 AWB:</t>
  </si>
  <si>
    <t>784-01076493</t>
  </si>
  <si>
    <t>销售地点 Sales Location:</t>
  </si>
  <si>
    <t>SHANGHAI</t>
  </si>
  <si>
    <t/>
  </si>
  <si>
    <t>日期</t>
  </si>
  <si>
    <t>板号</t>
  </si>
  <si>
    <t>品种</t>
  </si>
  <si>
    <t>包装厂</t>
  </si>
  <si>
    <t>果园</t>
  </si>
  <si>
    <t>大小</t>
  </si>
  <si>
    <t>数量</t>
  </si>
  <si>
    <t>规格</t>
  </si>
  <si>
    <t>价格(人民币)</t>
  </si>
  <si>
    <t>总数(人民币)</t>
  </si>
  <si>
    <t>总数(美金)</t>
  </si>
  <si>
    <t>每箱收益 FOB</t>
  </si>
  <si>
    <t>总收益 FOB</t>
  </si>
  <si>
    <t>Date</t>
  </si>
  <si>
    <t>Pallet No.</t>
  </si>
  <si>
    <t>Variety</t>
  </si>
  <si>
    <t>CSP</t>
  </si>
  <si>
    <t>CSG</t>
  </si>
  <si>
    <t>Size</t>
  </si>
  <si>
    <t xml:space="preserve"> Quantity</t>
  </si>
  <si>
    <t>Specification</t>
  </si>
  <si>
    <t>Price RMB</t>
  </si>
  <si>
    <t>Total RMB</t>
  </si>
  <si>
    <t>Total USD</t>
  </si>
  <si>
    <t>FOB Return</t>
  </si>
  <si>
    <t>Total Return</t>
  </si>
  <si>
    <t>1511829</t>
  </si>
  <si>
    <t>LAPINS</t>
  </si>
  <si>
    <t>121064</t>
  </si>
  <si>
    <t>121944</t>
  </si>
  <si>
    <t>3J</t>
  </si>
  <si>
    <t>2.5kg</t>
  </si>
  <si>
    <t>1511832</t>
  </si>
  <si>
    <t>1511834</t>
  </si>
  <si>
    <t>1511839</t>
  </si>
  <si>
    <t>1511843</t>
  </si>
  <si>
    <t>1511850</t>
  </si>
  <si>
    <t>114957</t>
  </si>
  <si>
    <t>1511858</t>
  </si>
  <si>
    <t>3JD</t>
  </si>
  <si>
    <t>1511942</t>
  </si>
  <si>
    <t>1511944</t>
  </si>
  <si>
    <t>1511945</t>
  </si>
  <si>
    <t>4J</t>
  </si>
  <si>
    <t>1511946</t>
  </si>
  <si>
    <t>1512038</t>
  </si>
  <si>
    <t>BING</t>
  </si>
  <si>
    <t>105448</t>
  </si>
  <si>
    <t>2JD</t>
  </si>
  <si>
    <t>1512190</t>
  </si>
  <si>
    <t>1512191</t>
  </si>
  <si>
    <t>1512192</t>
  </si>
  <si>
    <t>Customs</t>
  </si>
  <si>
    <t>Damage</t>
  </si>
  <si>
    <t xml:space="preserve">总数 Total: </t>
  </si>
  <si>
    <t>其他费用 Additional Fees</t>
  </si>
  <si>
    <t>人民币 RMB</t>
  </si>
  <si>
    <t>美元 USD</t>
  </si>
  <si>
    <t>Note：</t>
  </si>
  <si>
    <t>Payment</t>
  </si>
  <si>
    <t>海关/税金 Customs/VAT</t>
  </si>
  <si>
    <t xml:space="preserve">121944 </t>
  </si>
  <si>
    <t>空运费 Airfreight</t>
  </si>
  <si>
    <t xml:space="preserve">114957 </t>
  </si>
  <si>
    <t>智利机场杂费 Chile Airport Fees</t>
  </si>
  <si>
    <t xml:space="preserve">105448 </t>
  </si>
  <si>
    <t>清关费 Clearance charge</t>
  </si>
  <si>
    <t>市场费用 Market Charges</t>
  </si>
  <si>
    <t>小计 Total Fees</t>
  </si>
  <si>
    <t>销售佣金 Commission (8%）</t>
  </si>
  <si>
    <t>总费用 Total Charges</t>
  </si>
  <si>
    <t>每箱平均费用 Ave/box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</si>
</sst>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￥&quot;#,##0.00_);[Red]\(&quot;￥&quot;#,##0.00\)"/>
    <numFmt numFmtId="165" formatCode="\$#,##0.00;\-\$#,##0.00"/>
  </numFmts>
  <fonts count="3" x14ac:knownFonts="1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right" vertical="center"/>
    </xf>
    <xf numFmtId="165" fontId="1" fillId="0" borderId="3" xfId="0" applyNumberFormat="1" applyFont="1" applyBorder="1" applyAlignment="1">
      <alignment horizontal="right" vertical="center"/>
    </xf>
    <xf numFmtId="164" fontId="1" fillId="0" borderId="0" xfId="0" applyNumberFormat="1" applyFont="1"/>
    <xf numFmtId="165" fontId="1" fillId="0" borderId="0" xfId="0" applyNumberFormat="1" applyFont="1"/>
    <xf numFmtId="164" fontId="1" fillId="3" borderId="3" xfId="0" applyNumberFormat="1" applyFont="1" applyFill="1" applyBorder="1" applyAlignment="1">
      <alignment horizontal="right" vertical="center"/>
    </xf>
    <xf numFmtId="165" fontId="1" fillId="3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3" borderId="3" xfId="0" applyFont="1" applyFill="1" applyBorder="1"/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46"/>
  <sheetViews>
    <sheetView tabSelected="1" topLeftCell="A2" workbookViewId="0">
      <selection activeCell="J28" sqref="J28"/>
    </sheetView>
  </sheetViews>
  <sheetFormatPr baseColWidth="10" defaultColWidth="9" defaultRowHeight="15" x14ac:dyDescent="0.2"/>
  <cols>
    <col min="2" max="2" width="17" customWidth="1"/>
    <col min="3" max="3" width="13" customWidth="1"/>
    <col min="4" max="4" width="12" customWidth="1"/>
    <col min="5" max="6" width="17" customWidth="1"/>
    <col min="7" max="8" width="12" customWidth="1"/>
    <col min="9" max="9" width="14" customWidth="1"/>
    <col min="10" max="14" width="17" customWidth="1"/>
  </cols>
  <sheetData>
    <row r="3" spans="1:14" ht="23" x14ac:dyDescent="0.2">
      <c r="B3" s="28" t="s">
        <v>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23" x14ac:dyDescent="0.2">
      <c r="B4" s="28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8" spans="1:14" s="1" customFormat="1" ht="16" x14ac:dyDescent="0.2">
      <c r="B8" s="3" t="s">
        <v>2</v>
      </c>
      <c r="C8" s="4" t="s">
        <v>3</v>
      </c>
      <c r="F8" s="3" t="s">
        <v>4</v>
      </c>
      <c r="G8" s="4" t="s">
        <v>5</v>
      </c>
      <c r="J8" s="3" t="s">
        <v>6</v>
      </c>
      <c r="K8" s="4" t="s">
        <v>7</v>
      </c>
      <c r="M8" s="3" t="s">
        <v>8</v>
      </c>
      <c r="N8" s="3">
        <v>7.25</v>
      </c>
    </row>
    <row r="9" spans="1:14" s="1" customFormat="1" ht="16" x14ac:dyDescent="0.2">
      <c r="B9" s="3" t="s">
        <v>9</v>
      </c>
      <c r="C9" s="4" t="s">
        <v>10</v>
      </c>
      <c r="F9" s="3" t="s">
        <v>11</v>
      </c>
      <c r="G9" s="4" t="s">
        <v>12</v>
      </c>
      <c r="J9" s="3" t="s">
        <v>13</v>
      </c>
      <c r="K9" s="4" t="s">
        <v>14</v>
      </c>
    </row>
    <row r="11" spans="1:14" s="2" customFormat="1" ht="17" x14ac:dyDescent="0.2">
      <c r="A11" s="2" t="s">
        <v>15</v>
      </c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28</v>
      </c>
    </row>
    <row r="12" spans="1:14" s="2" customFormat="1" ht="17" x14ac:dyDescent="0.2">
      <c r="A12" s="2" t="s">
        <v>15</v>
      </c>
      <c r="B12" s="6" t="s">
        <v>29</v>
      </c>
      <c r="C12" s="6" t="s">
        <v>30</v>
      </c>
      <c r="D12" s="6" t="s">
        <v>31</v>
      </c>
      <c r="E12" s="6" t="s">
        <v>32</v>
      </c>
      <c r="F12" s="6" t="s">
        <v>33</v>
      </c>
      <c r="G12" s="6" t="s">
        <v>34</v>
      </c>
      <c r="H12" s="6" t="s">
        <v>35</v>
      </c>
      <c r="I12" s="6" t="s">
        <v>36</v>
      </c>
      <c r="J12" s="6" t="s">
        <v>37</v>
      </c>
      <c r="K12" s="6" t="s">
        <v>38</v>
      </c>
      <c r="L12" s="6" t="s">
        <v>39</v>
      </c>
      <c r="M12" s="6" t="s">
        <v>40</v>
      </c>
      <c r="N12" s="6" t="s">
        <v>41</v>
      </c>
    </row>
    <row r="13" spans="1:14" s="2" customFormat="1" ht="17" x14ac:dyDescent="0.2">
      <c r="A13" s="2" t="s">
        <v>15</v>
      </c>
      <c r="B13" s="7" t="s">
        <v>7</v>
      </c>
      <c r="C13" s="7" t="s">
        <v>42</v>
      </c>
      <c r="D13" s="7" t="s">
        <v>43</v>
      </c>
      <c r="E13" s="7" t="s">
        <v>44</v>
      </c>
      <c r="F13" s="7" t="s">
        <v>45</v>
      </c>
      <c r="G13" s="7" t="s">
        <v>46</v>
      </c>
      <c r="H13" s="7">
        <v>278</v>
      </c>
      <c r="I13" s="7" t="s">
        <v>47</v>
      </c>
      <c r="J13" s="11">
        <v>290</v>
      </c>
      <c r="K13" s="11">
        <f>J13*H13</f>
        <v>80620</v>
      </c>
      <c r="L13" s="12">
        <f>K13/N$8</f>
        <v>11120</v>
      </c>
      <c r="M13" s="12">
        <f>L13/H13-F$46</f>
        <v>17.009622226056379</v>
      </c>
      <c r="N13" s="12">
        <f>M13*H13</f>
        <v>4728.6749788436737</v>
      </c>
    </row>
    <row r="14" spans="1:14" s="2" customFormat="1" ht="17" x14ac:dyDescent="0.2">
      <c r="A14" s="2" t="s">
        <v>15</v>
      </c>
      <c r="B14" s="7" t="s">
        <v>7</v>
      </c>
      <c r="C14" s="7" t="s">
        <v>48</v>
      </c>
      <c r="D14" s="7" t="s">
        <v>43</v>
      </c>
      <c r="E14" s="7" t="s">
        <v>44</v>
      </c>
      <c r="F14" s="7" t="s">
        <v>45</v>
      </c>
      <c r="G14" s="7" t="s">
        <v>46</v>
      </c>
      <c r="H14" s="7">
        <v>280</v>
      </c>
      <c r="I14" s="7" t="s">
        <v>47</v>
      </c>
      <c r="J14" s="11">
        <v>290</v>
      </c>
      <c r="K14" s="11">
        <f t="shared" ref="K14:K28" si="0">J14*H14</f>
        <v>81200</v>
      </c>
      <c r="L14" s="12">
        <f t="shared" ref="L14:L28" si="1">K14/N$8</f>
        <v>11200</v>
      </c>
      <c r="M14" s="12">
        <f t="shared" ref="M14:M33" si="2">L14/H14-F$46</f>
        <v>17.009622226056379</v>
      </c>
      <c r="N14" s="12">
        <f t="shared" ref="N14:N28" si="3">M14*H14</f>
        <v>4762.6942232957863</v>
      </c>
    </row>
    <row r="15" spans="1:14" s="2" customFormat="1" ht="17" x14ac:dyDescent="0.2">
      <c r="A15" s="2" t="s">
        <v>15</v>
      </c>
      <c r="B15" s="7" t="s">
        <v>7</v>
      </c>
      <c r="C15" s="7" t="s">
        <v>49</v>
      </c>
      <c r="D15" s="7" t="s">
        <v>43</v>
      </c>
      <c r="E15" s="7" t="s">
        <v>44</v>
      </c>
      <c r="F15" s="7" t="s">
        <v>45</v>
      </c>
      <c r="G15" s="7" t="s">
        <v>46</v>
      </c>
      <c r="H15" s="7">
        <v>280</v>
      </c>
      <c r="I15" s="7" t="s">
        <v>47</v>
      </c>
      <c r="J15" s="11">
        <v>290</v>
      </c>
      <c r="K15" s="11">
        <f t="shared" si="0"/>
        <v>81200</v>
      </c>
      <c r="L15" s="12">
        <f t="shared" si="1"/>
        <v>11200</v>
      </c>
      <c r="M15" s="12">
        <f t="shared" si="2"/>
        <v>17.009622226056379</v>
      </c>
      <c r="N15" s="12">
        <f t="shared" si="3"/>
        <v>4762.6942232957863</v>
      </c>
    </row>
    <row r="16" spans="1:14" s="2" customFormat="1" ht="17" x14ac:dyDescent="0.2">
      <c r="A16" s="2" t="s">
        <v>15</v>
      </c>
      <c r="B16" s="7" t="s">
        <v>7</v>
      </c>
      <c r="C16" s="7" t="s">
        <v>50</v>
      </c>
      <c r="D16" s="7" t="s">
        <v>43</v>
      </c>
      <c r="E16" s="7" t="s">
        <v>44</v>
      </c>
      <c r="F16" s="7" t="s">
        <v>45</v>
      </c>
      <c r="G16" s="7" t="s">
        <v>46</v>
      </c>
      <c r="H16" s="7">
        <v>280</v>
      </c>
      <c r="I16" s="7" t="s">
        <v>47</v>
      </c>
      <c r="J16" s="11">
        <v>290</v>
      </c>
      <c r="K16" s="11">
        <f t="shared" si="0"/>
        <v>81200</v>
      </c>
      <c r="L16" s="12">
        <f t="shared" si="1"/>
        <v>11200</v>
      </c>
      <c r="M16" s="12">
        <f t="shared" si="2"/>
        <v>17.009622226056379</v>
      </c>
      <c r="N16" s="12">
        <f t="shared" si="3"/>
        <v>4762.6942232957863</v>
      </c>
    </row>
    <row r="17" spans="1:14" s="2" customFormat="1" ht="17" x14ac:dyDescent="0.2">
      <c r="A17" s="2" t="s">
        <v>15</v>
      </c>
      <c r="B17" s="7" t="s">
        <v>7</v>
      </c>
      <c r="C17" s="7" t="s">
        <v>51</v>
      </c>
      <c r="D17" s="7" t="s">
        <v>43</v>
      </c>
      <c r="E17" s="7" t="s">
        <v>44</v>
      </c>
      <c r="F17" s="7" t="s">
        <v>45</v>
      </c>
      <c r="G17" s="7" t="s">
        <v>46</v>
      </c>
      <c r="H17" s="7">
        <v>280</v>
      </c>
      <c r="I17" s="7" t="s">
        <v>47</v>
      </c>
      <c r="J17" s="11">
        <v>290</v>
      </c>
      <c r="K17" s="11">
        <f t="shared" si="0"/>
        <v>81200</v>
      </c>
      <c r="L17" s="12">
        <f t="shared" si="1"/>
        <v>11200</v>
      </c>
      <c r="M17" s="12">
        <f t="shared" si="2"/>
        <v>17.009622226056379</v>
      </c>
      <c r="N17" s="12">
        <f t="shared" si="3"/>
        <v>4762.6942232957863</v>
      </c>
    </row>
    <row r="18" spans="1:14" s="2" customFormat="1" ht="17" x14ac:dyDescent="0.2">
      <c r="A18" s="2" t="s">
        <v>15</v>
      </c>
      <c r="B18" s="7" t="s">
        <v>7</v>
      </c>
      <c r="C18" s="7" t="s">
        <v>52</v>
      </c>
      <c r="D18" s="7" t="s">
        <v>43</v>
      </c>
      <c r="E18" s="7" t="s">
        <v>44</v>
      </c>
      <c r="F18" s="7" t="s">
        <v>45</v>
      </c>
      <c r="G18" s="7" t="s">
        <v>46</v>
      </c>
      <c r="H18" s="7">
        <v>165</v>
      </c>
      <c r="I18" s="7" t="s">
        <v>47</v>
      </c>
      <c r="J18" s="11">
        <v>290</v>
      </c>
      <c r="K18" s="11">
        <f t="shared" si="0"/>
        <v>47850</v>
      </c>
      <c r="L18" s="12">
        <f t="shared" si="1"/>
        <v>6600</v>
      </c>
      <c r="M18" s="12">
        <f t="shared" si="2"/>
        <v>17.009622226056379</v>
      </c>
      <c r="N18" s="12">
        <f t="shared" si="3"/>
        <v>2806.5876672993027</v>
      </c>
    </row>
    <row r="19" spans="1:14" s="2" customFormat="1" ht="17" x14ac:dyDescent="0.2">
      <c r="A19" s="2" t="s">
        <v>15</v>
      </c>
      <c r="B19" s="7" t="s">
        <v>7</v>
      </c>
      <c r="C19" s="7" t="s">
        <v>52</v>
      </c>
      <c r="D19" s="7" t="s">
        <v>43</v>
      </c>
      <c r="E19" s="7" t="s">
        <v>44</v>
      </c>
      <c r="F19" s="7" t="s">
        <v>53</v>
      </c>
      <c r="G19" s="7" t="s">
        <v>46</v>
      </c>
      <c r="H19" s="7">
        <v>115</v>
      </c>
      <c r="I19" s="7" t="s">
        <v>47</v>
      </c>
      <c r="J19" s="11">
        <v>290</v>
      </c>
      <c r="K19" s="11">
        <f t="shared" si="0"/>
        <v>33350</v>
      </c>
      <c r="L19" s="12">
        <f t="shared" si="1"/>
        <v>4600</v>
      </c>
      <c r="M19" s="12">
        <f t="shared" si="2"/>
        <v>17.009622226056379</v>
      </c>
      <c r="N19" s="12">
        <f t="shared" si="3"/>
        <v>1956.1065559964836</v>
      </c>
    </row>
    <row r="20" spans="1:14" s="2" customFormat="1" ht="17" x14ac:dyDescent="0.2">
      <c r="A20" s="2" t="s">
        <v>15</v>
      </c>
      <c r="B20" s="7" t="s">
        <v>7</v>
      </c>
      <c r="C20" s="7" t="s">
        <v>54</v>
      </c>
      <c r="D20" s="7" t="s">
        <v>43</v>
      </c>
      <c r="E20" s="7" t="s">
        <v>44</v>
      </c>
      <c r="F20" s="7" t="s">
        <v>53</v>
      </c>
      <c r="G20" s="7" t="s">
        <v>55</v>
      </c>
      <c r="H20" s="7">
        <v>280</v>
      </c>
      <c r="I20" s="7" t="s">
        <v>47</v>
      </c>
      <c r="J20" s="11">
        <v>310</v>
      </c>
      <c r="K20" s="11">
        <f t="shared" si="0"/>
        <v>86800</v>
      </c>
      <c r="L20" s="12">
        <f t="shared" si="1"/>
        <v>11972.413793103447</v>
      </c>
      <c r="M20" s="12">
        <f t="shared" si="2"/>
        <v>19.768242915711546</v>
      </c>
      <c r="N20" s="12">
        <f t="shared" si="3"/>
        <v>5535.1080163992328</v>
      </c>
    </row>
    <row r="21" spans="1:14" s="2" customFormat="1" ht="17" x14ac:dyDescent="0.2">
      <c r="A21" s="2" t="s">
        <v>15</v>
      </c>
      <c r="B21" s="7" t="s">
        <v>7</v>
      </c>
      <c r="C21" s="7" t="s">
        <v>56</v>
      </c>
      <c r="D21" s="7" t="s">
        <v>43</v>
      </c>
      <c r="E21" s="7" t="s">
        <v>44</v>
      </c>
      <c r="F21" s="7" t="s">
        <v>45</v>
      </c>
      <c r="G21" s="7" t="s">
        <v>46</v>
      </c>
      <c r="H21" s="7">
        <v>280</v>
      </c>
      <c r="I21" s="7" t="s">
        <v>47</v>
      </c>
      <c r="J21" s="11">
        <v>290</v>
      </c>
      <c r="K21" s="11">
        <f t="shared" si="0"/>
        <v>81200</v>
      </c>
      <c r="L21" s="12">
        <f t="shared" si="1"/>
        <v>11200</v>
      </c>
      <c r="M21" s="12">
        <f t="shared" si="2"/>
        <v>17.009622226056379</v>
      </c>
      <c r="N21" s="12">
        <f t="shared" si="3"/>
        <v>4762.6942232957863</v>
      </c>
    </row>
    <row r="22" spans="1:14" s="2" customFormat="1" ht="17" x14ac:dyDescent="0.2">
      <c r="A22" s="2" t="s">
        <v>15</v>
      </c>
      <c r="B22" s="7" t="s">
        <v>7</v>
      </c>
      <c r="C22" s="7" t="s">
        <v>57</v>
      </c>
      <c r="D22" s="7" t="s">
        <v>43</v>
      </c>
      <c r="E22" s="7" t="s">
        <v>44</v>
      </c>
      <c r="F22" s="7" t="s">
        <v>45</v>
      </c>
      <c r="G22" s="7" t="s">
        <v>55</v>
      </c>
      <c r="H22" s="7">
        <v>280</v>
      </c>
      <c r="I22" s="7" t="s">
        <v>47</v>
      </c>
      <c r="J22" s="11">
        <v>310</v>
      </c>
      <c r="K22" s="11">
        <f t="shared" si="0"/>
        <v>86800</v>
      </c>
      <c r="L22" s="12">
        <f t="shared" si="1"/>
        <v>11972.413793103447</v>
      </c>
      <c r="M22" s="12">
        <f t="shared" si="2"/>
        <v>19.768242915711546</v>
      </c>
      <c r="N22" s="12">
        <f t="shared" si="3"/>
        <v>5535.1080163992328</v>
      </c>
    </row>
    <row r="23" spans="1:14" s="2" customFormat="1" ht="17" x14ac:dyDescent="0.2">
      <c r="A23" s="2" t="s">
        <v>15</v>
      </c>
      <c r="B23" s="7" t="s">
        <v>7</v>
      </c>
      <c r="C23" s="7" t="s">
        <v>58</v>
      </c>
      <c r="D23" s="7" t="s">
        <v>43</v>
      </c>
      <c r="E23" s="7" t="s">
        <v>44</v>
      </c>
      <c r="F23" s="7" t="s">
        <v>45</v>
      </c>
      <c r="G23" s="7" t="s">
        <v>59</v>
      </c>
      <c r="H23" s="7">
        <v>280</v>
      </c>
      <c r="I23" s="7" t="s">
        <v>47</v>
      </c>
      <c r="J23" s="11">
        <v>320</v>
      </c>
      <c r="K23" s="11">
        <f t="shared" si="0"/>
        <v>89600</v>
      </c>
      <c r="L23" s="12">
        <f t="shared" si="1"/>
        <v>12358.620689655172</v>
      </c>
      <c r="M23" s="12">
        <f t="shared" si="2"/>
        <v>21.147553260539134</v>
      </c>
      <c r="N23" s="12">
        <f t="shared" si="3"/>
        <v>5921.3149129509575</v>
      </c>
    </row>
    <row r="24" spans="1:14" s="2" customFormat="1" ht="17" x14ac:dyDescent="0.2">
      <c r="A24" s="2" t="s">
        <v>15</v>
      </c>
      <c r="B24" s="7" t="s">
        <v>7</v>
      </c>
      <c r="C24" s="7" t="s">
        <v>60</v>
      </c>
      <c r="D24" s="7" t="s">
        <v>43</v>
      </c>
      <c r="E24" s="7" t="s">
        <v>44</v>
      </c>
      <c r="F24" s="7" t="s">
        <v>45</v>
      </c>
      <c r="G24" s="7" t="s">
        <v>46</v>
      </c>
      <c r="H24" s="7">
        <v>280</v>
      </c>
      <c r="I24" s="7" t="s">
        <v>47</v>
      </c>
      <c r="J24" s="11">
        <v>290</v>
      </c>
      <c r="K24" s="11">
        <f t="shared" si="0"/>
        <v>81200</v>
      </c>
      <c r="L24" s="12">
        <f t="shared" si="1"/>
        <v>11200</v>
      </c>
      <c r="M24" s="12">
        <f t="shared" si="2"/>
        <v>17.009622226056379</v>
      </c>
      <c r="N24" s="12">
        <f t="shared" si="3"/>
        <v>4762.6942232957863</v>
      </c>
    </row>
    <row r="25" spans="1:14" s="2" customFormat="1" ht="17" x14ac:dyDescent="0.2">
      <c r="A25" s="2" t="s">
        <v>15</v>
      </c>
      <c r="B25" s="7" t="s">
        <v>7</v>
      </c>
      <c r="C25" s="7" t="s">
        <v>61</v>
      </c>
      <c r="D25" s="7" t="s">
        <v>62</v>
      </c>
      <c r="E25" s="7" t="s">
        <v>44</v>
      </c>
      <c r="F25" s="7" t="s">
        <v>63</v>
      </c>
      <c r="G25" s="7" t="s">
        <v>64</v>
      </c>
      <c r="H25" s="7">
        <v>279</v>
      </c>
      <c r="I25" s="7" t="s">
        <v>47</v>
      </c>
      <c r="J25" s="11">
        <v>300</v>
      </c>
      <c r="K25" s="11">
        <f t="shared" si="0"/>
        <v>83700</v>
      </c>
      <c r="L25" s="12">
        <f t="shared" si="1"/>
        <v>11544.827586206897</v>
      </c>
      <c r="M25" s="12">
        <f t="shared" si="2"/>
        <v>18.388932570883966</v>
      </c>
      <c r="N25" s="12">
        <f t="shared" si="3"/>
        <v>5130.5121872766267</v>
      </c>
    </row>
    <row r="26" spans="1:14" s="2" customFormat="1" ht="17" x14ac:dyDescent="0.2">
      <c r="A26" s="2" t="s">
        <v>15</v>
      </c>
      <c r="B26" s="7" t="s">
        <v>7</v>
      </c>
      <c r="C26" s="7" t="s">
        <v>65</v>
      </c>
      <c r="D26" s="7" t="s">
        <v>62</v>
      </c>
      <c r="E26" s="7" t="s">
        <v>44</v>
      </c>
      <c r="F26" s="7" t="s">
        <v>63</v>
      </c>
      <c r="G26" s="7" t="s">
        <v>64</v>
      </c>
      <c r="H26" s="7">
        <v>280</v>
      </c>
      <c r="I26" s="7" t="s">
        <v>47</v>
      </c>
      <c r="J26" s="11">
        <v>300</v>
      </c>
      <c r="K26" s="11">
        <f t="shared" si="0"/>
        <v>84000</v>
      </c>
      <c r="L26" s="12">
        <f t="shared" si="1"/>
        <v>11586.206896551725</v>
      </c>
      <c r="M26" s="12">
        <f t="shared" si="2"/>
        <v>18.388932570883966</v>
      </c>
      <c r="N26" s="12">
        <f t="shared" si="3"/>
        <v>5148.9011198475109</v>
      </c>
    </row>
    <row r="27" spans="1:14" s="2" customFormat="1" ht="17" x14ac:dyDescent="0.2">
      <c r="A27" s="2" t="s">
        <v>15</v>
      </c>
      <c r="B27" s="7" t="s">
        <v>7</v>
      </c>
      <c r="C27" s="7" t="s">
        <v>66</v>
      </c>
      <c r="D27" s="7" t="s">
        <v>62</v>
      </c>
      <c r="E27" s="7" t="s">
        <v>44</v>
      </c>
      <c r="F27" s="7" t="s">
        <v>63</v>
      </c>
      <c r="G27" s="7" t="s">
        <v>55</v>
      </c>
      <c r="H27" s="7">
        <v>280</v>
      </c>
      <c r="I27" s="7" t="s">
        <v>47</v>
      </c>
      <c r="J27" s="11">
        <v>320</v>
      </c>
      <c r="K27" s="11">
        <f t="shared" si="0"/>
        <v>89600</v>
      </c>
      <c r="L27" s="12">
        <f t="shared" si="1"/>
        <v>12358.620689655172</v>
      </c>
      <c r="M27" s="12">
        <f t="shared" si="2"/>
        <v>21.147553260539134</v>
      </c>
      <c r="N27" s="12">
        <f t="shared" si="3"/>
        <v>5921.3149129509575</v>
      </c>
    </row>
    <row r="28" spans="1:14" s="2" customFormat="1" ht="17" x14ac:dyDescent="0.2">
      <c r="A28" s="2" t="s">
        <v>15</v>
      </c>
      <c r="B28" s="7" t="s">
        <v>7</v>
      </c>
      <c r="C28" s="7" t="s">
        <v>67</v>
      </c>
      <c r="D28" s="7" t="s">
        <v>62</v>
      </c>
      <c r="E28" s="7" t="s">
        <v>44</v>
      </c>
      <c r="F28" s="7" t="s">
        <v>63</v>
      </c>
      <c r="G28" s="7" t="s">
        <v>64</v>
      </c>
      <c r="H28" s="7">
        <v>280</v>
      </c>
      <c r="I28" s="7" t="s">
        <v>47</v>
      </c>
      <c r="J28" s="11">
        <v>300</v>
      </c>
      <c r="K28" s="11">
        <f t="shared" si="0"/>
        <v>84000</v>
      </c>
      <c r="L28" s="12">
        <f t="shared" si="1"/>
        <v>11586.206896551725</v>
      </c>
      <c r="M28" s="12">
        <f t="shared" si="2"/>
        <v>18.388932570883966</v>
      </c>
      <c r="N28" s="12">
        <f t="shared" si="3"/>
        <v>5148.9011198475109</v>
      </c>
    </row>
    <row r="29" spans="1:14" s="2" customFormat="1" ht="17" x14ac:dyDescent="0.2">
      <c r="A29" s="2" t="s">
        <v>15</v>
      </c>
      <c r="B29" s="7" t="s">
        <v>15</v>
      </c>
      <c r="C29" s="7" t="s">
        <v>15</v>
      </c>
      <c r="D29" s="7" t="s">
        <v>15</v>
      </c>
      <c r="E29" s="7" t="s">
        <v>15</v>
      </c>
      <c r="F29" s="7" t="s">
        <v>15</v>
      </c>
      <c r="G29" s="7" t="s">
        <v>15</v>
      </c>
      <c r="H29" s="7" t="s">
        <v>15</v>
      </c>
      <c r="I29" s="7" t="s">
        <v>15</v>
      </c>
      <c r="J29" s="11" t="s">
        <v>15</v>
      </c>
      <c r="K29" s="11"/>
      <c r="L29" s="12"/>
      <c r="M29" s="12"/>
      <c r="N29" s="12"/>
    </row>
    <row r="30" spans="1:14" s="2" customFormat="1" ht="17" x14ac:dyDescent="0.2">
      <c r="A30" s="2" t="s">
        <v>15</v>
      </c>
      <c r="B30" s="7" t="s">
        <v>68</v>
      </c>
      <c r="C30" s="7" t="s">
        <v>42</v>
      </c>
      <c r="D30" s="7" t="s">
        <v>43</v>
      </c>
      <c r="E30" s="7" t="s">
        <v>44</v>
      </c>
      <c r="F30" s="7" t="s">
        <v>45</v>
      </c>
      <c r="G30" s="7" t="s">
        <v>46</v>
      </c>
      <c r="H30" s="7">
        <v>2</v>
      </c>
      <c r="I30" s="7" t="s">
        <v>47</v>
      </c>
      <c r="J30" s="11" t="s">
        <v>15</v>
      </c>
      <c r="K30" s="11"/>
      <c r="L30" s="12"/>
      <c r="M30" s="12"/>
      <c r="N30" s="12"/>
    </row>
    <row r="31" spans="1:14" s="2" customFormat="1" ht="17" x14ac:dyDescent="0.2">
      <c r="A31" s="2" t="s">
        <v>15</v>
      </c>
      <c r="B31" s="7" t="s">
        <v>69</v>
      </c>
      <c r="C31" s="7" t="s">
        <v>61</v>
      </c>
      <c r="D31" s="7" t="s">
        <v>62</v>
      </c>
      <c r="E31" s="7" t="s">
        <v>44</v>
      </c>
      <c r="F31" s="7" t="s">
        <v>63</v>
      </c>
      <c r="G31" s="7" t="s">
        <v>64</v>
      </c>
      <c r="H31" s="7">
        <v>1</v>
      </c>
      <c r="I31" s="7" t="s">
        <v>47</v>
      </c>
      <c r="J31" s="11" t="s">
        <v>15</v>
      </c>
      <c r="K31" s="11"/>
      <c r="L31" s="12"/>
      <c r="M31" s="12"/>
      <c r="N31" s="12"/>
    </row>
    <row r="32" spans="1:14" s="2" customFormat="1" ht="17" x14ac:dyDescent="0.2">
      <c r="A32" s="2" t="s">
        <v>15</v>
      </c>
      <c r="B32" s="7" t="s">
        <v>15</v>
      </c>
      <c r="C32" s="7" t="s">
        <v>15</v>
      </c>
      <c r="D32" s="7" t="s">
        <v>15</v>
      </c>
      <c r="E32" s="7" t="s">
        <v>15</v>
      </c>
      <c r="F32" s="7" t="s">
        <v>15</v>
      </c>
      <c r="G32" s="7" t="s">
        <v>15</v>
      </c>
      <c r="H32" s="7" t="s">
        <v>15</v>
      </c>
      <c r="I32" s="7" t="s">
        <v>15</v>
      </c>
      <c r="J32" s="11" t="s">
        <v>15</v>
      </c>
      <c r="K32" s="11"/>
      <c r="L32" s="12"/>
      <c r="M32" s="12"/>
      <c r="N32" s="12"/>
    </row>
    <row r="33" spans="1:14" s="2" customFormat="1" ht="17" x14ac:dyDescent="0.2">
      <c r="A33" s="2" t="s">
        <v>15</v>
      </c>
      <c r="B33" s="8" t="s">
        <v>15</v>
      </c>
      <c r="C33" s="8" t="s">
        <v>15</v>
      </c>
      <c r="D33" s="8" t="s">
        <v>70</v>
      </c>
      <c r="E33" s="8" t="s">
        <v>15</v>
      </c>
      <c r="F33" s="8" t="s">
        <v>15</v>
      </c>
      <c r="G33" s="8" t="s">
        <v>15</v>
      </c>
      <c r="H33" s="9">
        <f>SUM(H13:H31)</f>
        <v>4200</v>
      </c>
      <c r="I33" s="8" t="s">
        <v>15</v>
      </c>
      <c r="J33" s="15" t="s">
        <v>15</v>
      </c>
      <c r="K33" s="15">
        <f>SUM(K13:K28)</f>
        <v>1253520</v>
      </c>
      <c r="L33" s="16">
        <f>K33/N$8</f>
        <v>172899.31034482759</v>
      </c>
      <c r="M33" s="16">
        <f t="shared" si="2"/>
        <v>18.176124689110566</v>
      </c>
      <c r="N33" s="16">
        <f>SUM(N13:N28)</f>
        <v>76408.694827586194</v>
      </c>
    </row>
    <row r="35" spans="1:14" s="1" customFormat="1" ht="17" x14ac:dyDescent="0.2">
      <c r="A35" s="1" t="s">
        <v>15</v>
      </c>
      <c r="B35" s="27" t="s">
        <v>71</v>
      </c>
      <c r="C35" s="27"/>
      <c r="D35" s="27"/>
      <c r="E35" s="10" t="s">
        <v>72</v>
      </c>
      <c r="F35" s="10" t="s">
        <v>73</v>
      </c>
      <c r="H35" s="26" t="s">
        <v>74</v>
      </c>
      <c r="I35" s="26"/>
      <c r="J35" s="26"/>
      <c r="K35" s="26"/>
      <c r="L35" s="26"/>
      <c r="M35" s="17" t="s">
        <v>33</v>
      </c>
      <c r="N35" s="18" t="s">
        <v>75</v>
      </c>
    </row>
    <row r="36" spans="1:14" s="1" customFormat="1" ht="17" x14ac:dyDescent="0.2">
      <c r="A36" s="1" t="s">
        <v>15</v>
      </c>
      <c r="B36" s="27" t="s">
        <v>76</v>
      </c>
      <c r="C36" s="27"/>
      <c r="D36" s="27"/>
      <c r="E36" s="11">
        <f>K33*0.09</f>
        <v>112816.8</v>
      </c>
      <c r="F36" s="12">
        <f>E36/N$8</f>
        <v>15560.937931034483</v>
      </c>
      <c r="H36" s="26"/>
      <c r="I36" s="26"/>
      <c r="J36" s="26"/>
      <c r="K36" s="26"/>
      <c r="L36" s="26"/>
      <c r="M36" s="19" t="s">
        <v>77</v>
      </c>
      <c r="N36" s="20">
        <f>SUM(N13:N18)+SUM(N21:N24)</f>
        <v>47567.850915267882</v>
      </c>
    </row>
    <row r="37" spans="1:14" s="1" customFormat="1" ht="17" x14ac:dyDescent="0.2">
      <c r="A37" s="1" t="s">
        <v>15</v>
      </c>
      <c r="B37" s="27" t="s">
        <v>78</v>
      </c>
      <c r="C37" s="27"/>
      <c r="D37" s="27"/>
      <c r="E37" s="11">
        <f>12135*4.8*N$8</f>
        <v>422298</v>
      </c>
      <c r="F37" s="12">
        <f>E37/N$8</f>
        <v>58248</v>
      </c>
      <c r="H37" s="26"/>
      <c r="I37" s="26"/>
      <c r="J37" s="26"/>
      <c r="K37" s="26"/>
      <c r="L37" s="26"/>
      <c r="M37" s="19" t="s">
        <v>79</v>
      </c>
      <c r="N37" s="20">
        <f>N20+N19</f>
        <v>7491.2145723957165</v>
      </c>
    </row>
    <row r="38" spans="1:14" s="1" customFormat="1" ht="17" x14ac:dyDescent="0.2">
      <c r="A38" s="1" t="s">
        <v>15</v>
      </c>
      <c r="B38" s="27" t="s">
        <v>80</v>
      </c>
      <c r="C38" s="27"/>
      <c r="D38" s="27"/>
      <c r="E38" s="11">
        <f>F38*N$8</f>
        <v>30792.5625</v>
      </c>
      <c r="F38" s="12">
        <v>4247.25</v>
      </c>
      <c r="H38" s="26"/>
      <c r="I38" s="26"/>
      <c r="J38" s="26"/>
      <c r="K38" s="26"/>
      <c r="L38" s="26"/>
      <c r="M38" s="19" t="s">
        <v>81</v>
      </c>
      <c r="N38" s="20">
        <f>SUM(N25:N28)</f>
        <v>21349.629339922605</v>
      </c>
    </row>
    <row r="39" spans="1:14" s="1" customFormat="1" ht="16" x14ac:dyDescent="0.2">
      <c r="A39" s="1" t="s">
        <v>15</v>
      </c>
      <c r="B39" s="27" t="s">
        <v>82</v>
      </c>
      <c r="C39" s="27"/>
      <c r="D39" s="27"/>
      <c r="E39" s="11">
        <v>28197</v>
      </c>
      <c r="F39" s="12">
        <f t="shared" ref="F39:F43" si="4">E39/N$8</f>
        <v>3889.2413793103447</v>
      </c>
      <c r="H39" s="26"/>
      <c r="I39" s="26"/>
      <c r="J39" s="26"/>
      <c r="K39" s="26"/>
      <c r="L39" s="26"/>
      <c r="M39" s="21"/>
      <c r="N39" s="22"/>
    </row>
    <row r="40" spans="1:14" s="1" customFormat="1" ht="16" x14ac:dyDescent="0.2">
      <c r="A40" s="1" t="s">
        <v>15</v>
      </c>
      <c r="B40" s="27" t="s">
        <v>83</v>
      </c>
      <c r="C40" s="27"/>
      <c r="D40" s="27"/>
      <c r="E40" s="11">
        <v>5171</v>
      </c>
      <c r="F40" s="12">
        <f t="shared" si="4"/>
        <v>713.24137931034488</v>
      </c>
      <c r="H40" s="26"/>
      <c r="I40" s="26"/>
      <c r="J40" s="26"/>
      <c r="K40" s="26"/>
      <c r="L40" s="26"/>
      <c r="M40" s="21"/>
      <c r="N40" s="22"/>
    </row>
    <row r="41" spans="1:14" s="1" customFormat="1" ht="16" x14ac:dyDescent="0.2">
      <c r="A41" s="1" t="s">
        <v>15</v>
      </c>
      <c r="B41" s="27" t="s">
        <v>84</v>
      </c>
      <c r="C41" s="27"/>
      <c r="D41" s="27"/>
      <c r="E41" s="11">
        <f>SUM(E36:E40)</f>
        <v>599275.36250000005</v>
      </c>
      <c r="F41" s="12">
        <f t="shared" si="4"/>
        <v>82658.670689655177</v>
      </c>
      <c r="H41" s="26"/>
      <c r="I41" s="26"/>
      <c r="J41" s="26"/>
      <c r="K41" s="26"/>
      <c r="L41" s="26"/>
      <c r="M41" s="21"/>
      <c r="N41" s="22"/>
    </row>
    <row r="42" spans="1:14" s="1" customFormat="1" ht="16" x14ac:dyDescent="0.2">
      <c r="A42" s="1" t="s">
        <v>15</v>
      </c>
      <c r="B42" s="1" t="s">
        <v>15</v>
      </c>
      <c r="C42" s="1" t="s">
        <v>15</v>
      </c>
      <c r="D42" s="1" t="s">
        <v>15</v>
      </c>
      <c r="E42" s="13"/>
      <c r="F42" s="14"/>
      <c r="H42" s="26"/>
      <c r="I42" s="26"/>
      <c r="J42" s="26"/>
      <c r="K42" s="26"/>
      <c r="L42" s="26"/>
      <c r="M42" s="21"/>
      <c r="N42" s="22"/>
    </row>
    <row r="43" spans="1:14" s="1" customFormat="1" ht="16" x14ac:dyDescent="0.2">
      <c r="A43" s="1" t="s">
        <v>15</v>
      </c>
      <c r="B43" s="27" t="s">
        <v>85</v>
      </c>
      <c r="C43" s="27"/>
      <c r="D43" s="27"/>
      <c r="E43" s="11">
        <f>K33*0.08</f>
        <v>100281.60000000001</v>
      </c>
      <c r="F43" s="12">
        <f t="shared" si="4"/>
        <v>13831.944827586207</v>
      </c>
      <c r="H43" s="26"/>
      <c r="I43" s="26"/>
      <c r="J43" s="26"/>
      <c r="K43" s="26"/>
      <c r="L43" s="26"/>
      <c r="M43" s="21"/>
      <c r="N43" s="22"/>
    </row>
    <row r="44" spans="1:14" s="1" customFormat="1" ht="16" x14ac:dyDescent="0.2">
      <c r="A44" s="1" t="s">
        <v>15</v>
      </c>
      <c r="B44" s="1" t="s">
        <v>15</v>
      </c>
      <c r="C44" s="1" t="s">
        <v>15</v>
      </c>
      <c r="D44" s="1" t="s">
        <v>15</v>
      </c>
      <c r="E44" s="13"/>
      <c r="F44" s="14"/>
      <c r="H44" s="26"/>
      <c r="I44" s="26"/>
      <c r="J44" s="26"/>
      <c r="K44" s="26"/>
      <c r="L44" s="26"/>
      <c r="M44" s="21"/>
      <c r="N44" s="22"/>
    </row>
    <row r="45" spans="1:14" s="1" customFormat="1" ht="16" x14ac:dyDescent="0.2">
      <c r="A45" s="1" t="s">
        <v>15</v>
      </c>
      <c r="B45" s="25" t="s">
        <v>86</v>
      </c>
      <c r="C45" s="25"/>
      <c r="D45" s="25"/>
      <c r="E45" s="11">
        <f>E41+E43</f>
        <v>699556.96250000002</v>
      </c>
      <c r="F45" s="12">
        <f>E45/N$8</f>
        <v>96490.615517241386</v>
      </c>
      <c r="H45" s="26"/>
      <c r="I45" s="26"/>
      <c r="J45" s="26"/>
      <c r="K45" s="26"/>
      <c r="L45" s="26"/>
      <c r="M45" s="21"/>
      <c r="N45" s="22"/>
    </row>
    <row r="46" spans="1:14" s="1" customFormat="1" ht="16" x14ac:dyDescent="0.2">
      <c r="A46" s="1" t="s">
        <v>15</v>
      </c>
      <c r="B46" s="25" t="s">
        <v>87</v>
      </c>
      <c r="C46" s="25"/>
      <c r="D46" s="25"/>
      <c r="E46" s="11">
        <f>E45/(H33-H30-H31)</f>
        <v>166.68023886109125</v>
      </c>
      <c r="F46" s="12">
        <f>E46/N$8</f>
        <v>22.990377773943621</v>
      </c>
      <c r="H46" s="26"/>
      <c r="I46" s="26"/>
      <c r="J46" s="26"/>
      <c r="K46" s="26"/>
      <c r="L46" s="26"/>
      <c r="M46" s="23"/>
      <c r="N46" s="24"/>
    </row>
  </sheetData>
  <mergeCells count="13">
    <mergeCell ref="B3:N3"/>
    <mergeCell ref="B4:N4"/>
    <mergeCell ref="B35:D35"/>
    <mergeCell ref="B36:D36"/>
    <mergeCell ref="B37:D37"/>
    <mergeCell ref="B45:D45"/>
    <mergeCell ref="B46:D46"/>
    <mergeCell ref="H35:L46"/>
    <mergeCell ref="B38:D38"/>
    <mergeCell ref="B39:D39"/>
    <mergeCell ref="B40:D40"/>
    <mergeCell ref="B41:D41"/>
    <mergeCell ref="B43:D43"/>
  </mergeCells>
  <pageMargins left="0.7" right="0.7" top="0.75" bottom="0.75" header="0.3" footer="0.3"/>
  <pageSetup paperSize="9" orientation="landscape" horizontalDpi="96" verticalDpi="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784-01076493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2024-01-08T03:45:00Z</dcterms:created>
  <dcterms:modified xsi:type="dcterms:W3CDTF">2024-03-22T13:03:46Z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F6D66C54C59F4201AEE5B95ABF403660_12</vt:lpwstr>
  </property>
  <property fmtid="{D5CDD505-2E9C-101B-9397-08002B2CF9AE}" pid="3" name="KSOProductBuildVer">
    <vt:lpwstr>2052-12.1.0.16388</vt:lpwstr>
  </property>
</Properties>
</file>