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C27D9A9B-8516-D34A-864A-E028C63CEAFE}" xr6:coauthVersionLast="47" xr6:coauthVersionMax="47" xr10:uidLastSave="{00000000-0000-0000-0000-000000000000}"/>
  <bookViews>
    <workbookView xWindow="0" yWindow="880" windowWidth="29140" windowHeight="16460" xr2:uid="{00000000-000D-0000-FFFF-FFFF00000000}"/>
  </bookViews>
  <sheets>
    <sheet name="784-010765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E29" i="1"/>
  <c r="E27" i="1"/>
  <c r="E31" i="1" s="1"/>
  <c r="F26" i="1"/>
  <c r="F25" i="1"/>
  <c r="E24" i="1"/>
  <c r="F24" i="1" s="1"/>
  <c r="E23" i="1"/>
  <c r="F23" i="1" s="1"/>
  <c r="F22" i="1"/>
  <c r="E22" i="1"/>
  <c r="L19" i="1"/>
  <c r="K19" i="1"/>
  <c r="H19" i="1"/>
  <c r="L15" i="1"/>
  <c r="K15" i="1"/>
  <c r="L14" i="1"/>
  <c r="K14" i="1"/>
  <c r="L13" i="1"/>
  <c r="K13" i="1"/>
  <c r="E32" i="1" l="1"/>
  <c r="F32" i="1" s="1"/>
  <c r="M15" i="1" s="1"/>
  <c r="N15" i="1" s="1"/>
  <c r="F31" i="1"/>
  <c r="F27" i="1"/>
  <c r="M14" i="1" l="1"/>
  <c r="N14" i="1" s="1"/>
  <c r="M13" i="1"/>
  <c r="N13" i="1" s="1"/>
  <c r="N19" i="1" s="1"/>
  <c r="M19" i="1"/>
</calcChain>
</file>

<file path=xl/sharedStrings.xml><?xml version="1.0" encoding="utf-8"?>
<sst xmlns="http://schemas.openxmlformats.org/spreadsheetml/2006/main" count="136" uniqueCount="66">
  <si>
    <t>Sales Summary</t>
  </si>
  <si>
    <t>销售报告</t>
  </si>
  <si>
    <t>供应商 Supplier:</t>
  </si>
  <si>
    <t>OCHO FUEGOS SPA</t>
  </si>
  <si>
    <t>到货日期 Arrival Date:</t>
  </si>
  <si>
    <t>2023-12-24</t>
  </si>
  <si>
    <t>销售日期 Date of Sale:</t>
  </si>
  <si>
    <t>2023-12-25</t>
  </si>
  <si>
    <t>汇率 FX Rate:</t>
  </si>
  <si>
    <t>航班号Flight No:</t>
  </si>
  <si>
    <t>LA602</t>
  </si>
  <si>
    <t>提单号 AWB:</t>
  </si>
  <si>
    <t>784-01076515</t>
  </si>
  <si>
    <t>销售地点 Sales Location:</t>
  </si>
  <si>
    <t>SHANGHAI</t>
  </si>
  <si>
    <t/>
  </si>
  <si>
    <t>日期</t>
  </si>
  <si>
    <t>板号</t>
  </si>
  <si>
    <t>品种</t>
  </si>
  <si>
    <t>包装厂</t>
  </si>
  <si>
    <t>果园</t>
  </si>
  <si>
    <t>大小</t>
  </si>
  <si>
    <t>数量</t>
  </si>
  <si>
    <t>规格</t>
  </si>
  <si>
    <t>价格(人民币)</t>
  </si>
  <si>
    <t>总数(人民币)</t>
  </si>
  <si>
    <t>总数(美金)</t>
  </si>
  <si>
    <t>每箱收益 FOB</t>
  </si>
  <si>
    <t>总收益 FOB</t>
  </si>
  <si>
    <t>Date</t>
  </si>
  <si>
    <t>Pallet No.</t>
  </si>
  <si>
    <t>Variety</t>
  </si>
  <si>
    <t>CSP</t>
  </si>
  <si>
    <t>CSG</t>
  </si>
  <si>
    <t>Size</t>
  </si>
  <si>
    <t xml:space="preserve"> Quantity</t>
  </si>
  <si>
    <t>Specification</t>
  </si>
  <si>
    <t>Price RMB</t>
  </si>
  <si>
    <t>Total RMB</t>
  </si>
  <si>
    <t>Total USD</t>
  </si>
  <si>
    <t>FOB Return</t>
  </si>
  <si>
    <t>Total Return</t>
  </si>
  <si>
    <t>1512440</t>
  </si>
  <si>
    <t>BING</t>
  </si>
  <si>
    <t>121064</t>
  </si>
  <si>
    <t>105448</t>
  </si>
  <si>
    <t>2JDD</t>
  </si>
  <si>
    <t>2.5kg</t>
  </si>
  <si>
    <t>1512444</t>
  </si>
  <si>
    <t>3JDD</t>
  </si>
  <si>
    <t>1512446</t>
  </si>
  <si>
    <t>Damage</t>
  </si>
  <si>
    <t xml:space="preserve">总数 Total: </t>
  </si>
  <si>
    <t>其他费用 Additional Fees</t>
  </si>
  <si>
    <t>人民币 RMB</t>
  </si>
  <si>
    <t>美元 USD</t>
  </si>
  <si>
    <t>Note：</t>
  </si>
  <si>
    <t>海关/税金 Customs/VAT</t>
  </si>
  <si>
    <t>空运费 Airfreight</t>
  </si>
  <si>
    <t>智利机场杂费 Chile Airport Fees</t>
  </si>
  <si>
    <t>清关费 Clearance charge</t>
  </si>
  <si>
    <t>市场费用 Market Charges</t>
  </si>
  <si>
    <t>小计 Total Fees</t>
  </si>
  <si>
    <t>销售佣金 Commission (8%）</t>
  </si>
  <si>
    <t>总费用 Total Charges</t>
  </si>
  <si>
    <t>每箱平均费用 Ave/box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</si>
</sst>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￥&quot;#,##0.00_);[Red]\(&quot;￥&quot;#,##0.00\)"/>
    <numFmt numFmtId="169" formatCode="\$#,##0.00;\-\$#,##0.00"/>
  </numFmts>
  <fonts count="3" x14ac:knownFonts="1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8" fontId="1" fillId="0" borderId="3" xfId="0" applyNumberFormat="1" applyFont="1" applyBorder="1" applyAlignment="1">
      <alignment horizontal="right" vertical="center"/>
    </xf>
    <xf numFmtId="169" fontId="1" fillId="0" borderId="3" xfId="0" applyNumberFormat="1" applyFont="1" applyBorder="1" applyAlignment="1">
      <alignment horizontal="right" vertical="center"/>
    </xf>
    <xf numFmtId="168" fontId="1" fillId="0" borderId="0" xfId="0" applyNumberFormat="1" applyFont="1"/>
    <xf numFmtId="169" fontId="1" fillId="0" borderId="0" xfId="0" applyNumberFormat="1" applyFont="1"/>
    <xf numFmtId="168" fontId="1" fillId="3" borderId="3" xfId="0" applyNumberFormat="1" applyFont="1" applyFill="1" applyBorder="1" applyAlignment="1">
      <alignment horizontal="right" vertical="center"/>
    </xf>
    <xf numFmtId="169" fontId="1" fillId="3" borderId="3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1" fillId="0" borderId="3" xfId="0" applyFont="1" applyBorder="1"/>
    <xf numFmtId="0" fontId="1" fillId="3" borderId="3" xfId="0" applyFont="1" applyFill="1" applyBorder="1"/>
    <xf numFmtId="0" fontId="1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32"/>
  <sheetViews>
    <sheetView tabSelected="1" workbookViewId="0">
      <selection activeCell="N9" sqref="N9"/>
    </sheetView>
  </sheetViews>
  <sheetFormatPr baseColWidth="10" defaultColWidth="9" defaultRowHeight="15" x14ac:dyDescent="0.2"/>
  <cols>
    <col min="2" max="2" width="17" customWidth="1"/>
    <col min="3" max="3" width="13" customWidth="1"/>
    <col min="4" max="4" width="12" customWidth="1"/>
    <col min="5" max="6" width="17" customWidth="1"/>
    <col min="7" max="8" width="12" customWidth="1"/>
    <col min="9" max="9" width="14" customWidth="1"/>
    <col min="10" max="14" width="17" customWidth="1"/>
  </cols>
  <sheetData>
    <row r="3" spans="1:14" ht="23" x14ac:dyDescent="0.2">
      <c r="B3" s="16" t="s">
        <v>0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23" x14ac:dyDescent="0.2">
      <c r="B4" s="16" t="s">
        <v>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8" spans="1:14" s="1" customFormat="1" ht="16" x14ac:dyDescent="0.2">
      <c r="B8" s="3" t="s">
        <v>2</v>
      </c>
      <c r="C8" s="4" t="s">
        <v>3</v>
      </c>
      <c r="F8" s="3" t="s">
        <v>4</v>
      </c>
      <c r="G8" s="4" t="s">
        <v>5</v>
      </c>
      <c r="J8" s="3" t="s">
        <v>6</v>
      </c>
      <c r="K8" s="4" t="s">
        <v>7</v>
      </c>
      <c r="M8" s="3" t="s">
        <v>8</v>
      </c>
      <c r="N8" s="3">
        <v>7.25</v>
      </c>
    </row>
    <row r="9" spans="1:14" s="1" customFormat="1" ht="16" x14ac:dyDescent="0.2">
      <c r="B9" s="3" t="s">
        <v>9</v>
      </c>
      <c r="C9" s="4" t="s">
        <v>10</v>
      </c>
      <c r="F9" s="3" t="s">
        <v>11</v>
      </c>
      <c r="G9" s="4" t="s">
        <v>12</v>
      </c>
      <c r="J9" s="3" t="s">
        <v>13</v>
      </c>
      <c r="K9" s="4" t="s">
        <v>14</v>
      </c>
    </row>
    <row r="11" spans="1:14" s="2" customFormat="1" ht="17" x14ac:dyDescent="0.2">
      <c r="A11" s="2" t="s">
        <v>15</v>
      </c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5" t="s">
        <v>25</v>
      </c>
      <c r="L11" s="5" t="s">
        <v>26</v>
      </c>
      <c r="M11" s="5" t="s">
        <v>27</v>
      </c>
      <c r="N11" s="5" t="s">
        <v>28</v>
      </c>
    </row>
    <row r="12" spans="1:14" s="2" customFormat="1" ht="17" x14ac:dyDescent="0.2">
      <c r="A12" s="2" t="s">
        <v>15</v>
      </c>
      <c r="B12" s="6" t="s">
        <v>29</v>
      </c>
      <c r="C12" s="6" t="s">
        <v>30</v>
      </c>
      <c r="D12" s="6" t="s">
        <v>31</v>
      </c>
      <c r="E12" s="6" t="s">
        <v>32</v>
      </c>
      <c r="F12" s="6" t="s">
        <v>33</v>
      </c>
      <c r="G12" s="6" t="s">
        <v>34</v>
      </c>
      <c r="H12" s="6" t="s">
        <v>35</v>
      </c>
      <c r="I12" s="6" t="s">
        <v>36</v>
      </c>
      <c r="J12" s="6" t="s">
        <v>37</v>
      </c>
      <c r="K12" s="6" t="s">
        <v>38</v>
      </c>
      <c r="L12" s="6" t="s">
        <v>39</v>
      </c>
      <c r="M12" s="6" t="s">
        <v>40</v>
      </c>
      <c r="N12" s="6" t="s">
        <v>41</v>
      </c>
    </row>
    <row r="13" spans="1:14" s="2" customFormat="1" ht="17" x14ac:dyDescent="0.2">
      <c r="A13" s="2" t="s">
        <v>15</v>
      </c>
      <c r="B13" s="7" t="s">
        <v>7</v>
      </c>
      <c r="C13" s="7" t="s">
        <v>42</v>
      </c>
      <c r="D13" s="7" t="s">
        <v>43</v>
      </c>
      <c r="E13" s="7" t="s">
        <v>44</v>
      </c>
      <c r="F13" s="7" t="s">
        <v>45</v>
      </c>
      <c r="G13" s="7" t="s">
        <v>46</v>
      </c>
      <c r="H13" s="7">
        <v>280</v>
      </c>
      <c r="I13" s="7" t="s">
        <v>47</v>
      </c>
      <c r="J13" s="10">
        <v>345</v>
      </c>
      <c r="K13" s="10">
        <f>J13*H13</f>
        <v>96600</v>
      </c>
      <c r="L13" s="11">
        <f>K13/N$8</f>
        <v>13324.137931034482</v>
      </c>
      <c r="M13" s="11">
        <f>L13/H13-F$32</f>
        <v>22.355649740762075</v>
      </c>
      <c r="N13" s="11">
        <f>M13*H13</f>
        <v>6259.581927413381</v>
      </c>
    </row>
    <row r="14" spans="1:14" s="2" customFormat="1" ht="17" x14ac:dyDescent="0.2">
      <c r="A14" s="2" t="s">
        <v>15</v>
      </c>
      <c r="B14" s="7" t="s">
        <v>7</v>
      </c>
      <c r="C14" s="7" t="s">
        <v>48</v>
      </c>
      <c r="D14" s="7" t="s">
        <v>43</v>
      </c>
      <c r="E14" s="7" t="s">
        <v>44</v>
      </c>
      <c r="F14" s="7" t="s">
        <v>45</v>
      </c>
      <c r="G14" s="7" t="s">
        <v>49</v>
      </c>
      <c r="H14" s="7">
        <v>280</v>
      </c>
      <c r="I14" s="7" t="s">
        <v>47</v>
      </c>
      <c r="J14" s="10">
        <v>390</v>
      </c>
      <c r="K14" s="10">
        <f>J14*H14</f>
        <v>109200</v>
      </c>
      <c r="L14" s="11">
        <f>K14/N$8</f>
        <v>15062.068965517241</v>
      </c>
      <c r="M14" s="11">
        <f>L14/H14-F$32</f>
        <v>28.562546292486211</v>
      </c>
      <c r="N14" s="11">
        <f>M14*H14</f>
        <v>7997.5129618961391</v>
      </c>
    </row>
    <row r="15" spans="1:14" s="2" customFormat="1" ht="17" x14ac:dyDescent="0.2">
      <c r="A15" s="2" t="s">
        <v>15</v>
      </c>
      <c r="B15" s="7" t="s">
        <v>7</v>
      </c>
      <c r="C15" s="7" t="s">
        <v>50</v>
      </c>
      <c r="D15" s="7" t="s">
        <v>43</v>
      </c>
      <c r="E15" s="7" t="s">
        <v>44</v>
      </c>
      <c r="F15" s="7" t="s">
        <v>45</v>
      </c>
      <c r="G15" s="7" t="s">
        <v>46</v>
      </c>
      <c r="H15" s="7">
        <v>278</v>
      </c>
      <c r="I15" s="7" t="s">
        <v>47</v>
      </c>
      <c r="J15" s="10">
        <v>345</v>
      </c>
      <c r="K15" s="10">
        <f>J15*H15</f>
        <v>95910</v>
      </c>
      <c r="L15" s="11">
        <f>K15/N$8</f>
        <v>13228.965517241379</v>
      </c>
      <c r="M15" s="11">
        <f>L15/H15-F$32</f>
        <v>22.355649740762075</v>
      </c>
      <c r="N15" s="11">
        <f>M15*H15</f>
        <v>6214.8706279318567</v>
      </c>
    </row>
    <row r="16" spans="1:14" s="2" customFormat="1" ht="17" x14ac:dyDescent="0.2">
      <c r="A16" s="2" t="s">
        <v>15</v>
      </c>
      <c r="B16" s="7" t="s">
        <v>15</v>
      </c>
      <c r="C16" s="7" t="s">
        <v>15</v>
      </c>
      <c r="D16" s="7" t="s">
        <v>15</v>
      </c>
      <c r="E16" s="7" t="s">
        <v>15</v>
      </c>
      <c r="F16" s="7" t="s">
        <v>15</v>
      </c>
      <c r="G16" s="7" t="s">
        <v>15</v>
      </c>
      <c r="H16" s="7" t="s">
        <v>15</v>
      </c>
      <c r="I16" s="7" t="s">
        <v>15</v>
      </c>
      <c r="J16" s="10" t="s">
        <v>15</v>
      </c>
      <c r="K16" s="10"/>
      <c r="L16" s="11"/>
      <c r="M16" s="11"/>
      <c r="N16" s="11"/>
    </row>
    <row r="17" spans="1:14" s="2" customFormat="1" ht="17" x14ac:dyDescent="0.2">
      <c r="A17" s="2" t="s">
        <v>15</v>
      </c>
      <c r="B17" s="7" t="s">
        <v>51</v>
      </c>
      <c r="C17" s="7" t="s">
        <v>50</v>
      </c>
      <c r="D17" s="7" t="s">
        <v>43</v>
      </c>
      <c r="E17" s="7" t="s">
        <v>44</v>
      </c>
      <c r="F17" s="7" t="s">
        <v>45</v>
      </c>
      <c r="G17" s="7" t="s">
        <v>46</v>
      </c>
      <c r="H17" s="7">
        <v>2</v>
      </c>
      <c r="I17" s="7" t="s">
        <v>47</v>
      </c>
      <c r="J17" s="10" t="s">
        <v>15</v>
      </c>
      <c r="K17" s="10"/>
      <c r="L17" s="11"/>
      <c r="M17" s="11"/>
      <c r="N17" s="11"/>
    </row>
    <row r="18" spans="1:14" s="2" customFormat="1" ht="17" x14ac:dyDescent="0.2">
      <c r="A18" s="2" t="s">
        <v>15</v>
      </c>
      <c r="B18" s="7" t="s">
        <v>15</v>
      </c>
      <c r="C18" s="7" t="s">
        <v>15</v>
      </c>
      <c r="D18" s="7" t="s">
        <v>15</v>
      </c>
      <c r="E18" s="7" t="s">
        <v>15</v>
      </c>
      <c r="F18" s="7" t="s">
        <v>15</v>
      </c>
      <c r="G18" s="7" t="s">
        <v>15</v>
      </c>
      <c r="H18" s="7" t="s">
        <v>15</v>
      </c>
      <c r="I18" s="7" t="s">
        <v>15</v>
      </c>
      <c r="J18" s="10" t="s">
        <v>15</v>
      </c>
      <c r="K18" s="10"/>
      <c r="L18" s="11"/>
      <c r="M18" s="11"/>
      <c r="N18" s="11"/>
    </row>
    <row r="19" spans="1:14" s="2" customFormat="1" ht="17" x14ac:dyDescent="0.2">
      <c r="A19" s="2" t="s">
        <v>15</v>
      </c>
      <c r="B19" s="8" t="s">
        <v>15</v>
      </c>
      <c r="C19" s="8" t="s">
        <v>15</v>
      </c>
      <c r="D19" s="8" t="s">
        <v>52</v>
      </c>
      <c r="E19" s="8" t="s">
        <v>15</v>
      </c>
      <c r="F19" s="8" t="s">
        <v>15</v>
      </c>
      <c r="G19" s="8" t="s">
        <v>15</v>
      </c>
      <c r="H19" s="8">
        <f>SUM(H13:H17)</f>
        <v>840</v>
      </c>
      <c r="I19" s="8" t="s">
        <v>15</v>
      </c>
      <c r="J19" s="14" t="s">
        <v>15</v>
      </c>
      <c r="K19" s="14">
        <f>SUM(K13:K15)</f>
        <v>301710</v>
      </c>
      <c r="L19" s="15">
        <f>SUM(L13:L15)</f>
        <v>41615.172413793101</v>
      </c>
      <c r="M19" s="15">
        <f>L19/H19-F$32</f>
        <v>24.311314765392616</v>
      </c>
      <c r="N19" s="15">
        <f>SUM(N13:N15)</f>
        <v>20471.965517241377</v>
      </c>
    </row>
    <row r="21" spans="1:14" s="1" customFormat="1" ht="17" x14ac:dyDescent="0.2">
      <c r="A21" s="1" t="s">
        <v>15</v>
      </c>
      <c r="B21" s="17" t="s">
        <v>53</v>
      </c>
      <c r="C21" s="17"/>
      <c r="D21" s="17"/>
      <c r="E21" s="9" t="s">
        <v>54</v>
      </c>
      <c r="F21" s="9" t="s">
        <v>55</v>
      </c>
      <c r="H21" s="19" t="s">
        <v>56</v>
      </c>
      <c r="I21" s="19"/>
      <c r="J21" s="19"/>
      <c r="K21" s="19"/>
      <c r="L21" s="19"/>
      <c r="M21" s="19"/>
      <c r="N21" s="19"/>
    </row>
    <row r="22" spans="1:14" s="1" customFormat="1" ht="16" x14ac:dyDescent="0.2">
      <c r="A22" s="1" t="s">
        <v>15</v>
      </c>
      <c r="B22" s="17" t="s">
        <v>57</v>
      </c>
      <c r="C22" s="17"/>
      <c r="D22" s="17"/>
      <c r="E22" s="10">
        <f>K19*0.09</f>
        <v>27153.9</v>
      </c>
      <c r="F22" s="11">
        <f>E22/N$8</f>
        <v>3745.3655172413796</v>
      </c>
      <c r="H22" s="19"/>
      <c r="I22" s="19"/>
      <c r="J22" s="19"/>
      <c r="K22" s="19"/>
      <c r="L22" s="19"/>
      <c r="M22" s="19"/>
      <c r="N22" s="19"/>
    </row>
    <row r="23" spans="1:14" s="1" customFormat="1" ht="16" x14ac:dyDescent="0.2">
      <c r="A23" s="1" t="s">
        <v>15</v>
      </c>
      <c r="B23" s="17" t="s">
        <v>58</v>
      </c>
      <c r="C23" s="17"/>
      <c r="D23" s="17"/>
      <c r="E23" s="10">
        <f>2412*4.8*N8</f>
        <v>83937.600000000006</v>
      </c>
      <c r="F23" s="11">
        <f>E23/N$8</f>
        <v>11577.6</v>
      </c>
      <c r="H23" s="19"/>
      <c r="I23" s="19"/>
      <c r="J23" s="19"/>
      <c r="K23" s="19"/>
      <c r="L23" s="19"/>
      <c r="M23" s="19"/>
      <c r="N23" s="19"/>
    </row>
    <row r="24" spans="1:14" s="1" customFormat="1" ht="16" x14ac:dyDescent="0.2">
      <c r="A24" s="1" t="s">
        <v>15</v>
      </c>
      <c r="B24" s="17" t="s">
        <v>59</v>
      </c>
      <c r="C24" s="17"/>
      <c r="D24" s="17"/>
      <c r="E24" s="10">
        <f>2412*0.65*N8</f>
        <v>11366.55</v>
      </c>
      <c r="F24" s="11">
        <f t="shared" ref="F24:F29" si="0">E24/N$8</f>
        <v>1567.8</v>
      </c>
      <c r="H24" s="19"/>
      <c r="I24" s="19"/>
      <c r="J24" s="19"/>
      <c r="K24" s="19"/>
      <c r="L24" s="19"/>
      <c r="M24" s="19"/>
      <c r="N24" s="19"/>
    </row>
    <row r="25" spans="1:14" s="1" customFormat="1" ht="16" x14ac:dyDescent="0.2">
      <c r="A25" s="1" t="s">
        <v>15</v>
      </c>
      <c r="B25" s="17" t="s">
        <v>60</v>
      </c>
      <c r="C25" s="17"/>
      <c r="D25" s="17"/>
      <c r="E25" s="10">
        <v>5600.4</v>
      </c>
      <c r="F25" s="11">
        <f t="shared" si="0"/>
        <v>772.46896551724137</v>
      </c>
      <c r="H25" s="19"/>
      <c r="I25" s="19"/>
      <c r="J25" s="19"/>
      <c r="K25" s="19"/>
      <c r="L25" s="19"/>
      <c r="M25" s="19"/>
      <c r="N25" s="19"/>
    </row>
    <row r="26" spans="1:14" s="1" customFormat="1" ht="16" x14ac:dyDescent="0.2">
      <c r="A26" s="1" t="s">
        <v>15</v>
      </c>
      <c r="B26" s="17" t="s">
        <v>61</v>
      </c>
      <c r="C26" s="17"/>
      <c r="D26" s="17"/>
      <c r="E26" s="10">
        <v>1093</v>
      </c>
      <c r="F26" s="11">
        <f t="shared" si="0"/>
        <v>150.75862068965517</v>
      </c>
      <c r="H26" s="19"/>
      <c r="I26" s="19"/>
      <c r="J26" s="19"/>
      <c r="K26" s="19"/>
      <c r="L26" s="19"/>
      <c r="M26" s="19"/>
      <c r="N26" s="19"/>
    </row>
    <row r="27" spans="1:14" s="1" customFormat="1" ht="16" x14ac:dyDescent="0.2">
      <c r="A27" s="1" t="s">
        <v>15</v>
      </c>
      <c r="B27" s="17" t="s">
        <v>62</v>
      </c>
      <c r="C27" s="17"/>
      <c r="D27" s="17"/>
      <c r="E27" s="10">
        <f>SUM(E22:E26)</f>
        <v>129151.45</v>
      </c>
      <c r="F27" s="11">
        <f t="shared" si="0"/>
        <v>17813.993103448276</v>
      </c>
      <c r="H27" s="19"/>
      <c r="I27" s="19"/>
      <c r="J27" s="19"/>
      <c r="K27" s="19"/>
      <c r="L27" s="19"/>
      <c r="M27" s="19"/>
      <c r="N27" s="19"/>
    </row>
    <row r="28" spans="1:14" s="1" customFormat="1" ht="16" x14ac:dyDescent="0.2">
      <c r="A28" s="1" t="s">
        <v>15</v>
      </c>
      <c r="B28" s="1" t="s">
        <v>15</v>
      </c>
      <c r="C28" s="1" t="s">
        <v>15</v>
      </c>
      <c r="D28" s="1" t="s">
        <v>15</v>
      </c>
      <c r="E28" s="12"/>
      <c r="F28" s="13"/>
      <c r="H28" s="19"/>
      <c r="I28" s="19"/>
      <c r="J28" s="19"/>
      <c r="K28" s="19"/>
      <c r="L28" s="19"/>
      <c r="M28" s="19"/>
      <c r="N28" s="19"/>
    </row>
    <row r="29" spans="1:14" s="1" customFormat="1" ht="16" x14ac:dyDescent="0.2">
      <c r="A29" s="1" t="s">
        <v>15</v>
      </c>
      <c r="B29" s="17" t="s">
        <v>63</v>
      </c>
      <c r="C29" s="17"/>
      <c r="D29" s="17"/>
      <c r="E29" s="10">
        <f>K19*0.08</f>
        <v>24136.799999999999</v>
      </c>
      <c r="F29" s="11">
        <f t="shared" si="0"/>
        <v>3329.2137931034481</v>
      </c>
      <c r="H29" s="19"/>
      <c r="I29" s="19"/>
      <c r="J29" s="19"/>
      <c r="K29" s="19"/>
      <c r="L29" s="19"/>
      <c r="M29" s="19"/>
      <c r="N29" s="19"/>
    </row>
    <row r="30" spans="1:14" s="1" customFormat="1" ht="16" x14ac:dyDescent="0.2">
      <c r="A30" s="1" t="s">
        <v>15</v>
      </c>
      <c r="B30" s="1" t="s">
        <v>15</v>
      </c>
      <c r="C30" s="1" t="s">
        <v>15</v>
      </c>
      <c r="D30" s="1" t="s">
        <v>15</v>
      </c>
      <c r="E30" s="12"/>
      <c r="F30" s="13"/>
      <c r="H30" s="19"/>
      <c r="I30" s="19"/>
      <c r="J30" s="19"/>
      <c r="K30" s="19"/>
      <c r="L30" s="19"/>
      <c r="M30" s="19"/>
      <c r="N30" s="19"/>
    </row>
    <row r="31" spans="1:14" s="1" customFormat="1" ht="16" x14ac:dyDescent="0.2">
      <c r="A31" s="1" t="s">
        <v>15</v>
      </c>
      <c r="B31" s="18" t="s">
        <v>64</v>
      </c>
      <c r="C31" s="18"/>
      <c r="D31" s="18"/>
      <c r="E31" s="10">
        <f>E27+E29</f>
        <v>153288.25</v>
      </c>
      <c r="F31" s="11">
        <f>E31/N$8</f>
        <v>21143.206896551725</v>
      </c>
      <c r="H31" s="19"/>
      <c r="I31" s="19"/>
      <c r="J31" s="19"/>
      <c r="K31" s="19"/>
      <c r="L31" s="19"/>
      <c r="M31" s="19"/>
      <c r="N31" s="19"/>
    </row>
    <row r="32" spans="1:14" s="1" customFormat="1" ht="16" x14ac:dyDescent="0.2">
      <c r="A32" s="1" t="s">
        <v>15</v>
      </c>
      <c r="B32" s="18" t="s">
        <v>65</v>
      </c>
      <c r="C32" s="18"/>
      <c r="D32" s="18"/>
      <c r="E32" s="10">
        <f>E31/(H19-H17)</f>
        <v>182.92153937947495</v>
      </c>
      <c r="F32" s="11">
        <f>E32/N$8</f>
        <v>25.230557155789647</v>
      </c>
      <c r="H32" s="19"/>
      <c r="I32" s="19"/>
      <c r="J32" s="19"/>
      <c r="K32" s="19"/>
      <c r="L32" s="19"/>
      <c r="M32" s="19"/>
      <c r="N32" s="19"/>
    </row>
  </sheetData>
  <mergeCells count="13">
    <mergeCell ref="B31:D31"/>
    <mergeCell ref="B32:D32"/>
    <mergeCell ref="H21:N32"/>
    <mergeCell ref="B24:D24"/>
    <mergeCell ref="B25:D25"/>
    <mergeCell ref="B26:D26"/>
    <mergeCell ref="B27:D27"/>
    <mergeCell ref="B29:D29"/>
    <mergeCell ref="B3:N3"/>
    <mergeCell ref="B4:N4"/>
    <mergeCell ref="B21:D21"/>
    <mergeCell ref="B22:D22"/>
    <mergeCell ref="B23:D23"/>
  </mergeCells>
  <pageMargins left="0.7" right="0.7" top="0.75" bottom="0.75" header="0.3" footer="0.3"/>
  <pageSetup paperSize="9" orientation="landscape" horizontalDpi="96" verticalDpi="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784-01076515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2024-01-08T03:46:00Z</dcterms:created>
  <dcterms:modified xsi:type="dcterms:W3CDTF">2024-03-22T13:04:03Z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0D244E5B604943BEB23F272A6403E841_12</vt:lpwstr>
  </property>
  <property fmtid="{D5CDD505-2E9C-101B-9397-08002B2CF9AE}" pid="3" name="KSOProductBuildVer">
    <vt:lpwstr>2052-12.1.0.16388</vt:lpwstr>
  </property>
</Properties>
</file>