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A0DA6C7-3EB2-EA43-8CB5-9A253A4C1761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3644" sheetId="2" r:id="rId1"/>
  </sheets>
  <definedNames>
    <definedName name="_xlnm._FilterDatabase" localSheetId="0" hidden="1">'784-38463644'!$A$12:$M$47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2" l="1"/>
  <c r="E58" i="2"/>
  <c r="E57" i="2"/>
  <c r="E56" i="2"/>
  <c r="E55" i="2"/>
  <c r="E54" i="2"/>
  <c r="D53" i="2"/>
  <c r="E53" i="2" s="1"/>
  <c r="G49" i="2"/>
  <c r="J44" i="2"/>
  <c r="K44" i="2" s="1"/>
  <c r="J43" i="2"/>
  <c r="K43" i="2" s="1"/>
  <c r="J42" i="2"/>
  <c r="K42" i="2" s="1"/>
  <c r="K41" i="2"/>
  <c r="J41" i="2"/>
  <c r="J40" i="2"/>
  <c r="K40" i="2" s="1"/>
  <c r="J39" i="2"/>
  <c r="K39" i="2" s="1"/>
  <c r="J38" i="2"/>
  <c r="K38" i="2" s="1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K31" i="2"/>
  <c r="J31" i="2"/>
  <c r="J30" i="2"/>
  <c r="K30" i="2" s="1"/>
  <c r="J29" i="2"/>
  <c r="K29" i="2" s="1"/>
  <c r="J28" i="2"/>
  <c r="K28" i="2" s="1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J49" i="2" s="1"/>
  <c r="J13" i="2"/>
  <c r="K13" i="2" s="1"/>
  <c r="D62" i="2" l="1"/>
  <c r="E62" i="2" s="1"/>
  <c r="D52" i="2"/>
  <c r="K14" i="2"/>
  <c r="K49" i="2" s="1"/>
  <c r="D60" i="2" l="1"/>
  <c r="E52" i="2"/>
  <c r="D64" i="2" l="1"/>
  <c r="E60" i="2"/>
  <c r="D65" i="2" l="1"/>
  <c r="E65" i="2" s="1"/>
  <c r="E64" i="2"/>
  <c r="L41" i="2" l="1"/>
  <c r="M41" i="2" s="1"/>
  <c r="L36" i="2"/>
  <c r="M36" i="2" s="1"/>
  <c r="L26" i="2"/>
  <c r="M26" i="2" s="1"/>
  <c r="L16" i="2"/>
  <c r="M16" i="2" s="1"/>
  <c r="L31" i="2"/>
  <c r="M31" i="2" s="1"/>
  <c r="L21" i="2"/>
  <c r="M21" i="2" s="1"/>
  <c r="L18" i="2"/>
  <c r="M18" i="2" s="1"/>
  <c r="L28" i="2"/>
  <c r="M28" i="2" s="1"/>
  <c r="L23" i="2"/>
  <c r="M23" i="2" s="1"/>
  <c r="L25" i="2"/>
  <c r="M25" i="2" s="1"/>
  <c r="L30" i="2"/>
  <c r="M30" i="2" s="1"/>
  <c r="L33" i="2"/>
  <c r="M33" i="2" s="1"/>
  <c r="L44" i="2"/>
  <c r="M44" i="2" s="1"/>
  <c r="L35" i="2"/>
  <c r="M35" i="2" s="1"/>
  <c r="L29" i="2"/>
  <c r="M29" i="2" s="1"/>
  <c r="L24" i="2"/>
  <c r="M24" i="2" s="1"/>
  <c r="L19" i="2"/>
  <c r="M19" i="2" s="1"/>
  <c r="L13" i="2"/>
  <c r="M13" i="2" s="1"/>
  <c r="L32" i="2"/>
  <c r="M32" i="2" s="1"/>
  <c r="L37" i="2"/>
  <c r="M37" i="2" s="1"/>
  <c r="L38" i="2"/>
  <c r="M38" i="2" s="1"/>
  <c r="L40" i="2"/>
  <c r="M40" i="2" s="1"/>
  <c r="L17" i="2"/>
  <c r="M17" i="2" s="1"/>
  <c r="L43" i="2"/>
  <c r="M43" i="2" s="1"/>
  <c r="L34" i="2"/>
  <c r="M34" i="2" s="1"/>
  <c r="L27" i="2"/>
  <c r="M27" i="2" s="1"/>
  <c r="L22" i="2"/>
  <c r="M22" i="2" s="1"/>
  <c r="L42" i="2"/>
  <c r="M42" i="2" s="1"/>
  <c r="M53" i="2" s="1"/>
  <c r="L39" i="2"/>
  <c r="M39" i="2" s="1"/>
  <c r="L20" i="2"/>
  <c r="M20" i="2" s="1"/>
  <c r="L15" i="2"/>
  <c r="M15" i="2" s="1"/>
  <c r="L49" i="2"/>
  <c r="L14" i="2"/>
  <c r="M14" i="2" s="1"/>
  <c r="M49" i="2" l="1"/>
  <c r="M52" i="2"/>
</calcChain>
</file>

<file path=xl/sharedStrings.xml><?xml version="1.0" encoding="utf-8"?>
<sst xmlns="http://schemas.openxmlformats.org/spreadsheetml/2006/main" count="179" uniqueCount="75">
  <si>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</si>
  <si>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</si>
  <si>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</si>
  <si>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</si>
  <si>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</si>
  <si>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</si>
  <si>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2023/11/27-2023/11/29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</si>
  <si>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</si>
  <si>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</si>
  <si>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</si>
  <si>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QT4096/AV0382/AV0528/CZ2540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</si>
  <si>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</si>
  <si>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784-38463644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</si>
  <si>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</si>
  <si>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</si>
  <si>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</si>
  <si>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</si>
  <si>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</si>
  <si>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</si>
  <si>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</si>
  <si>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</si>
  <si>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</si>
  <si>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</si>
  <si>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</si>
  <si>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</si>
  <si>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</si>
  <si>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</si>
  <si>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</si>
  <si>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</si>
  <si>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</si>
  <si>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</si>
  <si>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</si>
  <si>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</si>
  <si>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</si>
  <si>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</si>
  <si>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</si>
  <si>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</si>
  <si>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</si>
  <si>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</si>
  <si>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</si>
  <si>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</si>
  <si>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ROYAL DAWN</t>
  </si>
  <si>
    <t>3JDD</t>
  </si>
  <si>
    <t>2.50kg</t>
  </si>
  <si>
    <t>3JD</t>
  </si>
  <si>
    <t>3J</t>
  </si>
  <si>
    <t>2JDD</t>
  </si>
  <si>
    <t>2JD</t>
  </si>
  <si>
    <t>2J</t>
  </si>
  <si>
    <t>JDD</t>
  </si>
  <si>
    <t>JD</t>
  </si>
  <si>
    <t>J</t>
  </si>
  <si>
    <t>XLD</t>
  </si>
  <si>
    <t>XL</t>
  </si>
  <si>
    <t>SANTINA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</si>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</sst>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topLeftCell="A9" zoomScale="87" workbookViewId="0">
      <selection activeCell="M8" sqref="M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30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38" t="s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5" t="s">
        <v>4</v>
      </c>
      <c r="F8" s="16">
        <v>45256</v>
      </c>
      <c r="G8" s="17"/>
      <c r="H8" s="33" t="s">
        <v>5</v>
      </c>
      <c r="I8" s="33"/>
      <c r="J8" s="34" t="s">
        <v>6</v>
      </c>
      <c r="K8" s="34"/>
      <c r="L8" s="15" t="s">
        <v>7</v>
      </c>
      <c r="M8" s="5" t="s">
        <v>8</v>
      </c>
    </row>
    <row r="9" spans="1:13" s="1" customFormat="1" ht="24" customHeight="1">
      <c r="A9" s="4" t="s">
        <v>9</v>
      </c>
      <c r="B9" s="32" t="s">
        <v>10</v>
      </c>
      <c r="C9" s="32"/>
      <c r="E9" s="15" t="s">
        <v>11</v>
      </c>
      <c r="F9" s="5" t="s">
        <v>12</v>
      </c>
      <c r="G9" s="18"/>
      <c r="H9" s="33" t="s">
        <v>13</v>
      </c>
      <c r="I9" s="33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29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45257</v>
      </c>
      <c r="B13" s="9">
        <v>1515826</v>
      </c>
      <c r="C13" s="9" t="s">
        <v>41</v>
      </c>
      <c r="D13" s="9">
        <v>121064</v>
      </c>
      <c r="E13" s="9">
        <v>91329</v>
      </c>
      <c r="F13" s="9" t="s">
        <v>42</v>
      </c>
      <c r="G13" s="9">
        <v>30</v>
      </c>
      <c r="H13" s="9" t="s">
        <v>43</v>
      </c>
      <c r="I13" s="21">
        <v>360</v>
      </c>
      <c r="J13" s="21">
        <f>G13*I13</f>
        <v>10800</v>
      </c>
      <c r="K13" s="19">
        <f>J13/$M$8</f>
        <v>1479.4520547945206</v>
      </c>
      <c r="L13" s="19">
        <f>K13/G13-$E$65</f>
        <v>26.858120281610148</v>
      </c>
      <c r="M13" s="19">
        <f>L13*G13</f>
        <v>805.74360844830449</v>
      </c>
    </row>
    <row r="14" spans="1:13" s="2" customFormat="1" ht="24" customHeight="1">
      <c r="A14" s="8">
        <v>45257</v>
      </c>
      <c r="B14" s="9">
        <v>1515831</v>
      </c>
      <c r="C14" s="9" t="s">
        <v>41</v>
      </c>
      <c r="D14" s="9">
        <v>121064</v>
      </c>
      <c r="E14" s="9">
        <v>91329</v>
      </c>
      <c r="F14" s="9" t="s">
        <v>42</v>
      </c>
      <c r="G14" s="9">
        <v>42</v>
      </c>
      <c r="H14" s="9" t="s">
        <v>43</v>
      </c>
      <c r="I14" s="21">
        <v>350</v>
      </c>
      <c r="J14" s="21">
        <f t="shared" ref="J14:J37" si="0">G14*I14</f>
        <v>14700</v>
      </c>
      <c r="K14" s="19">
        <f>J14/$M$8</f>
        <v>2013.6986301369864</v>
      </c>
      <c r="L14" s="19">
        <f t="shared" ref="L14:L37" si="1">K14/G14-$E$65</f>
        <v>25.488257267911521</v>
      </c>
      <c r="M14" s="19">
        <f t="shared" ref="M14:M37" si="2">L14*G14</f>
        <v>1070.5068052522838</v>
      </c>
    </row>
    <row r="15" spans="1:13" s="2" customFormat="1" ht="24" customHeight="1">
      <c r="A15" s="8">
        <v>45257</v>
      </c>
      <c r="B15" s="9">
        <v>1515831</v>
      </c>
      <c r="C15" s="9" t="s">
        <v>41</v>
      </c>
      <c r="D15" s="9">
        <v>121064</v>
      </c>
      <c r="E15" s="9">
        <v>91329</v>
      </c>
      <c r="F15" s="9" t="s">
        <v>44</v>
      </c>
      <c r="G15" s="9">
        <v>55</v>
      </c>
      <c r="H15" s="9" t="s">
        <v>43</v>
      </c>
      <c r="I15" s="21">
        <v>350</v>
      </c>
      <c r="J15" s="21">
        <f t="shared" si="0"/>
        <v>19250</v>
      </c>
      <c r="K15" s="19">
        <f t="shared" ref="K15:K37" si="3">J15/$M$8</f>
        <v>2636.9863013698632</v>
      </c>
      <c r="L15" s="19">
        <f t="shared" si="1"/>
        <v>25.488257267911521</v>
      </c>
      <c r="M15" s="19">
        <f t="shared" si="2"/>
        <v>1401.8541497351337</v>
      </c>
    </row>
    <row r="16" spans="1:13" s="2" customFormat="1" ht="24" customHeight="1">
      <c r="A16" s="8">
        <v>45257</v>
      </c>
      <c r="B16" s="9">
        <v>1515827</v>
      </c>
      <c r="C16" s="9" t="s">
        <v>41</v>
      </c>
      <c r="D16" s="9">
        <v>121064</v>
      </c>
      <c r="E16" s="9">
        <v>91329</v>
      </c>
      <c r="F16" s="9" t="s">
        <v>44</v>
      </c>
      <c r="G16" s="9">
        <v>187</v>
      </c>
      <c r="H16" s="9" t="s">
        <v>43</v>
      </c>
      <c r="I16" s="21">
        <v>320</v>
      </c>
      <c r="J16" s="21">
        <f t="shared" si="0"/>
        <v>59840</v>
      </c>
      <c r="K16" s="19">
        <f t="shared" si="3"/>
        <v>8197.2602739726026</v>
      </c>
      <c r="L16" s="19">
        <f t="shared" si="1"/>
        <v>21.378668226815627</v>
      </c>
      <c r="M16" s="19">
        <f t="shared" si="2"/>
        <v>3997.8109584145222</v>
      </c>
    </row>
    <row r="17" spans="1:13" s="2" customFormat="1" ht="24" customHeight="1">
      <c r="A17" s="8">
        <v>45257</v>
      </c>
      <c r="B17" s="9">
        <v>1515827</v>
      </c>
      <c r="C17" s="9" t="s">
        <v>41</v>
      </c>
      <c r="D17" s="9">
        <v>121064</v>
      </c>
      <c r="E17" s="9">
        <v>91329</v>
      </c>
      <c r="F17" s="9" t="s">
        <v>45</v>
      </c>
      <c r="G17" s="9">
        <v>45</v>
      </c>
      <c r="H17" s="9" t="s">
        <v>43</v>
      </c>
      <c r="I17" s="21">
        <v>310</v>
      </c>
      <c r="J17" s="21">
        <f t="shared" si="0"/>
        <v>13950</v>
      </c>
      <c r="K17" s="19">
        <f t="shared" si="3"/>
        <v>1910.9589041095892</v>
      </c>
      <c r="L17" s="19">
        <f t="shared" si="1"/>
        <v>20.008805213117</v>
      </c>
      <c r="M17" s="19">
        <f t="shared" si="2"/>
        <v>900.39623459026507</v>
      </c>
    </row>
    <row r="18" spans="1:13" s="2" customFormat="1" ht="24" customHeight="1">
      <c r="A18" s="8">
        <v>45257</v>
      </c>
      <c r="B18" s="9">
        <v>1516000</v>
      </c>
      <c r="C18" s="9" t="s">
        <v>41</v>
      </c>
      <c r="D18" s="9">
        <v>121064</v>
      </c>
      <c r="E18" s="9">
        <v>91329</v>
      </c>
      <c r="F18" s="9" t="s">
        <v>45</v>
      </c>
      <c r="G18" s="9">
        <v>9</v>
      </c>
      <c r="H18" s="9" t="s">
        <v>43</v>
      </c>
      <c r="I18" s="21">
        <v>280</v>
      </c>
      <c r="J18" s="21">
        <f t="shared" si="0"/>
        <v>2520</v>
      </c>
      <c r="K18" s="19">
        <f t="shared" si="3"/>
        <v>345.20547945205482</v>
      </c>
      <c r="L18" s="19">
        <f t="shared" si="1"/>
        <v>15.899216172021113</v>
      </c>
      <c r="M18" s="19">
        <f t="shared" si="2"/>
        <v>143.09294554819002</v>
      </c>
    </row>
    <row r="19" spans="1:13" s="2" customFormat="1" ht="24" customHeight="1">
      <c r="A19" s="8">
        <v>45257</v>
      </c>
      <c r="B19" s="9">
        <v>1515825</v>
      </c>
      <c r="C19" s="9" t="s">
        <v>41</v>
      </c>
      <c r="D19" s="9">
        <v>121064</v>
      </c>
      <c r="E19" s="9">
        <v>91329</v>
      </c>
      <c r="F19" s="9" t="s">
        <v>46</v>
      </c>
      <c r="G19" s="9">
        <v>246</v>
      </c>
      <c r="H19" s="9" t="s">
        <v>43</v>
      </c>
      <c r="I19" s="21">
        <v>300</v>
      </c>
      <c r="J19" s="21">
        <f t="shared" si="0"/>
        <v>73800</v>
      </c>
      <c r="K19" s="19">
        <f t="shared" si="3"/>
        <v>10109.589041095891</v>
      </c>
      <c r="L19" s="19">
        <f t="shared" si="1"/>
        <v>18.638942199418373</v>
      </c>
      <c r="M19" s="19">
        <f t="shared" si="2"/>
        <v>4585.1797810569196</v>
      </c>
    </row>
    <row r="20" spans="1:13" s="2" customFormat="1" ht="24" customHeight="1">
      <c r="A20" s="8">
        <v>45257</v>
      </c>
      <c r="B20" s="9">
        <v>1515831</v>
      </c>
      <c r="C20" s="9" t="s">
        <v>41</v>
      </c>
      <c r="D20" s="9">
        <v>121064</v>
      </c>
      <c r="E20" s="9">
        <v>91329</v>
      </c>
      <c r="F20" s="9" t="s">
        <v>46</v>
      </c>
      <c r="G20" s="9">
        <v>48</v>
      </c>
      <c r="H20" s="9" t="s">
        <v>43</v>
      </c>
      <c r="I20" s="21">
        <v>300</v>
      </c>
      <c r="J20" s="21">
        <f t="shared" si="0"/>
        <v>14400</v>
      </c>
      <c r="K20" s="19">
        <f t="shared" si="3"/>
        <v>1972.6027397260275</v>
      </c>
      <c r="L20" s="19">
        <f t="shared" si="1"/>
        <v>18.638942199418373</v>
      </c>
      <c r="M20" s="19">
        <f t="shared" si="2"/>
        <v>894.66922557208193</v>
      </c>
    </row>
    <row r="21" spans="1:13" s="2" customFormat="1" ht="24" customHeight="1">
      <c r="A21" s="8">
        <v>45257</v>
      </c>
      <c r="B21" s="9">
        <v>1515823</v>
      </c>
      <c r="C21" s="9" t="s">
        <v>41</v>
      </c>
      <c r="D21" s="9">
        <v>121064</v>
      </c>
      <c r="E21" s="9">
        <v>91329</v>
      </c>
      <c r="F21" s="9" t="s">
        <v>47</v>
      </c>
      <c r="G21" s="9">
        <v>280</v>
      </c>
      <c r="H21" s="9" t="s">
        <v>43</v>
      </c>
      <c r="I21" s="21">
        <v>300</v>
      </c>
      <c r="J21" s="21">
        <f t="shared" si="0"/>
        <v>84000</v>
      </c>
      <c r="K21" s="19">
        <f t="shared" si="3"/>
        <v>11506.849315068494</v>
      </c>
      <c r="L21" s="19">
        <f t="shared" si="1"/>
        <v>18.638942199418373</v>
      </c>
      <c r="M21" s="19">
        <f t="shared" si="2"/>
        <v>5218.903815837145</v>
      </c>
    </row>
    <row r="22" spans="1:13" s="2" customFormat="1" ht="24" customHeight="1">
      <c r="A22" s="8">
        <v>45257</v>
      </c>
      <c r="B22" s="9">
        <v>1515831</v>
      </c>
      <c r="C22" s="9" t="s">
        <v>41</v>
      </c>
      <c r="D22" s="9">
        <v>121064</v>
      </c>
      <c r="E22" s="9">
        <v>91329</v>
      </c>
      <c r="F22" s="9" t="s">
        <v>47</v>
      </c>
      <c r="G22" s="9">
        <v>110</v>
      </c>
      <c r="H22" s="9" t="s">
        <v>43</v>
      </c>
      <c r="I22" s="21">
        <v>300</v>
      </c>
      <c r="J22" s="21">
        <f t="shared" si="0"/>
        <v>33000</v>
      </c>
      <c r="K22" s="19">
        <f t="shared" si="3"/>
        <v>4520.5479452054797</v>
      </c>
      <c r="L22" s="19">
        <f t="shared" si="1"/>
        <v>18.638942199418373</v>
      </c>
      <c r="M22" s="19">
        <f t="shared" si="2"/>
        <v>2050.283641936021</v>
      </c>
    </row>
    <row r="23" spans="1:13" s="2" customFormat="1" ht="24" customHeight="1">
      <c r="A23" s="8">
        <v>45257</v>
      </c>
      <c r="B23" s="9">
        <v>1515829</v>
      </c>
      <c r="C23" s="9" t="s">
        <v>41</v>
      </c>
      <c r="D23" s="9">
        <v>121064</v>
      </c>
      <c r="E23" s="9">
        <v>91329</v>
      </c>
      <c r="F23" s="9" t="s">
        <v>47</v>
      </c>
      <c r="G23" s="9">
        <v>31</v>
      </c>
      <c r="H23" s="9" t="s">
        <v>43</v>
      </c>
      <c r="I23" s="21">
        <v>300</v>
      </c>
      <c r="J23" s="21">
        <f t="shared" si="0"/>
        <v>9300</v>
      </c>
      <c r="K23" s="19">
        <f t="shared" si="3"/>
        <v>1273.972602739726</v>
      </c>
      <c r="L23" s="19">
        <f t="shared" si="1"/>
        <v>18.638942199418366</v>
      </c>
      <c r="M23" s="19">
        <f t="shared" si="2"/>
        <v>577.80720818196937</v>
      </c>
    </row>
    <row r="24" spans="1:13" s="2" customFormat="1" ht="24" customHeight="1">
      <c r="A24" s="8">
        <v>45257</v>
      </c>
      <c r="B24" s="9">
        <v>1515827</v>
      </c>
      <c r="C24" s="9" t="s">
        <v>41</v>
      </c>
      <c r="D24" s="9">
        <v>121064</v>
      </c>
      <c r="E24" s="9">
        <v>91329</v>
      </c>
      <c r="F24" s="9" t="s">
        <v>47</v>
      </c>
      <c r="G24" s="9">
        <v>48</v>
      </c>
      <c r="H24" s="9" t="s">
        <v>43</v>
      </c>
      <c r="I24" s="21">
        <v>300</v>
      </c>
      <c r="J24" s="21">
        <f t="shared" si="0"/>
        <v>14400</v>
      </c>
      <c r="K24" s="19">
        <f t="shared" si="3"/>
        <v>1972.6027397260275</v>
      </c>
      <c r="L24" s="19">
        <f t="shared" si="1"/>
        <v>18.638942199418373</v>
      </c>
      <c r="M24" s="19">
        <f t="shared" si="2"/>
        <v>894.66922557208193</v>
      </c>
    </row>
    <row r="25" spans="1:13" s="2" customFormat="1" ht="24" customHeight="1">
      <c r="A25" s="8">
        <v>45257</v>
      </c>
      <c r="B25" s="9">
        <v>1515825</v>
      </c>
      <c r="C25" s="9" t="s">
        <v>41</v>
      </c>
      <c r="D25" s="9">
        <v>121064</v>
      </c>
      <c r="E25" s="9">
        <v>91329</v>
      </c>
      <c r="F25" s="9" t="s">
        <v>47</v>
      </c>
      <c r="G25" s="9">
        <v>33</v>
      </c>
      <c r="H25" s="9" t="s">
        <v>43</v>
      </c>
      <c r="I25" s="21">
        <v>300</v>
      </c>
      <c r="J25" s="21">
        <f t="shared" si="0"/>
        <v>9900</v>
      </c>
      <c r="K25" s="19">
        <f t="shared" si="3"/>
        <v>1356.1643835616439</v>
      </c>
      <c r="L25" s="19">
        <f t="shared" si="1"/>
        <v>18.638942199418373</v>
      </c>
      <c r="M25" s="19">
        <f t="shared" si="2"/>
        <v>615.0850925808063</v>
      </c>
    </row>
    <row r="26" spans="1:13" s="2" customFormat="1" ht="24" customHeight="1">
      <c r="A26" s="8">
        <v>45257</v>
      </c>
      <c r="B26" s="9">
        <v>1515828</v>
      </c>
      <c r="C26" s="9" t="s">
        <v>41</v>
      </c>
      <c r="D26" s="9">
        <v>121064</v>
      </c>
      <c r="E26" s="9">
        <v>91329</v>
      </c>
      <c r="F26" s="9" t="s">
        <v>48</v>
      </c>
      <c r="G26" s="9">
        <v>140</v>
      </c>
      <c r="H26" s="9" t="s">
        <v>43</v>
      </c>
      <c r="I26" s="21">
        <v>280</v>
      </c>
      <c r="J26" s="21">
        <f t="shared" si="0"/>
        <v>39200</v>
      </c>
      <c r="K26" s="19">
        <f t="shared" si="3"/>
        <v>5369.8630136986303</v>
      </c>
      <c r="L26" s="19">
        <f t="shared" si="1"/>
        <v>15.899216172021113</v>
      </c>
      <c r="M26" s="19">
        <f t="shared" si="2"/>
        <v>2225.8902640829556</v>
      </c>
    </row>
    <row r="27" spans="1:13" s="2" customFormat="1" ht="24" customHeight="1">
      <c r="A27" s="8">
        <v>45257</v>
      </c>
      <c r="B27" s="9">
        <v>1516000</v>
      </c>
      <c r="C27" s="9" t="s">
        <v>41</v>
      </c>
      <c r="D27" s="9">
        <v>121064</v>
      </c>
      <c r="E27" s="9">
        <v>91329</v>
      </c>
      <c r="F27" s="9" t="s">
        <v>48</v>
      </c>
      <c r="G27" s="9">
        <v>32</v>
      </c>
      <c r="H27" s="9" t="s">
        <v>43</v>
      </c>
      <c r="I27" s="21">
        <v>280</v>
      </c>
      <c r="J27" s="21">
        <f t="shared" si="0"/>
        <v>8960</v>
      </c>
      <c r="K27" s="19">
        <f t="shared" si="3"/>
        <v>1227.3972602739727</v>
      </c>
      <c r="L27" s="19">
        <f t="shared" si="1"/>
        <v>15.899216172021113</v>
      </c>
      <c r="M27" s="19">
        <f t="shared" si="2"/>
        <v>508.77491750467561</v>
      </c>
    </row>
    <row r="28" spans="1:13" s="2" customFormat="1" ht="24" customHeight="1">
      <c r="A28" s="8">
        <v>45257</v>
      </c>
      <c r="B28" s="9">
        <v>1515829</v>
      </c>
      <c r="C28" s="9" t="s">
        <v>41</v>
      </c>
      <c r="D28" s="9">
        <v>121064</v>
      </c>
      <c r="E28" s="9">
        <v>91329</v>
      </c>
      <c r="F28" s="9" t="s">
        <v>49</v>
      </c>
      <c r="G28" s="9">
        <v>127</v>
      </c>
      <c r="H28" s="9" t="s">
        <v>43</v>
      </c>
      <c r="I28" s="21">
        <v>250</v>
      </c>
      <c r="J28" s="21">
        <f t="shared" si="0"/>
        <v>31750</v>
      </c>
      <c r="K28" s="19">
        <f t="shared" si="3"/>
        <v>4349.3150684931506</v>
      </c>
      <c r="L28" s="19">
        <f t="shared" si="1"/>
        <v>11.789627130925219</v>
      </c>
      <c r="M28" s="19">
        <f t="shared" si="2"/>
        <v>1497.2826456275027</v>
      </c>
    </row>
    <row r="29" spans="1:13" s="2" customFormat="1" ht="24" customHeight="1">
      <c r="A29" s="8">
        <v>45257</v>
      </c>
      <c r="B29" s="9">
        <v>1515831</v>
      </c>
      <c r="C29" s="9" t="s">
        <v>41</v>
      </c>
      <c r="D29" s="9">
        <v>121064</v>
      </c>
      <c r="E29" s="9">
        <v>91329</v>
      </c>
      <c r="F29" s="9" t="s">
        <v>49</v>
      </c>
      <c r="G29" s="9">
        <v>24</v>
      </c>
      <c r="H29" s="9" t="s">
        <v>43</v>
      </c>
      <c r="I29" s="21">
        <v>250</v>
      </c>
      <c r="J29" s="21">
        <f t="shared" si="0"/>
        <v>6000</v>
      </c>
      <c r="K29" s="19">
        <f t="shared" si="3"/>
        <v>821.91780821917814</v>
      </c>
      <c r="L29" s="19">
        <f t="shared" si="1"/>
        <v>11.789627130925219</v>
      </c>
      <c r="M29" s="19">
        <f t="shared" si="2"/>
        <v>282.95105114220524</v>
      </c>
    </row>
    <row r="30" spans="1:13" s="2" customFormat="1" ht="24" customHeight="1">
      <c r="A30" s="8">
        <v>45257</v>
      </c>
      <c r="B30" s="9">
        <v>1516000</v>
      </c>
      <c r="C30" s="9" t="s">
        <v>41</v>
      </c>
      <c r="D30" s="9">
        <v>121064</v>
      </c>
      <c r="E30" s="9">
        <v>91329</v>
      </c>
      <c r="F30" s="9" t="s">
        <v>49</v>
      </c>
      <c r="G30" s="9">
        <v>8</v>
      </c>
      <c r="H30" s="9" t="s">
        <v>43</v>
      </c>
      <c r="I30" s="21">
        <v>250</v>
      </c>
      <c r="J30" s="21">
        <f t="shared" si="0"/>
        <v>2000</v>
      </c>
      <c r="K30" s="19">
        <f t="shared" si="3"/>
        <v>273.97260273972603</v>
      </c>
      <c r="L30" s="19">
        <f t="shared" si="1"/>
        <v>11.789627130925219</v>
      </c>
      <c r="M30" s="19">
        <f t="shared" si="2"/>
        <v>94.317017047401748</v>
      </c>
    </row>
    <row r="31" spans="1:13" s="2" customFormat="1" ht="24" customHeight="1">
      <c r="A31" s="8">
        <v>45257</v>
      </c>
      <c r="B31" s="9">
        <v>1516000</v>
      </c>
      <c r="C31" s="9" t="s">
        <v>41</v>
      </c>
      <c r="D31" s="9">
        <v>121064</v>
      </c>
      <c r="E31" s="9">
        <v>91329</v>
      </c>
      <c r="F31" s="9" t="s">
        <v>50</v>
      </c>
      <c r="G31" s="9">
        <v>78</v>
      </c>
      <c r="H31" s="9" t="s">
        <v>43</v>
      </c>
      <c r="I31" s="21">
        <v>250</v>
      </c>
      <c r="J31" s="21">
        <f t="shared" si="0"/>
        <v>19500</v>
      </c>
      <c r="K31" s="19">
        <f t="shared" si="3"/>
        <v>2671.232876712329</v>
      </c>
      <c r="L31" s="19">
        <f t="shared" si="1"/>
        <v>11.789627130925219</v>
      </c>
      <c r="M31" s="19">
        <f t="shared" si="2"/>
        <v>919.59091621216703</v>
      </c>
    </row>
    <row r="32" spans="1:13" s="2" customFormat="1" ht="24" customHeight="1">
      <c r="A32" s="8">
        <v>45257</v>
      </c>
      <c r="B32" s="9">
        <v>1515824</v>
      </c>
      <c r="C32" s="9" t="s">
        <v>41</v>
      </c>
      <c r="D32" s="9">
        <v>121064</v>
      </c>
      <c r="E32" s="9">
        <v>91329</v>
      </c>
      <c r="F32" s="9" t="s">
        <v>50</v>
      </c>
      <c r="G32" s="9">
        <v>280</v>
      </c>
      <c r="H32" s="9" t="s">
        <v>43</v>
      </c>
      <c r="I32" s="21">
        <v>250</v>
      </c>
      <c r="J32" s="21">
        <f t="shared" si="0"/>
        <v>70000</v>
      </c>
      <c r="K32" s="19">
        <f t="shared" si="3"/>
        <v>9589.0410958904104</v>
      </c>
      <c r="L32" s="19">
        <f t="shared" si="1"/>
        <v>11.789627130925219</v>
      </c>
      <c r="M32" s="19">
        <f t="shared" si="2"/>
        <v>3301.0955966590614</v>
      </c>
    </row>
    <row r="33" spans="1:13" s="2" customFormat="1" ht="24" customHeight="1">
      <c r="A33" s="8">
        <v>45257</v>
      </c>
      <c r="B33" s="9">
        <v>1515829</v>
      </c>
      <c r="C33" s="9" t="s">
        <v>41</v>
      </c>
      <c r="D33" s="9">
        <v>121064</v>
      </c>
      <c r="E33" s="9">
        <v>91329</v>
      </c>
      <c r="F33" s="9" t="s">
        <v>50</v>
      </c>
      <c r="G33" s="9">
        <v>93</v>
      </c>
      <c r="H33" s="9" t="s">
        <v>43</v>
      </c>
      <c r="I33" s="21">
        <v>250</v>
      </c>
      <c r="J33" s="21">
        <f t="shared" si="0"/>
        <v>23250</v>
      </c>
      <c r="K33" s="19">
        <f t="shared" si="3"/>
        <v>3184.9315068493152</v>
      </c>
      <c r="L33" s="19">
        <f t="shared" si="1"/>
        <v>11.789627130925219</v>
      </c>
      <c r="M33" s="19">
        <f t="shared" si="2"/>
        <v>1096.4353231760454</v>
      </c>
    </row>
    <row r="34" spans="1:13" s="2" customFormat="1" ht="24" customHeight="1">
      <c r="A34" s="8">
        <v>45257</v>
      </c>
      <c r="B34" s="9">
        <v>1515829</v>
      </c>
      <c r="C34" s="9" t="s">
        <v>41</v>
      </c>
      <c r="D34" s="9">
        <v>121064</v>
      </c>
      <c r="E34" s="9">
        <v>91329</v>
      </c>
      <c r="F34" s="9" t="s">
        <v>51</v>
      </c>
      <c r="G34" s="9">
        <v>29</v>
      </c>
      <c r="H34" s="9" t="s">
        <v>43</v>
      </c>
      <c r="I34" s="21">
        <v>230</v>
      </c>
      <c r="J34" s="21">
        <f t="shared" si="0"/>
        <v>6670</v>
      </c>
      <c r="K34" s="19">
        <f t="shared" si="3"/>
        <v>913.69863013698637</v>
      </c>
      <c r="L34" s="19">
        <f t="shared" si="1"/>
        <v>9.0499011035279615</v>
      </c>
      <c r="M34" s="19">
        <f t="shared" si="2"/>
        <v>262.44713200231087</v>
      </c>
    </row>
    <row r="35" spans="1:13" s="2" customFormat="1" ht="24" customHeight="1">
      <c r="A35" s="8">
        <v>45257</v>
      </c>
      <c r="B35" s="9">
        <v>1515830</v>
      </c>
      <c r="C35" s="9" t="s">
        <v>41</v>
      </c>
      <c r="D35" s="9">
        <v>121064</v>
      </c>
      <c r="E35" s="9">
        <v>91329</v>
      </c>
      <c r="F35" s="9" t="s">
        <v>51</v>
      </c>
      <c r="G35" s="9">
        <v>32</v>
      </c>
      <c r="H35" s="9" t="s">
        <v>43</v>
      </c>
      <c r="I35" s="21">
        <v>230</v>
      </c>
      <c r="J35" s="21">
        <f t="shared" si="0"/>
        <v>7360</v>
      </c>
      <c r="K35" s="19">
        <f t="shared" si="3"/>
        <v>1008.2191780821918</v>
      </c>
      <c r="L35" s="19">
        <f t="shared" si="1"/>
        <v>9.049901103527958</v>
      </c>
      <c r="M35" s="19">
        <f t="shared" si="2"/>
        <v>289.59683531289465</v>
      </c>
    </row>
    <row r="36" spans="1:13" s="2" customFormat="1" ht="24" customHeight="1">
      <c r="A36" s="8">
        <v>45257</v>
      </c>
      <c r="B36" s="9">
        <v>1515828</v>
      </c>
      <c r="C36" s="9" t="s">
        <v>41</v>
      </c>
      <c r="D36" s="9">
        <v>121064</v>
      </c>
      <c r="E36" s="9">
        <v>91329</v>
      </c>
      <c r="F36" s="9" t="s">
        <v>51</v>
      </c>
      <c r="G36" s="9">
        <v>140</v>
      </c>
      <c r="H36" s="9" t="s">
        <v>43</v>
      </c>
      <c r="I36" s="21">
        <v>230</v>
      </c>
      <c r="J36" s="21">
        <f t="shared" si="0"/>
        <v>32200</v>
      </c>
      <c r="K36" s="19">
        <f t="shared" si="3"/>
        <v>4410.9589041095887</v>
      </c>
      <c r="L36" s="19">
        <f t="shared" si="1"/>
        <v>9.0499011035279544</v>
      </c>
      <c r="M36" s="19">
        <f t="shared" si="2"/>
        <v>1266.9861544939135</v>
      </c>
    </row>
    <row r="37" spans="1:13" s="2" customFormat="1" ht="24" customHeight="1">
      <c r="A37" s="8">
        <v>45257</v>
      </c>
      <c r="B37" s="9">
        <v>1515830</v>
      </c>
      <c r="C37" s="9" t="s">
        <v>41</v>
      </c>
      <c r="D37" s="9">
        <v>121064</v>
      </c>
      <c r="E37" s="9">
        <v>91329</v>
      </c>
      <c r="F37" s="9" t="s">
        <v>52</v>
      </c>
      <c r="G37" s="9">
        <v>207</v>
      </c>
      <c r="H37" s="9" t="s">
        <v>43</v>
      </c>
      <c r="I37" s="21">
        <v>200</v>
      </c>
      <c r="J37" s="21">
        <f t="shared" si="0"/>
        <v>41400</v>
      </c>
      <c r="K37" s="19">
        <f t="shared" si="3"/>
        <v>5671.232876712329</v>
      </c>
      <c r="L37" s="19">
        <f t="shared" si="1"/>
        <v>4.9403120624320707</v>
      </c>
      <c r="M37" s="19">
        <f t="shared" si="2"/>
        <v>1022.6445969234386</v>
      </c>
    </row>
    <row r="38" spans="1:13" s="2" customFormat="1" ht="24" customHeight="1">
      <c r="A38" s="8">
        <v>45257</v>
      </c>
      <c r="B38" s="9">
        <v>1516000</v>
      </c>
      <c r="C38" s="9" t="s">
        <v>41</v>
      </c>
      <c r="D38" s="9">
        <v>121064</v>
      </c>
      <c r="E38" s="9">
        <v>91329</v>
      </c>
      <c r="F38" s="9" t="s">
        <v>52</v>
      </c>
      <c r="G38" s="9">
        <v>17</v>
      </c>
      <c r="H38" s="9" t="s">
        <v>43</v>
      </c>
      <c r="I38" s="21">
        <v>200</v>
      </c>
      <c r="J38" s="21">
        <f t="shared" ref="J38:J44" si="4">G38*I38</f>
        <v>3400</v>
      </c>
      <c r="K38" s="19">
        <f t="shared" ref="K38:K44" si="5">J38/$M$8</f>
        <v>465.75342465753425</v>
      </c>
      <c r="L38" s="19">
        <f t="shared" ref="L38:L44" si="6">K38/G38-$E$65</f>
        <v>4.9403120624320671</v>
      </c>
      <c r="M38" s="19">
        <f t="shared" ref="M38:M44" si="7">L38*G38</f>
        <v>83.985305061345144</v>
      </c>
    </row>
    <row r="39" spans="1:13" s="2" customFormat="1" ht="24" customHeight="1">
      <c r="A39" s="8">
        <v>45257</v>
      </c>
      <c r="B39" s="9">
        <v>1515830</v>
      </c>
      <c r="C39" s="9" t="s">
        <v>41</v>
      </c>
      <c r="D39" s="9">
        <v>121064</v>
      </c>
      <c r="E39" s="9">
        <v>91329</v>
      </c>
      <c r="F39" s="9" t="s">
        <v>53</v>
      </c>
      <c r="G39" s="9">
        <v>41</v>
      </c>
      <c r="H39" s="9" t="s">
        <v>43</v>
      </c>
      <c r="I39" s="21">
        <v>200</v>
      </c>
      <c r="J39" s="21">
        <f t="shared" si="4"/>
        <v>8200</v>
      </c>
      <c r="K39" s="19">
        <f t="shared" si="5"/>
        <v>1123.2876712328768</v>
      </c>
      <c r="L39" s="19">
        <f t="shared" si="6"/>
        <v>4.9403120624320707</v>
      </c>
      <c r="M39" s="19">
        <f t="shared" si="7"/>
        <v>202.5527945597149</v>
      </c>
    </row>
    <row r="40" spans="1:13" s="2" customFormat="1" ht="24" customHeight="1">
      <c r="A40" s="8">
        <v>45257</v>
      </c>
      <c r="B40" s="9">
        <v>1516000</v>
      </c>
      <c r="C40" s="9" t="s">
        <v>41</v>
      </c>
      <c r="D40" s="9">
        <v>121064</v>
      </c>
      <c r="E40" s="9">
        <v>91329</v>
      </c>
      <c r="F40" s="9" t="s">
        <v>53</v>
      </c>
      <c r="G40" s="9">
        <v>10</v>
      </c>
      <c r="H40" s="9" t="s">
        <v>43</v>
      </c>
      <c r="I40" s="21">
        <v>200</v>
      </c>
      <c r="J40" s="21">
        <f t="shared" si="4"/>
        <v>2000</v>
      </c>
      <c r="K40" s="19">
        <f t="shared" si="5"/>
        <v>273.97260273972603</v>
      </c>
      <c r="L40" s="19">
        <f t="shared" si="6"/>
        <v>4.9403120624320671</v>
      </c>
      <c r="M40" s="19">
        <f t="shared" si="7"/>
        <v>49.403120624320671</v>
      </c>
    </row>
    <row r="41" spans="1:13" s="2" customFormat="1" ht="24" customHeight="1">
      <c r="A41" s="8">
        <v>45257</v>
      </c>
      <c r="B41" s="9">
        <v>1516000</v>
      </c>
      <c r="C41" s="9" t="s">
        <v>41</v>
      </c>
      <c r="D41" s="9">
        <v>121064</v>
      </c>
      <c r="E41" s="9">
        <v>91329</v>
      </c>
      <c r="F41" s="9" t="s">
        <v>53</v>
      </c>
      <c r="G41" s="9">
        <v>75</v>
      </c>
      <c r="H41" s="9" t="s">
        <v>43</v>
      </c>
      <c r="I41" s="21">
        <v>180</v>
      </c>
      <c r="J41" s="21">
        <f t="shared" si="4"/>
        <v>13500</v>
      </c>
      <c r="K41" s="19">
        <f t="shared" si="5"/>
        <v>1849.3150684931506</v>
      </c>
      <c r="L41" s="19">
        <f t="shared" si="6"/>
        <v>2.2005860350348065</v>
      </c>
      <c r="M41" s="19">
        <f t="shared" si="7"/>
        <v>165.04395262761048</v>
      </c>
    </row>
    <row r="42" spans="1:13" s="2" customFormat="1" ht="24" customHeight="1">
      <c r="A42" s="8">
        <v>45257</v>
      </c>
      <c r="B42" s="9">
        <v>1516000</v>
      </c>
      <c r="C42" s="9" t="s">
        <v>54</v>
      </c>
      <c r="D42" s="9">
        <v>121064</v>
      </c>
      <c r="E42" s="9">
        <v>105448</v>
      </c>
      <c r="F42" s="9" t="s">
        <v>53</v>
      </c>
      <c r="G42" s="9">
        <v>51</v>
      </c>
      <c r="H42" s="9" t="s">
        <v>43</v>
      </c>
      <c r="I42" s="21">
        <v>180</v>
      </c>
      <c r="J42" s="21">
        <f t="shared" si="4"/>
        <v>9180</v>
      </c>
      <c r="K42" s="19">
        <f t="shared" si="5"/>
        <v>1257.5342465753424</v>
      </c>
      <c r="L42" s="19">
        <f t="shared" si="6"/>
        <v>2.2005860350348065</v>
      </c>
      <c r="M42" s="19">
        <f t="shared" si="7"/>
        <v>112.22988778677514</v>
      </c>
    </row>
    <row r="43" spans="1:13" s="2" customFormat="1" ht="24" customHeight="1">
      <c r="A43" s="8">
        <v>45259</v>
      </c>
      <c r="B43" s="9">
        <v>1515826</v>
      </c>
      <c r="C43" s="9" t="s">
        <v>41</v>
      </c>
      <c r="D43" s="9">
        <v>121064</v>
      </c>
      <c r="E43" s="9">
        <v>91329</v>
      </c>
      <c r="F43" s="9" t="s">
        <v>42</v>
      </c>
      <c r="G43" s="9">
        <v>193</v>
      </c>
      <c r="H43" s="9" t="s">
        <v>43</v>
      </c>
      <c r="I43" s="21">
        <v>340</v>
      </c>
      <c r="J43" s="21">
        <f t="shared" si="4"/>
        <v>65620</v>
      </c>
      <c r="K43" s="19">
        <f t="shared" si="5"/>
        <v>8989.0410958904104</v>
      </c>
      <c r="L43" s="19">
        <f t="shared" si="6"/>
        <v>24.118394254212888</v>
      </c>
      <c r="M43" s="19">
        <f t="shared" si="7"/>
        <v>4654.8500910630873</v>
      </c>
    </row>
    <row r="44" spans="1:13" s="2" customFormat="1" ht="24" customHeight="1">
      <c r="A44" s="8">
        <v>45259</v>
      </c>
      <c r="B44" s="9">
        <v>1515826</v>
      </c>
      <c r="C44" s="9" t="s">
        <v>41</v>
      </c>
      <c r="D44" s="9">
        <v>121064</v>
      </c>
      <c r="E44" s="9">
        <v>91329</v>
      </c>
      <c r="F44" s="9" t="s">
        <v>44</v>
      </c>
      <c r="G44" s="9">
        <v>57</v>
      </c>
      <c r="H44" s="9" t="s">
        <v>43</v>
      </c>
      <c r="I44" s="21">
        <v>340</v>
      </c>
      <c r="J44" s="21">
        <f t="shared" si="4"/>
        <v>19380</v>
      </c>
      <c r="K44" s="19">
        <f t="shared" si="5"/>
        <v>2654.7945205479455</v>
      </c>
      <c r="L44" s="19">
        <f t="shared" si="6"/>
        <v>24.118394254212895</v>
      </c>
      <c r="M44" s="19">
        <f t="shared" si="7"/>
        <v>1374.7484724901351</v>
      </c>
    </row>
    <row r="45" spans="1:13" s="2" customFormat="1" ht="24" customHeight="1">
      <c r="A45" s="8"/>
      <c r="B45" s="9"/>
      <c r="C45" s="9"/>
      <c r="D45" s="9"/>
      <c r="E45" s="9"/>
      <c r="F45" s="9"/>
      <c r="G45" s="9"/>
      <c r="H45" s="9"/>
      <c r="I45" s="22"/>
      <c r="J45" s="21"/>
      <c r="K45" s="19"/>
      <c r="L45" s="19"/>
      <c r="M45" s="19"/>
    </row>
    <row r="46" spans="1:13" s="2" customFormat="1" ht="24" customHeight="1">
      <c r="A46" s="8" t="s">
        <v>55</v>
      </c>
      <c r="B46" s="9">
        <v>1515831</v>
      </c>
      <c r="C46" s="9" t="s">
        <v>41</v>
      </c>
      <c r="D46" s="9">
        <v>121064</v>
      </c>
      <c r="E46" s="9">
        <v>91329</v>
      </c>
      <c r="F46" s="9" t="s">
        <v>44</v>
      </c>
      <c r="G46" s="9">
        <v>1</v>
      </c>
      <c r="H46" s="9" t="s">
        <v>43</v>
      </c>
      <c r="I46" s="22" t="s">
        <v>56</v>
      </c>
      <c r="J46" s="21"/>
      <c r="K46" s="19"/>
      <c r="L46" s="19"/>
      <c r="M46" s="19"/>
    </row>
    <row r="47" spans="1:13" s="2" customFormat="1" ht="24" customHeight="1">
      <c r="A47" s="8" t="s">
        <v>55</v>
      </c>
      <c r="B47" s="9">
        <v>1515825</v>
      </c>
      <c r="C47" s="9" t="s">
        <v>41</v>
      </c>
      <c r="D47" s="9">
        <v>121064</v>
      </c>
      <c r="E47" s="9">
        <v>91329</v>
      </c>
      <c r="F47" s="9" t="s">
        <v>47</v>
      </c>
      <c r="G47" s="9">
        <v>1</v>
      </c>
      <c r="H47" s="9" t="s">
        <v>43</v>
      </c>
      <c r="I47" s="22" t="s">
        <v>56</v>
      </c>
      <c r="J47" s="21"/>
      <c r="K47" s="19"/>
      <c r="L47" s="19"/>
      <c r="M47" s="19"/>
    </row>
    <row r="48" spans="1:13" s="2" customFormat="1" ht="24" customHeight="1">
      <c r="A48" s="10"/>
      <c r="B48" s="10"/>
      <c r="C48" s="10"/>
      <c r="D48" s="10"/>
      <c r="E48" s="10"/>
      <c r="F48" s="10"/>
      <c r="G48" s="10"/>
      <c r="H48" s="10"/>
      <c r="I48" s="21"/>
      <c r="J48" s="21"/>
      <c r="K48" s="23"/>
      <c r="L48" s="23"/>
      <c r="M48" s="23"/>
    </row>
    <row r="49" spans="1:15" s="2" customFormat="1" ht="24" customHeight="1">
      <c r="A49" s="11" t="s">
        <v>56</v>
      </c>
      <c r="B49" s="11" t="s">
        <v>56</v>
      </c>
      <c r="C49" s="11" t="s">
        <v>57</v>
      </c>
      <c r="D49" s="11" t="s">
        <v>56</v>
      </c>
      <c r="E49" s="11" t="s">
        <v>56</v>
      </c>
      <c r="F49" s="11" t="s">
        <v>56</v>
      </c>
      <c r="G49" s="11">
        <f>SUM(G13:G47)</f>
        <v>2800</v>
      </c>
      <c r="H49" s="11"/>
      <c r="I49" s="24"/>
      <c r="J49" s="25">
        <f>SUM(J13:J47)</f>
        <v>769430</v>
      </c>
      <c r="K49" s="26">
        <f>SUM(K13:K47)</f>
        <v>105401.36986301371</v>
      </c>
      <c r="L49" s="26">
        <f>K49/G49-E65</f>
        <v>15.186398168107218</v>
      </c>
      <c r="M49" s="26">
        <f>SUM(M13:M47)</f>
        <v>42566.82876712329</v>
      </c>
    </row>
    <row r="50" spans="1:15" ht="16">
      <c r="J50" s="27"/>
      <c r="K50" s="27"/>
      <c r="L50" s="27"/>
      <c r="M50" s="27"/>
      <c r="O50" s="2"/>
    </row>
    <row r="51" spans="1:15" s="1" customFormat="1" ht="22" customHeight="1">
      <c r="A51" s="35" t="s">
        <v>58</v>
      </c>
      <c r="B51" s="35"/>
      <c r="C51" s="35"/>
      <c r="D51" s="12" t="s">
        <v>59</v>
      </c>
      <c r="E51" s="12" t="s">
        <v>60</v>
      </c>
      <c r="G51" s="39" t="s">
        <v>61</v>
      </c>
      <c r="H51" s="39"/>
      <c r="I51" s="39"/>
      <c r="J51" s="39"/>
      <c r="K51" s="39"/>
      <c r="L51" s="28" t="s">
        <v>32</v>
      </c>
      <c r="M51" s="30" t="s">
        <v>62</v>
      </c>
      <c r="O51" s="2"/>
    </row>
    <row r="52" spans="1:15" s="1" customFormat="1" ht="22" customHeight="1">
      <c r="A52" s="35" t="s">
        <v>63</v>
      </c>
      <c r="B52" s="35"/>
      <c r="C52" s="35"/>
      <c r="D52" s="13">
        <f>J49*0.09</f>
        <v>69248.7</v>
      </c>
      <c r="E52" s="19">
        <f>D52/$M$8</f>
        <v>9486.1232876712329</v>
      </c>
      <c r="G52" s="39"/>
      <c r="H52" s="39"/>
      <c r="I52" s="39"/>
      <c r="J52" s="39"/>
      <c r="K52" s="39"/>
      <c r="L52" s="28">
        <v>91329</v>
      </c>
      <c r="M52" s="19">
        <f>SUMIF($E$13:$E$44,91329,$M$13:$M$44)</f>
        <v>42454.598879336518</v>
      </c>
      <c r="O52" s="2"/>
    </row>
    <row r="53" spans="1:15" s="1" customFormat="1" ht="22" customHeight="1">
      <c r="A53" s="35" t="s">
        <v>64</v>
      </c>
      <c r="B53" s="35"/>
      <c r="C53" s="35"/>
      <c r="D53" s="13">
        <f>7890*4.8*7.3</f>
        <v>276465.59999999998</v>
      </c>
      <c r="E53" s="19">
        <f t="shared" ref="E53:E60" si="8">D53/$M$8</f>
        <v>37872</v>
      </c>
      <c r="G53" s="39"/>
      <c r="H53" s="39"/>
      <c r="I53" s="39"/>
      <c r="J53" s="39"/>
      <c r="K53" s="39"/>
      <c r="L53" s="28">
        <v>105448</v>
      </c>
      <c r="M53" s="19">
        <f>SUMIF($E$13:$E$44,105448,$M$13:$M$44)</f>
        <v>112.22988778677514</v>
      </c>
      <c r="O53" s="2"/>
    </row>
    <row r="54" spans="1:15" s="1" customFormat="1" ht="22" customHeight="1">
      <c r="A54" s="35" t="s">
        <v>65</v>
      </c>
      <c r="B54" s="35"/>
      <c r="C54" s="35"/>
      <c r="D54" s="13">
        <v>36328.449999999997</v>
      </c>
      <c r="E54" s="19">
        <f t="shared" si="8"/>
        <v>4976.5</v>
      </c>
      <c r="G54" s="39"/>
      <c r="H54" s="39"/>
      <c r="I54" s="39"/>
      <c r="J54" s="39"/>
      <c r="K54" s="39"/>
      <c r="L54" s="28"/>
      <c r="M54" s="28"/>
      <c r="O54" s="2"/>
    </row>
    <row r="55" spans="1:15" s="1" customFormat="1" ht="22" customHeight="1">
      <c r="A55" s="35" t="s">
        <v>66</v>
      </c>
      <c r="B55" s="35"/>
      <c r="C55" s="35"/>
      <c r="D55" s="13">
        <v>9250</v>
      </c>
      <c r="E55" s="19">
        <f t="shared" si="8"/>
        <v>1267.1232876712329</v>
      </c>
      <c r="G55" s="39"/>
      <c r="H55" s="39"/>
      <c r="I55" s="39"/>
      <c r="J55" s="39"/>
      <c r="K55" s="39"/>
      <c r="L55" s="28"/>
      <c r="M55" s="28"/>
      <c r="O55" s="2"/>
    </row>
    <row r="56" spans="1:15" s="1" customFormat="1" ht="22" customHeight="1">
      <c r="A56" s="35" t="s">
        <v>67</v>
      </c>
      <c r="B56" s="35"/>
      <c r="C56" s="35"/>
      <c r="D56" s="13">
        <v>735</v>
      </c>
      <c r="E56" s="19">
        <f t="shared" si="8"/>
        <v>100.68493150684932</v>
      </c>
      <c r="G56" s="39"/>
      <c r="H56" s="39"/>
      <c r="I56" s="39"/>
      <c r="J56" s="39"/>
      <c r="K56" s="39"/>
      <c r="L56" s="28"/>
      <c r="M56" s="28"/>
      <c r="O56" s="2"/>
    </row>
    <row r="57" spans="1:15" s="1" customFormat="1" ht="22" customHeight="1">
      <c r="A57" s="35" t="s">
        <v>68</v>
      </c>
      <c r="B57" s="35"/>
      <c r="C57" s="35"/>
      <c r="D57" s="13">
        <v>1200</v>
      </c>
      <c r="E57" s="19">
        <f t="shared" si="8"/>
        <v>164.38356164383563</v>
      </c>
      <c r="G57" s="39"/>
      <c r="H57" s="39"/>
      <c r="I57" s="39"/>
      <c r="J57" s="39"/>
      <c r="K57" s="39"/>
      <c r="L57" s="28"/>
      <c r="M57" s="28"/>
      <c r="O57" s="2"/>
    </row>
    <row r="58" spans="1:15" s="1" customFormat="1" ht="22" customHeight="1">
      <c r="A58" s="35" t="s">
        <v>69</v>
      </c>
      <c r="B58" s="35"/>
      <c r="C58" s="35"/>
      <c r="D58" s="13">
        <v>2900</v>
      </c>
      <c r="E58" s="19">
        <f t="shared" si="8"/>
        <v>397.26027397260276</v>
      </c>
      <c r="G58" s="39"/>
      <c r="H58" s="39"/>
      <c r="I58" s="39"/>
      <c r="J58" s="39"/>
      <c r="K58" s="39"/>
      <c r="L58" s="28"/>
      <c r="M58" s="28"/>
      <c r="O58" s="2"/>
    </row>
    <row r="59" spans="1:15" s="1" customFormat="1" ht="22" customHeight="1">
      <c r="A59" s="35" t="s">
        <v>70</v>
      </c>
      <c r="B59" s="35"/>
      <c r="C59" s="35"/>
      <c r="D59" s="13">
        <v>1010</v>
      </c>
      <c r="E59" s="19">
        <f t="shared" si="8"/>
        <v>138.35616438356163</v>
      </c>
      <c r="G59" s="39"/>
      <c r="H59" s="39"/>
      <c r="I59" s="39"/>
      <c r="J59" s="39"/>
      <c r="K59" s="39"/>
      <c r="L59" s="28"/>
      <c r="M59" s="28"/>
      <c r="O59" s="2"/>
    </row>
    <row r="60" spans="1:15" s="1" customFormat="1" ht="22" customHeight="1">
      <c r="A60" s="35" t="s">
        <v>71</v>
      </c>
      <c r="B60" s="35"/>
      <c r="C60" s="35"/>
      <c r="D60" s="13">
        <f>SUM(D52:D59)</f>
        <v>397137.75</v>
      </c>
      <c r="E60" s="19">
        <f t="shared" si="8"/>
        <v>54402.431506849316</v>
      </c>
      <c r="G60" s="39"/>
      <c r="H60" s="39"/>
      <c r="I60" s="39"/>
      <c r="J60" s="39"/>
      <c r="K60" s="39"/>
      <c r="L60" s="28"/>
      <c r="M60" s="28"/>
      <c r="O60" s="2"/>
    </row>
    <row r="61" spans="1:15" s="1" customFormat="1" ht="22" customHeight="1">
      <c r="A61" s="1" t="s">
        <v>56</v>
      </c>
      <c r="B61" s="1" t="s">
        <v>56</v>
      </c>
      <c r="C61" s="1" t="s">
        <v>56</v>
      </c>
      <c r="D61" s="14"/>
      <c r="E61" s="20" t="s">
        <v>56</v>
      </c>
      <c r="G61" s="39"/>
      <c r="H61" s="39"/>
      <c r="I61" s="39"/>
      <c r="J61" s="39"/>
      <c r="K61" s="39"/>
      <c r="L61" s="28"/>
      <c r="M61" s="28"/>
      <c r="O61" s="2"/>
    </row>
    <row r="62" spans="1:15" s="1" customFormat="1" ht="22" customHeight="1">
      <c r="A62" s="35" t="s">
        <v>72</v>
      </c>
      <c r="B62" s="35"/>
      <c r="C62" s="35"/>
      <c r="D62" s="13">
        <f>J49*0.08</f>
        <v>61554.400000000001</v>
      </c>
      <c r="E62" s="19">
        <f>D62/$M$8</f>
        <v>8432.1095890410961</v>
      </c>
      <c r="G62" s="39"/>
      <c r="H62" s="39"/>
      <c r="I62" s="39"/>
      <c r="J62" s="39"/>
      <c r="K62" s="39"/>
      <c r="L62" s="28"/>
      <c r="M62" s="28"/>
      <c r="O62" s="2"/>
    </row>
    <row r="63" spans="1:15" s="1" customFormat="1" ht="22" customHeight="1">
      <c r="A63" s="1" t="s">
        <v>56</v>
      </c>
      <c r="B63" s="1" t="s">
        <v>56</v>
      </c>
      <c r="C63" s="1" t="s">
        <v>56</v>
      </c>
      <c r="D63" s="14"/>
      <c r="E63" s="20" t="s">
        <v>56</v>
      </c>
      <c r="G63" s="39"/>
      <c r="H63" s="39"/>
      <c r="I63" s="39"/>
      <c r="J63" s="39"/>
      <c r="K63" s="39"/>
      <c r="L63" s="28"/>
      <c r="M63" s="28"/>
      <c r="O63" s="2"/>
    </row>
    <row r="64" spans="1:15" s="1" customFormat="1" ht="22" customHeight="1">
      <c r="A64" s="36" t="s">
        <v>73</v>
      </c>
      <c r="B64" s="36"/>
      <c r="C64" s="36"/>
      <c r="D64" s="13">
        <f>D60+D62</f>
        <v>458692.15</v>
      </c>
      <c r="E64" s="19">
        <f>D64/$M$8</f>
        <v>62834.541095890418</v>
      </c>
      <c r="G64" s="39"/>
      <c r="H64" s="39"/>
      <c r="I64" s="39"/>
      <c r="J64" s="39"/>
      <c r="K64" s="39"/>
      <c r="L64" s="28"/>
      <c r="M64" s="28"/>
      <c r="O64" s="2"/>
    </row>
    <row r="65" spans="1:15" s="1" customFormat="1" ht="22" customHeight="1">
      <c r="A65" s="36" t="s">
        <v>74</v>
      </c>
      <c r="B65" s="36"/>
      <c r="C65" s="36"/>
      <c r="D65" s="13">
        <f>D64/(G49-2)</f>
        <v>163.9357219442459</v>
      </c>
      <c r="E65" s="19">
        <f>D65/$M$8</f>
        <v>22.456948211540535</v>
      </c>
      <c r="G65" s="39"/>
      <c r="H65" s="39"/>
      <c r="I65" s="39"/>
      <c r="J65" s="39"/>
      <c r="K65" s="39"/>
      <c r="L65" s="28"/>
      <c r="M65" s="28"/>
      <c r="O65" s="2"/>
    </row>
    <row r="66" spans="1:15" ht="16">
      <c r="O66" s="2"/>
    </row>
    <row r="67" spans="1:15" ht="16">
      <c r="O67" s="2"/>
    </row>
    <row r="68" spans="1:15" ht="16">
      <c r="O68" s="2"/>
    </row>
    <row r="69" spans="1:15" ht="16">
      <c r="O69" s="2"/>
    </row>
    <row r="70" spans="1:15" ht="16">
      <c r="O70" s="2"/>
    </row>
    <row r="71" spans="1:15" ht="16">
      <c r="O71" s="2"/>
    </row>
    <row r="72" spans="1:15" ht="16">
      <c r="O72" s="2"/>
    </row>
    <row r="73" spans="1:15" ht="16">
      <c r="O73" s="2"/>
    </row>
    <row r="74" spans="1:15" ht="16">
      <c r="O74" s="2"/>
    </row>
    <row r="75" spans="1:15" ht="16">
      <c r="O75" s="2"/>
    </row>
    <row r="76" spans="1:15" ht="16">
      <c r="O76" s="2"/>
    </row>
    <row r="77" spans="1:15" ht="16">
      <c r="O77" s="2"/>
    </row>
    <row r="79" spans="1:15" ht="16">
      <c r="O79" s="1"/>
    </row>
    <row r="80" spans="1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  <row r="91" spans="15:15" ht="16">
      <c r="O91" s="1"/>
    </row>
    <row r="92" spans="15:15" ht="16">
      <c r="O92" s="1"/>
    </row>
    <row r="93" spans="15:15" ht="16">
      <c r="O93" s="1"/>
    </row>
  </sheetData>
  <autoFilter ref="A12:M47" xr:uid="{00000000-0009-0000-0000-000000000000}"/>
  <mergeCells count="22">
    <mergeCell ref="A62:C62"/>
    <mergeCell ref="A64:C64"/>
    <mergeCell ref="A65:C65"/>
    <mergeCell ref="A1:M3"/>
    <mergeCell ref="A4:M6"/>
    <mergeCell ref="G51:K65"/>
    <mergeCell ref="A56:C56"/>
    <mergeCell ref="A57:C57"/>
    <mergeCell ref="A58:C58"/>
    <mergeCell ref="A59:C59"/>
    <mergeCell ref="A60:C60"/>
    <mergeCell ref="A51:C51"/>
    <mergeCell ref="A52:C52"/>
    <mergeCell ref="A53:C53"/>
    <mergeCell ref="A54:C54"/>
    <mergeCell ref="A55:C55"/>
    <mergeCell ref="A7:M7"/>
    <mergeCell ref="B8:C8"/>
    <mergeCell ref="H8:I8"/>
    <mergeCell ref="J8:K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784-38463644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2023-11-25T11:12:00Z</dcterms:created>
  <dcterms:modified xsi:type="dcterms:W3CDTF">2024-03-22T13:08:38Z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