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95793D4F-3823-8945-8C60-E2E56E79EC05}" xr6:coauthVersionLast="47" xr6:coauthVersionMax="47" xr10:uidLastSave="{00000000-0000-0000-0000-000000000000}"/>
  <bookViews>
    <workbookView xWindow="0" yWindow="880" windowWidth="29660" windowHeight="15840" xr2:uid="{00000000-000D-0000-FFFF-FFFF00000000}"/>
  </bookViews>
  <sheets>
    <sheet name="784-384636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E31" i="1"/>
  <c r="E30" i="1"/>
  <c r="F30" i="1" s="1"/>
  <c r="H26" i="1"/>
  <c r="K22" i="1"/>
  <c r="L22" i="1" s="1"/>
  <c r="K21" i="1"/>
  <c r="K20" i="1"/>
  <c r="L20" i="1" s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K26" i="1" l="1"/>
  <c r="E29" i="1" s="1"/>
  <c r="E36" i="1"/>
  <c r="F36" i="1" s="1"/>
  <c r="L21" i="1"/>
  <c r="L26" i="1" s="1"/>
  <c r="F29" i="1" l="1"/>
  <c r="E34" i="1"/>
  <c r="E38" i="1" l="1"/>
  <c r="F34" i="1"/>
  <c r="F38" i="1" l="1"/>
  <c r="E39" i="1"/>
  <c r="F39" i="1" s="1"/>
  <c r="M19" i="1" l="1"/>
  <c r="N19" i="1" s="1"/>
  <c r="M14" i="1"/>
  <c r="N14" i="1" s="1"/>
  <c r="M20" i="1"/>
  <c r="N20" i="1" s="1"/>
  <c r="M15" i="1"/>
  <c r="N15" i="1" s="1"/>
  <c r="M18" i="1"/>
  <c r="N18" i="1" s="1"/>
  <c r="M16" i="1"/>
  <c r="N16" i="1" s="1"/>
  <c r="M22" i="1"/>
  <c r="N22" i="1" s="1"/>
  <c r="M26" i="1"/>
  <c r="M21" i="1"/>
  <c r="N21" i="1" s="1"/>
  <c r="M13" i="1"/>
  <c r="N13" i="1" s="1"/>
  <c r="M17" i="1"/>
  <c r="N17" i="1" s="1"/>
  <c r="N26" i="1" l="1"/>
  <c r="N29" i="1"/>
  <c r="N30" i="1"/>
</calcChain>
</file>

<file path=xl/sharedStrings.xml><?xml version="1.0" encoding="utf-8"?>
<sst xmlns="http://schemas.openxmlformats.org/spreadsheetml/2006/main" count="208" uniqueCount="77">
  <si>
    <t>Sales Summary</t>
  </si>
  <si>
    <t>销售报告</t>
  </si>
  <si>
    <t>供应商 Supplier:</t>
  </si>
  <si>
    <t>OCHO FUEGOS SPA</t>
  </si>
  <si>
    <t>到货日期 Arrival Date:</t>
  </si>
  <si>
    <t>2023-12-04</t>
  </si>
  <si>
    <t>销售日期 Date of Sale:</t>
  </si>
  <si>
    <t>2023-12-06</t>
  </si>
  <si>
    <t>汇率 FX Rate:</t>
  </si>
  <si>
    <t>航班号Flight No:</t>
  </si>
  <si>
    <t>LA602/CZ446</t>
  </si>
  <si>
    <t>提单号 AWB:</t>
  </si>
  <si>
    <t>784-38463681</t>
  </si>
  <si>
    <t>销售地点 Sales Location:</t>
  </si>
  <si>
    <t>Guangzhou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</si>
  <si>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</si>
  <si>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</si>
  <si>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</si>
  <si>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</si>
  <si>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</si>
  <si>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</si>
  <si>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</si>
  <si>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</si>
  <si>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</si>
  <si>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</si>
  <si>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</si>
  <si>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</si>
  <si>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t>每箱收益 FOB</t>
  </si>
  <si>
    <t>总收益 FOB</t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</si>
  <si>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</si>
  <si>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</si>
  <si>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</si>
  <si>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</si>
  <si>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</si>
  <si>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</si>
  <si>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</si>
  <si>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</si>
  <si>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</si>
  <si>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</si>
  <si>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</si>
  <si>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FOB Return</t>
  </si>
  <si>
    <t>Total Return</t>
  </si>
  <si>
    <t>1511254</t>
  </si>
  <si>
    <t>SANTINA</t>
  </si>
  <si>
    <t>121064</t>
  </si>
  <si>
    <t>105448</t>
  </si>
  <si>
    <t>2JD</t>
  </si>
  <si>
    <t>2.5kg</t>
  </si>
  <si>
    <t>1515954</t>
  </si>
  <si>
    <t>1515957</t>
  </si>
  <si>
    <t>1511251</t>
  </si>
  <si>
    <t>3J</t>
  </si>
  <si>
    <t>1511294</t>
  </si>
  <si>
    <t>114957</t>
  </si>
  <si>
    <t>3JD</t>
  </si>
  <si>
    <t>1511286</t>
  </si>
  <si>
    <t>1511283</t>
  </si>
  <si>
    <t>1511282</t>
  </si>
  <si>
    <t>4JD</t>
  </si>
  <si>
    <t>Damage</t>
  </si>
  <si>
    <t xml:space="preserve">总数 Total: </t>
  </si>
  <si>
    <t>其他费用 Additional Fees</t>
  </si>
  <si>
    <t>人民币 RMB</t>
  </si>
  <si>
    <t>美元 USD</t>
  </si>
  <si>
    <t>Note：</t>
  </si>
  <si>
    <t>Payment</t>
  </si>
  <si>
    <t>海关/税金 Customs/VAT</t>
  </si>
  <si>
    <t xml:space="preserve">105448 </t>
  </si>
  <si>
    <t>空运费 Airfreight</t>
  </si>
  <si>
    <t xml:space="preserve">114957 </t>
  </si>
  <si>
    <t>智利机场杂费 Chile Airport Fees</t>
  </si>
  <si>
    <r>
      <rPr>
        <sz val="12"/>
        <rFont val="宋体"/>
        <charset val="134"/>
      </rPr>
      <t>清关费</t>
    </r>
    <r>
      <rPr>
        <sz val="12"/>
        <rFont val="Times New Roman"/>
        <family val="1"/>
      </rPr>
      <t xml:space="preserve"> Clearance Charge</t>
    </r>
  </si>
  <si>
    <t>市场费用 Market Charges</t>
  </si>
  <si>
    <t>小计 Total Fees</t>
  </si>
  <si>
    <t>销售佣金 Commission (8%）</t>
  </si>
  <si>
    <t>总费用 Total Charges</t>
  </si>
  <si>
    <t>每箱平均费用 Ave/box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</si>
</sst>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￥&quot;#,##0.00_);[Red]\(&quot;￥&quot;#,##0.00\)"/>
    <numFmt numFmtId="169" formatCode="\$#,##0.00;\-\$#,##0.00"/>
  </numFmts>
  <fonts count="4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168" fontId="1" fillId="0" borderId="0" xfId="0" applyNumberFormat="1" applyFont="1"/>
    <xf numFmtId="169" fontId="1" fillId="0" borderId="0" xfId="0" applyNumberFormat="1" applyFont="1"/>
    <xf numFmtId="168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 wrapText="1"/>
    </xf>
    <xf numFmtId="0" fontId="1" fillId="0" borderId="3" xfId="0" applyFont="1" applyBorder="1"/>
    <xf numFmtId="0" fontId="3" fillId="0" borderId="3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39"/>
  <sheetViews>
    <sheetView tabSelected="1" topLeftCell="A2" workbookViewId="0">
      <selection activeCell="J22" sqref="J22"/>
    </sheetView>
  </sheetViews>
  <sheetFormatPr baseColWidth="10" defaultColWidth="9" defaultRowHeight="15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23"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8" spans="1:14" s="1" customFormat="1" ht="16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>
        <v>7.25</v>
      </c>
    </row>
    <row r="9" spans="1:14" s="1" customFormat="1" ht="16">
      <c r="B9" s="3" t="s">
        <v>9</v>
      </c>
      <c r="C9" s="4" t="s">
        <v>10</v>
      </c>
      <c r="F9" s="3" t="s">
        <v>11</v>
      </c>
      <c r="G9" s="4" t="s">
        <v>12</v>
      </c>
      <c r="J9" s="3" t="s">
        <v>13</v>
      </c>
      <c r="K9" s="4" t="s">
        <v>14</v>
      </c>
    </row>
    <row r="11" spans="1:14" s="2" customFormat="1" ht="17">
      <c r="A11" s="2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</row>
    <row r="12" spans="1:14" s="2" customFormat="1" ht="17">
      <c r="A12" s="2" t="s">
        <v>15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 t="s">
        <v>37</v>
      </c>
      <c r="K12" s="6" t="s">
        <v>38</v>
      </c>
      <c r="L12" s="6" t="s">
        <v>39</v>
      </c>
      <c r="M12" s="6" t="s">
        <v>40</v>
      </c>
      <c r="N12" s="6" t="s">
        <v>41</v>
      </c>
    </row>
    <row r="13" spans="1:14" s="2" customFormat="1" ht="17">
      <c r="A13" s="2" t="s">
        <v>15</v>
      </c>
      <c r="B13" s="7" t="s">
        <v>7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>
        <v>280</v>
      </c>
      <c r="I13" s="7" t="s">
        <v>47</v>
      </c>
      <c r="J13" s="11">
        <v>330</v>
      </c>
      <c r="K13" s="11">
        <f>J13*H13</f>
        <v>92400</v>
      </c>
      <c r="L13" s="12">
        <f>K13/N$8</f>
        <v>12744.827586206897</v>
      </c>
      <c r="M13" s="12">
        <f>L13/H13-F$39</f>
        <v>19.8911343255986</v>
      </c>
      <c r="N13" s="12">
        <f>M13*H13</f>
        <v>5569.5176111676083</v>
      </c>
    </row>
    <row r="14" spans="1:14" s="2" customFormat="1" ht="17">
      <c r="A14" s="2" t="s">
        <v>15</v>
      </c>
      <c r="B14" s="7" t="s">
        <v>7</v>
      </c>
      <c r="C14" s="7" t="s">
        <v>48</v>
      </c>
      <c r="D14" s="7" t="s">
        <v>43</v>
      </c>
      <c r="E14" s="7" t="s">
        <v>44</v>
      </c>
      <c r="F14" s="7" t="s">
        <v>45</v>
      </c>
      <c r="G14" s="7" t="s">
        <v>46</v>
      </c>
      <c r="H14" s="7">
        <v>280</v>
      </c>
      <c r="I14" s="7" t="s">
        <v>47</v>
      </c>
      <c r="J14" s="11">
        <v>330</v>
      </c>
      <c r="K14" s="11">
        <f t="shared" ref="K14:K22" si="0">J14*H14</f>
        <v>92400</v>
      </c>
      <c r="L14" s="12">
        <f t="shared" ref="L14:L22" si="1">K14/N$8</f>
        <v>12744.827586206897</v>
      </c>
      <c r="M14" s="12">
        <f t="shared" ref="M14:M22" si="2">L14/H14-F$39</f>
        <v>19.8911343255986</v>
      </c>
      <c r="N14" s="12">
        <f t="shared" ref="N14:N22" si="3">M14*H14</f>
        <v>5569.5176111676083</v>
      </c>
    </row>
    <row r="15" spans="1:14" s="2" customFormat="1" ht="17">
      <c r="A15" s="2" t="s">
        <v>15</v>
      </c>
      <c r="B15" s="7" t="s">
        <v>7</v>
      </c>
      <c r="C15" s="7" t="s">
        <v>49</v>
      </c>
      <c r="D15" s="7" t="s">
        <v>43</v>
      </c>
      <c r="E15" s="7" t="s">
        <v>44</v>
      </c>
      <c r="F15" s="7" t="s">
        <v>45</v>
      </c>
      <c r="G15" s="7" t="s">
        <v>46</v>
      </c>
      <c r="H15" s="7">
        <v>280</v>
      </c>
      <c r="I15" s="7" t="s">
        <v>47</v>
      </c>
      <c r="J15" s="11">
        <v>330</v>
      </c>
      <c r="K15" s="11">
        <f t="shared" si="0"/>
        <v>92400</v>
      </c>
      <c r="L15" s="12">
        <f t="shared" si="1"/>
        <v>12744.827586206897</v>
      </c>
      <c r="M15" s="12">
        <f t="shared" si="2"/>
        <v>19.8911343255986</v>
      </c>
      <c r="N15" s="12">
        <f t="shared" si="3"/>
        <v>5569.5176111676083</v>
      </c>
    </row>
    <row r="16" spans="1:14" s="2" customFormat="1" ht="17">
      <c r="A16" s="2" t="s">
        <v>15</v>
      </c>
      <c r="B16" s="7" t="s">
        <v>7</v>
      </c>
      <c r="C16" s="7" t="s">
        <v>50</v>
      </c>
      <c r="D16" s="7" t="s">
        <v>43</v>
      </c>
      <c r="E16" s="7" t="s">
        <v>44</v>
      </c>
      <c r="F16" s="7" t="s">
        <v>45</v>
      </c>
      <c r="G16" s="7" t="s">
        <v>51</v>
      </c>
      <c r="H16" s="7">
        <v>280</v>
      </c>
      <c r="I16" s="7" t="s">
        <v>47</v>
      </c>
      <c r="J16" s="11">
        <v>350</v>
      </c>
      <c r="K16" s="11">
        <f t="shared" si="0"/>
        <v>98000</v>
      </c>
      <c r="L16" s="12">
        <f t="shared" si="1"/>
        <v>13517.241379310344</v>
      </c>
      <c r="M16" s="12">
        <f t="shared" si="2"/>
        <v>22.649755015253767</v>
      </c>
      <c r="N16" s="12">
        <f t="shared" si="3"/>
        <v>6341.9314042710548</v>
      </c>
    </row>
    <row r="17" spans="1:14" s="2" customFormat="1" ht="17">
      <c r="A17" s="2" t="s">
        <v>15</v>
      </c>
      <c r="B17" s="7" t="s">
        <v>7</v>
      </c>
      <c r="C17" s="7" t="s">
        <v>52</v>
      </c>
      <c r="D17" s="7" t="s">
        <v>43</v>
      </c>
      <c r="E17" s="7" t="s">
        <v>44</v>
      </c>
      <c r="F17" s="7" t="s">
        <v>53</v>
      </c>
      <c r="G17" s="7" t="s">
        <v>54</v>
      </c>
      <c r="H17" s="7">
        <v>280</v>
      </c>
      <c r="I17" s="7" t="s">
        <v>47</v>
      </c>
      <c r="J17" s="11">
        <v>360</v>
      </c>
      <c r="K17" s="11">
        <f t="shared" si="0"/>
        <v>100800</v>
      </c>
      <c r="L17" s="12">
        <f t="shared" si="1"/>
        <v>13903.448275862069</v>
      </c>
      <c r="M17" s="12">
        <f t="shared" si="2"/>
        <v>24.029065360081354</v>
      </c>
      <c r="N17" s="12">
        <f t="shared" si="3"/>
        <v>6728.1383008227795</v>
      </c>
    </row>
    <row r="18" spans="1:14" s="2" customFormat="1" ht="17">
      <c r="A18" s="2" t="s">
        <v>15</v>
      </c>
      <c r="B18" s="7" t="s">
        <v>7</v>
      </c>
      <c r="C18" s="7" t="s">
        <v>55</v>
      </c>
      <c r="D18" s="7" t="s">
        <v>43</v>
      </c>
      <c r="E18" s="7" t="s">
        <v>44</v>
      </c>
      <c r="F18" s="7" t="s">
        <v>53</v>
      </c>
      <c r="G18" s="7" t="s">
        <v>54</v>
      </c>
      <c r="H18" s="7">
        <v>107</v>
      </c>
      <c r="I18" s="7" t="s">
        <v>47</v>
      </c>
      <c r="J18" s="11">
        <v>360</v>
      </c>
      <c r="K18" s="11">
        <f t="shared" si="0"/>
        <v>38520</v>
      </c>
      <c r="L18" s="12">
        <f t="shared" si="1"/>
        <v>5313.1034482758623</v>
      </c>
      <c r="M18" s="12">
        <f t="shared" si="2"/>
        <v>24.029065360081354</v>
      </c>
      <c r="N18" s="12">
        <f t="shared" si="3"/>
        <v>2571.1099935287048</v>
      </c>
    </row>
    <row r="19" spans="1:14" s="2" customFormat="1" ht="17">
      <c r="A19" s="2" t="s">
        <v>15</v>
      </c>
      <c r="B19" s="7" t="s">
        <v>7</v>
      </c>
      <c r="C19" s="7" t="s">
        <v>56</v>
      </c>
      <c r="D19" s="7" t="s">
        <v>43</v>
      </c>
      <c r="E19" s="7" t="s">
        <v>44</v>
      </c>
      <c r="F19" s="7" t="s">
        <v>53</v>
      </c>
      <c r="G19" s="7" t="s">
        <v>54</v>
      </c>
      <c r="H19" s="7">
        <v>280</v>
      </c>
      <c r="I19" s="7" t="s">
        <v>47</v>
      </c>
      <c r="J19" s="11">
        <v>365</v>
      </c>
      <c r="K19" s="11">
        <f t="shared" si="0"/>
        <v>102200</v>
      </c>
      <c r="L19" s="12">
        <f t="shared" si="1"/>
        <v>14096.551724137931</v>
      </c>
      <c r="M19" s="12">
        <f t="shared" si="2"/>
        <v>24.718720532495148</v>
      </c>
      <c r="N19" s="12">
        <f t="shared" si="3"/>
        <v>6921.2417490986418</v>
      </c>
    </row>
    <row r="20" spans="1:14" s="2" customFormat="1" ht="17">
      <c r="A20" s="2" t="s">
        <v>15</v>
      </c>
      <c r="B20" s="7" t="s">
        <v>7</v>
      </c>
      <c r="C20" s="7" t="s">
        <v>55</v>
      </c>
      <c r="D20" s="7" t="s">
        <v>43</v>
      </c>
      <c r="E20" s="7" t="s">
        <v>44</v>
      </c>
      <c r="F20" s="7" t="s">
        <v>53</v>
      </c>
      <c r="G20" s="7" t="s">
        <v>54</v>
      </c>
      <c r="H20" s="7">
        <v>120</v>
      </c>
      <c r="I20" s="7" t="s">
        <v>47</v>
      </c>
      <c r="J20" s="11">
        <v>365</v>
      </c>
      <c r="K20" s="11">
        <f t="shared" si="0"/>
        <v>43800</v>
      </c>
      <c r="L20" s="12">
        <f t="shared" si="1"/>
        <v>6041.3793103448279</v>
      </c>
      <c r="M20" s="12">
        <f t="shared" si="2"/>
        <v>24.718720532495148</v>
      </c>
      <c r="N20" s="12">
        <f t="shared" si="3"/>
        <v>2966.2464638994179</v>
      </c>
    </row>
    <row r="21" spans="1:14" s="2" customFormat="1" ht="17">
      <c r="A21" s="2" t="s">
        <v>15</v>
      </c>
      <c r="B21" s="7" t="s">
        <v>7</v>
      </c>
      <c r="C21" s="7" t="s">
        <v>55</v>
      </c>
      <c r="D21" s="7" t="s">
        <v>43</v>
      </c>
      <c r="E21" s="7" t="s">
        <v>44</v>
      </c>
      <c r="F21" s="7" t="s">
        <v>53</v>
      </c>
      <c r="G21" s="7" t="s">
        <v>54</v>
      </c>
      <c r="H21" s="7">
        <v>53</v>
      </c>
      <c r="I21" s="7" t="s">
        <v>47</v>
      </c>
      <c r="J21" s="11">
        <v>365</v>
      </c>
      <c r="K21" s="11">
        <f t="shared" si="0"/>
        <v>19345</v>
      </c>
      <c r="L21" s="12">
        <f t="shared" si="1"/>
        <v>2668.2758620689656</v>
      </c>
      <c r="M21" s="12">
        <f t="shared" si="2"/>
        <v>24.718720532495148</v>
      </c>
      <c r="N21" s="12">
        <f t="shared" si="3"/>
        <v>1310.0921882222428</v>
      </c>
    </row>
    <row r="22" spans="1:14" s="2" customFormat="1" ht="17">
      <c r="A22" s="2" t="s">
        <v>15</v>
      </c>
      <c r="B22" s="7" t="s">
        <v>7</v>
      </c>
      <c r="C22" s="7" t="s">
        <v>57</v>
      </c>
      <c r="D22" s="7" t="s">
        <v>43</v>
      </c>
      <c r="E22" s="7" t="s">
        <v>44</v>
      </c>
      <c r="F22" s="7" t="s">
        <v>53</v>
      </c>
      <c r="G22" s="7" t="s">
        <v>58</v>
      </c>
      <c r="H22" s="7">
        <v>278</v>
      </c>
      <c r="I22" s="7" t="s">
        <v>47</v>
      </c>
      <c r="J22" s="11">
        <v>370</v>
      </c>
      <c r="K22" s="11">
        <f t="shared" si="0"/>
        <v>102860</v>
      </c>
      <c r="L22" s="12">
        <f t="shared" si="1"/>
        <v>14187.586206896553</v>
      </c>
      <c r="M22" s="12">
        <f t="shared" si="2"/>
        <v>25.408375704908941</v>
      </c>
      <c r="N22" s="12">
        <f t="shared" si="3"/>
        <v>7063.5284459646855</v>
      </c>
    </row>
    <row r="23" spans="1:14" s="2" customFormat="1" ht="17">
      <c r="A23" s="2" t="s">
        <v>15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11" t="s">
        <v>15</v>
      </c>
      <c r="K23" s="11" t="s">
        <v>15</v>
      </c>
      <c r="L23" s="12" t="s">
        <v>15</v>
      </c>
      <c r="M23" s="12" t="s">
        <v>15</v>
      </c>
      <c r="N23" s="12" t="s">
        <v>15</v>
      </c>
    </row>
    <row r="24" spans="1:14" s="2" customFormat="1" ht="17">
      <c r="A24" s="2" t="s">
        <v>15</v>
      </c>
      <c r="B24" s="7" t="s">
        <v>59</v>
      </c>
      <c r="C24" s="7" t="s">
        <v>57</v>
      </c>
      <c r="D24" s="7" t="s">
        <v>43</v>
      </c>
      <c r="E24" s="7" t="s">
        <v>44</v>
      </c>
      <c r="F24" s="7" t="s">
        <v>53</v>
      </c>
      <c r="G24" s="7" t="s">
        <v>58</v>
      </c>
      <c r="H24" s="7">
        <v>2</v>
      </c>
      <c r="I24" s="7" t="s">
        <v>47</v>
      </c>
      <c r="J24" s="11" t="s">
        <v>15</v>
      </c>
      <c r="K24" s="11" t="s">
        <v>15</v>
      </c>
      <c r="L24" s="12" t="s">
        <v>15</v>
      </c>
      <c r="M24" s="12" t="s">
        <v>15</v>
      </c>
      <c r="N24" s="12" t="s">
        <v>15</v>
      </c>
    </row>
    <row r="25" spans="1:14" s="2" customFormat="1" ht="17">
      <c r="A25" s="2" t="s">
        <v>15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11" t="s">
        <v>15</v>
      </c>
      <c r="K25" s="11" t="s">
        <v>15</v>
      </c>
      <c r="L25" s="12" t="s">
        <v>15</v>
      </c>
      <c r="M25" s="12" t="s">
        <v>15</v>
      </c>
      <c r="N25" s="12" t="s">
        <v>15</v>
      </c>
    </row>
    <row r="26" spans="1:14" s="2" customFormat="1" ht="17">
      <c r="A26" s="2" t="s">
        <v>15</v>
      </c>
      <c r="B26" s="8" t="s">
        <v>15</v>
      </c>
      <c r="C26" s="8" t="s">
        <v>15</v>
      </c>
      <c r="D26" s="8" t="s">
        <v>60</v>
      </c>
      <c r="E26" s="8" t="s">
        <v>15</v>
      </c>
      <c r="F26" s="8" t="s">
        <v>15</v>
      </c>
      <c r="G26" s="8" t="s">
        <v>15</v>
      </c>
      <c r="H26" s="9">
        <f>SUM(H13:H24)</f>
        <v>2240</v>
      </c>
      <c r="I26" s="8" t="s">
        <v>15</v>
      </c>
      <c r="J26" s="15" t="s">
        <v>15</v>
      </c>
      <c r="K26" s="15">
        <f>SUM(K13:K22)</f>
        <v>782725</v>
      </c>
      <c r="L26" s="16">
        <f>SUM(L13:L22)</f>
        <v>107962.06896551723</v>
      </c>
      <c r="M26" s="16">
        <f>L26/H26-F39</f>
        <v>22.571245163037013</v>
      </c>
      <c r="N26" s="16">
        <f>SUM(N13:N22)</f>
        <v>50610.841379310361</v>
      </c>
    </row>
    <row r="28" spans="1:14" s="1" customFormat="1" ht="17">
      <c r="A28" s="1" t="s">
        <v>15</v>
      </c>
      <c r="B28" s="26" t="s">
        <v>61</v>
      </c>
      <c r="C28" s="26"/>
      <c r="D28" s="26"/>
      <c r="E28" s="10" t="s">
        <v>62</v>
      </c>
      <c r="F28" s="10" t="s">
        <v>63</v>
      </c>
      <c r="H28" s="29" t="s">
        <v>64</v>
      </c>
      <c r="I28" s="29"/>
      <c r="J28" s="29"/>
      <c r="K28" s="29"/>
      <c r="L28" s="29"/>
      <c r="M28" s="17" t="s">
        <v>33</v>
      </c>
      <c r="N28" s="18" t="s">
        <v>65</v>
      </c>
    </row>
    <row r="29" spans="1:14" s="1" customFormat="1" ht="17">
      <c r="A29" s="1" t="s">
        <v>15</v>
      </c>
      <c r="B29" s="26" t="s">
        <v>66</v>
      </c>
      <c r="C29" s="26"/>
      <c r="D29" s="26"/>
      <c r="E29" s="11">
        <f>K26*0.09</f>
        <v>70445.25</v>
      </c>
      <c r="F29" s="12">
        <f>E29/N$8</f>
        <v>9716.5862068965525</v>
      </c>
      <c r="H29" s="29"/>
      <c r="I29" s="29"/>
      <c r="J29" s="29"/>
      <c r="K29" s="29"/>
      <c r="L29" s="29"/>
      <c r="M29" s="19" t="s">
        <v>67</v>
      </c>
      <c r="N29" s="20">
        <f>SUM(N13:N16)</f>
        <v>23050.484237773879</v>
      </c>
    </row>
    <row r="30" spans="1:14" s="1" customFormat="1" ht="17">
      <c r="A30" s="1" t="s">
        <v>15</v>
      </c>
      <c r="B30" s="26" t="s">
        <v>68</v>
      </c>
      <c r="C30" s="26"/>
      <c r="D30" s="26"/>
      <c r="E30" s="11">
        <f>6408*4.8*N8</f>
        <v>222998.39999999999</v>
      </c>
      <c r="F30" s="12">
        <f>E30/N$8</f>
        <v>30758.399999999998</v>
      </c>
      <c r="H30" s="29"/>
      <c r="I30" s="29"/>
      <c r="J30" s="29"/>
      <c r="K30" s="29"/>
      <c r="L30" s="29"/>
      <c r="M30" s="19" t="s">
        <v>69</v>
      </c>
      <c r="N30" s="20">
        <f>SUM(N17:N22)</f>
        <v>27560.357141536471</v>
      </c>
    </row>
    <row r="31" spans="1:14" s="1" customFormat="1" ht="16">
      <c r="A31" s="1" t="s">
        <v>15</v>
      </c>
      <c r="B31" s="26" t="s">
        <v>70</v>
      </c>
      <c r="C31" s="26"/>
      <c r="D31" s="26"/>
      <c r="E31" s="11">
        <f>F31*N$8</f>
        <v>43341.95</v>
      </c>
      <c r="F31" s="12">
        <v>5978.2</v>
      </c>
      <c r="H31" s="29"/>
      <c r="I31" s="29"/>
      <c r="J31" s="29"/>
      <c r="K31" s="29"/>
      <c r="L31" s="29"/>
      <c r="M31" s="21"/>
      <c r="N31" s="22"/>
    </row>
    <row r="32" spans="1:14" s="1" customFormat="1" ht="16">
      <c r="A32" s="1" t="s">
        <v>15</v>
      </c>
      <c r="B32" s="27" t="s">
        <v>71</v>
      </c>
      <c r="C32" s="26"/>
      <c r="D32" s="26"/>
      <c r="E32" s="11">
        <v>12802.8</v>
      </c>
      <c r="F32" s="12">
        <f t="shared" ref="F32:F36" si="4">E32/N$8</f>
        <v>1765.903448275862</v>
      </c>
      <c r="H32" s="29"/>
      <c r="I32" s="29"/>
      <c r="J32" s="29"/>
      <c r="K32" s="29"/>
      <c r="L32" s="29"/>
      <c r="M32" s="21"/>
      <c r="N32" s="22"/>
    </row>
    <row r="33" spans="1:14" s="1" customFormat="1" ht="16">
      <c r="A33" s="1" t="s">
        <v>15</v>
      </c>
      <c r="B33" s="26" t="s">
        <v>72</v>
      </c>
      <c r="C33" s="26"/>
      <c r="D33" s="26"/>
      <c r="E33" s="11">
        <v>3590</v>
      </c>
      <c r="F33" s="12">
        <f t="shared" si="4"/>
        <v>495.17241379310343</v>
      </c>
      <c r="H33" s="29"/>
      <c r="I33" s="29"/>
      <c r="J33" s="29"/>
      <c r="K33" s="29"/>
      <c r="L33" s="29"/>
      <c r="M33" s="21"/>
      <c r="N33" s="22"/>
    </row>
    <row r="34" spans="1:14" s="1" customFormat="1" ht="16">
      <c r="A34" s="1" t="s">
        <v>15</v>
      </c>
      <c r="B34" s="26" t="s">
        <v>73</v>
      </c>
      <c r="C34" s="26"/>
      <c r="D34" s="26"/>
      <c r="E34" s="11">
        <f>SUM(E29:E33)</f>
        <v>353178.4</v>
      </c>
      <c r="F34" s="12">
        <f t="shared" si="4"/>
        <v>48714.262068965523</v>
      </c>
      <c r="H34" s="29"/>
      <c r="I34" s="29"/>
      <c r="J34" s="29"/>
      <c r="K34" s="29"/>
      <c r="L34" s="29"/>
      <c r="M34" s="21"/>
      <c r="N34" s="22"/>
    </row>
    <row r="35" spans="1:14" s="1" customFormat="1" ht="16">
      <c r="A35" s="1" t="s">
        <v>15</v>
      </c>
      <c r="B35" s="1" t="s">
        <v>15</v>
      </c>
      <c r="C35" s="1" t="s">
        <v>15</v>
      </c>
      <c r="D35" s="1" t="s">
        <v>15</v>
      </c>
      <c r="E35" s="13"/>
      <c r="F35" s="14"/>
      <c r="H35" s="29"/>
      <c r="I35" s="29"/>
      <c r="J35" s="29"/>
      <c r="K35" s="29"/>
      <c r="L35" s="29"/>
      <c r="M35" s="21"/>
      <c r="N35" s="22"/>
    </row>
    <row r="36" spans="1:14" s="1" customFormat="1" ht="16">
      <c r="A36" s="1" t="s">
        <v>15</v>
      </c>
      <c r="B36" s="26" t="s">
        <v>74</v>
      </c>
      <c r="C36" s="26"/>
      <c r="D36" s="26"/>
      <c r="E36" s="11">
        <f>K26*0.08</f>
        <v>62618</v>
      </c>
      <c r="F36" s="12">
        <f t="shared" si="4"/>
        <v>8636.9655172413786</v>
      </c>
      <c r="H36" s="29"/>
      <c r="I36" s="29"/>
      <c r="J36" s="29"/>
      <c r="K36" s="29"/>
      <c r="L36" s="29"/>
      <c r="M36" s="21"/>
      <c r="N36" s="22"/>
    </row>
    <row r="37" spans="1:14" s="1" customFormat="1" ht="16">
      <c r="A37" s="1" t="s">
        <v>15</v>
      </c>
      <c r="B37" s="1" t="s">
        <v>15</v>
      </c>
      <c r="C37" s="1" t="s">
        <v>15</v>
      </c>
      <c r="D37" s="1" t="s">
        <v>15</v>
      </c>
      <c r="E37" s="13"/>
      <c r="F37" s="14"/>
      <c r="H37" s="29"/>
      <c r="I37" s="29"/>
      <c r="J37" s="29"/>
      <c r="K37" s="29"/>
      <c r="L37" s="29"/>
      <c r="M37" s="21"/>
      <c r="N37" s="22"/>
    </row>
    <row r="38" spans="1:14" s="1" customFormat="1" ht="16">
      <c r="A38" s="1" t="s">
        <v>15</v>
      </c>
      <c r="B38" s="28" t="s">
        <v>75</v>
      </c>
      <c r="C38" s="28"/>
      <c r="D38" s="28"/>
      <c r="E38" s="11">
        <f>E34+E36</f>
        <v>415796.4</v>
      </c>
      <c r="F38" s="12">
        <f>E38/N$8</f>
        <v>57351.2275862069</v>
      </c>
      <c r="H38" s="29"/>
      <c r="I38" s="29"/>
      <c r="J38" s="29"/>
      <c r="K38" s="29"/>
      <c r="L38" s="29"/>
      <c r="M38" s="21"/>
      <c r="N38" s="22"/>
    </row>
    <row r="39" spans="1:14" s="1" customFormat="1" ht="16">
      <c r="A39" s="1" t="s">
        <v>15</v>
      </c>
      <c r="B39" s="28" t="s">
        <v>76</v>
      </c>
      <c r="C39" s="28"/>
      <c r="D39" s="28"/>
      <c r="E39" s="11">
        <f>E38/(H26-H24)</f>
        <v>185.78927613941019</v>
      </c>
      <c r="F39" s="12">
        <f>E39/N$8</f>
        <v>25.626107053711749</v>
      </c>
      <c r="H39" s="29"/>
      <c r="I39" s="29"/>
      <c r="J39" s="29"/>
      <c r="K39" s="29"/>
      <c r="L39" s="29"/>
      <c r="M39" s="23"/>
      <c r="N39" s="24"/>
    </row>
  </sheetData>
  <mergeCells count="13">
    <mergeCell ref="B38:D38"/>
    <mergeCell ref="B39:D39"/>
    <mergeCell ref="H28:L39"/>
    <mergeCell ref="B31:D31"/>
    <mergeCell ref="B32:D32"/>
    <mergeCell ref="B33:D33"/>
    <mergeCell ref="B34:D34"/>
    <mergeCell ref="B36:D36"/>
    <mergeCell ref="B3:N3"/>
    <mergeCell ref="B4:N4"/>
    <mergeCell ref="B28:D28"/>
    <mergeCell ref="B29:D29"/>
    <mergeCell ref="B30:D30"/>
  </mergeCells>
  <pageMargins left="0.7" right="0.7" top="0.75" bottom="0.75" header="0.3" footer="0.3"/>
  <pageSetup paperSize="9" orientation="landscape" horizontalDpi="96" verticalDpi="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784-38463681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2023-12-21T08:24:00Z</dcterms:created>
  <dcterms:modified xsi:type="dcterms:W3CDTF">2024-03-22T13:09:39Z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0984DDF2EFB5493B9DAF7043F4CC8E91_12</vt:lpwstr>
  </property>
  <property fmtid="{D5CDD505-2E9C-101B-9397-08002B2CF9AE}" pid="3" name="KSOProductBuildVer">
    <vt:lpwstr>2052-12.1.0.16388</vt:lpwstr>
  </property>
</Properties>
</file>