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AA805F14-EBEF-A945-BA04-15AF2DBB9695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38464215" sheetId="2" r:id="rId1"/>
  </sheets>
  <definedNames>
    <definedName name="_xlnm._FilterDatabase" localSheetId="0" hidden="1">'784-38464215'!$A$12:$M$29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E40" i="2"/>
  <c r="E39" i="2"/>
  <c r="E38" i="2"/>
  <c r="E37" i="2"/>
  <c r="E36" i="2"/>
  <c r="D35" i="2"/>
  <c r="E35" i="2" s="1"/>
  <c r="G31" i="2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K18" i="2"/>
  <c r="J18" i="2"/>
  <c r="J17" i="2"/>
  <c r="K17" i="2" s="1"/>
  <c r="J16" i="2"/>
  <c r="K16" i="2" s="1"/>
  <c r="J15" i="2"/>
  <c r="K15" i="2" s="1"/>
  <c r="J14" i="2"/>
  <c r="K13" i="2"/>
  <c r="J13" i="2"/>
  <c r="J31" i="2" l="1"/>
  <c r="D44" i="2" s="1"/>
  <c r="E44" i="2" s="1"/>
  <c r="K14" i="2"/>
  <c r="D34" i="2" l="1"/>
  <c r="D42" i="2"/>
  <c r="E34" i="2"/>
  <c r="K31" i="2"/>
  <c r="D46" i="2" l="1"/>
  <c r="E42" i="2"/>
  <c r="D47" i="2" l="1"/>
  <c r="E47" i="2" s="1"/>
  <c r="E46" i="2"/>
  <c r="L19" i="2" l="1"/>
  <c r="M19" i="2" s="1"/>
  <c r="L16" i="2"/>
  <c r="M16" i="2" s="1"/>
  <c r="L20" i="2"/>
  <c r="M20" i="2" s="1"/>
  <c r="L23" i="2"/>
  <c r="M23" i="2" s="1"/>
  <c r="L15" i="2"/>
  <c r="M15" i="2" s="1"/>
  <c r="L17" i="2"/>
  <c r="M17" i="2" s="1"/>
  <c r="L18" i="2"/>
  <c r="M18" i="2" s="1"/>
  <c r="L26" i="2"/>
  <c r="M26" i="2" s="1"/>
  <c r="L22" i="2"/>
  <c r="M22" i="2" s="1"/>
  <c r="L24" i="2"/>
  <c r="M24" i="2" s="1"/>
  <c r="L25" i="2"/>
  <c r="M25" i="2" s="1"/>
  <c r="L13" i="2"/>
  <c r="M13" i="2" s="1"/>
  <c r="L21" i="2"/>
  <c r="M21" i="2" s="1"/>
  <c r="L14" i="2"/>
  <c r="M14" i="2" s="1"/>
  <c r="L31" i="2"/>
  <c r="M31" i="2" l="1"/>
  <c r="M35" i="2"/>
  <c r="M34" i="2"/>
</calcChain>
</file>

<file path=xl/sharedStrings.xml><?xml version="1.0" encoding="utf-8"?>
<sst xmlns="http://schemas.openxmlformats.org/spreadsheetml/2006/main" count="124" uniqueCount="66">
  <si>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</si>
  <si>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</si>
  <si>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</si>
  <si>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</si>
  <si>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</si>
  <si>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</si>
  <si>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</si>
  <si>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</si>
  <si>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</si>
  <si>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QT4094/AV0382/AV0528/CZ444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</si>
  <si>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</si>
  <si>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784-38464215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</si>
  <si>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</si>
  <si>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</si>
  <si>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</si>
  <si>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</si>
  <si>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</si>
  <si>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</si>
  <si>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</si>
  <si>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</si>
  <si>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</si>
  <si>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</si>
  <si>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</si>
  <si>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</si>
  <si>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</si>
  <si>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</si>
  <si>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</si>
  <si>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</si>
  <si>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</si>
  <si>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</si>
  <si>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</si>
  <si>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</si>
  <si>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</si>
  <si>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</si>
  <si>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</si>
  <si>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</si>
  <si>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</si>
  <si>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</si>
  <si>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</si>
  <si>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</si>
  <si>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</si>
  <si>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2J</t>
  </si>
  <si>
    <t>2.5kg</t>
  </si>
  <si>
    <t>2JD</t>
  </si>
  <si>
    <t>3J</t>
  </si>
  <si>
    <t>3JD</t>
  </si>
  <si>
    <t>Damage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</si>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</sst>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_ &quot;￥&quot;* #,##0.00_ ;_ &quot;￥&quot;* \-#,##0.00_ ;_ &quot;￥&quot;* &quot;-&quot;??_ ;_ @_ "/>
    <numFmt numFmtId="166" formatCode="&quot;￥&quot;#,##0.00_);[Red]\(&quot;￥&quot;#,##0.00\)"/>
    <numFmt numFmtId="167" formatCode="&quot;US$&quot;#,##0.00;\-&quot;US$&quot;#,##0.00"/>
    <numFmt numFmtId="168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7" fontId="1" fillId="0" borderId="3" xfId="0" applyNumberFormat="1" applyFont="1" applyBorder="1" applyAlignment="1">
      <alignment horizontal="right" vertical="center"/>
    </xf>
    <xf numFmtId="167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67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7" fontId="1" fillId="3" borderId="3" xfId="0" applyNumberFormat="1" applyFont="1" applyFill="1" applyBorder="1" applyAlignment="1">
      <alignment horizontal="right" vertical="center"/>
    </xf>
    <xf numFmtId="168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selection activeCell="D18" sqref="D18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30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1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</row>
    <row r="8" spans="1:13" s="1" customFormat="1" ht="24" customHeight="1">
      <c r="A8" s="4" t="s">
        <v>2</v>
      </c>
      <c r="B8" s="37" t="s">
        <v>3</v>
      </c>
      <c r="C8" s="37"/>
      <c r="E8" s="15" t="s">
        <v>4</v>
      </c>
      <c r="F8" s="16">
        <v>45263</v>
      </c>
      <c r="G8" s="17"/>
      <c r="H8" s="38" t="s">
        <v>5</v>
      </c>
      <c r="I8" s="38"/>
      <c r="J8" s="16">
        <v>45264</v>
      </c>
      <c r="L8" s="15" t="s">
        <v>6</v>
      </c>
      <c r="M8" s="5" t="s">
        <v>7</v>
      </c>
    </row>
    <row r="9" spans="1:13" s="1" customFormat="1" ht="24" customHeight="1">
      <c r="A9" s="4" t="s">
        <v>8</v>
      </c>
      <c r="B9" s="37" t="s">
        <v>9</v>
      </c>
      <c r="C9" s="37"/>
      <c r="E9" s="15" t="s">
        <v>10</v>
      </c>
      <c r="F9" s="5" t="s">
        <v>11</v>
      </c>
      <c r="G9" s="18"/>
      <c r="H9" s="38" t="s">
        <v>12</v>
      </c>
      <c r="I9" s="38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29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45264</v>
      </c>
      <c r="B13" s="9">
        <v>1515891</v>
      </c>
      <c r="C13" s="9" t="s">
        <v>40</v>
      </c>
      <c r="D13" s="9">
        <v>121064</v>
      </c>
      <c r="E13" s="9">
        <v>121944</v>
      </c>
      <c r="F13" s="9" t="s">
        <v>41</v>
      </c>
      <c r="G13" s="9">
        <v>100</v>
      </c>
      <c r="H13" s="9" t="s">
        <v>42</v>
      </c>
      <c r="I13" s="21">
        <v>325</v>
      </c>
      <c r="J13" s="21">
        <f t="shared" ref="J13:J26" si="0">G13*I13</f>
        <v>32500</v>
      </c>
      <c r="K13" s="19">
        <f t="shared" ref="K13:K26" si="1">J13/$M$8</f>
        <v>4452.0547945205481</v>
      </c>
      <c r="L13" s="19">
        <f t="shared" ref="L13:L26" si="2">K13/G13-$E$47</f>
        <v>20.176495699267281</v>
      </c>
      <c r="M13" s="19">
        <f t="shared" ref="M13:M26" si="3">L13*G13</f>
        <v>2017.6495699267282</v>
      </c>
    </row>
    <row r="14" spans="1:13" s="2" customFormat="1" ht="24" customHeight="1">
      <c r="A14" s="8">
        <v>45264</v>
      </c>
      <c r="B14" s="9">
        <v>1515891</v>
      </c>
      <c r="C14" s="9" t="s">
        <v>40</v>
      </c>
      <c r="D14" s="9">
        <v>121064</v>
      </c>
      <c r="E14" s="9">
        <v>121944</v>
      </c>
      <c r="F14" s="9" t="s">
        <v>41</v>
      </c>
      <c r="G14" s="9">
        <v>180</v>
      </c>
      <c r="H14" s="9" t="s">
        <v>42</v>
      </c>
      <c r="I14" s="21">
        <v>320</v>
      </c>
      <c r="J14" s="21">
        <f t="shared" si="0"/>
        <v>57600</v>
      </c>
      <c r="K14" s="19">
        <f t="shared" si="1"/>
        <v>7890.41095890411</v>
      </c>
      <c r="L14" s="19">
        <f t="shared" si="2"/>
        <v>19.491564192417972</v>
      </c>
      <c r="M14" s="19">
        <f t="shared" si="3"/>
        <v>3508.4815546352347</v>
      </c>
    </row>
    <row r="15" spans="1:13" s="2" customFormat="1" ht="24" customHeight="1">
      <c r="A15" s="8">
        <v>45264</v>
      </c>
      <c r="B15" s="9">
        <v>1515911</v>
      </c>
      <c r="C15" s="9" t="s">
        <v>40</v>
      </c>
      <c r="D15" s="9">
        <v>121064</v>
      </c>
      <c r="E15" s="9">
        <v>121944</v>
      </c>
      <c r="F15" s="9" t="s">
        <v>41</v>
      </c>
      <c r="G15" s="9">
        <v>157</v>
      </c>
      <c r="H15" s="9" t="s">
        <v>42</v>
      </c>
      <c r="I15" s="21">
        <v>320</v>
      </c>
      <c r="J15" s="21">
        <f t="shared" si="0"/>
        <v>50240</v>
      </c>
      <c r="K15" s="19">
        <f t="shared" si="1"/>
        <v>6882.1917808219177</v>
      </c>
      <c r="L15" s="19">
        <f t="shared" si="2"/>
        <v>19.491564192417965</v>
      </c>
      <c r="M15" s="19">
        <f t="shared" si="3"/>
        <v>3060.1755782096207</v>
      </c>
    </row>
    <row r="16" spans="1:13" s="2" customFormat="1" ht="24" customHeight="1">
      <c r="A16" s="8">
        <v>45264</v>
      </c>
      <c r="B16" s="9">
        <v>1515911</v>
      </c>
      <c r="C16" s="9" t="s">
        <v>40</v>
      </c>
      <c r="D16" s="9">
        <v>121064</v>
      </c>
      <c r="E16" s="9">
        <v>114957</v>
      </c>
      <c r="F16" s="9" t="s">
        <v>41</v>
      </c>
      <c r="G16" s="9">
        <v>123</v>
      </c>
      <c r="H16" s="9" t="s">
        <v>42</v>
      </c>
      <c r="I16" s="21">
        <v>320</v>
      </c>
      <c r="J16" s="21">
        <f t="shared" si="0"/>
        <v>39360</v>
      </c>
      <c r="K16" s="19">
        <f t="shared" si="1"/>
        <v>5391.7808219178087</v>
      </c>
      <c r="L16" s="19">
        <f t="shared" si="2"/>
        <v>19.491564192417972</v>
      </c>
      <c r="M16" s="19">
        <f t="shared" si="3"/>
        <v>2397.4623956674104</v>
      </c>
    </row>
    <row r="17" spans="1:15" s="2" customFormat="1" ht="24" customHeight="1">
      <c r="A17" s="8">
        <v>45264</v>
      </c>
      <c r="B17" s="9">
        <v>1515947</v>
      </c>
      <c r="C17" s="9" t="s">
        <v>40</v>
      </c>
      <c r="D17" s="9">
        <v>121064</v>
      </c>
      <c r="E17" s="9">
        <v>121944</v>
      </c>
      <c r="F17" s="9" t="s">
        <v>43</v>
      </c>
      <c r="G17" s="9">
        <v>280</v>
      </c>
      <c r="H17" s="9" t="s">
        <v>42</v>
      </c>
      <c r="I17" s="21">
        <v>330</v>
      </c>
      <c r="J17" s="21">
        <f t="shared" si="0"/>
        <v>92400</v>
      </c>
      <c r="K17" s="19">
        <f t="shared" si="1"/>
        <v>12657.534246575342</v>
      </c>
      <c r="L17" s="19">
        <f t="shared" si="2"/>
        <v>20.861427206116598</v>
      </c>
      <c r="M17" s="19">
        <f t="shared" si="3"/>
        <v>5841.1996177126475</v>
      </c>
    </row>
    <row r="18" spans="1:15" s="2" customFormat="1" ht="24" customHeight="1">
      <c r="A18" s="8">
        <v>45264</v>
      </c>
      <c r="B18" s="9">
        <v>1515936</v>
      </c>
      <c r="C18" s="9" t="s">
        <v>40</v>
      </c>
      <c r="D18" s="9">
        <v>121064</v>
      </c>
      <c r="E18" s="9">
        <v>121944</v>
      </c>
      <c r="F18" s="9" t="s">
        <v>43</v>
      </c>
      <c r="G18" s="9">
        <v>280</v>
      </c>
      <c r="H18" s="9" t="s">
        <v>42</v>
      </c>
      <c r="I18" s="21">
        <v>335</v>
      </c>
      <c r="J18" s="21">
        <f t="shared" si="0"/>
        <v>93800</v>
      </c>
      <c r="K18" s="19">
        <f t="shared" si="1"/>
        <v>12849.315068493152</v>
      </c>
      <c r="L18" s="19">
        <f t="shared" si="2"/>
        <v>21.546358712965915</v>
      </c>
      <c r="M18" s="19">
        <f t="shared" si="3"/>
        <v>6032.9804396304562</v>
      </c>
    </row>
    <row r="19" spans="1:15" s="2" customFormat="1" ht="24" customHeight="1">
      <c r="A19" s="8">
        <v>45264</v>
      </c>
      <c r="B19" s="9">
        <v>1515942</v>
      </c>
      <c r="C19" s="9" t="s">
        <v>40</v>
      </c>
      <c r="D19" s="9">
        <v>121064</v>
      </c>
      <c r="E19" s="9">
        <v>121944</v>
      </c>
      <c r="F19" s="9" t="s">
        <v>43</v>
      </c>
      <c r="G19" s="9">
        <v>280</v>
      </c>
      <c r="H19" s="9" t="s">
        <v>42</v>
      </c>
      <c r="I19" s="21">
        <v>335</v>
      </c>
      <c r="J19" s="21">
        <f t="shared" si="0"/>
        <v>93800</v>
      </c>
      <c r="K19" s="19">
        <f t="shared" si="1"/>
        <v>12849.315068493152</v>
      </c>
      <c r="L19" s="19">
        <f t="shared" si="2"/>
        <v>21.546358712965915</v>
      </c>
      <c r="M19" s="19">
        <f t="shared" si="3"/>
        <v>6032.9804396304562</v>
      </c>
    </row>
    <row r="20" spans="1:15" s="2" customFormat="1" ht="24" customHeight="1">
      <c r="A20" s="8">
        <v>45264</v>
      </c>
      <c r="B20" s="9">
        <v>1515890</v>
      </c>
      <c r="C20" s="9" t="s">
        <v>40</v>
      </c>
      <c r="D20" s="9">
        <v>121064</v>
      </c>
      <c r="E20" s="9">
        <v>121944</v>
      </c>
      <c r="F20" s="9" t="s">
        <v>44</v>
      </c>
      <c r="G20" s="9">
        <v>276</v>
      </c>
      <c r="H20" s="9" t="s">
        <v>42</v>
      </c>
      <c r="I20" s="21">
        <v>360</v>
      </c>
      <c r="J20" s="21">
        <f t="shared" si="0"/>
        <v>99360</v>
      </c>
      <c r="K20" s="19">
        <f t="shared" si="1"/>
        <v>13610.95890410959</v>
      </c>
      <c r="L20" s="19">
        <f t="shared" si="2"/>
        <v>24.971016247212493</v>
      </c>
      <c r="M20" s="19">
        <f t="shared" si="3"/>
        <v>6892.000484230648</v>
      </c>
    </row>
    <row r="21" spans="1:15" s="2" customFormat="1" ht="24" customHeight="1">
      <c r="A21" s="8">
        <v>45264</v>
      </c>
      <c r="B21" s="9">
        <v>1515901</v>
      </c>
      <c r="C21" s="9" t="s">
        <v>40</v>
      </c>
      <c r="D21" s="9">
        <v>121064</v>
      </c>
      <c r="E21" s="9">
        <v>121944</v>
      </c>
      <c r="F21" s="9" t="s">
        <v>44</v>
      </c>
      <c r="G21" s="9">
        <v>117</v>
      </c>
      <c r="H21" s="9" t="s">
        <v>42</v>
      </c>
      <c r="I21" s="21">
        <v>360</v>
      </c>
      <c r="J21" s="21">
        <f t="shared" si="0"/>
        <v>42120</v>
      </c>
      <c r="K21" s="19">
        <f t="shared" si="1"/>
        <v>5769.8630136986303</v>
      </c>
      <c r="L21" s="19">
        <f t="shared" si="2"/>
        <v>24.971016247212486</v>
      </c>
      <c r="M21" s="19">
        <f t="shared" si="3"/>
        <v>2921.6089009238608</v>
      </c>
    </row>
    <row r="22" spans="1:15" s="2" customFormat="1" ht="24" customHeight="1">
      <c r="A22" s="8">
        <v>45264</v>
      </c>
      <c r="B22" s="9">
        <v>1515901</v>
      </c>
      <c r="C22" s="9" t="s">
        <v>40</v>
      </c>
      <c r="D22" s="9">
        <v>121064</v>
      </c>
      <c r="E22" s="9">
        <v>114957</v>
      </c>
      <c r="F22" s="9" t="s">
        <v>44</v>
      </c>
      <c r="G22" s="9">
        <v>163</v>
      </c>
      <c r="H22" s="9" t="s">
        <v>42</v>
      </c>
      <c r="I22" s="21">
        <v>360</v>
      </c>
      <c r="J22" s="21">
        <f t="shared" si="0"/>
        <v>58680</v>
      </c>
      <c r="K22" s="19">
        <f t="shared" si="1"/>
        <v>8038.3561643835619</v>
      </c>
      <c r="L22" s="19">
        <f t="shared" si="2"/>
        <v>24.971016247212486</v>
      </c>
      <c r="M22" s="19">
        <f t="shared" si="3"/>
        <v>4070.2756482956352</v>
      </c>
    </row>
    <row r="23" spans="1:15" s="2" customFormat="1" ht="24" customHeight="1">
      <c r="A23" s="8">
        <v>45264</v>
      </c>
      <c r="B23" s="9">
        <v>1515919</v>
      </c>
      <c r="C23" s="9" t="s">
        <v>40</v>
      </c>
      <c r="D23" s="9">
        <v>121064</v>
      </c>
      <c r="E23" s="9">
        <v>114957</v>
      </c>
      <c r="F23" s="9" t="s">
        <v>44</v>
      </c>
      <c r="G23" s="9">
        <v>116</v>
      </c>
      <c r="H23" s="9" t="s">
        <v>42</v>
      </c>
      <c r="I23" s="21">
        <v>360</v>
      </c>
      <c r="J23" s="21">
        <f t="shared" si="0"/>
        <v>41760</v>
      </c>
      <c r="K23" s="19">
        <f t="shared" si="1"/>
        <v>5720.5479452054797</v>
      </c>
      <c r="L23" s="19">
        <f t="shared" si="2"/>
        <v>24.971016247212493</v>
      </c>
      <c r="M23" s="19">
        <f t="shared" si="3"/>
        <v>2896.6378846766493</v>
      </c>
    </row>
    <row r="24" spans="1:15" s="2" customFormat="1" ht="24" customHeight="1">
      <c r="A24" s="8">
        <v>45264</v>
      </c>
      <c r="B24" s="9">
        <v>1515919</v>
      </c>
      <c r="C24" s="9" t="s">
        <v>40</v>
      </c>
      <c r="D24" s="9">
        <v>121064</v>
      </c>
      <c r="E24" s="9">
        <v>114957</v>
      </c>
      <c r="F24" s="9" t="s">
        <v>44</v>
      </c>
      <c r="G24" s="9">
        <v>164</v>
      </c>
      <c r="H24" s="9" t="s">
        <v>42</v>
      </c>
      <c r="I24" s="21">
        <v>360</v>
      </c>
      <c r="J24" s="21">
        <f t="shared" si="0"/>
        <v>59040</v>
      </c>
      <c r="K24" s="19">
        <f t="shared" si="1"/>
        <v>8087.6712328767126</v>
      </c>
      <c r="L24" s="19">
        <f t="shared" si="2"/>
        <v>24.971016247212486</v>
      </c>
      <c r="M24" s="19">
        <f t="shared" si="3"/>
        <v>4095.2466645428476</v>
      </c>
    </row>
    <row r="25" spans="1:15" s="2" customFormat="1" ht="24" customHeight="1">
      <c r="A25" s="8">
        <v>45264</v>
      </c>
      <c r="B25" s="9">
        <v>1515941</v>
      </c>
      <c r="C25" s="9" t="s">
        <v>40</v>
      </c>
      <c r="D25" s="9">
        <v>121064</v>
      </c>
      <c r="E25" s="9">
        <v>121944</v>
      </c>
      <c r="F25" s="9" t="s">
        <v>45</v>
      </c>
      <c r="G25" s="9">
        <v>279</v>
      </c>
      <c r="H25" s="9" t="s">
        <v>42</v>
      </c>
      <c r="I25" s="21">
        <v>380</v>
      </c>
      <c r="J25" s="21">
        <f t="shared" si="0"/>
        <v>106020</v>
      </c>
      <c r="K25" s="19">
        <f t="shared" si="1"/>
        <v>14523.287671232876</v>
      </c>
      <c r="L25" s="19">
        <f t="shared" si="2"/>
        <v>27.710742274609746</v>
      </c>
      <c r="M25" s="19">
        <f t="shared" si="3"/>
        <v>7731.2970946161195</v>
      </c>
    </row>
    <row r="26" spans="1:15" s="2" customFormat="1" ht="24" customHeight="1">
      <c r="A26" s="8">
        <v>45264</v>
      </c>
      <c r="B26" s="9">
        <v>1515946</v>
      </c>
      <c r="C26" s="9" t="s">
        <v>40</v>
      </c>
      <c r="D26" s="9">
        <v>121064</v>
      </c>
      <c r="E26" s="9">
        <v>121944</v>
      </c>
      <c r="F26" s="9" t="s">
        <v>45</v>
      </c>
      <c r="G26" s="9">
        <v>280</v>
      </c>
      <c r="H26" s="9" t="s">
        <v>42</v>
      </c>
      <c r="I26" s="21">
        <v>380</v>
      </c>
      <c r="J26" s="21">
        <f t="shared" si="0"/>
        <v>106400</v>
      </c>
      <c r="K26" s="19">
        <f t="shared" si="1"/>
        <v>14575.342465753425</v>
      </c>
      <c r="L26" s="19">
        <f t="shared" si="2"/>
        <v>27.710742274609746</v>
      </c>
      <c r="M26" s="19">
        <f t="shared" si="3"/>
        <v>7759.0078368907289</v>
      </c>
    </row>
    <row r="27" spans="1:15" s="2" customFormat="1" ht="24" customHeight="1">
      <c r="A27" s="9"/>
      <c r="B27" s="9"/>
      <c r="C27" s="9"/>
      <c r="D27" s="9"/>
      <c r="E27" s="9"/>
      <c r="F27" s="9"/>
      <c r="G27" s="9"/>
      <c r="H27" s="9"/>
      <c r="I27" s="21"/>
      <c r="J27" s="21"/>
      <c r="K27" s="19"/>
      <c r="L27" s="19"/>
      <c r="M27" s="19"/>
    </row>
    <row r="28" spans="1:15" s="2" customFormat="1" ht="24" customHeight="1">
      <c r="A28" s="9" t="s">
        <v>46</v>
      </c>
      <c r="B28" s="9">
        <v>1515890</v>
      </c>
      <c r="C28" s="9" t="s">
        <v>40</v>
      </c>
      <c r="D28" s="9">
        <v>121064</v>
      </c>
      <c r="E28" s="9">
        <v>121944</v>
      </c>
      <c r="F28" s="9" t="s">
        <v>44</v>
      </c>
      <c r="G28" s="9">
        <v>4</v>
      </c>
      <c r="H28" s="9" t="s">
        <v>42</v>
      </c>
      <c r="I28" s="22" t="s">
        <v>47</v>
      </c>
      <c r="J28" s="21"/>
      <c r="K28" s="19"/>
      <c r="L28" s="19"/>
      <c r="M28" s="19"/>
    </row>
    <row r="29" spans="1:15" s="2" customFormat="1" ht="24" customHeight="1">
      <c r="A29" s="9" t="s">
        <v>46</v>
      </c>
      <c r="B29" s="9">
        <v>1515941</v>
      </c>
      <c r="C29" s="9" t="s">
        <v>40</v>
      </c>
      <c r="D29" s="9">
        <v>121064</v>
      </c>
      <c r="E29" s="9">
        <v>121944</v>
      </c>
      <c r="F29" s="9" t="s">
        <v>45</v>
      </c>
      <c r="G29" s="9">
        <v>1</v>
      </c>
      <c r="H29" s="9" t="s">
        <v>42</v>
      </c>
      <c r="I29" s="22" t="s">
        <v>47</v>
      </c>
      <c r="J29" s="21"/>
      <c r="K29" s="19"/>
      <c r="L29" s="19"/>
      <c r="M29" s="19"/>
    </row>
    <row r="30" spans="1:15" s="2" customFormat="1" ht="24" customHeight="1">
      <c r="A30" s="10"/>
      <c r="B30" s="10"/>
      <c r="C30" s="10"/>
      <c r="D30" s="10"/>
      <c r="E30" s="10"/>
      <c r="F30" s="10"/>
      <c r="G30" s="10"/>
      <c r="H30" s="10"/>
      <c r="I30" s="21"/>
      <c r="J30" s="21"/>
      <c r="K30" s="23"/>
      <c r="L30" s="23"/>
      <c r="M30" s="23"/>
    </row>
    <row r="31" spans="1:15" s="2" customFormat="1" ht="24" customHeight="1">
      <c r="A31" s="11" t="s">
        <v>47</v>
      </c>
      <c r="B31" s="11" t="s">
        <v>47</v>
      </c>
      <c r="C31" s="11" t="s">
        <v>48</v>
      </c>
      <c r="D31" s="11" t="s">
        <v>47</v>
      </c>
      <c r="E31" s="11" t="s">
        <v>47</v>
      </c>
      <c r="F31" s="11" t="s">
        <v>47</v>
      </c>
      <c r="G31" s="11">
        <f>SUM(G13:G30)</f>
        <v>2800</v>
      </c>
      <c r="H31" s="11"/>
      <c r="I31" s="24"/>
      <c r="J31" s="25">
        <f>SUM(J13:J30)</f>
        <v>973080</v>
      </c>
      <c r="K31" s="26">
        <f>SUM(K13:K30)</f>
        <v>133298.63013698632</v>
      </c>
      <c r="L31" s="26">
        <f>K31/G31-E47</f>
        <v>23.262601374414057</v>
      </c>
      <c r="M31" s="26">
        <f>SUM(M13:M30)</f>
        <v>65257.004109589048</v>
      </c>
    </row>
    <row r="32" spans="1:15" ht="16">
      <c r="J32" s="27"/>
      <c r="K32" s="27"/>
      <c r="L32" s="27"/>
      <c r="M32" s="27"/>
      <c r="O32" s="2"/>
    </row>
    <row r="33" spans="1:15" s="1" customFormat="1" ht="22" customHeight="1">
      <c r="A33" s="31" t="s">
        <v>49</v>
      </c>
      <c r="B33" s="31"/>
      <c r="C33" s="31"/>
      <c r="D33" s="12" t="s">
        <v>50</v>
      </c>
      <c r="E33" s="12" t="s">
        <v>51</v>
      </c>
      <c r="G33" s="35" t="s">
        <v>52</v>
      </c>
      <c r="H33" s="35"/>
      <c r="I33" s="35"/>
      <c r="J33" s="35"/>
      <c r="K33" s="35"/>
      <c r="L33" s="28" t="s">
        <v>31</v>
      </c>
      <c r="M33" s="30" t="s">
        <v>53</v>
      </c>
      <c r="O33" s="2"/>
    </row>
    <row r="34" spans="1:15" s="1" customFormat="1" ht="22" customHeight="1">
      <c r="A34" s="31" t="s">
        <v>54</v>
      </c>
      <c r="B34" s="31"/>
      <c r="C34" s="31"/>
      <c r="D34" s="13">
        <f>J31*0.09</f>
        <v>87577.2</v>
      </c>
      <c r="E34" s="19">
        <f>D34/$M$8</f>
        <v>11996.876712328767</v>
      </c>
      <c r="G34" s="35"/>
      <c r="H34" s="35"/>
      <c r="I34" s="35"/>
      <c r="J34" s="35"/>
      <c r="K34" s="35"/>
      <c r="L34" s="28">
        <v>114957</v>
      </c>
      <c r="M34" s="19">
        <f>SUMIF($E$13:$E$26,114957,$M$13:$M$26)</f>
        <v>13459.622593182543</v>
      </c>
      <c r="O34" s="2"/>
    </row>
    <row r="35" spans="1:15" s="1" customFormat="1" ht="22" customHeight="1">
      <c r="A35" s="31" t="s">
        <v>55</v>
      </c>
      <c r="B35" s="31"/>
      <c r="C35" s="31"/>
      <c r="D35" s="13">
        <f>8066*4.8*7.3</f>
        <v>282632.63999999996</v>
      </c>
      <c r="E35" s="19">
        <f t="shared" ref="E35:E42" si="4">D35/$M$8</f>
        <v>38716.799999999996</v>
      </c>
      <c r="G35" s="35"/>
      <c r="H35" s="35"/>
      <c r="I35" s="35"/>
      <c r="J35" s="35"/>
      <c r="K35" s="35"/>
      <c r="L35" s="28">
        <v>121944</v>
      </c>
      <c r="M35" s="19">
        <f>SUMIF($E$13:$E$26,121944,$M$13:$M$26)</f>
        <v>51797.381516406502</v>
      </c>
      <c r="O35" s="2"/>
    </row>
    <row r="36" spans="1:15" s="1" customFormat="1" ht="22" customHeight="1">
      <c r="A36" s="31" t="s">
        <v>56</v>
      </c>
      <c r="B36" s="31"/>
      <c r="C36" s="31"/>
      <c r="D36" s="13">
        <v>36931.43</v>
      </c>
      <c r="E36" s="19">
        <f t="shared" si="4"/>
        <v>5059.1000000000004</v>
      </c>
      <c r="G36" s="35"/>
      <c r="H36" s="35"/>
      <c r="I36" s="35"/>
      <c r="J36" s="35"/>
      <c r="K36" s="35"/>
      <c r="L36" s="28"/>
      <c r="M36" s="28"/>
      <c r="O36" s="2"/>
    </row>
    <row r="37" spans="1:15" s="1" customFormat="1" ht="22" customHeight="1">
      <c r="A37" s="31" t="s">
        <v>57</v>
      </c>
      <c r="B37" s="31"/>
      <c r="C37" s="31"/>
      <c r="D37" s="13">
        <v>5846.2</v>
      </c>
      <c r="E37" s="19">
        <f t="shared" si="4"/>
        <v>800.84931506849318</v>
      </c>
      <c r="G37" s="35"/>
      <c r="H37" s="35"/>
      <c r="I37" s="35"/>
      <c r="J37" s="35"/>
      <c r="K37" s="35"/>
      <c r="L37" s="28"/>
      <c r="M37" s="28"/>
      <c r="O37" s="2"/>
    </row>
    <row r="38" spans="1:15" s="1" customFormat="1" ht="22" customHeight="1">
      <c r="A38" s="31" t="s">
        <v>58</v>
      </c>
      <c r="B38" s="31"/>
      <c r="C38" s="31"/>
      <c r="D38" s="13">
        <v>1900</v>
      </c>
      <c r="E38" s="19">
        <f t="shared" si="4"/>
        <v>260.27397260273972</v>
      </c>
      <c r="G38" s="35"/>
      <c r="H38" s="35"/>
      <c r="I38" s="35"/>
      <c r="J38" s="35"/>
      <c r="K38" s="35"/>
      <c r="L38" s="28"/>
      <c r="M38" s="28"/>
      <c r="O38" s="2"/>
    </row>
    <row r="39" spans="1:15" s="1" customFormat="1" ht="22" customHeight="1">
      <c r="A39" s="31" t="s">
        <v>59</v>
      </c>
      <c r="B39" s="31"/>
      <c r="C39" s="31"/>
      <c r="D39" s="13">
        <v>1200</v>
      </c>
      <c r="E39" s="19">
        <f t="shared" si="4"/>
        <v>164.38356164383563</v>
      </c>
      <c r="G39" s="35"/>
      <c r="H39" s="35"/>
      <c r="I39" s="35"/>
      <c r="J39" s="35"/>
      <c r="K39" s="35"/>
      <c r="L39" s="28"/>
      <c r="M39" s="28"/>
      <c r="O39" s="2"/>
    </row>
    <row r="40" spans="1:15" s="1" customFormat="1" ht="22" customHeight="1">
      <c r="A40" s="31" t="s">
        <v>60</v>
      </c>
      <c r="B40" s="31"/>
      <c r="C40" s="31"/>
      <c r="D40" s="13">
        <v>1914</v>
      </c>
      <c r="E40" s="19">
        <f t="shared" si="4"/>
        <v>262.1917808219178</v>
      </c>
      <c r="G40" s="35"/>
      <c r="H40" s="35"/>
      <c r="I40" s="35"/>
      <c r="J40" s="35"/>
      <c r="K40" s="35"/>
      <c r="L40" s="28"/>
      <c r="M40" s="28"/>
      <c r="O40" s="2"/>
    </row>
    <row r="41" spans="1:15" s="1" customFormat="1" ht="22" customHeight="1">
      <c r="A41" s="31" t="s">
        <v>61</v>
      </c>
      <c r="B41" s="31"/>
      <c r="C41" s="31"/>
      <c r="D41" s="13">
        <v>856</v>
      </c>
      <c r="E41" s="19">
        <f t="shared" si="4"/>
        <v>117.26027397260275</v>
      </c>
      <c r="G41" s="35"/>
      <c r="H41" s="35"/>
      <c r="I41" s="35"/>
      <c r="J41" s="35"/>
      <c r="K41" s="35"/>
      <c r="L41" s="28"/>
      <c r="M41" s="28"/>
      <c r="O41" s="2"/>
    </row>
    <row r="42" spans="1:15" s="1" customFormat="1" ht="22" customHeight="1">
      <c r="A42" s="31" t="s">
        <v>62</v>
      </c>
      <c r="B42" s="31"/>
      <c r="C42" s="31"/>
      <c r="D42" s="13">
        <f>SUM(D34:D41)</f>
        <v>418857.47</v>
      </c>
      <c r="E42" s="19">
        <f t="shared" si="4"/>
        <v>57377.735616438353</v>
      </c>
      <c r="G42" s="35"/>
      <c r="H42" s="35"/>
      <c r="I42" s="35"/>
      <c r="J42" s="35"/>
      <c r="K42" s="35"/>
      <c r="L42" s="28"/>
      <c r="M42" s="28"/>
      <c r="O42" s="2"/>
    </row>
    <row r="43" spans="1:15" s="1" customFormat="1" ht="22" customHeight="1">
      <c r="A43" s="1" t="s">
        <v>47</v>
      </c>
      <c r="B43" s="1" t="s">
        <v>47</v>
      </c>
      <c r="C43" s="1" t="s">
        <v>47</v>
      </c>
      <c r="D43" s="14"/>
      <c r="E43" s="20" t="s">
        <v>47</v>
      </c>
      <c r="G43" s="35"/>
      <c r="H43" s="35"/>
      <c r="I43" s="35"/>
      <c r="J43" s="35"/>
      <c r="K43" s="35"/>
      <c r="L43" s="28"/>
      <c r="M43" s="28"/>
      <c r="O43" s="2"/>
    </row>
    <row r="44" spans="1:15" s="1" customFormat="1" ht="22" customHeight="1">
      <c r="A44" s="31" t="s">
        <v>63</v>
      </c>
      <c r="B44" s="31"/>
      <c r="C44" s="31"/>
      <c r="D44" s="13">
        <f>J31*0.08</f>
        <v>77846.400000000009</v>
      </c>
      <c r="E44" s="19">
        <f>D44/$M$8</f>
        <v>10663.890410958906</v>
      </c>
      <c r="G44" s="35"/>
      <c r="H44" s="35"/>
      <c r="I44" s="35"/>
      <c r="J44" s="35"/>
      <c r="K44" s="35"/>
      <c r="L44" s="28"/>
      <c r="M44" s="28"/>
      <c r="O44" s="2"/>
    </row>
    <row r="45" spans="1:15" s="1" customFormat="1" ht="22" customHeight="1">
      <c r="A45" s="1" t="s">
        <v>47</v>
      </c>
      <c r="B45" s="1" t="s">
        <v>47</v>
      </c>
      <c r="C45" s="1" t="s">
        <v>47</v>
      </c>
      <c r="D45" s="14"/>
      <c r="E45" s="20" t="s">
        <v>47</v>
      </c>
      <c r="G45" s="35"/>
      <c r="H45" s="35"/>
      <c r="I45" s="35"/>
      <c r="J45" s="35"/>
      <c r="K45" s="35"/>
      <c r="L45" s="28"/>
      <c r="M45" s="28"/>
      <c r="O45" s="2"/>
    </row>
    <row r="46" spans="1:15" s="1" customFormat="1" ht="22" customHeight="1">
      <c r="A46" s="32" t="s">
        <v>64</v>
      </c>
      <c r="B46" s="32"/>
      <c r="C46" s="32"/>
      <c r="D46" s="13">
        <f>D42+D44</f>
        <v>496703.87</v>
      </c>
      <c r="E46" s="19">
        <f>D46/$M$8</f>
        <v>68041.626027397258</v>
      </c>
      <c r="G46" s="35"/>
      <c r="H46" s="35"/>
      <c r="I46" s="35"/>
      <c r="J46" s="35"/>
      <c r="K46" s="35"/>
      <c r="L46" s="28"/>
      <c r="M46" s="28"/>
      <c r="O46" s="2"/>
    </row>
    <row r="47" spans="1:15" s="1" customFormat="1" ht="22" customHeight="1">
      <c r="A47" s="32" t="s">
        <v>65</v>
      </c>
      <c r="B47" s="32"/>
      <c r="C47" s="32"/>
      <c r="D47" s="13">
        <f>D46/(G31-5)</f>
        <v>177.71158139534884</v>
      </c>
      <c r="E47" s="19">
        <f>D47/$M$8</f>
        <v>24.344052245938197</v>
      </c>
      <c r="G47" s="35"/>
      <c r="H47" s="35"/>
      <c r="I47" s="35"/>
      <c r="J47" s="35"/>
      <c r="K47" s="35"/>
      <c r="L47" s="28"/>
      <c r="M47" s="28"/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7" spans="15:15" ht="16">
      <c r="O57" s="2"/>
    </row>
    <row r="58" spans="15:15" ht="16">
      <c r="O58" s="2"/>
    </row>
    <row r="59" spans="15:15" ht="16">
      <c r="O59" s="2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</sheetData>
  <autoFilter ref="A12:M29" xr:uid="{00000000-0009-0000-0000-000000000000}"/>
  <mergeCells count="21">
    <mergeCell ref="A7:M7"/>
    <mergeCell ref="B8:C8"/>
    <mergeCell ref="H8:I8"/>
    <mergeCell ref="B9:C9"/>
    <mergeCell ref="H9:I9"/>
    <mergeCell ref="A44:C44"/>
    <mergeCell ref="A46:C46"/>
    <mergeCell ref="A47:C47"/>
    <mergeCell ref="A1:M3"/>
    <mergeCell ref="A4:M6"/>
    <mergeCell ref="G33:K47"/>
    <mergeCell ref="A38:C38"/>
    <mergeCell ref="A39:C39"/>
    <mergeCell ref="A40:C40"/>
    <mergeCell ref="A41:C41"/>
    <mergeCell ref="A42:C42"/>
    <mergeCell ref="A33:C33"/>
    <mergeCell ref="A34:C34"/>
    <mergeCell ref="A35:C35"/>
    <mergeCell ref="A36:C36"/>
    <mergeCell ref="A37:C37"/>
  </mergeCells>
  <pageMargins left="0.7" right="0.7" top="0.75" bottom="0.75" header="0.3" footer="0.3"/>
  <pageSetup orientation="portrait"/>
  <ignoredErrors>
    <ignoredError sqref="M8" numberStoredAsText="1"/>
    <ignoredError sqref="L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784-38464215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2023-11-27T03:12:00Z</dcterms:created>
  <dcterms:modified xsi:type="dcterms:W3CDTF">2024-03-22T13:11:55Z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