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9A27CDAE-76EE-6E43-B457-1D6E7B3D5BAD}" xr6:coauthVersionLast="47" xr6:coauthVersionMax="47" xr10:uidLastSave="{00000000-0000-0000-0000-000000000000}"/>
  <bookViews>
    <workbookView xWindow="0" yWindow="880" windowWidth="31300" windowHeight="17760" xr2:uid="{00000000-000D-0000-FFFF-FFFF00000000}"/>
  </bookViews>
  <sheets>
    <sheet name="784-3848963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1" l="1"/>
  <c r="F52" i="1"/>
  <c r="E51" i="1"/>
  <c r="F50" i="1"/>
  <c r="E50" i="1"/>
  <c r="H46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K17" i="1"/>
  <c r="L17" i="1" s="1"/>
  <c r="K16" i="1"/>
  <c r="L15" i="1"/>
  <c r="K15" i="1"/>
  <c r="L14" i="1"/>
  <c r="K14" i="1"/>
  <c r="L13" i="1"/>
  <c r="K13" i="1"/>
  <c r="K46" i="1" l="1"/>
  <c r="E49" i="1"/>
  <c r="E56" i="1"/>
  <c r="F56" i="1" s="1"/>
  <c r="L16" i="1"/>
  <c r="L46" i="1" l="1"/>
  <c r="F49" i="1"/>
  <c r="E54" i="1"/>
  <c r="E58" i="1" l="1"/>
  <c r="F54" i="1"/>
  <c r="E59" i="1" l="1"/>
  <c r="F59" i="1" s="1"/>
  <c r="F58" i="1"/>
  <c r="M38" i="1" l="1"/>
  <c r="N38" i="1" s="1"/>
  <c r="M27" i="1"/>
  <c r="N27" i="1" s="1"/>
  <c r="M21" i="1"/>
  <c r="N21" i="1" s="1"/>
  <c r="M18" i="1"/>
  <c r="N18" i="1" s="1"/>
  <c r="M32" i="1"/>
  <c r="N32" i="1" s="1"/>
  <c r="M26" i="1"/>
  <c r="N26" i="1" s="1"/>
  <c r="M13" i="1"/>
  <c r="N13" i="1" s="1"/>
  <c r="M37" i="1"/>
  <c r="N37" i="1" s="1"/>
  <c r="M20" i="1"/>
  <c r="N20" i="1" s="1"/>
  <c r="M31" i="1"/>
  <c r="N31" i="1" s="1"/>
  <c r="M29" i="1"/>
  <c r="N29" i="1" s="1"/>
  <c r="M39" i="1"/>
  <c r="N39" i="1" s="1"/>
  <c r="M15" i="1"/>
  <c r="N15" i="1" s="1"/>
  <c r="N50" i="1" s="1"/>
  <c r="M24" i="1"/>
  <c r="N24" i="1" s="1"/>
  <c r="M28" i="1"/>
  <c r="N28" i="1" s="1"/>
  <c r="M35" i="1"/>
  <c r="N35" i="1" s="1"/>
  <c r="M17" i="1"/>
  <c r="N17" i="1" s="1"/>
  <c r="M19" i="1"/>
  <c r="N19" i="1" s="1"/>
  <c r="M36" i="1"/>
  <c r="N36" i="1" s="1"/>
  <c r="M33" i="1"/>
  <c r="N33" i="1" s="1"/>
  <c r="M25" i="1"/>
  <c r="N25" i="1" s="1"/>
  <c r="M14" i="1"/>
  <c r="N14" i="1" s="1"/>
  <c r="M23" i="1"/>
  <c r="N23" i="1" s="1"/>
  <c r="M40" i="1"/>
  <c r="N40" i="1" s="1"/>
  <c r="M30" i="1"/>
  <c r="N30" i="1" s="1"/>
  <c r="M34" i="1"/>
  <c r="N34" i="1" s="1"/>
  <c r="M22" i="1"/>
  <c r="N22" i="1" s="1"/>
  <c r="M16" i="1"/>
  <c r="N16" i="1" s="1"/>
  <c r="M46" i="1"/>
  <c r="N51" i="1" l="1"/>
  <c r="N46" i="1"/>
  <c r="N49" i="1"/>
  <c r="N52" i="1"/>
</calcChain>
</file>

<file path=xl/sharedStrings.xml><?xml version="1.0" encoding="utf-8"?>
<sst xmlns="http://schemas.openxmlformats.org/spreadsheetml/2006/main" count="360" uniqueCount="93">
  <si>
    <t>Sales Summary</t>
  </si>
  <si>
    <t>销售报告</t>
  </si>
  <si>
    <t>供应商 Supplier:</t>
  </si>
  <si>
    <t>OCHO FUEGOS SPA</t>
  </si>
  <si>
    <t>到货日期 Arrival Date:</t>
  </si>
  <si>
    <t>2023-12-19</t>
  </si>
  <si>
    <t>销售日期 Date of Sale:</t>
  </si>
  <si>
    <t>2023-12-22</t>
  </si>
  <si>
    <t>汇率 FX Rate:</t>
  </si>
  <si>
    <t>航班号Flight No:</t>
  </si>
  <si>
    <t>LA602</t>
  </si>
  <si>
    <t>提单号 AWB:</t>
  </si>
  <si>
    <t>784-38489636</t>
  </si>
  <si>
    <t>销售地点 Sales Location:</t>
  </si>
  <si>
    <t>SHANGHAI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</si>
  <si>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</si>
  <si>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</si>
  <si>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</si>
  <si>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</si>
  <si>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</si>
  <si>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</si>
  <si>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</si>
  <si>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</si>
  <si>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</si>
  <si>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</si>
  <si>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</si>
  <si>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</si>
  <si>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</si>
  <si>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</si>
  <si>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</si>
  <si>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</si>
  <si>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</si>
  <si>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</si>
  <si>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</si>
  <si>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</si>
  <si>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</si>
  <si>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</si>
  <si>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</si>
  <si>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</si>
  <si>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</si>
  <si>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</si>
  <si>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</si>
  <si>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1511218</t>
  </si>
  <si>
    <t>LAPINS</t>
  </si>
  <si>
    <t>121064</t>
  </si>
  <si>
    <t>114957</t>
  </si>
  <si>
    <t>3J</t>
  </si>
  <si>
    <t>2.5kg</t>
  </si>
  <si>
    <t>1511224</t>
  </si>
  <si>
    <t>2JD</t>
  </si>
  <si>
    <t>121944</t>
  </si>
  <si>
    <t>1511768</t>
  </si>
  <si>
    <t>4JD</t>
  </si>
  <si>
    <t>1511773</t>
  </si>
  <si>
    <t>1511774</t>
  </si>
  <si>
    <t>2J</t>
  </si>
  <si>
    <t>1511775</t>
  </si>
  <si>
    <t>1511779</t>
  </si>
  <si>
    <t>3JD</t>
  </si>
  <si>
    <t>1511782</t>
  </si>
  <si>
    <t>BING</t>
  </si>
  <si>
    <t>105448</t>
  </si>
  <si>
    <t>1511787</t>
  </si>
  <si>
    <t>1511792</t>
  </si>
  <si>
    <t>1511800</t>
  </si>
  <si>
    <t>2JDD</t>
  </si>
  <si>
    <t>1511801</t>
  </si>
  <si>
    <t>1511802</t>
  </si>
  <si>
    <t>KORDIA</t>
  </si>
  <si>
    <t>91329</t>
  </si>
  <si>
    <t>1511906</t>
  </si>
  <si>
    <t>1511959</t>
  </si>
  <si>
    <t>4J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</si>
  <si>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</si>
  <si>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</si>
  <si>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</si>
  <si>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</si>
  <si>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</si>
  <si>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</si>
  <si>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</si>
  <si>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</si>
  <si>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114957 </t>
  </si>
  <si>
    <t>空运费 Airfreight</t>
  </si>
  <si>
    <t xml:space="preserve">121944 </t>
  </si>
  <si>
    <t>智利机场杂费 Chile Airport Fees</t>
  </si>
  <si>
    <t xml:space="preserve">105448 </t>
  </si>
  <si>
    <t>清关费 Clearance charge</t>
  </si>
  <si>
    <t xml:space="preserve">91329 </t>
  </si>
  <si>
    <t>市场费用 Market Charges</t>
  </si>
  <si>
    <t>小计 Total Fees</t>
  </si>
  <si>
    <t>销售佣金 Commission (8%）</t>
  </si>
  <si>
    <t>总费用 Total Charges</t>
  </si>
  <si>
    <t>每箱平均费用 Ave/box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</si>
</sst>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\$#,##0.00;\-\$#,##0.00"/>
  </numFmts>
  <fonts count="3" x14ac:knownFonts="1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59"/>
  <sheetViews>
    <sheetView tabSelected="1" topLeftCell="A6" workbookViewId="0">
      <selection activeCell="J26" sqref="J26"/>
    </sheetView>
  </sheetViews>
  <sheetFormatPr baseColWidth="10" defaultColWidth="9" defaultRowHeight="15" x14ac:dyDescent="0.2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 x14ac:dyDescent="0.2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23" x14ac:dyDescent="0.2"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8" spans="1:14" s="1" customFormat="1" ht="16" x14ac:dyDescent="0.2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>
        <v>7.25</v>
      </c>
    </row>
    <row r="9" spans="1:14" s="1" customFormat="1" ht="16" x14ac:dyDescent="0.2">
      <c r="B9" s="3" t="s">
        <v>9</v>
      </c>
      <c r="C9" s="4" t="s">
        <v>10</v>
      </c>
      <c r="F9" s="3" t="s">
        <v>11</v>
      </c>
      <c r="G9" s="4" t="s">
        <v>12</v>
      </c>
      <c r="J9" s="3" t="s">
        <v>13</v>
      </c>
      <c r="K9" s="4" t="s">
        <v>14</v>
      </c>
    </row>
    <row r="11" spans="1:14" s="2" customFormat="1" ht="17" x14ac:dyDescent="0.2">
      <c r="A11" s="2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</row>
    <row r="12" spans="1:14" s="2" customFormat="1" ht="17" x14ac:dyDescent="0.2">
      <c r="A12" s="2" t="s">
        <v>15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</row>
    <row r="13" spans="1:14" s="2" customFormat="1" ht="17" x14ac:dyDescent="0.2">
      <c r="A13" s="2" t="s">
        <v>15</v>
      </c>
      <c r="B13" s="7" t="s">
        <v>7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>
        <v>280</v>
      </c>
      <c r="I13" s="7" t="s">
        <v>47</v>
      </c>
      <c r="J13" s="10">
        <v>300</v>
      </c>
      <c r="K13" s="10">
        <f>H13*J13</f>
        <v>84000</v>
      </c>
      <c r="L13" s="11">
        <f>K13/N$8</f>
        <v>11586.206896551725</v>
      </c>
      <c r="M13" s="11">
        <f>L13/H13-F$59</f>
        <v>13.142534240385167</v>
      </c>
      <c r="N13" s="11">
        <f>M13*H13</f>
        <v>3679.9095873078468</v>
      </c>
    </row>
    <row r="14" spans="1:14" s="2" customFormat="1" ht="17" x14ac:dyDescent="0.2">
      <c r="A14" s="2" t="s">
        <v>15</v>
      </c>
      <c r="B14" s="7" t="s">
        <v>7</v>
      </c>
      <c r="C14" s="7" t="s">
        <v>48</v>
      </c>
      <c r="D14" s="7" t="s">
        <v>43</v>
      </c>
      <c r="E14" s="7" t="s">
        <v>44</v>
      </c>
      <c r="F14" s="7" t="s">
        <v>45</v>
      </c>
      <c r="G14" s="7" t="s">
        <v>49</v>
      </c>
      <c r="H14" s="7">
        <v>158</v>
      </c>
      <c r="I14" s="7" t="s">
        <v>47</v>
      </c>
      <c r="J14" s="10">
        <v>280</v>
      </c>
      <c r="K14" s="10">
        <f t="shared" ref="K14:K40" si="0">H14*J14</f>
        <v>44240</v>
      </c>
      <c r="L14" s="11">
        <f t="shared" ref="L14:L40" si="1">K14/N$8</f>
        <v>6102.0689655172409</v>
      </c>
      <c r="M14" s="11">
        <f t="shared" ref="M14:M40" si="2">L14/H14-F$59</f>
        <v>10.383913550729993</v>
      </c>
      <c r="N14" s="11">
        <f t="shared" ref="N14:N40" si="3">M14*H14</f>
        <v>1640.6583410153389</v>
      </c>
    </row>
    <row r="15" spans="1:14" s="2" customFormat="1" ht="17" x14ac:dyDescent="0.2">
      <c r="A15" s="2" t="s">
        <v>15</v>
      </c>
      <c r="B15" s="7" t="s">
        <v>7</v>
      </c>
      <c r="C15" s="7" t="s">
        <v>48</v>
      </c>
      <c r="D15" s="7" t="s">
        <v>43</v>
      </c>
      <c r="E15" s="7" t="s">
        <v>44</v>
      </c>
      <c r="F15" s="7" t="s">
        <v>50</v>
      </c>
      <c r="G15" s="7" t="s">
        <v>49</v>
      </c>
      <c r="H15" s="7">
        <v>122</v>
      </c>
      <c r="I15" s="7" t="s">
        <v>47</v>
      </c>
      <c r="J15" s="10">
        <v>280</v>
      </c>
      <c r="K15" s="10">
        <f t="shared" si="0"/>
        <v>34160</v>
      </c>
      <c r="L15" s="11">
        <f t="shared" si="1"/>
        <v>4711.7241379310344</v>
      </c>
      <c r="M15" s="11">
        <f t="shared" si="2"/>
        <v>10.383913550729993</v>
      </c>
      <c r="N15" s="11">
        <f t="shared" si="3"/>
        <v>1266.837453189059</v>
      </c>
    </row>
    <row r="16" spans="1:14" s="2" customFormat="1" ht="17" x14ac:dyDescent="0.2">
      <c r="A16" s="2" t="s">
        <v>15</v>
      </c>
      <c r="B16" s="7" t="s">
        <v>7</v>
      </c>
      <c r="C16" s="7" t="s">
        <v>51</v>
      </c>
      <c r="D16" s="7" t="s">
        <v>43</v>
      </c>
      <c r="E16" s="7" t="s">
        <v>44</v>
      </c>
      <c r="F16" s="7" t="s">
        <v>45</v>
      </c>
      <c r="G16" s="7" t="s">
        <v>52</v>
      </c>
      <c r="H16" s="7">
        <v>111</v>
      </c>
      <c r="I16" s="7" t="s">
        <v>47</v>
      </c>
      <c r="J16" s="10">
        <v>320</v>
      </c>
      <c r="K16" s="10">
        <f t="shared" si="0"/>
        <v>35520</v>
      </c>
      <c r="L16" s="11">
        <f t="shared" si="1"/>
        <v>4899.3103448275861</v>
      </c>
      <c r="M16" s="11">
        <f t="shared" si="2"/>
        <v>15.901154930040335</v>
      </c>
      <c r="N16" s="11">
        <f t="shared" si="3"/>
        <v>1765.0281972344771</v>
      </c>
    </row>
    <row r="17" spans="1:14" s="2" customFormat="1" ht="17" x14ac:dyDescent="0.2">
      <c r="A17" s="2" t="s">
        <v>15</v>
      </c>
      <c r="B17" s="7" t="s">
        <v>7</v>
      </c>
      <c r="C17" s="7" t="s">
        <v>51</v>
      </c>
      <c r="D17" s="7" t="s">
        <v>43</v>
      </c>
      <c r="E17" s="7" t="s">
        <v>44</v>
      </c>
      <c r="F17" s="7" t="s">
        <v>50</v>
      </c>
      <c r="G17" s="7" t="s">
        <v>52</v>
      </c>
      <c r="H17" s="7">
        <v>169</v>
      </c>
      <c r="I17" s="7" t="s">
        <v>47</v>
      </c>
      <c r="J17" s="10">
        <v>320</v>
      </c>
      <c r="K17" s="10">
        <f t="shared" si="0"/>
        <v>54080</v>
      </c>
      <c r="L17" s="11">
        <f t="shared" si="1"/>
        <v>7459.3103448275861</v>
      </c>
      <c r="M17" s="11">
        <f t="shared" si="2"/>
        <v>15.901154930040335</v>
      </c>
      <c r="N17" s="11">
        <f t="shared" si="3"/>
        <v>2687.2951831768164</v>
      </c>
    </row>
    <row r="18" spans="1:14" s="2" customFormat="1" ht="17" x14ac:dyDescent="0.2">
      <c r="A18" s="2" t="s">
        <v>15</v>
      </c>
      <c r="B18" s="7" t="s">
        <v>7</v>
      </c>
      <c r="C18" s="7" t="s">
        <v>53</v>
      </c>
      <c r="D18" s="7" t="s">
        <v>43</v>
      </c>
      <c r="E18" s="7" t="s">
        <v>44</v>
      </c>
      <c r="F18" s="7" t="s">
        <v>50</v>
      </c>
      <c r="G18" s="7" t="s">
        <v>46</v>
      </c>
      <c r="H18" s="7">
        <v>279</v>
      </c>
      <c r="I18" s="7" t="s">
        <v>47</v>
      </c>
      <c r="J18" s="10">
        <v>300</v>
      </c>
      <c r="K18" s="10">
        <f t="shared" si="0"/>
        <v>83700</v>
      </c>
      <c r="L18" s="11">
        <f t="shared" si="1"/>
        <v>11544.827586206897</v>
      </c>
      <c r="M18" s="11">
        <f t="shared" si="2"/>
        <v>13.142534240385167</v>
      </c>
      <c r="N18" s="11">
        <f t="shared" si="3"/>
        <v>3666.7670530674618</v>
      </c>
    </row>
    <row r="19" spans="1:14" s="2" customFormat="1" ht="17" x14ac:dyDescent="0.2">
      <c r="A19" s="2" t="s">
        <v>15</v>
      </c>
      <c r="B19" s="7" t="s">
        <v>7</v>
      </c>
      <c r="C19" s="7" t="s">
        <v>54</v>
      </c>
      <c r="D19" s="7" t="s">
        <v>43</v>
      </c>
      <c r="E19" s="7" t="s">
        <v>44</v>
      </c>
      <c r="F19" s="7" t="s">
        <v>50</v>
      </c>
      <c r="G19" s="7" t="s">
        <v>55</v>
      </c>
      <c r="H19" s="7">
        <v>280</v>
      </c>
      <c r="I19" s="7" t="s">
        <v>47</v>
      </c>
      <c r="J19" s="10">
        <v>270</v>
      </c>
      <c r="K19" s="10">
        <f t="shared" si="0"/>
        <v>75600</v>
      </c>
      <c r="L19" s="11">
        <f t="shared" si="1"/>
        <v>10427.586206896553</v>
      </c>
      <c r="M19" s="11">
        <f t="shared" si="2"/>
        <v>9.0046032059024128</v>
      </c>
      <c r="N19" s="11">
        <f t="shared" si="3"/>
        <v>2521.2888976526756</v>
      </c>
    </row>
    <row r="20" spans="1:14" s="2" customFormat="1" ht="17" x14ac:dyDescent="0.2">
      <c r="A20" s="2" t="s">
        <v>15</v>
      </c>
      <c r="B20" s="7" t="s">
        <v>7</v>
      </c>
      <c r="C20" s="7" t="s">
        <v>56</v>
      </c>
      <c r="D20" s="7" t="s">
        <v>43</v>
      </c>
      <c r="E20" s="7" t="s">
        <v>44</v>
      </c>
      <c r="F20" s="7" t="s">
        <v>50</v>
      </c>
      <c r="G20" s="7" t="s">
        <v>49</v>
      </c>
      <c r="H20" s="7">
        <v>280</v>
      </c>
      <c r="I20" s="7" t="s">
        <v>47</v>
      </c>
      <c r="J20" s="10">
        <v>280</v>
      </c>
      <c r="K20" s="10">
        <f t="shared" si="0"/>
        <v>78400</v>
      </c>
      <c r="L20" s="11">
        <f t="shared" si="1"/>
        <v>10813.793103448275</v>
      </c>
      <c r="M20" s="11">
        <f t="shared" si="2"/>
        <v>10.383913550729993</v>
      </c>
      <c r="N20" s="11">
        <f t="shared" si="3"/>
        <v>2907.495794204398</v>
      </c>
    </row>
    <row r="21" spans="1:14" s="2" customFormat="1" ht="17" x14ac:dyDescent="0.2">
      <c r="A21" s="2" t="s">
        <v>15</v>
      </c>
      <c r="B21" s="7" t="s">
        <v>7</v>
      </c>
      <c r="C21" s="7" t="s">
        <v>57</v>
      </c>
      <c r="D21" s="7" t="s">
        <v>43</v>
      </c>
      <c r="E21" s="7" t="s">
        <v>44</v>
      </c>
      <c r="F21" s="7" t="s">
        <v>50</v>
      </c>
      <c r="G21" s="7" t="s">
        <v>58</v>
      </c>
      <c r="H21" s="7">
        <v>280</v>
      </c>
      <c r="I21" s="7" t="s">
        <v>47</v>
      </c>
      <c r="J21" s="10">
        <v>310</v>
      </c>
      <c r="K21" s="10">
        <f t="shared" si="0"/>
        <v>86800</v>
      </c>
      <c r="L21" s="11">
        <f t="shared" si="1"/>
        <v>11972.413793103447</v>
      </c>
      <c r="M21" s="11">
        <f t="shared" si="2"/>
        <v>14.521844585212747</v>
      </c>
      <c r="N21" s="11">
        <f t="shared" si="3"/>
        <v>4066.1164838595691</v>
      </c>
    </row>
    <row r="22" spans="1:14" s="2" customFormat="1" ht="17" x14ac:dyDescent="0.2">
      <c r="A22" s="2" t="s">
        <v>15</v>
      </c>
      <c r="B22" s="7" t="s">
        <v>7</v>
      </c>
      <c r="C22" s="7" t="s">
        <v>59</v>
      </c>
      <c r="D22" s="7" t="s">
        <v>60</v>
      </c>
      <c r="E22" s="7" t="s">
        <v>44</v>
      </c>
      <c r="F22" s="7" t="s">
        <v>61</v>
      </c>
      <c r="G22" s="7" t="s">
        <v>49</v>
      </c>
      <c r="H22" s="7">
        <v>280</v>
      </c>
      <c r="I22" s="7" t="s">
        <v>47</v>
      </c>
      <c r="J22" s="10">
        <v>310</v>
      </c>
      <c r="K22" s="10">
        <f t="shared" si="0"/>
        <v>86800</v>
      </c>
      <c r="L22" s="11">
        <f t="shared" si="1"/>
        <v>11972.413793103447</v>
      </c>
      <c r="M22" s="11">
        <f t="shared" si="2"/>
        <v>14.521844585212747</v>
      </c>
      <c r="N22" s="11">
        <f t="shared" si="3"/>
        <v>4066.1164838595691</v>
      </c>
    </row>
    <row r="23" spans="1:14" s="2" customFormat="1" ht="17" x14ac:dyDescent="0.2">
      <c r="A23" s="2" t="s">
        <v>15</v>
      </c>
      <c r="B23" s="7" t="s">
        <v>7</v>
      </c>
      <c r="C23" s="7" t="s">
        <v>62</v>
      </c>
      <c r="D23" s="7" t="s">
        <v>60</v>
      </c>
      <c r="E23" s="7" t="s">
        <v>44</v>
      </c>
      <c r="F23" s="7" t="s">
        <v>61</v>
      </c>
      <c r="G23" s="7" t="s">
        <v>49</v>
      </c>
      <c r="H23" s="7">
        <v>279</v>
      </c>
      <c r="I23" s="7" t="s">
        <v>47</v>
      </c>
      <c r="J23" s="10">
        <v>310</v>
      </c>
      <c r="K23" s="10">
        <f t="shared" si="0"/>
        <v>86490</v>
      </c>
      <c r="L23" s="11">
        <f t="shared" si="1"/>
        <v>11929.655172413793</v>
      </c>
      <c r="M23" s="11">
        <f t="shared" si="2"/>
        <v>14.521844585212754</v>
      </c>
      <c r="N23" s="11">
        <f t="shared" si="3"/>
        <v>4051.5946392743585</v>
      </c>
    </row>
    <row r="24" spans="1:14" s="2" customFormat="1" ht="17" x14ac:dyDescent="0.2">
      <c r="A24" s="2" t="s">
        <v>15</v>
      </c>
      <c r="B24" s="7" t="s">
        <v>7</v>
      </c>
      <c r="C24" s="7" t="s">
        <v>63</v>
      </c>
      <c r="D24" s="7" t="s">
        <v>60</v>
      </c>
      <c r="E24" s="7" t="s">
        <v>44</v>
      </c>
      <c r="F24" s="7" t="s">
        <v>61</v>
      </c>
      <c r="G24" s="7" t="s">
        <v>49</v>
      </c>
      <c r="H24" s="7">
        <v>280</v>
      </c>
      <c r="I24" s="7" t="s">
        <v>47</v>
      </c>
      <c r="J24" s="10">
        <v>310</v>
      </c>
      <c r="K24" s="10">
        <f t="shared" si="0"/>
        <v>86800</v>
      </c>
      <c r="L24" s="11">
        <f t="shared" si="1"/>
        <v>11972.413793103447</v>
      </c>
      <c r="M24" s="11">
        <f t="shared" si="2"/>
        <v>14.521844585212747</v>
      </c>
      <c r="N24" s="11">
        <f t="shared" si="3"/>
        <v>4066.1164838595691</v>
      </c>
    </row>
    <row r="25" spans="1:14" s="2" customFormat="1" ht="17" x14ac:dyDescent="0.2">
      <c r="A25" s="2" t="s">
        <v>15</v>
      </c>
      <c r="B25" s="7" t="s">
        <v>7</v>
      </c>
      <c r="C25" s="7" t="s">
        <v>64</v>
      </c>
      <c r="D25" s="7" t="s">
        <v>60</v>
      </c>
      <c r="E25" s="7" t="s">
        <v>44</v>
      </c>
      <c r="F25" s="7" t="s">
        <v>61</v>
      </c>
      <c r="G25" s="7" t="s">
        <v>49</v>
      </c>
      <c r="H25" s="7">
        <v>241</v>
      </c>
      <c r="I25" s="7" t="s">
        <v>47</v>
      </c>
      <c r="J25" s="10">
        <v>310</v>
      </c>
      <c r="K25" s="10">
        <f t="shared" si="0"/>
        <v>74710</v>
      </c>
      <c r="L25" s="11">
        <f t="shared" si="1"/>
        <v>10304.827586206897</v>
      </c>
      <c r="M25" s="11">
        <f t="shared" si="2"/>
        <v>14.521844585212754</v>
      </c>
      <c r="N25" s="11">
        <f t="shared" si="3"/>
        <v>3499.7645450362738</v>
      </c>
    </row>
    <row r="26" spans="1:14" s="2" customFormat="1" ht="17" x14ac:dyDescent="0.2">
      <c r="A26" s="2" t="s">
        <v>15</v>
      </c>
      <c r="B26" s="7" t="s">
        <v>7</v>
      </c>
      <c r="C26" s="7" t="s">
        <v>64</v>
      </c>
      <c r="D26" s="7" t="s">
        <v>60</v>
      </c>
      <c r="E26" s="7" t="s">
        <v>44</v>
      </c>
      <c r="F26" s="7" t="s">
        <v>61</v>
      </c>
      <c r="G26" s="7" t="s">
        <v>65</v>
      </c>
      <c r="H26" s="7">
        <v>39</v>
      </c>
      <c r="I26" s="7" t="s">
        <v>47</v>
      </c>
      <c r="J26" s="10">
        <v>310</v>
      </c>
      <c r="K26" s="10">
        <f t="shared" si="0"/>
        <v>12090</v>
      </c>
      <c r="L26" s="11">
        <f t="shared" si="1"/>
        <v>1667.5862068965516</v>
      </c>
      <c r="M26" s="11">
        <f t="shared" si="2"/>
        <v>14.521844585212747</v>
      </c>
      <c r="N26" s="11">
        <f t="shared" si="3"/>
        <v>566.35193882329713</v>
      </c>
    </row>
    <row r="27" spans="1:14" s="2" customFormat="1" ht="17" x14ac:dyDescent="0.2">
      <c r="A27" s="2" t="s">
        <v>15</v>
      </c>
      <c r="B27" s="7" t="s">
        <v>7</v>
      </c>
      <c r="C27" s="7" t="s">
        <v>66</v>
      </c>
      <c r="D27" s="7" t="s">
        <v>60</v>
      </c>
      <c r="E27" s="7" t="s">
        <v>44</v>
      </c>
      <c r="F27" s="7" t="s">
        <v>61</v>
      </c>
      <c r="G27" s="7" t="s">
        <v>58</v>
      </c>
      <c r="H27" s="7">
        <v>179</v>
      </c>
      <c r="I27" s="7" t="s">
        <v>47</v>
      </c>
      <c r="J27" s="10">
        <v>330</v>
      </c>
      <c r="K27" s="10">
        <f t="shared" si="0"/>
        <v>59070</v>
      </c>
      <c r="L27" s="11">
        <f t="shared" si="1"/>
        <v>8147.5862068965516</v>
      </c>
      <c r="M27" s="11">
        <f t="shared" si="2"/>
        <v>17.280465274867922</v>
      </c>
      <c r="N27" s="11">
        <f t="shared" si="3"/>
        <v>3093.2032842013582</v>
      </c>
    </row>
    <row r="28" spans="1:14" s="2" customFormat="1" ht="17" x14ac:dyDescent="0.2">
      <c r="A28" s="2" t="s">
        <v>15</v>
      </c>
      <c r="B28" s="7" t="s">
        <v>7</v>
      </c>
      <c r="C28" s="7" t="s">
        <v>66</v>
      </c>
      <c r="D28" s="7" t="s">
        <v>60</v>
      </c>
      <c r="E28" s="7" t="s">
        <v>44</v>
      </c>
      <c r="F28" s="7" t="s">
        <v>61</v>
      </c>
      <c r="G28" s="7" t="s">
        <v>65</v>
      </c>
      <c r="H28" s="7">
        <v>101</v>
      </c>
      <c r="I28" s="7" t="s">
        <v>47</v>
      </c>
      <c r="J28" s="10">
        <v>310</v>
      </c>
      <c r="K28" s="10">
        <f t="shared" si="0"/>
        <v>31310</v>
      </c>
      <c r="L28" s="11">
        <f t="shared" si="1"/>
        <v>4318.6206896551721</v>
      </c>
      <c r="M28" s="11">
        <f t="shared" si="2"/>
        <v>14.521844585212747</v>
      </c>
      <c r="N28" s="11">
        <f t="shared" si="3"/>
        <v>1466.7063031064874</v>
      </c>
    </row>
    <row r="29" spans="1:14" s="2" customFormat="1" ht="17" x14ac:dyDescent="0.2">
      <c r="A29" s="2" t="s">
        <v>15</v>
      </c>
      <c r="B29" s="7" t="s">
        <v>7</v>
      </c>
      <c r="C29" s="7" t="s">
        <v>67</v>
      </c>
      <c r="D29" s="7" t="s">
        <v>68</v>
      </c>
      <c r="E29" s="7" t="s">
        <v>44</v>
      </c>
      <c r="F29" s="7" t="s">
        <v>69</v>
      </c>
      <c r="G29" s="7" t="s">
        <v>55</v>
      </c>
      <c r="H29" s="7">
        <v>26</v>
      </c>
      <c r="I29" s="7" t="s">
        <v>47</v>
      </c>
      <c r="J29" s="10">
        <v>425</v>
      </c>
      <c r="K29" s="10">
        <f t="shared" si="0"/>
        <v>11050</v>
      </c>
      <c r="L29" s="11">
        <f t="shared" si="1"/>
        <v>1524.1379310344828</v>
      </c>
      <c r="M29" s="11">
        <f t="shared" si="2"/>
        <v>30.383913550729993</v>
      </c>
      <c r="N29" s="11">
        <f t="shared" si="3"/>
        <v>789.98175231897983</v>
      </c>
    </row>
    <row r="30" spans="1:14" s="2" customFormat="1" ht="17" x14ac:dyDescent="0.2">
      <c r="A30" s="2" t="s">
        <v>15</v>
      </c>
      <c r="B30" s="7" t="s">
        <v>7</v>
      </c>
      <c r="C30" s="7" t="s">
        <v>67</v>
      </c>
      <c r="D30" s="7" t="s">
        <v>68</v>
      </c>
      <c r="E30" s="7" t="s">
        <v>44</v>
      </c>
      <c r="F30" s="7" t="s">
        <v>69</v>
      </c>
      <c r="G30" s="7" t="s">
        <v>65</v>
      </c>
      <c r="H30" s="7">
        <v>63</v>
      </c>
      <c r="I30" s="7" t="s">
        <v>47</v>
      </c>
      <c r="J30" s="10">
        <v>425</v>
      </c>
      <c r="K30" s="10">
        <f t="shared" si="0"/>
        <v>26775</v>
      </c>
      <c r="L30" s="11">
        <f t="shared" si="1"/>
        <v>3693.1034482758619</v>
      </c>
      <c r="M30" s="11">
        <f t="shared" si="2"/>
        <v>30.383913550729993</v>
      </c>
      <c r="N30" s="11">
        <f t="shared" si="3"/>
        <v>1914.1865536959895</v>
      </c>
    </row>
    <row r="31" spans="1:14" s="2" customFormat="1" ht="17" x14ac:dyDescent="0.2">
      <c r="A31" s="2" t="s">
        <v>15</v>
      </c>
      <c r="B31" s="7" t="s">
        <v>7</v>
      </c>
      <c r="C31" s="7" t="s">
        <v>67</v>
      </c>
      <c r="D31" s="7" t="s">
        <v>68</v>
      </c>
      <c r="E31" s="7" t="s">
        <v>44</v>
      </c>
      <c r="F31" s="7" t="s">
        <v>69</v>
      </c>
      <c r="G31" s="7" t="s">
        <v>49</v>
      </c>
      <c r="H31" s="7">
        <v>152</v>
      </c>
      <c r="I31" s="7" t="s">
        <v>47</v>
      </c>
      <c r="J31" s="10">
        <v>425</v>
      </c>
      <c r="K31" s="10">
        <f t="shared" si="0"/>
        <v>64600</v>
      </c>
      <c r="L31" s="11">
        <f t="shared" si="1"/>
        <v>8910.3448275862065</v>
      </c>
      <c r="M31" s="11">
        <f t="shared" si="2"/>
        <v>30.383913550729993</v>
      </c>
      <c r="N31" s="11">
        <f t="shared" si="3"/>
        <v>4618.3548597109593</v>
      </c>
    </row>
    <row r="32" spans="1:14" s="2" customFormat="1" ht="17" x14ac:dyDescent="0.2">
      <c r="A32" s="2" t="s">
        <v>15</v>
      </c>
      <c r="B32" s="7" t="s">
        <v>7</v>
      </c>
      <c r="C32" s="7" t="s">
        <v>67</v>
      </c>
      <c r="D32" s="7" t="s">
        <v>68</v>
      </c>
      <c r="E32" s="7" t="s">
        <v>44</v>
      </c>
      <c r="F32" s="7" t="s">
        <v>69</v>
      </c>
      <c r="G32" s="7" t="s">
        <v>58</v>
      </c>
      <c r="H32" s="7">
        <v>39</v>
      </c>
      <c r="I32" s="7" t="s">
        <v>47</v>
      </c>
      <c r="J32" s="10">
        <v>425</v>
      </c>
      <c r="K32" s="10">
        <f t="shared" si="0"/>
        <v>16575</v>
      </c>
      <c r="L32" s="11">
        <f t="shared" si="1"/>
        <v>2286.2068965517242</v>
      </c>
      <c r="M32" s="11">
        <f t="shared" si="2"/>
        <v>30.383913550729993</v>
      </c>
      <c r="N32" s="11">
        <f t="shared" si="3"/>
        <v>1184.9726284784697</v>
      </c>
    </row>
    <row r="33" spans="1:14" s="2" customFormat="1" ht="17" x14ac:dyDescent="0.2">
      <c r="A33" s="2" t="s">
        <v>15</v>
      </c>
      <c r="B33" s="7" t="s">
        <v>7</v>
      </c>
      <c r="C33" s="7" t="s">
        <v>70</v>
      </c>
      <c r="D33" s="7" t="s">
        <v>43</v>
      </c>
      <c r="E33" s="7" t="s">
        <v>44</v>
      </c>
      <c r="F33" s="7" t="s">
        <v>45</v>
      </c>
      <c r="G33" s="7" t="s">
        <v>46</v>
      </c>
      <c r="H33" s="7">
        <v>280</v>
      </c>
      <c r="I33" s="7" t="s">
        <v>47</v>
      </c>
      <c r="J33" s="10">
        <v>300</v>
      </c>
      <c r="K33" s="10">
        <f t="shared" si="0"/>
        <v>84000</v>
      </c>
      <c r="L33" s="11">
        <f t="shared" si="1"/>
        <v>11586.206896551725</v>
      </c>
      <c r="M33" s="11">
        <f t="shared" si="2"/>
        <v>13.142534240385167</v>
      </c>
      <c r="N33" s="11">
        <f t="shared" si="3"/>
        <v>3679.9095873078468</v>
      </c>
    </row>
    <row r="34" spans="1:14" s="2" customFormat="1" ht="17" x14ac:dyDescent="0.2">
      <c r="A34" s="2" t="s">
        <v>15</v>
      </c>
      <c r="B34" s="7" t="s">
        <v>7</v>
      </c>
      <c r="C34" s="7" t="s">
        <v>71</v>
      </c>
      <c r="D34" s="7" t="s">
        <v>60</v>
      </c>
      <c r="E34" s="7" t="s">
        <v>44</v>
      </c>
      <c r="F34" s="7" t="s">
        <v>61</v>
      </c>
      <c r="G34" s="7" t="s">
        <v>46</v>
      </c>
      <c r="H34" s="7">
        <v>21</v>
      </c>
      <c r="I34" s="7" t="s">
        <v>47</v>
      </c>
      <c r="J34" s="10">
        <v>320</v>
      </c>
      <c r="K34" s="10">
        <f t="shared" si="0"/>
        <v>6720</v>
      </c>
      <c r="L34" s="11">
        <f t="shared" si="1"/>
        <v>926.89655172413791</v>
      </c>
      <c r="M34" s="11">
        <f t="shared" si="2"/>
        <v>15.901154930040335</v>
      </c>
      <c r="N34" s="11">
        <f t="shared" si="3"/>
        <v>333.92425353084701</v>
      </c>
    </row>
    <row r="35" spans="1:14" s="2" customFormat="1" ht="17" x14ac:dyDescent="0.2">
      <c r="A35" s="2" t="s">
        <v>15</v>
      </c>
      <c r="B35" s="7" t="s">
        <v>7</v>
      </c>
      <c r="C35" s="7" t="s">
        <v>71</v>
      </c>
      <c r="D35" s="7" t="s">
        <v>60</v>
      </c>
      <c r="E35" s="7" t="s">
        <v>44</v>
      </c>
      <c r="F35" s="7" t="s">
        <v>61</v>
      </c>
      <c r="G35" s="7" t="s">
        <v>55</v>
      </c>
      <c r="H35" s="7">
        <v>30</v>
      </c>
      <c r="I35" s="7" t="s">
        <v>47</v>
      </c>
      <c r="J35" s="10">
        <v>280</v>
      </c>
      <c r="K35" s="10">
        <f t="shared" si="0"/>
        <v>8400</v>
      </c>
      <c r="L35" s="11">
        <f t="shared" si="1"/>
        <v>1158.6206896551723</v>
      </c>
      <c r="M35" s="11">
        <f t="shared" si="2"/>
        <v>10.383913550729993</v>
      </c>
      <c r="N35" s="11">
        <f t="shared" si="3"/>
        <v>311.51740652189977</v>
      </c>
    </row>
    <row r="36" spans="1:14" s="2" customFormat="1" ht="17" x14ac:dyDescent="0.2">
      <c r="A36" s="2" t="s">
        <v>15</v>
      </c>
      <c r="B36" s="7" t="s">
        <v>7</v>
      </c>
      <c r="C36" s="7" t="s">
        <v>71</v>
      </c>
      <c r="D36" s="7" t="s">
        <v>60</v>
      </c>
      <c r="E36" s="7" t="s">
        <v>44</v>
      </c>
      <c r="F36" s="7" t="s">
        <v>61</v>
      </c>
      <c r="G36" s="7" t="s">
        <v>46</v>
      </c>
      <c r="H36" s="7">
        <v>80</v>
      </c>
      <c r="I36" s="7" t="s">
        <v>47</v>
      </c>
      <c r="J36" s="10">
        <v>320</v>
      </c>
      <c r="K36" s="10">
        <f t="shared" si="0"/>
        <v>25600</v>
      </c>
      <c r="L36" s="11">
        <f t="shared" si="1"/>
        <v>3531.0344827586205</v>
      </c>
      <c r="M36" s="11">
        <f t="shared" si="2"/>
        <v>15.901154930040335</v>
      </c>
      <c r="N36" s="11">
        <f t="shared" si="3"/>
        <v>1272.0923944032268</v>
      </c>
    </row>
    <row r="37" spans="1:14" s="2" customFormat="1" ht="17" x14ac:dyDescent="0.2">
      <c r="A37" s="2" t="s">
        <v>15</v>
      </c>
      <c r="B37" s="7" t="s">
        <v>7</v>
      </c>
      <c r="C37" s="7" t="s">
        <v>71</v>
      </c>
      <c r="D37" s="7" t="s">
        <v>60</v>
      </c>
      <c r="E37" s="7" t="s">
        <v>44</v>
      </c>
      <c r="F37" s="7" t="s">
        <v>61</v>
      </c>
      <c r="G37" s="7" t="s">
        <v>46</v>
      </c>
      <c r="H37" s="7">
        <v>6</v>
      </c>
      <c r="I37" s="7" t="s">
        <v>47</v>
      </c>
      <c r="J37" s="10">
        <v>320</v>
      </c>
      <c r="K37" s="10">
        <f t="shared" si="0"/>
        <v>1920</v>
      </c>
      <c r="L37" s="11">
        <f t="shared" si="1"/>
        <v>264.82758620689657</v>
      </c>
      <c r="M37" s="11">
        <f t="shared" si="2"/>
        <v>15.901154930040342</v>
      </c>
      <c r="N37" s="11">
        <f t="shared" si="3"/>
        <v>95.40692958024205</v>
      </c>
    </row>
    <row r="38" spans="1:14" s="2" customFormat="1" ht="17" x14ac:dyDescent="0.2">
      <c r="A38" s="2" t="s">
        <v>15</v>
      </c>
      <c r="B38" s="7" t="s">
        <v>7</v>
      </c>
      <c r="C38" s="7" t="s">
        <v>71</v>
      </c>
      <c r="D38" s="7" t="s">
        <v>60</v>
      </c>
      <c r="E38" s="7" t="s">
        <v>44</v>
      </c>
      <c r="F38" s="7" t="s">
        <v>61</v>
      </c>
      <c r="G38" s="7" t="s">
        <v>72</v>
      </c>
      <c r="H38" s="7">
        <v>2</v>
      </c>
      <c r="I38" s="7" t="s">
        <v>47</v>
      </c>
      <c r="J38" s="10">
        <v>310</v>
      </c>
      <c r="K38" s="10">
        <f t="shared" si="0"/>
        <v>620</v>
      </c>
      <c r="L38" s="11">
        <f t="shared" si="1"/>
        <v>85.517241379310349</v>
      </c>
      <c r="M38" s="11">
        <f t="shared" si="2"/>
        <v>14.521844585212754</v>
      </c>
      <c r="N38" s="11">
        <f t="shared" si="3"/>
        <v>29.043689170425509</v>
      </c>
    </row>
    <row r="39" spans="1:14" s="2" customFormat="1" ht="17" x14ac:dyDescent="0.2">
      <c r="A39" s="2" t="s">
        <v>15</v>
      </c>
      <c r="B39" s="7" t="s">
        <v>7</v>
      </c>
      <c r="C39" s="7" t="s">
        <v>71</v>
      </c>
      <c r="D39" s="7" t="s">
        <v>60</v>
      </c>
      <c r="E39" s="7" t="s">
        <v>44</v>
      </c>
      <c r="F39" s="7" t="s">
        <v>61</v>
      </c>
      <c r="G39" s="7" t="s">
        <v>55</v>
      </c>
      <c r="H39" s="7">
        <v>4</v>
      </c>
      <c r="I39" s="7" t="s">
        <v>47</v>
      </c>
      <c r="J39" s="10">
        <v>280</v>
      </c>
      <c r="K39" s="10">
        <f t="shared" si="0"/>
        <v>1120</v>
      </c>
      <c r="L39" s="11">
        <f t="shared" si="1"/>
        <v>154.48275862068965</v>
      </c>
      <c r="M39" s="11">
        <f t="shared" si="2"/>
        <v>10.383913550729993</v>
      </c>
      <c r="N39" s="11">
        <f t="shared" si="3"/>
        <v>41.535654202919972</v>
      </c>
    </row>
    <row r="40" spans="1:14" s="2" customFormat="1" ht="17" x14ac:dyDescent="0.2">
      <c r="A40" s="2" t="s">
        <v>15</v>
      </c>
      <c r="B40" s="7" t="s">
        <v>7</v>
      </c>
      <c r="C40" s="7" t="s">
        <v>71</v>
      </c>
      <c r="D40" s="7" t="s">
        <v>60</v>
      </c>
      <c r="E40" s="7" t="s">
        <v>44</v>
      </c>
      <c r="F40" s="7" t="s">
        <v>61</v>
      </c>
      <c r="G40" s="7" t="s">
        <v>55</v>
      </c>
      <c r="H40" s="7">
        <v>136</v>
      </c>
      <c r="I40" s="7" t="s">
        <v>47</v>
      </c>
      <c r="J40" s="10">
        <v>280</v>
      </c>
      <c r="K40" s="10">
        <f t="shared" si="0"/>
        <v>38080</v>
      </c>
      <c r="L40" s="11">
        <f t="shared" si="1"/>
        <v>5252.4137931034484</v>
      </c>
      <c r="M40" s="11">
        <f t="shared" si="2"/>
        <v>10.383913550729993</v>
      </c>
      <c r="N40" s="11">
        <f t="shared" si="3"/>
        <v>1412.2122428992791</v>
      </c>
    </row>
    <row r="41" spans="1:14" s="2" customFormat="1" ht="17" x14ac:dyDescent="0.2">
      <c r="A41" s="2" t="s">
        <v>15</v>
      </c>
      <c r="B41" s="7" t="s">
        <v>15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10" t="s">
        <v>15</v>
      </c>
      <c r="K41" s="10"/>
      <c r="L41" s="11"/>
      <c r="M41" s="11"/>
      <c r="N41" s="11"/>
    </row>
    <row r="42" spans="1:14" s="2" customFormat="1" ht="17" x14ac:dyDescent="0.2">
      <c r="A42" s="2" t="s">
        <v>15</v>
      </c>
      <c r="B42" s="7" t="s">
        <v>73</v>
      </c>
      <c r="C42" s="7" t="s">
        <v>53</v>
      </c>
      <c r="D42" s="7" t="s">
        <v>43</v>
      </c>
      <c r="E42" s="7" t="s">
        <v>44</v>
      </c>
      <c r="F42" s="7" t="s">
        <v>50</v>
      </c>
      <c r="G42" s="7" t="s">
        <v>46</v>
      </c>
      <c r="H42" s="7">
        <v>1</v>
      </c>
      <c r="I42" s="7" t="s">
        <v>47</v>
      </c>
      <c r="J42" s="10" t="s">
        <v>15</v>
      </c>
      <c r="K42" s="10"/>
      <c r="L42" s="11"/>
      <c r="M42" s="11"/>
      <c r="N42" s="11"/>
    </row>
    <row r="43" spans="1:14" s="2" customFormat="1" ht="17" x14ac:dyDescent="0.2">
      <c r="A43" s="2" t="s">
        <v>15</v>
      </c>
      <c r="B43" s="7" t="s">
        <v>73</v>
      </c>
      <c r="C43" s="7" t="s">
        <v>62</v>
      </c>
      <c r="D43" s="7" t="s">
        <v>60</v>
      </c>
      <c r="E43" s="7" t="s">
        <v>44</v>
      </c>
      <c r="F43" s="7" t="s">
        <v>61</v>
      </c>
      <c r="G43" s="7" t="s">
        <v>49</v>
      </c>
      <c r="H43" s="7">
        <v>1</v>
      </c>
      <c r="I43" s="7" t="s">
        <v>47</v>
      </c>
      <c r="J43" s="10" t="s">
        <v>15</v>
      </c>
      <c r="K43" s="10"/>
      <c r="L43" s="11"/>
      <c r="M43" s="11"/>
      <c r="N43" s="11"/>
    </row>
    <row r="44" spans="1:14" s="2" customFormat="1" ht="17" x14ac:dyDescent="0.2">
      <c r="A44" s="2" t="s">
        <v>15</v>
      </c>
      <c r="B44" s="7" t="s">
        <v>73</v>
      </c>
      <c r="C44" s="7" t="s">
        <v>71</v>
      </c>
      <c r="D44" s="7" t="s">
        <v>60</v>
      </c>
      <c r="E44" s="7" t="s">
        <v>44</v>
      </c>
      <c r="F44" s="7" t="s">
        <v>61</v>
      </c>
      <c r="G44" s="7" t="s">
        <v>49</v>
      </c>
      <c r="H44" s="7">
        <v>1</v>
      </c>
      <c r="I44" s="7" t="s">
        <v>47</v>
      </c>
      <c r="J44" s="10" t="s">
        <v>15</v>
      </c>
      <c r="K44" s="10"/>
      <c r="L44" s="11"/>
      <c r="M44" s="11"/>
      <c r="N44" s="11"/>
    </row>
    <row r="45" spans="1:14" s="2" customFormat="1" ht="17" x14ac:dyDescent="0.2">
      <c r="A45" s="2" t="s">
        <v>15</v>
      </c>
      <c r="B45" s="7" t="s">
        <v>15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10" t="s">
        <v>15</v>
      </c>
      <c r="K45" s="10"/>
      <c r="L45" s="11"/>
      <c r="M45" s="11"/>
      <c r="N45" s="11"/>
    </row>
    <row r="46" spans="1:14" s="2" customFormat="1" ht="17" x14ac:dyDescent="0.2">
      <c r="A46" s="2" t="s">
        <v>15</v>
      </c>
      <c r="B46" s="8" t="s">
        <v>15</v>
      </c>
      <c r="C46" s="8" t="s">
        <v>15</v>
      </c>
      <c r="D46" s="8" t="s">
        <v>74</v>
      </c>
      <c r="E46" s="8" t="s">
        <v>15</v>
      </c>
      <c r="F46" s="8" t="s">
        <v>15</v>
      </c>
      <c r="G46" s="8" t="s">
        <v>15</v>
      </c>
      <c r="H46" s="8">
        <f>SUM(H13:H44)</f>
        <v>4200</v>
      </c>
      <c r="I46" s="8" t="s">
        <v>15</v>
      </c>
      <c r="J46" s="14" t="s">
        <v>15</v>
      </c>
      <c r="K46" s="14">
        <f>SUM(K13:K40)</f>
        <v>1299230</v>
      </c>
      <c r="L46" s="15">
        <f>SUM(L13:L40)</f>
        <v>179204.13793103446</v>
      </c>
      <c r="M46" s="15">
        <f>L46/H46-F59</f>
        <v>14.430875783899118</v>
      </c>
      <c r="N46" s="15">
        <f>SUM(N13:N40)</f>
        <v>60694.388620689635</v>
      </c>
    </row>
    <row r="48" spans="1:14" s="1" customFormat="1" ht="17" x14ac:dyDescent="0.2">
      <c r="A48" s="1" t="s">
        <v>15</v>
      </c>
      <c r="B48" s="25" t="s">
        <v>75</v>
      </c>
      <c r="C48" s="25"/>
      <c r="D48" s="25"/>
      <c r="E48" s="9" t="s">
        <v>76</v>
      </c>
      <c r="F48" s="9" t="s">
        <v>77</v>
      </c>
      <c r="H48" s="27" t="s">
        <v>78</v>
      </c>
      <c r="I48" s="27"/>
      <c r="J48" s="27"/>
      <c r="K48" s="27"/>
      <c r="L48" s="27"/>
      <c r="M48" s="16" t="s">
        <v>33</v>
      </c>
      <c r="N48" s="17" t="s">
        <v>79</v>
      </c>
    </row>
    <row r="49" spans="1:14" s="1" customFormat="1" ht="17" x14ac:dyDescent="0.2">
      <c r="A49" s="1" t="s">
        <v>15</v>
      </c>
      <c r="B49" s="25" t="s">
        <v>80</v>
      </c>
      <c r="C49" s="25"/>
      <c r="D49" s="25"/>
      <c r="E49" s="10">
        <f>K46*0.09</f>
        <v>116930.7</v>
      </c>
      <c r="F49" s="11">
        <f>E49/N$8</f>
        <v>16128.372413793102</v>
      </c>
      <c r="H49" s="27"/>
      <c r="I49" s="27"/>
      <c r="J49" s="27"/>
      <c r="K49" s="27"/>
      <c r="L49" s="27"/>
      <c r="M49" s="18" t="s">
        <v>81</v>
      </c>
      <c r="N49" s="19">
        <f>SUMIF(F13:F40,114957,N13:N40)</f>
        <v>10765.50571286551</v>
      </c>
    </row>
    <row r="50" spans="1:14" s="1" customFormat="1" ht="17" x14ac:dyDescent="0.2">
      <c r="A50" s="1" t="s">
        <v>15</v>
      </c>
      <c r="B50" s="25" t="s">
        <v>82</v>
      </c>
      <c r="C50" s="25"/>
      <c r="D50" s="25"/>
      <c r="E50" s="10">
        <f>12130*4.8*N$8</f>
        <v>422124</v>
      </c>
      <c r="F50" s="11">
        <f>E50/N$8</f>
        <v>58224</v>
      </c>
      <c r="H50" s="27"/>
      <c r="I50" s="27"/>
      <c r="J50" s="27"/>
      <c r="K50" s="27"/>
      <c r="L50" s="27"/>
      <c r="M50" s="18" t="s">
        <v>83</v>
      </c>
      <c r="N50" s="19">
        <f>SUMIF(F13:F40,121944,N13:N40)</f>
        <v>17115.80086514998</v>
      </c>
    </row>
    <row r="51" spans="1:14" s="1" customFormat="1" ht="17" x14ac:dyDescent="0.2">
      <c r="A51" s="1" t="s">
        <v>15</v>
      </c>
      <c r="B51" s="25" t="s">
        <v>84</v>
      </c>
      <c r="C51" s="25"/>
      <c r="D51" s="25"/>
      <c r="E51" s="10">
        <f>F51*N$8</f>
        <v>188911.58249999999</v>
      </c>
      <c r="F51" s="11">
        <v>26056.77</v>
      </c>
      <c r="H51" s="27"/>
      <c r="I51" s="27"/>
      <c r="J51" s="27"/>
      <c r="K51" s="27"/>
      <c r="L51" s="27"/>
      <c r="M51" s="18" t="s">
        <v>85</v>
      </c>
      <c r="N51" s="19">
        <f>SUMIF(F13:F40,105448,N13:N40)</f>
        <v>24305.586248469754</v>
      </c>
    </row>
    <row r="52" spans="1:14" s="1" customFormat="1" ht="17" x14ac:dyDescent="0.2">
      <c r="A52" s="1" t="s">
        <v>15</v>
      </c>
      <c r="B52" s="25" t="s">
        <v>86</v>
      </c>
      <c r="C52" s="25"/>
      <c r="D52" s="25"/>
      <c r="E52" s="10">
        <v>22121</v>
      </c>
      <c r="F52" s="11">
        <f t="shared" ref="F52:F56" si="4">E52/N$8</f>
        <v>3051.1724137931033</v>
      </c>
      <c r="H52" s="27"/>
      <c r="I52" s="27"/>
      <c r="J52" s="27"/>
      <c r="K52" s="27"/>
      <c r="L52" s="27"/>
      <c r="M52" s="18" t="s">
        <v>87</v>
      </c>
      <c r="N52" s="19">
        <f>SUMIF(F13:F40,91329,N13:N40)</f>
        <v>8507.4957942043984</v>
      </c>
    </row>
    <row r="53" spans="1:14" s="1" customFormat="1" ht="16" x14ac:dyDescent="0.2">
      <c r="A53" s="1" t="s">
        <v>15</v>
      </c>
      <c r="B53" s="25" t="s">
        <v>88</v>
      </c>
      <c r="C53" s="25"/>
      <c r="D53" s="25"/>
      <c r="E53" s="10">
        <v>5170</v>
      </c>
      <c r="F53" s="11">
        <f t="shared" si="4"/>
        <v>713.10344827586209</v>
      </c>
      <c r="H53" s="27"/>
      <c r="I53" s="27"/>
      <c r="J53" s="27"/>
      <c r="K53" s="27"/>
      <c r="L53" s="27"/>
      <c r="M53" s="20"/>
      <c r="N53" s="21"/>
    </row>
    <row r="54" spans="1:14" s="1" customFormat="1" ht="16" x14ac:dyDescent="0.2">
      <c r="A54" s="1" t="s">
        <v>15</v>
      </c>
      <c r="B54" s="25" t="s">
        <v>89</v>
      </c>
      <c r="C54" s="25"/>
      <c r="D54" s="25"/>
      <c r="E54" s="10">
        <f>SUM(E49:E53)</f>
        <v>755257.28249999997</v>
      </c>
      <c r="F54" s="11">
        <f t="shared" si="4"/>
        <v>104173.41827586206</v>
      </c>
      <c r="H54" s="27"/>
      <c r="I54" s="27"/>
      <c r="J54" s="27"/>
      <c r="K54" s="27"/>
      <c r="L54" s="27"/>
      <c r="M54" s="20"/>
      <c r="N54" s="21"/>
    </row>
    <row r="55" spans="1:14" s="1" customFormat="1" ht="16" x14ac:dyDescent="0.2">
      <c r="A55" s="1" t="s">
        <v>15</v>
      </c>
      <c r="B55" s="1" t="s">
        <v>15</v>
      </c>
      <c r="C55" s="1" t="s">
        <v>15</v>
      </c>
      <c r="D55" s="1" t="s">
        <v>15</v>
      </c>
      <c r="E55" s="12"/>
      <c r="F55" s="13"/>
      <c r="H55" s="27"/>
      <c r="I55" s="27"/>
      <c r="J55" s="27"/>
      <c r="K55" s="27"/>
      <c r="L55" s="27"/>
      <c r="M55" s="20"/>
      <c r="N55" s="21"/>
    </row>
    <row r="56" spans="1:14" s="1" customFormat="1" ht="16" x14ac:dyDescent="0.2">
      <c r="A56" s="1" t="s">
        <v>15</v>
      </c>
      <c r="B56" s="25" t="s">
        <v>90</v>
      </c>
      <c r="C56" s="25"/>
      <c r="D56" s="25"/>
      <c r="E56" s="10">
        <f>K46*0.08</f>
        <v>103938.40000000001</v>
      </c>
      <c r="F56" s="11">
        <f t="shared" si="4"/>
        <v>14336.331034482761</v>
      </c>
      <c r="H56" s="27"/>
      <c r="I56" s="27"/>
      <c r="J56" s="27"/>
      <c r="K56" s="27"/>
      <c r="L56" s="27"/>
      <c r="M56" s="20"/>
      <c r="N56" s="21"/>
    </row>
    <row r="57" spans="1:14" s="1" customFormat="1" ht="16" x14ac:dyDescent="0.2">
      <c r="A57" s="1" t="s">
        <v>15</v>
      </c>
      <c r="B57" s="1" t="s">
        <v>15</v>
      </c>
      <c r="C57" s="1" t="s">
        <v>15</v>
      </c>
      <c r="D57" s="1" t="s">
        <v>15</v>
      </c>
      <c r="E57" s="12"/>
      <c r="F57" s="13"/>
      <c r="H57" s="27"/>
      <c r="I57" s="27"/>
      <c r="J57" s="27"/>
      <c r="K57" s="27"/>
      <c r="L57" s="27"/>
      <c r="M57" s="20"/>
      <c r="N57" s="21"/>
    </row>
    <row r="58" spans="1:14" s="1" customFormat="1" ht="16" x14ac:dyDescent="0.2">
      <c r="A58" s="1" t="s">
        <v>15</v>
      </c>
      <c r="B58" s="26" t="s">
        <v>91</v>
      </c>
      <c r="C58" s="26"/>
      <c r="D58" s="26"/>
      <c r="E58" s="10">
        <f>E54+E56</f>
        <v>859195.6825</v>
      </c>
      <c r="F58" s="11">
        <f>E58/N$8</f>
        <v>118509.74931034482</v>
      </c>
      <c r="H58" s="27"/>
      <c r="I58" s="27"/>
      <c r="J58" s="27"/>
      <c r="K58" s="27"/>
      <c r="L58" s="27"/>
      <c r="M58" s="20"/>
      <c r="N58" s="21"/>
    </row>
    <row r="59" spans="1:14" s="1" customFormat="1" ht="16" x14ac:dyDescent="0.2">
      <c r="A59" s="1" t="s">
        <v>15</v>
      </c>
      <c r="B59" s="26" t="s">
        <v>92</v>
      </c>
      <c r="C59" s="26"/>
      <c r="D59" s="26"/>
      <c r="E59" s="10">
        <f>E58/(H46-SUM(H42:H44))</f>
        <v>204.71662675720754</v>
      </c>
      <c r="F59" s="11">
        <f>E59/N$8</f>
        <v>28.23677610444242</v>
      </c>
      <c r="H59" s="27"/>
      <c r="I59" s="27"/>
      <c r="J59" s="27"/>
      <c r="K59" s="27"/>
      <c r="L59" s="27"/>
      <c r="M59" s="22"/>
      <c r="N59" s="23"/>
    </row>
  </sheetData>
  <mergeCells count="13">
    <mergeCell ref="B58:D58"/>
    <mergeCell ref="B59:D59"/>
    <mergeCell ref="H48:L59"/>
    <mergeCell ref="B51:D51"/>
    <mergeCell ref="B52:D52"/>
    <mergeCell ref="B53:D53"/>
    <mergeCell ref="B54:D54"/>
    <mergeCell ref="B56:D56"/>
    <mergeCell ref="B3:N3"/>
    <mergeCell ref="B4:N4"/>
    <mergeCell ref="B48:D48"/>
    <mergeCell ref="B49:D49"/>
    <mergeCell ref="B50:D50"/>
  </mergeCells>
  <pageMargins left="0.7" right="0.7" top="0.75" bottom="0.75" header="0.3" footer="0.3"/>
  <pageSetup paperSize="9" orientation="landscape" horizontalDpi="96" verticalDpi="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784-38489636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2024-01-08T03:44:00Z</dcterms:created>
  <dcterms:modified xsi:type="dcterms:W3CDTF">2024-03-21T22:03:27Z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7DAAD6889FA44BDCAAB8F3A87C3430FB_12</vt:lpwstr>
  </property>
  <property fmtid="{D5CDD505-2E9C-101B-9397-08002B2CF9AE}" pid="3" name="KSOProductBuildVer">
    <vt:lpwstr>2052-12.1.0.16388</vt:lpwstr>
  </property>
</Properties>
</file>