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F917D612-0D6E-EB48-BF89-2A006EE8F20D}" xr6:coauthVersionLast="47" xr6:coauthVersionMax="47" xr10:uidLastSave="{00000000-0000-0000-0000-000000000000}"/>
  <bookViews>
    <workbookView xWindow="300" yWindow="880" windowWidth="36000" windowHeight="21260" xr2:uid="{00000000-000D-0000-FFFF-FFFF00000000}"/>
  </bookViews>
  <sheets>
    <sheet name="045-44029484" sheetId="2" r:id="rId1"/>
  </sheets>
  <definedNames>
    <definedName name="_xlnm._FilterDatabase" localSheetId="0" hidden="1">'045-44029484'!$A$12:$M$42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E48" i="2"/>
  <c r="G44" i="2"/>
  <c r="J42" i="2"/>
  <c r="K42" i="2" s="1"/>
  <c r="J41" i="2"/>
  <c r="K41" i="2" s="1"/>
  <c r="J40" i="2"/>
  <c r="K40" i="2" s="1"/>
  <c r="K39" i="2"/>
  <c r="J39" i="2"/>
  <c r="J38" i="2"/>
  <c r="K38" i="2" s="1"/>
  <c r="J37" i="2"/>
  <c r="K37" i="2" s="1"/>
  <c r="J36" i="2"/>
  <c r="K36" i="2" s="1"/>
  <c r="J35" i="2"/>
  <c r="K35" i="2" s="1"/>
  <c r="K34" i="2"/>
  <c r="J34" i="2"/>
  <c r="J33" i="2"/>
  <c r="K33" i="2" s="1"/>
  <c r="J32" i="2"/>
  <c r="K32" i="2" s="1"/>
  <c r="J31" i="2"/>
  <c r="K31" i="2" s="1"/>
  <c r="J30" i="2"/>
  <c r="K30" i="2" s="1"/>
  <c r="K29" i="2"/>
  <c r="J29" i="2"/>
  <c r="J28" i="2"/>
  <c r="K28" i="2" s="1"/>
  <c r="J27" i="2"/>
  <c r="K27" i="2" s="1"/>
  <c r="J26" i="2"/>
  <c r="K26" i="2" s="1"/>
  <c r="J25" i="2"/>
  <c r="K25" i="2" s="1"/>
  <c r="K24" i="2"/>
  <c r="J24" i="2"/>
  <c r="J23" i="2"/>
  <c r="K23" i="2" s="1"/>
  <c r="J22" i="2"/>
  <c r="K22" i="2" s="1"/>
  <c r="J21" i="2"/>
  <c r="K21" i="2" s="1"/>
  <c r="J20" i="2"/>
  <c r="K20" i="2" s="1"/>
  <c r="K19" i="2"/>
  <c r="J19" i="2"/>
  <c r="J18" i="2"/>
  <c r="K18" i="2" s="1"/>
  <c r="J17" i="2"/>
  <c r="K17" i="2" s="1"/>
  <c r="J16" i="2"/>
  <c r="K16" i="2" s="1"/>
  <c r="J15" i="2"/>
  <c r="K15" i="2" s="1"/>
  <c r="J14" i="2"/>
  <c r="K14" i="2" s="1"/>
  <c r="J13" i="2"/>
  <c r="J44" i="2" l="1"/>
  <c r="D47" i="2"/>
  <c r="D57" i="2"/>
  <c r="E57" i="2" s="1"/>
  <c r="K13" i="2"/>
  <c r="K44" i="2" l="1"/>
  <c r="D55" i="2"/>
  <c r="E47" i="2"/>
  <c r="D59" i="2" l="1"/>
  <c r="E55" i="2"/>
  <c r="D60" i="2" l="1"/>
  <c r="E60" i="2" s="1"/>
  <c r="E59" i="2"/>
  <c r="L23" i="2" l="1"/>
  <c r="M23" i="2" s="1"/>
  <c r="L25" i="2"/>
  <c r="M25" i="2" s="1"/>
  <c r="L20" i="2"/>
  <c r="M20" i="2" s="1"/>
  <c r="L31" i="2"/>
  <c r="M31" i="2" s="1"/>
  <c r="L42" i="2"/>
  <c r="M42" i="2" s="1"/>
  <c r="L37" i="2"/>
  <c r="M37" i="2" s="1"/>
  <c r="L39" i="2"/>
  <c r="M39" i="2" s="1"/>
  <c r="L18" i="2"/>
  <c r="M18" i="2" s="1"/>
  <c r="L15" i="2"/>
  <c r="M15" i="2" s="1"/>
  <c r="L26" i="2"/>
  <c r="M26" i="2" s="1"/>
  <c r="L32" i="2"/>
  <c r="M32" i="2" s="1"/>
  <c r="L34" i="2"/>
  <c r="M34" i="2" s="1"/>
  <c r="L21" i="2"/>
  <c r="M21" i="2" s="1"/>
  <c r="L16" i="2"/>
  <c r="M16" i="2" s="1"/>
  <c r="L27" i="2"/>
  <c r="M27" i="2" s="1"/>
  <c r="L29" i="2"/>
  <c r="M29" i="2" s="1"/>
  <c r="L24" i="2"/>
  <c r="M24" i="2" s="1"/>
  <c r="L35" i="2"/>
  <c r="M35" i="2" s="1"/>
  <c r="L38" i="2"/>
  <c r="M38" i="2" s="1"/>
  <c r="L22" i="2"/>
  <c r="M22" i="2" s="1"/>
  <c r="L33" i="2"/>
  <c r="M33" i="2" s="1"/>
  <c r="L19" i="2"/>
  <c r="M19" i="2" s="1"/>
  <c r="L40" i="2"/>
  <c r="M40" i="2" s="1"/>
  <c r="L30" i="2"/>
  <c r="M30" i="2" s="1"/>
  <c r="L41" i="2"/>
  <c r="M41" i="2" s="1"/>
  <c r="L28" i="2"/>
  <c r="M28" i="2" s="1"/>
  <c r="L14" i="2"/>
  <c r="M14" i="2" s="1"/>
  <c r="L17" i="2"/>
  <c r="M17" i="2" s="1"/>
  <c r="L36" i="2"/>
  <c r="M36" i="2" s="1"/>
  <c r="L13" i="2"/>
  <c r="M13" i="2" s="1"/>
  <c r="L44" i="2"/>
  <c r="M49" i="2" l="1"/>
  <c r="M44" i="2"/>
  <c r="M48" i="2"/>
  <c r="M47" i="2"/>
</calcChain>
</file>

<file path=xl/sharedStrings.xml><?xml version="1.0" encoding="utf-8"?>
<sst xmlns="http://schemas.openxmlformats.org/spreadsheetml/2006/main" count="161" uniqueCount="69">
  <si>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</si>
  <si>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</si>
  <si>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</si>
  <si>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</si>
  <si>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</si>
  <si>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</si>
  <si>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</si>
  <si>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</si>
  <si>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UC1808/CZ0420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</si>
  <si>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</si>
  <si>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045-44029484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</si>
  <si>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</si>
  <si>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</si>
  <si>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</si>
  <si>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</si>
  <si>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</si>
  <si>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</si>
  <si>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</si>
  <si>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</si>
  <si>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</si>
  <si>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</si>
  <si>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</si>
  <si>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</si>
  <si>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</si>
  <si>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</si>
  <si>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</si>
  <si>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</si>
  <si>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</si>
  <si>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</si>
  <si>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</si>
  <si>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</si>
  <si>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</si>
  <si>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</si>
  <si>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</si>
  <si>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</si>
  <si>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</si>
  <si>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</si>
  <si>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</si>
  <si>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</si>
  <si>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</si>
  <si>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2J</t>
  </si>
  <si>
    <t>2.5kg</t>
  </si>
  <si>
    <t>3J</t>
  </si>
  <si>
    <t>2JD</t>
  </si>
  <si>
    <t>SANTINA</t>
  </si>
  <si>
    <t>4JDD</t>
  </si>
  <si>
    <t>3JD</t>
  </si>
  <si>
    <t>3JDD</t>
  </si>
  <si>
    <t>2JDD</t>
  </si>
  <si>
    <t>4J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</si>
  <si>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</si>
  <si>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</si>
  <si>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</si>
  <si>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</si>
  <si>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</si>
  <si>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</si>
  <si>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</si>
  <si>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</si>
  <si>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</si>
  <si>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</si>
  <si>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</si>
  <si>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</si>
  <si>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</si>
  <si>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</si>
  <si>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</si>
  <si>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</si>
  <si>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</si>
  <si>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 xml:space="preserve">1511978 : LAPINS-3J-2.5kg*11 =&gt; LAPINS-2J-2.5kg*11 size changed
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</si>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</sst>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11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  <font>
      <sz val="12"/>
      <name val="Times New Roman Regular"/>
      <family val="1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9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0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workbookViewId="0">
      <selection activeCell="D47" sqref="D47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30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38" t="s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s="1" customFormat="1" ht="24" customHeight="1">
      <c r="A8" s="4" t="s">
        <v>2</v>
      </c>
      <c r="B8" s="33" t="s">
        <v>3</v>
      </c>
      <c r="C8" s="33"/>
      <c r="E8" s="14" t="s">
        <v>4</v>
      </c>
      <c r="F8" s="15">
        <v>45282</v>
      </c>
      <c r="G8" s="16"/>
      <c r="H8" s="34" t="s">
        <v>5</v>
      </c>
      <c r="I8" s="34"/>
      <c r="J8" s="15">
        <v>45282</v>
      </c>
      <c r="L8" s="14" t="s">
        <v>6</v>
      </c>
      <c r="M8" s="5">
        <v>7.25</v>
      </c>
    </row>
    <row r="9" spans="1:13" s="1" customFormat="1" ht="24" customHeight="1">
      <c r="A9" s="4" t="s">
        <v>7</v>
      </c>
      <c r="B9" s="33" t="s">
        <v>8</v>
      </c>
      <c r="C9" s="33"/>
      <c r="E9" s="14" t="s">
        <v>9</v>
      </c>
      <c r="F9" s="5" t="s">
        <v>10</v>
      </c>
      <c r="G9" s="17"/>
      <c r="H9" s="34" t="s">
        <v>11</v>
      </c>
      <c r="I9" s="34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29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45282</v>
      </c>
      <c r="B13" s="9">
        <v>1511211</v>
      </c>
      <c r="C13" s="9" t="s">
        <v>39</v>
      </c>
      <c r="D13" s="9">
        <v>121064</v>
      </c>
      <c r="E13" s="9">
        <v>114957</v>
      </c>
      <c r="F13" s="9" t="s">
        <v>40</v>
      </c>
      <c r="G13" s="9">
        <v>280</v>
      </c>
      <c r="H13" s="9" t="s">
        <v>41</v>
      </c>
      <c r="I13" s="21">
        <v>270</v>
      </c>
      <c r="J13" s="21">
        <f>G13*I13</f>
        <v>75600</v>
      </c>
      <c r="K13" s="19">
        <f>J13/$M$8</f>
        <v>10427.586206896553</v>
      </c>
      <c r="L13" s="19">
        <f>K13/G13-$E$60</f>
        <v>14.437681992337172</v>
      </c>
      <c r="M13" s="19">
        <f>L13*G13</f>
        <v>4042.5509578544084</v>
      </c>
    </row>
    <row r="14" spans="1:13" s="2" customFormat="1" ht="24" customHeight="1">
      <c r="A14" s="8">
        <v>45282</v>
      </c>
      <c r="B14" s="9">
        <v>1511867</v>
      </c>
      <c r="C14" s="9" t="s">
        <v>39</v>
      </c>
      <c r="D14" s="9">
        <v>121064</v>
      </c>
      <c r="E14" s="9">
        <v>114957</v>
      </c>
      <c r="F14" s="9" t="s">
        <v>42</v>
      </c>
      <c r="G14" s="9">
        <v>280</v>
      </c>
      <c r="H14" s="9" t="s">
        <v>41</v>
      </c>
      <c r="I14" s="21">
        <v>285</v>
      </c>
      <c r="J14" s="21">
        <f>G14*I14</f>
        <v>79800</v>
      </c>
      <c r="K14" s="19">
        <f>J14/$M$8</f>
        <v>11006.896551724138</v>
      </c>
      <c r="L14" s="19">
        <f>K14/G14-$E$60</f>
        <v>16.506647509578546</v>
      </c>
      <c r="M14" s="19">
        <f>L14*G14</f>
        <v>4621.861302681993</v>
      </c>
    </row>
    <row r="15" spans="1:13" s="2" customFormat="1" ht="24" customHeight="1">
      <c r="A15" s="8">
        <v>45282</v>
      </c>
      <c r="B15" s="9">
        <v>1511872</v>
      </c>
      <c r="C15" s="9" t="s">
        <v>39</v>
      </c>
      <c r="D15" s="9">
        <v>121064</v>
      </c>
      <c r="E15" s="9">
        <v>114957</v>
      </c>
      <c r="F15" s="9" t="s">
        <v>43</v>
      </c>
      <c r="G15" s="9">
        <v>280</v>
      </c>
      <c r="H15" s="9" t="s">
        <v>41</v>
      </c>
      <c r="I15" s="21">
        <v>280</v>
      </c>
      <c r="J15" s="21">
        <f t="shared" ref="J15:J34" si="0">G15*I15</f>
        <v>78400</v>
      </c>
      <c r="K15" s="19">
        <f t="shared" ref="K15:K34" si="1">J15/$M$8</f>
        <v>10813.793103448275</v>
      </c>
      <c r="L15" s="19">
        <f t="shared" ref="L15:L34" si="2">K15/G15-$E$60</f>
        <v>15.816992337164752</v>
      </c>
      <c r="M15" s="19">
        <f t="shared" ref="M15:M34" si="3">L15*G15</f>
        <v>4428.7578544061307</v>
      </c>
    </row>
    <row r="16" spans="1:13" s="2" customFormat="1" ht="24" customHeight="1">
      <c r="A16" s="8">
        <v>45282</v>
      </c>
      <c r="B16" s="9">
        <v>1511877</v>
      </c>
      <c r="C16" s="9" t="s">
        <v>39</v>
      </c>
      <c r="D16" s="9">
        <v>121064</v>
      </c>
      <c r="E16" s="9">
        <v>105448</v>
      </c>
      <c r="F16" s="9" t="s">
        <v>43</v>
      </c>
      <c r="G16" s="9">
        <v>279</v>
      </c>
      <c r="H16" s="9" t="s">
        <v>41</v>
      </c>
      <c r="I16" s="21">
        <v>270</v>
      </c>
      <c r="J16" s="21">
        <f t="shared" si="0"/>
        <v>75330</v>
      </c>
      <c r="K16" s="19">
        <f t="shared" si="1"/>
        <v>10390.344827586207</v>
      </c>
      <c r="L16" s="19">
        <f t="shared" si="2"/>
        <v>14.437681992337165</v>
      </c>
      <c r="M16" s="19">
        <f t="shared" si="3"/>
        <v>4028.1132758620688</v>
      </c>
    </row>
    <row r="17" spans="1:13" s="2" customFormat="1" ht="24" customHeight="1">
      <c r="A17" s="8">
        <v>45282</v>
      </c>
      <c r="B17" s="9">
        <v>1511877</v>
      </c>
      <c r="C17" s="9" t="s">
        <v>39</v>
      </c>
      <c r="D17" s="9">
        <v>121064</v>
      </c>
      <c r="E17" s="9">
        <v>105448</v>
      </c>
      <c r="F17" s="9" t="s">
        <v>43</v>
      </c>
      <c r="G17" s="9">
        <v>1</v>
      </c>
      <c r="H17" s="9" t="s">
        <v>41</v>
      </c>
      <c r="I17" s="21">
        <v>280</v>
      </c>
      <c r="J17" s="21">
        <f t="shared" si="0"/>
        <v>280</v>
      </c>
      <c r="K17" s="19">
        <f t="shared" si="1"/>
        <v>38.620689655172413</v>
      </c>
      <c r="L17" s="19">
        <f t="shared" si="2"/>
        <v>15.816992337164752</v>
      </c>
      <c r="M17" s="19">
        <f t="shared" si="3"/>
        <v>15.816992337164752</v>
      </c>
    </row>
    <row r="18" spans="1:13" s="2" customFormat="1" ht="24" customHeight="1">
      <c r="A18" s="8">
        <v>45282</v>
      </c>
      <c r="B18" s="9">
        <v>1511881</v>
      </c>
      <c r="C18" s="9" t="s">
        <v>39</v>
      </c>
      <c r="D18" s="9">
        <v>121064</v>
      </c>
      <c r="E18" s="9">
        <v>105448</v>
      </c>
      <c r="F18" s="9" t="s">
        <v>43</v>
      </c>
      <c r="G18" s="9">
        <v>280</v>
      </c>
      <c r="H18" s="9" t="s">
        <v>41</v>
      </c>
      <c r="I18" s="21">
        <v>270</v>
      </c>
      <c r="J18" s="21">
        <f t="shared" si="0"/>
        <v>75600</v>
      </c>
      <c r="K18" s="19">
        <f t="shared" si="1"/>
        <v>10427.586206896553</v>
      </c>
      <c r="L18" s="19">
        <f t="shared" si="2"/>
        <v>14.437681992337172</v>
      </c>
      <c r="M18" s="19">
        <f t="shared" si="3"/>
        <v>4042.5509578544084</v>
      </c>
    </row>
    <row r="19" spans="1:13" s="2" customFormat="1" ht="24" customHeight="1">
      <c r="A19" s="8">
        <v>45282</v>
      </c>
      <c r="B19" s="9">
        <v>1511894</v>
      </c>
      <c r="C19" s="9" t="s">
        <v>39</v>
      </c>
      <c r="D19" s="9">
        <v>121064</v>
      </c>
      <c r="E19" s="9">
        <v>105448</v>
      </c>
      <c r="F19" s="9" t="s">
        <v>43</v>
      </c>
      <c r="G19" s="9">
        <v>280</v>
      </c>
      <c r="H19" s="9" t="s">
        <v>41</v>
      </c>
      <c r="I19" s="21">
        <v>270</v>
      </c>
      <c r="J19" s="21">
        <f t="shared" si="0"/>
        <v>75600</v>
      </c>
      <c r="K19" s="19">
        <f t="shared" si="1"/>
        <v>10427.586206896553</v>
      </c>
      <c r="L19" s="19">
        <f t="shared" si="2"/>
        <v>14.437681992337172</v>
      </c>
      <c r="M19" s="19">
        <f t="shared" si="3"/>
        <v>4042.5509578544084</v>
      </c>
    </row>
    <row r="20" spans="1:13" s="2" customFormat="1" ht="24" customHeight="1">
      <c r="A20" s="8">
        <v>45282</v>
      </c>
      <c r="B20" s="9">
        <v>1511899</v>
      </c>
      <c r="C20" s="9" t="s">
        <v>39</v>
      </c>
      <c r="D20" s="9">
        <v>121064</v>
      </c>
      <c r="E20" s="9">
        <v>105448</v>
      </c>
      <c r="F20" s="9" t="s">
        <v>43</v>
      </c>
      <c r="G20" s="9">
        <v>280</v>
      </c>
      <c r="H20" s="9" t="s">
        <v>41</v>
      </c>
      <c r="I20" s="21">
        <v>280</v>
      </c>
      <c r="J20" s="21">
        <f t="shared" si="0"/>
        <v>78400</v>
      </c>
      <c r="K20" s="19">
        <f t="shared" si="1"/>
        <v>10813.793103448275</v>
      </c>
      <c r="L20" s="19">
        <f t="shared" si="2"/>
        <v>15.816992337164752</v>
      </c>
      <c r="M20" s="19">
        <f t="shared" si="3"/>
        <v>4428.7578544061307</v>
      </c>
    </row>
    <row r="21" spans="1:13" s="2" customFormat="1" ht="24" customHeight="1">
      <c r="A21" s="8">
        <v>45282</v>
      </c>
      <c r="B21" s="9">
        <v>1511904</v>
      </c>
      <c r="C21" s="9" t="s">
        <v>39</v>
      </c>
      <c r="D21" s="9">
        <v>121064</v>
      </c>
      <c r="E21" s="9">
        <v>105448</v>
      </c>
      <c r="F21" s="9" t="s">
        <v>43</v>
      </c>
      <c r="G21" s="9">
        <v>280</v>
      </c>
      <c r="H21" s="9" t="s">
        <v>41</v>
      </c>
      <c r="I21" s="21">
        <v>280</v>
      </c>
      <c r="J21" s="21">
        <f t="shared" si="0"/>
        <v>78400</v>
      </c>
      <c r="K21" s="19">
        <f t="shared" si="1"/>
        <v>10813.793103448275</v>
      </c>
      <c r="L21" s="19">
        <f t="shared" si="2"/>
        <v>15.816992337164752</v>
      </c>
      <c r="M21" s="19">
        <f t="shared" si="3"/>
        <v>4428.7578544061307</v>
      </c>
    </row>
    <row r="22" spans="1:13" s="2" customFormat="1" ht="24" customHeight="1">
      <c r="A22" s="8">
        <v>45282</v>
      </c>
      <c r="B22" s="9">
        <v>1511913</v>
      </c>
      <c r="C22" s="9" t="s">
        <v>39</v>
      </c>
      <c r="D22" s="9">
        <v>121064</v>
      </c>
      <c r="E22" s="9">
        <v>105448</v>
      </c>
      <c r="F22" s="9" t="s">
        <v>43</v>
      </c>
      <c r="G22" s="9">
        <v>280</v>
      </c>
      <c r="H22" s="9" t="s">
        <v>41</v>
      </c>
      <c r="I22" s="21">
        <v>280</v>
      </c>
      <c r="J22" s="21">
        <f t="shared" si="0"/>
        <v>78400</v>
      </c>
      <c r="K22" s="19">
        <f t="shared" si="1"/>
        <v>10813.793103448275</v>
      </c>
      <c r="L22" s="19">
        <f t="shared" si="2"/>
        <v>15.816992337164752</v>
      </c>
      <c r="M22" s="19">
        <f t="shared" si="3"/>
        <v>4428.7578544061307</v>
      </c>
    </row>
    <row r="23" spans="1:13" s="2" customFormat="1" ht="24" customHeight="1">
      <c r="A23" s="8">
        <v>45282</v>
      </c>
      <c r="B23" s="9">
        <v>1511919</v>
      </c>
      <c r="C23" s="9" t="s">
        <v>39</v>
      </c>
      <c r="D23" s="9">
        <v>121064</v>
      </c>
      <c r="E23" s="9">
        <v>105448</v>
      </c>
      <c r="F23" s="9" t="s">
        <v>43</v>
      </c>
      <c r="G23" s="9">
        <v>280</v>
      </c>
      <c r="H23" s="9" t="s">
        <v>41</v>
      </c>
      <c r="I23" s="21">
        <v>280</v>
      </c>
      <c r="J23" s="21">
        <f t="shared" si="0"/>
        <v>78400</v>
      </c>
      <c r="K23" s="19">
        <f t="shared" si="1"/>
        <v>10813.793103448275</v>
      </c>
      <c r="L23" s="19">
        <f t="shared" si="2"/>
        <v>15.816992337164752</v>
      </c>
      <c r="M23" s="19">
        <f t="shared" si="3"/>
        <v>4428.7578544061307</v>
      </c>
    </row>
    <row r="24" spans="1:13" s="2" customFormat="1" ht="24" customHeight="1">
      <c r="A24" s="8">
        <v>45282</v>
      </c>
      <c r="B24" s="9">
        <v>1511923</v>
      </c>
      <c r="C24" s="9" t="s">
        <v>39</v>
      </c>
      <c r="D24" s="9">
        <v>121064</v>
      </c>
      <c r="E24" s="9">
        <v>105448</v>
      </c>
      <c r="F24" s="9" t="s">
        <v>43</v>
      </c>
      <c r="G24" s="9">
        <v>280</v>
      </c>
      <c r="H24" s="9" t="s">
        <v>41</v>
      </c>
      <c r="I24" s="21">
        <v>270</v>
      </c>
      <c r="J24" s="21">
        <f t="shared" si="0"/>
        <v>75600</v>
      </c>
      <c r="K24" s="19">
        <f t="shared" si="1"/>
        <v>10427.586206896553</v>
      </c>
      <c r="L24" s="19">
        <f t="shared" si="2"/>
        <v>14.437681992337172</v>
      </c>
      <c r="M24" s="19">
        <f t="shared" si="3"/>
        <v>4042.5509578544084</v>
      </c>
    </row>
    <row r="25" spans="1:13" s="2" customFormat="1" ht="24" customHeight="1">
      <c r="A25" s="8">
        <v>45282</v>
      </c>
      <c r="B25" s="9">
        <v>1511927</v>
      </c>
      <c r="C25" s="9" t="s">
        <v>39</v>
      </c>
      <c r="D25" s="9">
        <v>121064</v>
      </c>
      <c r="E25" s="9">
        <v>105448</v>
      </c>
      <c r="F25" s="9" t="s">
        <v>43</v>
      </c>
      <c r="G25" s="9">
        <v>280</v>
      </c>
      <c r="H25" s="9" t="s">
        <v>41</v>
      </c>
      <c r="I25" s="21">
        <v>270</v>
      </c>
      <c r="J25" s="21">
        <f t="shared" si="0"/>
        <v>75600</v>
      </c>
      <c r="K25" s="19">
        <f t="shared" si="1"/>
        <v>10427.586206896553</v>
      </c>
      <c r="L25" s="19">
        <f t="shared" si="2"/>
        <v>14.437681992337172</v>
      </c>
      <c r="M25" s="19">
        <f t="shared" si="3"/>
        <v>4042.5509578544084</v>
      </c>
    </row>
    <row r="26" spans="1:13" s="2" customFormat="1" ht="24" customHeight="1">
      <c r="A26" s="8">
        <v>45282</v>
      </c>
      <c r="B26" s="9">
        <v>1511931</v>
      </c>
      <c r="C26" s="9" t="s">
        <v>39</v>
      </c>
      <c r="D26" s="9">
        <v>121064</v>
      </c>
      <c r="E26" s="9">
        <v>105448</v>
      </c>
      <c r="F26" s="9" t="s">
        <v>43</v>
      </c>
      <c r="G26" s="9">
        <v>280</v>
      </c>
      <c r="H26" s="9" t="s">
        <v>41</v>
      </c>
      <c r="I26" s="21">
        <v>280</v>
      </c>
      <c r="J26" s="21">
        <f t="shared" si="0"/>
        <v>78400</v>
      </c>
      <c r="K26" s="19">
        <f t="shared" si="1"/>
        <v>10813.793103448275</v>
      </c>
      <c r="L26" s="19">
        <f t="shared" si="2"/>
        <v>15.816992337164752</v>
      </c>
      <c r="M26" s="19">
        <f t="shared" si="3"/>
        <v>4428.7578544061307</v>
      </c>
    </row>
    <row r="27" spans="1:13" s="2" customFormat="1" ht="24" customHeight="1">
      <c r="A27" s="8">
        <v>45282</v>
      </c>
      <c r="B27" s="9">
        <v>1511975</v>
      </c>
      <c r="C27" s="9" t="s">
        <v>44</v>
      </c>
      <c r="D27" s="9">
        <v>121064</v>
      </c>
      <c r="E27" s="9">
        <v>121944</v>
      </c>
      <c r="F27" s="9" t="s">
        <v>45</v>
      </c>
      <c r="G27" s="9">
        <v>64</v>
      </c>
      <c r="H27" s="9" t="s">
        <v>41</v>
      </c>
      <c r="I27" s="21">
        <v>270</v>
      </c>
      <c r="J27" s="21">
        <f t="shared" si="0"/>
        <v>17280</v>
      </c>
      <c r="K27" s="19">
        <f t="shared" si="1"/>
        <v>2383.4482758620688</v>
      </c>
      <c r="L27" s="19">
        <f t="shared" si="2"/>
        <v>14.437681992337165</v>
      </c>
      <c r="M27" s="19">
        <f t="shared" si="3"/>
        <v>924.01164750957855</v>
      </c>
    </row>
    <row r="28" spans="1:13" s="2" customFormat="1" ht="24" customHeight="1">
      <c r="A28" s="8">
        <v>45282</v>
      </c>
      <c r="B28" s="9">
        <v>1511975</v>
      </c>
      <c r="C28" s="9" t="s">
        <v>39</v>
      </c>
      <c r="D28" s="9">
        <v>121064</v>
      </c>
      <c r="E28" s="9">
        <v>114957</v>
      </c>
      <c r="F28" s="9" t="s">
        <v>43</v>
      </c>
      <c r="G28" s="9">
        <v>11</v>
      </c>
      <c r="H28" s="9" t="s">
        <v>41</v>
      </c>
      <c r="I28" s="21">
        <v>270</v>
      </c>
      <c r="J28" s="21">
        <f t="shared" si="0"/>
        <v>2970</v>
      </c>
      <c r="K28" s="19">
        <f t="shared" si="1"/>
        <v>409.65517241379308</v>
      </c>
      <c r="L28" s="19">
        <f t="shared" si="2"/>
        <v>14.437681992337165</v>
      </c>
      <c r="M28" s="19">
        <f t="shared" si="3"/>
        <v>158.8145019157088</v>
      </c>
    </row>
    <row r="29" spans="1:13" s="2" customFormat="1" ht="24" customHeight="1">
      <c r="A29" s="8">
        <v>45282</v>
      </c>
      <c r="B29" s="9">
        <v>1511975</v>
      </c>
      <c r="C29" s="9" t="s">
        <v>39</v>
      </c>
      <c r="D29" s="9">
        <v>121064</v>
      </c>
      <c r="E29" s="9">
        <v>121944</v>
      </c>
      <c r="F29" s="9" t="s">
        <v>46</v>
      </c>
      <c r="G29" s="9">
        <v>7</v>
      </c>
      <c r="H29" s="9" t="s">
        <v>41</v>
      </c>
      <c r="I29" s="21">
        <v>270</v>
      </c>
      <c r="J29" s="21">
        <f t="shared" si="0"/>
        <v>1890</v>
      </c>
      <c r="K29" s="19">
        <f t="shared" si="1"/>
        <v>260.68965517241378</v>
      </c>
      <c r="L29" s="19">
        <f t="shared" si="2"/>
        <v>14.437681992337165</v>
      </c>
      <c r="M29" s="19">
        <f t="shared" si="3"/>
        <v>101.06377394636016</v>
      </c>
    </row>
    <row r="30" spans="1:13" s="2" customFormat="1" ht="24" customHeight="1">
      <c r="A30" s="8">
        <v>45282</v>
      </c>
      <c r="B30" s="9">
        <v>1511975</v>
      </c>
      <c r="C30" s="9" t="s">
        <v>39</v>
      </c>
      <c r="D30" s="9">
        <v>121064</v>
      </c>
      <c r="E30" s="9">
        <v>121944</v>
      </c>
      <c r="F30" s="9" t="s">
        <v>43</v>
      </c>
      <c r="G30" s="9">
        <v>82</v>
      </c>
      <c r="H30" s="9" t="s">
        <v>41</v>
      </c>
      <c r="I30" s="21">
        <v>270</v>
      </c>
      <c r="J30" s="21">
        <f t="shared" si="0"/>
        <v>22140</v>
      </c>
      <c r="K30" s="19">
        <f t="shared" si="1"/>
        <v>3053.7931034482758</v>
      </c>
      <c r="L30" s="19">
        <f t="shared" si="2"/>
        <v>14.437681992337165</v>
      </c>
      <c r="M30" s="19">
        <f t="shared" si="3"/>
        <v>1183.8899233716475</v>
      </c>
    </row>
    <row r="31" spans="1:13" s="2" customFormat="1" ht="24" customHeight="1">
      <c r="A31" s="8">
        <v>45282</v>
      </c>
      <c r="B31" s="9">
        <v>1511975</v>
      </c>
      <c r="C31" s="9" t="s">
        <v>44</v>
      </c>
      <c r="D31" s="9">
        <v>121064</v>
      </c>
      <c r="E31" s="9">
        <v>121944</v>
      </c>
      <c r="F31" s="9" t="s">
        <v>47</v>
      </c>
      <c r="G31" s="9">
        <v>13</v>
      </c>
      <c r="H31" s="9" t="s">
        <v>41</v>
      </c>
      <c r="I31" s="21">
        <v>270</v>
      </c>
      <c r="J31" s="21">
        <f t="shared" si="0"/>
        <v>3510</v>
      </c>
      <c r="K31" s="19">
        <f t="shared" si="1"/>
        <v>484.13793103448273</v>
      </c>
      <c r="L31" s="19">
        <f t="shared" si="2"/>
        <v>14.437681992337165</v>
      </c>
      <c r="M31" s="19">
        <f t="shared" si="3"/>
        <v>187.68986590038315</v>
      </c>
    </row>
    <row r="32" spans="1:13" s="2" customFormat="1" ht="24" customHeight="1">
      <c r="A32" s="8">
        <v>45282</v>
      </c>
      <c r="B32" s="9">
        <v>1511975</v>
      </c>
      <c r="C32" s="9" t="s">
        <v>44</v>
      </c>
      <c r="D32" s="9">
        <v>121064</v>
      </c>
      <c r="E32" s="9">
        <v>121944</v>
      </c>
      <c r="F32" s="9" t="s">
        <v>43</v>
      </c>
      <c r="G32" s="9">
        <v>41</v>
      </c>
      <c r="H32" s="9" t="s">
        <v>41</v>
      </c>
      <c r="I32" s="21">
        <v>270</v>
      </c>
      <c r="J32" s="21">
        <f t="shared" si="0"/>
        <v>11070</v>
      </c>
      <c r="K32" s="19">
        <f t="shared" si="1"/>
        <v>1526.8965517241379</v>
      </c>
      <c r="L32" s="19">
        <f t="shared" si="2"/>
        <v>14.437681992337165</v>
      </c>
      <c r="M32" s="19">
        <f t="shared" si="3"/>
        <v>591.94496168582373</v>
      </c>
    </row>
    <row r="33" spans="1:15" s="2" customFormat="1" ht="24" customHeight="1">
      <c r="A33" s="8">
        <v>45282</v>
      </c>
      <c r="B33" s="9">
        <v>1511975</v>
      </c>
      <c r="C33" s="9" t="s">
        <v>44</v>
      </c>
      <c r="D33" s="9">
        <v>121064</v>
      </c>
      <c r="E33" s="9">
        <v>121944</v>
      </c>
      <c r="F33" s="9" t="s">
        <v>46</v>
      </c>
      <c r="G33" s="9">
        <v>29</v>
      </c>
      <c r="H33" s="9" t="s">
        <v>41</v>
      </c>
      <c r="I33" s="21">
        <v>270</v>
      </c>
      <c r="J33" s="21">
        <f t="shared" si="0"/>
        <v>7830</v>
      </c>
      <c r="K33" s="19">
        <f t="shared" si="1"/>
        <v>1080</v>
      </c>
      <c r="L33" s="19">
        <f t="shared" si="2"/>
        <v>14.437681992337165</v>
      </c>
      <c r="M33" s="19">
        <f t="shared" si="3"/>
        <v>418.69277777777779</v>
      </c>
    </row>
    <row r="34" spans="1:15" s="2" customFormat="1" ht="24" customHeight="1">
      <c r="A34" s="8">
        <v>45282</v>
      </c>
      <c r="B34" s="9">
        <v>1511975</v>
      </c>
      <c r="C34" s="9" t="s">
        <v>44</v>
      </c>
      <c r="D34" s="9">
        <v>121064</v>
      </c>
      <c r="E34" s="9">
        <v>121944</v>
      </c>
      <c r="F34" s="9" t="s">
        <v>48</v>
      </c>
      <c r="G34" s="9">
        <v>33</v>
      </c>
      <c r="H34" s="9" t="s">
        <v>41</v>
      </c>
      <c r="I34" s="21">
        <v>270</v>
      </c>
      <c r="J34" s="21">
        <f t="shared" si="0"/>
        <v>8910</v>
      </c>
      <c r="K34" s="19">
        <f t="shared" si="1"/>
        <v>1228.9655172413793</v>
      </c>
      <c r="L34" s="19">
        <f t="shared" si="2"/>
        <v>14.437681992337165</v>
      </c>
      <c r="M34" s="19">
        <f t="shared" si="3"/>
        <v>476.44350574712644</v>
      </c>
    </row>
    <row r="35" spans="1:15" s="2" customFormat="1" ht="24" customHeight="1">
      <c r="A35" s="8">
        <v>45282</v>
      </c>
      <c r="B35" s="9">
        <v>1511977</v>
      </c>
      <c r="C35" s="9" t="s">
        <v>39</v>
      </c>
      <c r="D35" s="9">
        <v>121064</v>
      </c>
      <c r="E35" s="9">
        <v>121944</v>
      </c>
      <c r="F35" s="9" t="s">
        <v>49</v>
      </c>
      <c r="G35" s="9">
        <v>280</v>
      </c>
      <c r="H35" s="9" t="s">
        <v>41</v>
      </c>
      <c r="I35" s="21">
        <v>310</v>
      </c>
      <c r="J35" s="21">
        <f t="shared" ref="J35:J42" si="4">G35*I35</f>
        <v>86800</v>
      </c>
      <c r="K35" s="19">
        <f t="shared" ref="K35:K42" si="5">J35/$M$8</f>
        <v>11972.413793103447</v>
      </c>
      <c r="L35" s="19">
        <f t="shared" ref="L35:L42" si="6">K35/G35-$E$60</f>
        <v>19.954923371647507</v>
      </c>
      <c r="M35" s="19">
        <f t="shared" ref="M35:M42" si="7">L35*G35</f>
        <v>5587.3785440613019</v>
      </c>
    </row>
    <row r="36" spans="1:15" s="2" customFormat="1" ht="24" customHeight="1">
      <c r="A36" s="8">
        <v>45282</v>
      </c>
      <c r="B36" s="9">
        <v>1511978</v>
      </c>
      <c r="C36" s="9" t="s">
        <v>39</v>
      </c>
      <c r="D36" s="9">
        <v>121064</v>
      </c>
      <c r="E36" s="9">
        <v>114957</v>
      </c>
      <c r="F36" s="18" t="s">
        <v>40</v>
      </c>
      <c r="G36" s="9">
        <v>11</v>
      </c>
      <c r="H36" s="9" t="s">
        <v>41</v>
      </c>
      <c r="I36" s="21">
        <v>270</v>
      </c>
      <c r="J36" s="21">
        <f t="shared" si="4"/>
        <v>2970</v>
      </c>
      <c r="K36" s="19">
        <f t="shared" si="5"/>
        <v>409.65517241379308</v>
      </c>
      <c r="L36" s="19">
        <f t="shared" si="6"/>
        <v>14.437681992337165</v>
      </c>
      <c r="M36" s="19">
        <f t="shared" si="7"/>
        <v>158.8145019157088</v>
      </c>
    </row>
    <row r="37" spans="1:15" s="2" customFormat="1" ht="24" customHeight="1">
      <c r="A37" s="8">
        <v>45282</v>
      </c>
      <c r="B37" s="9">
        <v>1511978</v>
      </c>
      <c r="C37" s="9" t="s">
        <v>39</v>
      </c>
      <c r="D37" s="9">
        <v>121064</v>
      </c>
      <c r="E37" s="9">
        <v>114957</v>
      </c>
      <c r="F37" s="9" t="s">
        <v>42</v>
      </c>
      <c r="G37" s="9">
        <v>6</v>
      </c>
      <c r="H37" s="9" t="s">
        <v>41</v>
      </c>
      <c r="I37" s="21">
        <v>300</v>
      </c>
      <c r="J37" s="21">
        <f t="shared" si="4"/>
        <v>1800</v>
      </c>
      <c r="K37" s="19">
        <f t="shared" si="5"/>
        <v>248.27586206896552</v>
      </c>
      <c r="L37" s="19">
        <f t="shared" si="6"/>
        <v>18.575613026819926</v>
      </c>
      <c r="M37" s="19">
        <f t="shared" si="7"/>
        <v>111.45367816091957</v>
      </c>
    </row>
    <row r="38" spans="1:15" s="2" customFormat="1" ht="24" customHeight="1">
      <c r="A38" s="8">
        <v>45282</v>
      </c>
      <c r="B38" s="9">
        <v>1511978</v>
      </c>
      <c r="C38" s="9" t="s">
        <v>39</v>
      </c>
      <c r="D38" s="9">
        <v>121064</v>
      </c>
      <c r="E38" s="9">
        <v>121944</v>
      </c>
      <c r="F38" s="9" t="s">
        <v>42</v>
      </c>
      <c r="G38" s="9">
        <v>263</v>
      </c>
      <c r="H38" s="9" t="s">
        <v>41</v>
      </c>
      <c r="I38" s="21">
        <v>300</v>
      </c>
      <c r="J38" s="21">
        <f t="shared" si="4"/>
        <v>78900</v>
      </c>
      <c r="K38" s="19">
        <f t="shared" si="5"/>
        <v>10882.758620689656</v>
      </c>
      <c r="L38" s="19">
        <f t="shared" si="6"/>
        <v>18.575613026819926</v>
      </c>
      <c r="M38" s="19">
        <f t="shared" si="7"/>
        <v>4885.3862260536407</v>
      </c>
    </row>
    <row r="39" spans="1:15" s="2" customFormat="1" ht="24" customHeight="1">
      <c r="A39" s="8">
        <v>45282</v>
      </c>
      <c r="B39" s="9">
        <v>1511979</v>
      </c>
      <c r="C39" s="9" t="s">
        <v>39</v>
      </c>
      <c r="D39" s="9">
        <v>121064</v>
      </c>
      <c r="E39" s="9">
        <v>121944</v>
      </c>
      <c r="F39" s="9" t="s">
        <v>43</v>
      </c>
      <c r="G39" s="9">
        <v>135</v>
      </c>
      <c r="H39" s="9" t="s">
        <v>41</v>
      </c>
      <c r="I39" s="21">
        <v>270</v>
      </c>
      <c r="J39" s="21">
        <f t="shared" si="4"/>
        <v>36450</v>
      </c>
      <c r="K39" s="19">
        <f t="shared" si="5"/>
        <v>5027.5862068965516</v>
      </c>
      <c r="L39" s="19">
        <f t="shared" si="6"/>
        <v>14.437681992337165</v>
      </c>
      <c r="M39" s="19">
        <f t="shared" si="7"/>
        <v>1949.0870689655173</v>
      </c>
    </row>
    <row r="40" spans="1:15" s="2" customFormat="1" ht="24" customHeight="1">
      <c r="A40" s="8">
        <v>45282</v>
      </c>
      <c r="B40" s="9">
        <v>1511979</v>
      </c>
      <c r="C40" s="9" t="s">
        <v>39</v>
      </c>
      <c r="D40" s="9">
        <v>121064</v>
      </c>
      <c r="E40" s="9">
        <v>114957</v>
      </c>
      <c r="F40" s="9" t="s">
        <v>40</v>
      </c>
      <c r="G40" s="9">
        <v>145</v>
      </c>
      <c r="H40" s="9" t="s">
        <v>41</v>
      </c>
      <c r="I40" s="21">
        <v>270</v>
      </c>
      <c r="J40" s="21">
        <f t="shared" si="4"/>
        <v>39150</v>
      </c>
      <c r="K40" s="19">
        <f t="shared" si="5"/>
        <v>5400</v>
      </c>
      <c r="L40" s="19">
        <f t="shared" si="6"/>
        <v>14.437681992337165</v>
      </c>
      <c r="M40" s="19">
        <f t="shared" si="7"/>
        <v>2093.463888888889</v>
      </c>
    </row>
    <row r="41" spans="1:15" s="2" customFormat="1" ht="24" customHeight="1">
      <c r="A41" s="8">
        <v>45282</v>
      </c>
      <c r="B41" s="9">
        <v>1511980</v>
      </c>
      <c r="C41" s="9" t="s">
        <v>39</v>
      </c>
      <c r="D41" s="9">
        <v>121064</v>
      </c>
      <c r="E41" s="9">
        <v>114957</v>
      </c>
      <c r="F41" s="9" t="s">
        <v>40</v>
      </c>
      <c r="G41" s="9">
        <v>8</v>
      </c>
      <c r="H41" s="9" t="s">
        <v>41</v>
      </c>
      <c r="I41" s="21">
        <v>270</v>
      </c>
      <c r="J41" s="21">
        <f t="shared" si="4"/>
        <v>2160</v>
      </c>
      <c r="K41" s="19">
        <f t="shared" si="5"/>
        <v>297.93103448275861</v>
      </c>
      <c r="L41" s="19">
        <f t="shared" si="6"/>
        <v>14.437681992337165</v>
      </c>
      <c r="M41" s="19">
        <f t="shared" si="7"/>
        <v>115.50145593869732</v>
      </c>
    </row>
    <row r="42" spans="1:15" s="2" customFormat="1" ht="24" customHeight="1">
      <c r="A42" s="8">
        <v>45282</v>
      </c>
      <c r="B42" s="9">
        <v>1511980</v>
      </c>
      <c r="C42" s="9" t="s">
        <v>39</v>
      </c>
      <c r="D42" s="9">
        <v>121064</v>
      </c>
      <c r="E42" s="9">
        <v>121944</v>
      </c>
      <c r="F42" s="9" t="s">
        <v>40</v>
      </c>
      <c r="G42" s="9">
        <v>272</v>
      </c>
      <c r="H42" s="9" t="s">
        <v>41</v>
      </c>
      <c r="I42" s="21">
        <v>270</v>
      </c>
      <c r="J42" s="21">
        <f t="shared" si="4"/>
        <v>73440</v>
      </c>
      <c r="K42" s="19">
        <f t="shared" si="5"/>
        <v>10129.655172413793</v>
      </c>
      <c r="L42" s="19">
        <f t="shared" si="6"/>
        <v>14.437681992337165</v>
      </c>
      <c r="M42" s="19">
        <f t="shared" si="7"/>
        <v>3927.0495019157088</v>
      </c>
    </row>
    <row r="43" spans="1:15" s="2" customFormat="1" ht="24" customHeight="1">
      <c r="A43" s="9"/>
      <c r="B43" s="9"/>
      <c r="C43" s="9"/>
      <c r="D43" s="9"/>
      <c r="E43" s="9"/>
      <c r="F43" s="9"/>
      <c r="G43" s="9"/>
      <c r="H43" s="9"/>
      <c r="I43" s="22"/>
      <c r="J43" s="21"/>
      <c r="K43" s="23"/>
      <c r="L43" s="23"/>
      <c r="M43" s="23"/>
    </row>
    <row r="44" spans="1:15" s="2" customFormat="1" ht="24" customHeight="1">
      <c r="A44" s="10" t="s">
        <v>50</v>
      </c>
      <c r="B44" s="10" t="s">
        <v>50</v>
      </c>
      <c r="C44" s="10" t="s">
        <v>51</v>
      </c>
      <c r="D44" s="10" t="s">
        <v>50</v>
      </c>
      <c r="E44" s="10" t="s">
        <v>50</v>
      </c>
      <c r="F44" s="10" t="s">
        <v>50</v>
      </c>
      <c r="G44" s="10">
        <f>SUM(G13:G42)</f>
        <v>5040</v>
      </c>
      <c r="H44" s="10"/>
      <c r="I44" s="24"/>
      <c r="J44" s="25">
        <f>SUM(J13:J42)</f>
        <v>1401080</v>
      </c>
      <c r="K44" s="26">
        <f>SUM(K13:K42)</f>
        <v>193252.41379310345</v>
      </c>
      <c r="L44" s="26">
        <f>K44/G44-E60</f>
        <v>15.54003557744937</v>
      </c>
      <c r="M44" s="26">
        <f>SUM(M13:M42)</f>
        <v>78321.779310344835</v>
      </c>
    </row>
    <row r="45" spans="1:15" ht="16">
      <c r="J45" s="27"/>
      <c r="K45" s="27"/>
      <c r="L45" s="27"/>
      <c r="M45" s="27"/>
      <c r="O45" s="2"/>
    </row>
    <row r="46" spans="1:15" s="1" customFormat="1" ht="22" customHeight="1">
      <c r="A46" s="35" t="s">
        <v>52</v>
      </c>
      <c r="B46" s="35"/>
      <c r="C46" s="35"/>
      <c r="D46" s="11" t="s">
        <v>53</v>
      </c>
      <c r="E46" s="11" t="s">
        <v>54</v>
      </c>
      <c r="G46" s="40" t="s">
        <v>67</v>
      </c>
      <c r="H46" s="39"/>
      <c r="I46" s="39"/>
      <c r="J46" s="39"/>
      <c r="K46" s="39"/>
      <c r="L46" s="28" t="s">
        <v>30</v>
      </c>
      <c r="M46" s="30" t="s">
        <v>55</v>
      </c>
      <c r="O46" s="2"/>
    </row>
    <row r="47" spans="1:15" s="1" customFormat="1" ht="22" customHeight="1">
      <c r="A47" s="35" t="s">
        <v>56</v>
      </c>
      <c r="B47" s="35"/>
      <c r="C47" s="35"/>
      <c r="D47" s="12">
        <f>J44*0.09</f>
        <v>126097.2</v>
      </c>
      <c r="E47" s="19">
        <f>D47/$M$8</f>
        <v>17392.717241379309</v>
      </c>
      <c r="G47" s="39"/>
      <c r="H47" s="39"/>
      <c r="I47" s="39"/>
      <c r="J47" s="39"/>
      <c r="K47" s="39"/>
      <c r="L47" s="28">
        <v>105448</v>
      </c>
      <c r="M47" s="19">
        <f>SUMIF($E$13:$E$42,105448,$M$13:$M$42)</f>
        <v>42357.923371647528</v>
      </c>
      <c r="O47" s="2"/>
    </row>
    <row r="48" spans="1:15" s="1" customFormat="1" ht="22" customHeight="1">
      <c r="A48" s="35" t="s">
        <v>57</v>
      </c>
      <c r="B48" s="35"/>
      <c r="C48" s="35"/>
      <c r="D48" s="12">
        <v>575907.80000000005</v>
      </c>
      <c r="E48" s="19">
        <f t="shared" ref="E48:E55" si="8">D48/$M$8</f>
        <v>79435.558620689655</v>
      </c>
      <c r="G48" s="39"/>
      <c r="H48" s="39"/>
      <c r="I48" s="39"/>
      <c r="J48" s="39"/>
      <c r="K48" s="39"/>
      <c r="L48" s="28">
        <v>114957</v>
      </c>
      <c r="M48" s="19">
        <f>SUMIF($E$13:$E$42,114957,$M$13:$M$42)</f>
        <v>15731.218141762458</v>
      </c>
      <c r="O48" s="2"/>
    </row>
    <row r="49" spans="1:15" s="1" customFormat="1" ht="22" customHeight="1">
      <c r="A49" s="35" t="s">
        <v>58</v>
      </c>
      <c r="B49" s="35"/>
      <c r="C49" s="35"/>
      <c r="D49" s="12">
        <v>0</v>
      </c>
      <c r="E49" s="19">
        <f t="shared" si="8"/>
        <v>0</v>
      </c>
      <c r="G49" s="39"/>
      <c r="H49" s="39"/>
      <c r="I49" s="39"/>
      <c r="J49" s="39"/>
      <c r="K49" s="39"/>
      <c r="L49" s="28">
        <v>121944</v>
      </c>
      <c r="M49" s="19">
        <f>SUMIF($E$13:$E$42,121944,$M$13:$M$42)</f>
        <v>20232.637796934865</v>
      </c>
      <c r="O49" s="2"/>
    </row>
    <row r="50" spans="1:15" s="1" customFormat="1" ht="22" customHeight="1">
      <c r="A50" s="35" t="s">
        <v>59</v>
      </c>
      <c r="B50" s="35"/>
      <c r="C50" s="35"/>
      <c r="D50" s="12">
        <v>10357.700000000001</v>
      </c>
      <c r="E50" s="19">
        <f t="shared" si="8"/>
        <v>1428.6482758620691</v>
      </c>
      <c r="G50" s="39"/>
      <c r="H50" s="39"/>
      <c r="I50" s="39"/>
      <c r="J50" s="39"/>
      <c r="K50" s="39"/>
      <c r="L50" s="28"/>
      <c r="M50" s="31"/>
      <c r="O50" s="2"/>
    </row>
    <row r="51" spans="1:15" s="1" customFormat="1" ht="22" customHeight="1">
      <c r="A51" s="35" t="s">
        <v>60</v>
      </c>
      <c r="B51" s="35"/>
      <c r="C51" s="35"/>
      <c r="D51" s="12">
        <v>2900</v>
      </c>
      <c r="E51" s="19">
        <f t="shared" si="8"/>
        <v>400</v>
      </c>
      <c r="G51" s="39"/>
      <c r="H51" s="39"/>
      <c r="I51" s="39"/>
      <c r="J51" s="39"/>
      <c r="K51" s="39"/>
      <c r="L51" s="28"/>
      <c r="M51" s="31"/>
      <c r="O51" s="2"/>
    </row>
    <row r="52" spans="1:15" s="1" customFormat="1" ht="22" customHeight="1">
      <c r="A52" s="35" t="s">
        <v>61</v>
      </c>
      <c r="B52" s="35"/>
      <c r="C52" s="35"/>
      <c r="D52" s="12">
        <v>1200</v>
      </c>
      <c r="E52" s="19">
        <f t="shared" si="8"/>
        <v>165.51724137931035</v>
      </c>
      <c r="G52" s="39"/>
      <c r="H52" s="39"/>
      <c r="I52" s="39"/>
      <c r="J52" s="39"/>
      <c r="K52" s="39"/>
      <c r="L52" s="28"/>
      <c r="M52" s="31"/>
      <c r="O52" s="2"/>
    </row>
    <row r="53" spans="1:15" s="1" customFormat="1" ht="22" customHeight="1">
      <c r="A53" s="35" t="s">
        <v>62</v>
      </c>
      <c r="B53" s="35"/>
      <c r="C53" s="35"/>
      <c r="D53" s="12">
        <v>3234</v>
      </c>
      <c r="E53" s="19">
        <f t="shared" si="8"/>
        <v>446.06896551724139</v>
      </c>
      <c r="G53" s="39"/>
      <c r="H53" s="39"/>
      <c r="I53" s="39"/>
      <c r="J53" s="39"/>
      <c r="K53" s="39"/>
      <c r="L53" s="28"/>
      <c r="M53" s="31"/>
      <c r="O53" s="2"/>
    </row>
    <row r="54" spans="1:15" s="1" customFormat="1" ht="22" customHeight="1">
      <c r="A54" s="35" t="s">
        <v>63</v>
      </c>
      <c r="B54" s="35"/>
      <c r="C54" s="35"/>
      <c r="D54" s="12">
        <v>1464</v>
      </c>
      <c r="E54" s="19">
        <f t="shared" si="8"/>
        <v>201.93103448275863</v>
      </c>
      <c r="G54" s="39"/>
      <c r="H54" s="39"/>
      <c r="I54" s="39"/>
      <c r="J54" s="39"/>
      <c r="K54" s="39"/>
      <c r="L54" s="28"/>
      <c r="M54" s="31"/>
      <c r="O54" s="2"/>
    </row>
    <row r="55" spans="1:15" s="1" customFormat="1" ht="22" customHeight="1">
      <c r="A55" s="35" t="s">
        <v>64</v>
      </c>
      <c r="B55" s="35"/>
      <c r="C55" s="35"/>
      <c r="D55" s="12">
        <f>SUM(D47:D54)</f>
        <v>721160.7</v>
      </c>
      <c r="E55" s="19">
        <f t="shared" si="8"/>
        <v>99470.441379310345</v>
      </c>
      <c r="G55" s="39"/>
      <c r="H55" s="39"/>
      <c r="I55" s="39"/>
      <c r="J55" s="39"/>
      <c r="K55" s="39"/>
      <c r="L55" s="28"/>
      <c r="M55" s="31"/>
      <c r="O55" s="2"/>
    </row>
    <row r="56" spans="1:15" s="1" customFormat="1" ht="22" customHeight="1">
      <c r="A56" s="1" t="s">
        <v>50</v>
      </c>
      <c r="B56" s="1" t="s">
        <v>50</v>
      </c>
      <c r="C56" s="1" t="s">
        <v>50</v>
      </c>
      <c r="D56" s="13"/>
      <c r="E56" s="20" t="s">
        <v>50</v>
      </c>
      <c r="G56" s="39"/>
      <c r="H56" s="39"/>
      <c r="I56" s="39"/>
      <c r="J56" s="39"/>
      <c r="K56" s="39"/>
      <c r="L56" s="28"/>
      <c r="M56" s="31"/>
      <c r="O56" s="2"/>
    </row>
    <row r="57" spans="1:15" s="1" customFormat="1" ht="22" customHeight="1">
      <c r="A57" s="41" t="s">
        <v>68</v>
      </c>
      <c r="B57" s="35"/>
      <c r="C57" s="35"/>
      <c r="D57" s="12">
        <f>J44*0.08</f>
        <v>112086.40000000001</v>
      </c>
      <c r="E57" s="19">
        <f>D57/$M$8</f>
        <v>15460.193103448277</v>
      </c>
      <c r="G57" s="39"/>
      <c r="H57" s="39"/>
      <c r="I57" s="39"/>
      <c r="J57" s="39"/>
      <c r="K57" s="39"/>
      <c r="L57" s="28"/>
      <c r="M57" s="31"/>
      <c r="O57" s="2"/>
    </row>
    <row r="58" spans="1:15" s="1" customFormat="1" ht="22" customHeight="1">
      <c r="A58" s="1" t="s">
        <v>50</v>
      </c>
      <c r="B58" s="1" t="s">
        <v>50</v>
      </c>
      <c r="C58" s="1" t="s">
        <v>50</v>
      </c>
      <c r="D58" s="13"/>
      <c r="E58" s="20" t="s">
        <v>50</v>
      </c>
      <c r="G58" s="39"/>
      <c r="H58" s="39"/>
      <c r="I58" s="39"/>
      <c r="J58" s="39"/>
      <c r="K58" s="39"/>
      <c r="L58" s="28"/>
      <c r="M58" s="31"/>
      <c r="O58" s="2"/>
    </row>
    <row r="59" spans="1:15" s="1" customFormat="1" ht="22" customHeight="1">
      <c r="A59" s="36" t="s">
        <v>65</v>
      </c>
      <c r="B59" s="36"/>
      <c r="C59" s="36"/>
      <c r="D59" s="12">
        <f>D55+D57</f>
        <v>833247.1</v>
      </c>
      <c r="E59" s="19">
        <f>D59/$M$8</f>
        <v>114930.63448275861</v>
      </c>
      <c r="G59" s="39"/>
      <c r="H59" s="39"/>
      <c r="I59" s="39"/>
      <c r="J59" s="39"/>
      <c r="K59" s="39"/>
      <c r="L59" s="28"/>
      <c r="M59" s="31"/>
      <c r="O59" s="2"/>
    </row>
    <row r="60" spans="1:15" s="1" customFormat="1" ht="22" customHeight="1">
      <c r="A60" s="36" t="s">
        <v>66</v>
      </c>
      <c r="B60" s="36"/>
      <c r="C60" s="36"/>
      <c r="D60" s="12">
        <f>D59/G44</f>
        <v>165.32680555555555</v>
      </c>
      <c r="E60" s="19">
        <f>D60/$M$8</f>
        <v>22.803697318007661</v>
      </c>
      <c r="G60" s="39"/>
      <c r="H60" s="39"/>
      <c r="I60" s="39"/>
      <c r="J60" s="39"/>
      <c r="K60" s="39"/>
      <c r="L60" s="28"/>
      <c r="M60" s="31"/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</sheetData>
  <autoFilter ref="A12:M42" xr:uid="{00000000-0009-0000-0000-000000000000}"/>
  <sortState xmlns:xlrd2="http://schemas.microsoft.com/office/spreadsheetml/2017/richdata2" ref="B13:M32">
    <sortCondition ref="B13"/>
  </sortState>
  <mergeCells count="21">
    <mergeCell ref="A57:C57"/>
    <mergeCell ref="A59:C59"/>
    <mergeCell ref="A60:C60"/>
    <mergeCell ref="A1:M3"/>
    <mergeCell ref="A4:M6"/>
    <mergeCell ref="G46:K60"/>
    <mergeCell ref="A51:C51"/>
    <mergeCell ref="A52:C52"/>
    <mergeCell ref="A53:C53"/>
    <mergeCell ref="A54:C54"/>
    <mergeCell ref="A55:C55"/>
    <mergeCell ref="A46:C46"/>
    <mergeCell ref="A47:C47"/>
    <mergeCell ref="A48:C48"/>
    <mergeCell ref="A49:C49"/>
    <mergeCell ref="A50:C5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045-44029484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2023-12-03T03:12:00Z</dcterms:created>
  <dcterms:modified xsi:type="dcterms:W3CDTF">2024-03-21T19:54:03Z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