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43A80471-2032-294C-97DA-B1D1E8803756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157-84730656" sheetId="2" r:id="rId1"/>
  </sheets>
  <definedNames>
    <definedName name="_xlnm._FilterDatabase" localSheetId="0" hidden="1">'157-84730656'!$A$12:$M$27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D33" i="2"/>
  <c r="E33" i="2" s="1"/>
  <c r="G29" i="2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29" i="2" l="1"/>
  <c r="D32" i="2" s="1"/>
  <c r="D42" i="2"/>
  <c r="E42" i="2" s="1"/>
  <c r="K13" i="2"/>
  <c r="E32" i="2" l="1"/>
  <c r="D40" i="2"/>
  <c r="K29" i="2"/>
  <c r="D44" i="2" l="1"/>
  <c r="E40" i="2"/>
  <c r="D45" i="2" l="1"/>
  <c r="E45" i="2" s="1"/>
  <c r="E44" i="2"/>
  <c r="L22" i="2" l="1"/>
  <c r="M22" i="2" s="1"/>
  <c r="L16" i="2"/>
  <c r="M16" i="2" s="1"/>
  <c r="L23" i="2"/>
  <c r="M23" i="2" s="1"/>
  <c r="L26" i="2"/>
  <c r="M26" i="2" s="1"/>
  <c r="L14" i="2"/>
  <c r="M14" i="2" s="1"/>
  <c r="L17" i="2"/>
  <c r="M17" i="2" s="1"/>
  <c r="L24" i="2"/>
  <c r="M24" i="2" s="1"/>
  <c r="L27" i="2"/>
  <c r="M27" i="2" s="1"/>
  <c r="L15" i="2"/>
  <c r="M15" i="2" s="1"/>
  <c r="L18" i="2"/>
  <c r="M18" i="2" s="1"/>
  <c r="L25" i="2"/>
  <c r="M25" i="2" s="1"/>
  <c r="L19" i="2"/>
  <c r="M19" i="2" s="1"/>
  <c r="L20" i="2"/>
  <c r="M20" i="2" s="1"/>
  <c r="L21" i="2"/>
  <c r="M21" i="2" s="1"/>
  <c r="L13" i="2"/>
  <c r="M13" i="2" s="1"/>
  <c r="L29" i="2"/>
  <c r="M29" i="2" l="1"/>
  <c r="M33" i="2"/>
  <c r="M32" i="2"/>
</calcChain>
</file>

<file path=xl/sharedStrings.xml><?xml version="1.0" encoding="utf-8"?>
<sst xmlns="http://schemas.openxmlformats.org/spreadsheetml/2006/main" count="116" uniqueCount="65">
  <si>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</si>
  <si>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</si>
  <si>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</si>
  <si>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</si>
  <si>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</si>
  <si>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</si>
  <si>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</si>
  <si>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</si>
  <si>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QR8325/QR8960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</si>
  <si>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</si>
  <si>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157-84730656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</si>
  <si>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</si>
  <si>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</si>
  <si>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</si>
  <si>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</si>
  <si>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</si>
  <si>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</si>
  <si>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</si>
  <si>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</si>
  <si>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</si>
  <si>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</si>
  <si>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</si>
  <si>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</si>
  <si>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</si>
  <si>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</si>
  <si>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</si>
  <si>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</si>
  <si>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</si>
  <si>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</si>
  <si>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</si>
  <si>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</si>
  <si>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</si>
  <si>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</si>
  <si>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</si>
  <si>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</si>
  <si>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</si>
  <si>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</si>
  <si>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</si>
  <si>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</si>
  <si>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REGINA</t>
  </si>
  <si>
    <t>2JDD</t>
  </si>
  <si>
    <t>2.5kg</t>
  </si>
  <si>
    <t>2JD</t>
  </si>
  <si>
    <t>3JDD</t>
  </si>
  <si>
    <t>3JD</t>
  </si>
  <si>
    <t>2J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</si>
  <si>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</si>
  <si>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</si>
  <si>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</si>
  <si>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</si>
  <si>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</si>
  <si>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</si>
  <si>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宋体-简"/>
        <family val="1"/>
        <charset val="134"/>
      </rPr>
      <t>总收益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</si>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</sst>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10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  <font>
      <sz val="12"/>
      <name val="Times New Roman Regular"/>
      <family val="1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9" fillId="0" borderId="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selection activeCell="I25" sqref="I25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4" t="s">
        <v>4</v>
      </c>
      <c r="F8" s="15">
        <v>45289</v>
      </c>
      <c r="G8" s="16"/>
      <c r="H8" s="32" t="s">
        <v>5</v>
      </c>
      <c r="I8" s="32"/>
      <c r="J8" s="15">
        <v>45289</v>
      </c>
      <c r="L8" s="14" t="s">
        <v>6</v>
      </c>
      <c r="M8" s="5">
        <v>7.25</v>
      </c>
    </row>
    <row r="9" spans="1:13" s="1" customFormat="1" ht="24" customHeight="1">
      <c r="A9" s="4" t="s">
        <v>7</v>
      </c>
      <c r="B9" s="31" t="s">
        <v>8</v>
      </c>
      <c r="C9" s="31"/>
      <c r="E9" s="14" t="s">
        <v>9</v>
      </c>
      <c r="F9" s="5" t="s">
        <v>10</v>
      </c>
      <c r="G9" s="17"/>
      <c r="H9" s="32" t="s">
        <v>11</v>
      </c>
      <c r="I9" s="32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6" t="s">
        <v>24</v>
      </c>
      <c r="M11" s="28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45289</v>
      </c>
      <c r="B13" s="9">
        <v>1513023</v>
      </c>
      <c r="C13" s="9" t="s">
        <v>39</v>
      </c>
      <c r="D13" s="9">
        <v>121064</v>
      </c>
      <c r="E13" s="9">
        <v>105448</v>
      </c>
      <c r="F13" s="9" t="s">
        <v>40</v>
      </c>
      <c r="G13" s="9">
        <v>280</v>
      </c>
      <c r="H13" s="9" t="s">
        <v>41</v>
      </c>
      <c r="I13" s="20">
        <v>320</v>
      </c>
      <c r="J13" s="20">
        <f t="shared" ref="J13:J27" si="0">G13*I13</f>
        <v>89600</v>
      </c>
      <c r="K13" s="18">
        <f t="shared" ref="K13:K27" si="1">J13/$M$8</f>
        <v>12358.620689655172</v>
      </c>
      <c r="L13" s="18">
        <f t="shared" ref="L13:L27" si="2">K13/G13-$E$45</f>
        <v>22.159806896551721</v>
      </c>
      <c r="M13" s="18">
        <f t="shared" ref="M13:M27" si="3">L13*G13</f>
        <v>6204.7459310344821</v>
      </c>
    </row>
    <row r="14" spans="1:13" s="2" customFormat="1" ht="24" customHeight="1">
      <c r="A14" s="8">
        <v>45289</v>
      </c>
      <c r="B14" s="9">
        <v>1513026</v>
      </c>
      <c r="C14" s="9" t="s">
        <v>39</v>
      </c>
      <c r="D14" s="9">
        <v>121064</v>
      </c>
      <c r="E14" s="9">
        <v>105448</v>
      </c>
      <c r="F14" s="9" t="s">
        <v>40</v>
      </c>
      <c r="G14" s="9">
        <v>24</v>
      </c>
      <c r="H14" s="9" t="s">
        <v>41</v>
      </c>
      <c r="I14" s="20">
        <v>320</v>
      </c>
      <c r="J14" s="20">
        <f t="shared" si="0"/>
        <v>7680</v>
      </c>
      <c r="K14" s="18">
        <f t="shared" si="1"/>
        <v>1059.3103448275863</v>
      </c>
      <c r="L14" s="18">
        <f t="shared" si="2"/>
        <v>22.159806896551729</v>
      </c>
      <c r="M14" s="18">
        <f t="shared" si="3"/>
        <v>531.83536551724148</v>
      </c>
    </row>
    <row r="15" spans="1:13" s="2" customFormat="1" ht="24" customHeight="1">
      <c r="A15" s="8">
        <v>45289</v>
      </c>
      <c r="B15" s="9">
        <v>1513026</v>
      </c>
      <c r="C15" s="9" t="s">
        <v>39</v>
      </c>
      <c r="D15" s="9">
        <v>121064</v>
      </c>
      <c r="E15" s="9">
        <v>105448</v>
      </c>
      <c r="F15" s="9" t="s">
        <v>40</v>
      </c>
      <c r="G15" s="9">
        <v>256</v>
      </c>
      <c r="H15" s="9" t="s">
        <v>41</v>
      </c>
      <c r="I15" s="20">
        <v>320</v>
      </c>
      <c r="J15" s="20">
        <f t="shared" si="0"/>
        <v>81920</v>
      </c>
      <c r="K15" s="18">
        <f t="shared" si="1"/>
        <v>11299.310344827587</v>
      </c>
      <c r="L15" s="18">
        <f t="shared" si="2"/>
        <v>22.159806896551729</v>
      </c>
      <c r="M15" s="18">
        <f t="shared" si="3"/>
        <v>5672.9105655172425</v>
      </c>
    </row>
    <row r="16" spans="1:13" s="2" customFormat="1" ht="24" customHeight="1">
      <c r="A16" s="8">
        <v>45289</v>
      </c>
      <c r="B16" s="9">
        <v>1513027</v>
      </c>
      <c r="C16" s="9" t="s">
        <v>39</v>
      </c>
      <c r="D16" s="9">
        <v>121064</v>
      </c>
      <c r="E16" s="9">
        <v>105448</v>
      </c>
      <c r="F16" s="9" t="s">
        <v>42</v>
      </c>
      <c r="G16" s="9">
        <v>280</v>
      </c>
      <c r="H16" s="9" t="s">
        <v>41</v>
      </c>
      <c r="I16" s="20">
        <v>310</v>
      </c>
      <c r="J16" s="20">
        <f t="shared" si="0"/>
        <v>86800</v>
      </c>
      <c r="K16" s="18">
        <f t="shared" si="1"/>
        <v>11972.413793103447</v>
      </c>
      <c r="L16" s="18">
        <f t="shared" si="2"/>
        <v>20.780496551724134</v>
      </c>
      <c r="M16" s="18">
        <f t="shared" si="3"/>
        <v>5818.5390344827574</v>
      </c>
    </row>
    <row r="17" spans="1:15" s="2" customFormat="1" ht="24" customHeight="1">
      <c r="A17" s="8">
        <v>45289</v>
      </c>
      <c r="B17" s="9">
        <v>1513030</v>
      </c>
      <c r="C17" s="9" t="s">
        <v>39</v>
      </c>
      <c r="D17" s="9">
        <v>121064</v>
      </c>
      <c r="E17" s="9">
        <v>105448</v>
      </c>
      <c r="F17" s="9" t="s">
        <v>40</v>
      </c>
      <c r="G17" s="9">
        <v>256</v>
      </c>
      <c r="H17" s="9" t="s">
        <v>41</v>
      </c>
      <c r="I17" s="20">
        <v>320</v>
      </c>
      <c r="J17" s="20">
        <f t="shared" si="0"/>
        <v>81920</v>
      </c>
      <c r="K17" s="18">
        <f t="shared" si="1"/>
        <v>11299.310344827587</v>
      </c>
      <c r="L17" s="18">
        <f t="shared" si="2"/>
        <v>22.159806896551729</v>
      </c>
      <c r="M17" s="18">
        <f t="shared" si="3"/>
        <v>5672.9105655172425</v>
      </c>
    </row>
    <row r="18" spans="1:15" s="2" customFormat="1" ht="24" customHeight="1">
      <c r="A18" s="8">
        <v>45289</v>
      </c>
      <c r="B18" s="9">
        <v>1513030</v>
      </c>
      <c r="C18" s="9" t="s">
        <v>39</v>
      </c>
      <c r="D18" s="9">
        <v>121064</v>
      </c>
      <c r="E18" s="9">
        <v>105448</v>
      </c>
      <c r="F18" s="9" t="s">
        <v>43</v>
      </c>
      <c r="G18" s="9">
        <v>24</v>
      </c>
      <c r="H18" s="9" t="s">
        <v>41</v>
      </c>
      <c r="I18" s="20">
        <v>360</v>
      </c>
      <c r="J18" s="20">
        <f t="shared" si="0"/>
        <v>8640</v>
      </c>
      <c r="K18" s="18">
        <f t="shared" si="1"/>
        <v>1191.7241379310344</v>
      </c>
      <c r="L18" s="18">
        <f t="shared" si="2"/>
        <v>27.67704827586207</v>
      </c>
      <c r="M18" s="18">
        <f t="shared" si="3"/>
        <v>664.24915862068974</v>
      </c>
    </row>
    <row r="19" spans="1:15" s="2" customFormat="1" ht="24" customHeight="1">
      <c r="A19" s="8">
        <v>45289</v>
      </c>
      <c r="B19" s="9">
        <v>1513031</v>
      </c>
      <c r="C19" s="9" t="s">
        <v>39</v>
      </c>
      <c r="D19" s="9">
        <v>121064</v>
      </c>
      <c r="E19" s="9">
        <v>105448</v>
      </c>
      <c r="F19" s="9" t="s">
        <v>43</v>
      </c>
      <c r="G19" s="9">
        <v>130</v>
      </c>
      <c r="H19" s="9" t="s">
        <v>41</v>
      </c>
      <c r="I19" s="20">
        <v>360</v>
      </c>
      <c r="J19" s="20">
        <f t="shared" si="0"/>
        <v>46800</v>
      </c>
      <c r="K19" s="18">
        <f t="shared" si="1"/>
        <v>6455.1724137931033</v>
      </c>
      <c r="L19" s="18">
        <f t="shared" si="2"/>
        <v>27.67704827586207</v>
      </c>
      <c r="M19" s="18">
        <f t="shared" si="3"/>
        <v>3598.0162758620691</v>
      </c>
    </row>
    <row r="20" spans="1:15" s="2" customFormat="1" ht="24" customHeight="1">
      <c r="A20" s="8">
        <v>45289</v>
      </c>
      <c r="B20" s="9">
        <v>1513031</v>
      </c>
      <c r="C20" s="9" t="s">
        <v>39</v>
      </c>
      <c r="D20" s="9">
        <v>121064</v>
      </c>
      <c r="E20" s="9">
        <v>105448</v>
      </c>
      <c r="F20" s="9" t="s">
        <v>42</v>
      </c>
      <c r="G20" s="9">
        <v>59</v>
      </c>
      <c r="H20" s="9" t="s">
        <v>41</v>
      </c>
      <c r="I20" s="20">
        <v>310</v>
      </c>
      <c r="J20" s="20">
        <f t="shared" si="0"/>
        <v>18290</v>
      </c>
      <c r="K20" s="18">
        <f t="shared" si="1"/>
        <v>2522.7586206896553</v>
      </c>
      <c r="L20" s="18">
        <f t="shared" si="2"/>
        <v>20.780496551724141</v>
      </c>
      <c r="M20" s="18">
        <f t="shared" si="3"/>
        <v>1226.0492965517244</v>
      </c>
    </row>
    <row r="21" spans="1:15" s="2" customFormat="1" ht="24" customHeight="1">
      <c r="A21" s="8">
        <v>45289</v>
      </c>
      <c r="B21" s="9">
        <v>1513031</v>
      </c>
      <c r="C21" s="9" t="s">
        <v>39</v>
      </c>
      <c r="D21" s="9">
        <v>121064</v>
      </c>
      <c r="E21" s="9">
        <v>105448</v>
      </c>
      <c r="F21" s="9" t="s">
        <v>44</v>
      </c>
      <c r="G21" s="9">
        <v>91</v>
      </c>
      <c r="H21" s="9" t="s">
        <v>41</v>
      </c>
      <c r="I21" s="20">
        <v>350</v>
      </c>
      <c r="J21" s="20">
        <f t="shared" si="0"/>
        <v>31850</v>
      </c>
      <c r="K21" s="18">
        <f t="shared" si="1"/>
        <v>4393.1034482758623</v>
      </c>
      <c r="L21" s="18">
        <f t="shared" si="2"/>
        <v>26.29773793103449</v>
      </c>
      <c r="M21" s="18">
        <f t="shared" si="3"/>
        <v>2393.0941517241386</v>
      </c>
    </row>
    <row r="22" spans="1:15" s="2" customFormat="1" ht="24" customHeight="1">
      <c r="A22" s="8">
        <v>45289</v>
      </c>
      <c r="B22" s="9">
        <v>1513588</v>
      </c>
      <c r="C22" s="9" t="s">
        <v>39</v>
      </c>
      <c r="D22" s="9">
        <v>121064</v>
      </c>
      <c r="E22" s="9">
        <v>121944</v>
      </c>
      <c r="F22" s="9" t="s">
        <v>44</v>
      </c>
      <c r="G22" s="9">
        <v>280</v>
      </c>
      <c r="H22" s="9" t="s">
        <v>41</v>
      </c>
      <c r="I22" s="20">
        <v>350</v>
      </c>
      <c r="J22" s="20">
        <f t="shared" si="0"/>
        <v>98000</v>
      </c>
      <c r="K22" s="18">
        <f t="shared" si="1"/>
        <v>13517.241379310344</v>
      </c>
      <c r="L22" s="18">
        <f t="shared" si="2"/>
        <v>26.297737931034483</v>
      </c>
      <c r="M22" s="18">
        <f t="shared" si="3"/>
        <v>7363.3666206896551</v>
      </c>
    </row>
    <row r="23" spans="1:15" s="2" customFormat="1" ht="24" customHeight="1">
      <c r="A23" s="8">
        <v>45289</v>
      </c>
      <c r="B23" s="9">
        <v>1513591</v>
      </c>
      <c r="C23" s="9" t="s">
        <v>39</v>
      </c>
      <c r="D23" s="9">
        <v>121064</v>
      </c>
      <c r="E23" s="9">
        <v>121944</v>
      </c>
      <c r="F23" s="9" t="s">
        <v>45</v>
      </c>
      <c r="G23" s="9">
        <v>280</v>
      </c>
      <c r="H23" s="9" t="s">
        <v>41</v>
      </c>
      <c r="I23" s="20">
        <v>280</v>
      </c>
      <c r="J23" s="20">
        <f t="shared" si="0"/>
        <v>78400</v>
      </c>
      <c r="K23" s="18">
        <f t="shared" si="1"/>
        <v>10813.793103448275</v>
      </c>
      <c r="L23" s="18">
        <f t="shared" si="2"/>
        <v>16.64256551724138</v>
      </c>
      <c r="M23" s="18">
        <f t="shared" si="3"/>
        <v>4659.9183448275862</v>
      </c>
    </row>
    <row r="24" spans="1:15" s="2" customFormat="1" ht="24" customHeight="1">
      <c r="A24" s="8">
        <v>45289</v>
      </c>
      <c r="B24" s="9">
        <v>1513600</v>
      </c>
      <c r="C24" s="9" t="s">
        <v>39</v>
      </c>
      <c r="D24" s="9">
        <v>121064</v>
      </c>
      <c r="E24" s="9">
        <v>105448</v>
      </c>
      <c r="F24" s="9" t="s">
        <v>42</v>
      </c>
      <c r="G24" s="9">
        <v>280</v>
      </c>
      <c r="H24" s="9" t="s">
        <v>41</v>
      </c>
      <c r="I24" s="20">
        <v>310</v>
      </c>
      <c r="J24" s="20">
        <f t="shared" si="0"/>
        <v>86800</v>
      </c>
      <c r="K24" s="18">
        <f t="shared" si="1"/>
        <v>11972.413793103447</v>
      </c>
      <c r="L24" s="18">
        <f t="shared" si="2"/>
        <v>20.780496551724134</v>
      </c>
      <c r="M24" s="18">
        <f t="shared" si="3"/>
        <v>5818.5390344827574</v>
      </c>
    </row>
    <row r="25" spans="1:15" s="2" customFormat="1" ht="24" customHeight="1">
      <c r="A25" s="8">
        <v>45289</v>
      </c>
      <c r="B25" s="9">
        <v>1513606</v>
      </c>
      <c r="C25" s="9" t="s">
        <v>39</v>
      </c>
      <c r="D25" s="9">
        <v>121064</v>
      </c>
      <c r="E25" s="9">
        <v>105448</v>
      </c>
      <c r="F25" s="9" t="s">
        <v>40</v>
      </c>
      <c r="G25" s="9">
        <v>280</v>
      </c>
      <c r="H25" s="9" t="s">
        <v>41</v>
      </c>
      <c r="I25" s="20">
        <v>320</v>
      </c>
      <c r="J25" s="20">
        <f t="shared" si="0"/>
        <v>89600</v>
      </c>
      <c r="K25" s="18">
        <f t="shared" si="1"/>
        <v>12358.620689655172</v>
      </c>
      <c r="L25" s="18">
        <f t="shared" si="2"/>
        <v>22.159806896551721</v>
      </c>
      <c r="M25" s="18">
        <f t="shared" si="3"/>
        <v>6204.7459310344821</v>
      </c>
    </row>
    <row r="26" spans="1:15" s="2" customFormat="1" ht="24" customHeight="1">
      <c r="A26" s="8">
        <v>45289</v>
      </c>
      <c r="B26" s="9">
        <v>1513608</v>
      </c>
      <c r="C26" s="9" t="s">
        <v>39</v>
      </c>
      <c r="D26" s="9">
        <v>121064</v>
      </c>
      <c r="E26" s="9">
        <v>105448</v>
      </c>
      <c r="F26" s="9" t="s">
        <v>40</v>
      </c>
      <c r="G26" s="9">
        <v>36</v>
      </c>
      <c r="H26" s="9" t="s">
        <v>41</v>
      </c>
      <c r="I26" s="20">
        <v>320</v>
      </c>
      <c r="J26" s="20">
        <f t="shared" si="0"/>
        <v>11520</v>
      </c>
      <c r="K26" s="18">
        <f t="shared" si="1"/>
        <v>1588.9655172413793</v>
      </c>
      <c r="L26" s="18">
        <f t="shared" si="2"/>
        <v>22.159806896551729</v>
      </c>
      <c r="M26" s="18">
        <f t="shared" si="3"/>
        <v>797.75304827586228</v>
      </c>
    </row>
    <row r="27" spans="1:15" s="2" customFormat="1" ht="24" customHeight="1">
      <c r="A27" s="8">
        <v>45289</v>
      </c>
      <c r="B27" s="9">
        <v>1513608</v>
      </c>
      <c r="C27" s="9" t="s">
        <v>39</v>
      </c>
      <c r="D27" s="9">
        <v>121064</v>
      </c>
      <c r="E27" s="9">
        <v>105448</v>
      </c>
      <c r="F27" s="9" t="s">
        <v>42</v>
      </c>
      <c r="G27" s="9">
        <v>244</v>
      </c>
      <c r="H27" s="9" t="s">
        <v>41</v>
      </c>
      <c r="I27" s="20">
        <v>310</v>
      </c>
      <c r="J27" s="20">
        <f t="shared" si="0"/>
        <v>75640</v>
      </c>
      <c r="K27" s="18">
        <f t="shared" si="1"/>
        <v>10433.103448275862</v>
      </c>
      <c r="L27" s="18">
        <f t="shared" si="2"/>
        <v>20.780496551724141</v>
      </c>
      <c r="M27" s="18">
        <f t="shared" si="3"/>
        <v>5070.4411586206907</v>
      </c>
    </row>
    <row r="28" spans="1:15" s="2" customFormat="1" ht="24" customHeight="1">
      <c r="A28" s="9"/>
      <c r="B28" s="9"/>
      <c r="C28" s="9"/>
      <c r="D28" s="9"/>
      <c r="E28" s="9"/>
      <c r="F28" s="9"/>
      <c r="G28" s="9"/>
      <c r="H28" s="9"/>
      <c r="I28" s="21"/>
      <c r="J28" s="20"/>
      <c r="K28" s="22"/>
      <c r="L28" s="22"/>
      <c r="M28" s="22"/>
    </row>
    <row r="29" spans="1:15" s="2" customFormat="1" ht="24" customHeight="1">
      <c r="A29" s="10" t="s">
        <v>46</v>
      </c>
      <c r="B29" s="10" t="s">
        <v>46</v>
      </c>
      <c r="C29" s="10" t="s">
        <v>47</v>
      </c>
      <c r="D29" s="10" t="s">
        <v>46</v>
      </c>
      <c r="E29" s="10" t="s">
        <v>46</v>
      </c>
      <c r="F29" s="10" t="s">
        <v>46</v>
      </c>
      <c r="G29" s="10">
        <f>SUM(G13:G27)</f>
        <v>2800</v>
      </c>
      <c r="H29" s="10"/>
      <c r="I29" s="23"/>
      <c r="J29" s="24">
        <f>SUM(J13:J27)</f>
        <v>893460</v>
      </c>
      <c r="K29" s="25">
        <f>SUM(K13:K27)</f>
        <v>123235.86206896551</v>
      </c>
      <c r="L29" s="25">
        <f>K29/G29-E45</f>
        <v>22.034683743842365</v>
      </c>
      <c r="M29" s="25">
        <f>SUM(M13:M27)</f>
        <v>61697.114482758618</v>
      </c>
    </row>
    <row r="30" spans="1:15" ht="16">
      <c r="J30" s="26"/>
      <c r="K30" s="26"/>
      <c r="L30" s="26"/>
      <c r="M30" s="26"/>
      <c r="O30" s="2"/>
    </row>
    <row r="31" spans="1:15" s="1" customFormat="1" ht="22" customHeight="1">
      <c r="A31" s="33" t="s">
        <v>48</v>
      </c>
      <c r="B31" s="33"/>
      <c r="C31" s="33"/>
      <c r="D31" s="11" t="s">
        <v>49</v>
      </c>
      <c r="E31" s="11" t="s">
        <v>50</v>
      </c>
      <c r="G31" s="37" t="s">
        <v>51</v>
      </c>
      <c r="H31" s="37"/>
      <c r="I31" s="37"/>
      <c r="J31" s="37"/>
      <c r="K31" s="37"/>
      <c r="L31" s="27" t="s">
        <v>30</v>
      </c>
      <c r="M31" s="29" t="s">
        <v>52</v>
      </c>
      <c r="O31" s="2"/>
    </row>
    <row r="32" spans="1:15" s="1" customFormat="1" ht="22" customHeight="1">
      <c r="A32" s="33" t="s">
        <v>53</v>
      </c>
      <c r="B32" s="33"/>
      <c r="C32" s="33"/>
      <c r="D32" s="12">
        <f>J29*0.09</f>
        <v>80411.399999999994</v>
      </c>
      <c r="E32" s="18">
        <f>D32/$M$8</f>
        <v>11091.227586206896</v>
      </c>
      <c r="G32" s="37"/>
      <c r="H32" s="37"/>
      <c r="I32" s="37"/>
      <c r="J32" s="37"/>
      <c r="K32" s="37"/>
      <c r="L32" s="27">
        <v>121944</v>
      </c>
      <c r="M32" s="18">
        <f>SUMIF($E$13:$E$27,121944,$M$13:$M$27)</f>
        <v>12023.284965517241</v>
      </c>
      <c r="O32" s="2"/>
    </row>
    <row r="33" spans="1:15" s="1" customFormat="1" ht="22" customHeight="1">
      <c r="A33" s="33" t="s">
        <v>54</v>
      </c>
      <c r="B33" s="33"/>
      <c r="C33" s="33"/>
      <c r="D33" s="12">
        <f>8078*4.8*7.3</f>
        <v>283053.12</v>
      </c>
      <c r="E33" s="18">
        <f t="shared" ref="E33:E40" si="4">D33/$M$8</f>
        <v>39041.809655172416</v>
      </c>
      <c r="G33" s="37"/>
      <c r="H33" s="37"/>
      <c r="I33" s="37"/>
      <c r="J33" s="37"/>
      <c r="K33" s="37"/>
      <c r="L33" s="27">
        <v>105448</v>
      </c>
      <c r="M33" s="18">
        <f>SUMIF($E$13:$E$27,105448,$M$13:$M$27)</f>
        <v>49673.829517241385</v>
      </c>
      <c r="O33" s="2"/>
    </row>
    <row r="34" spans="1:15" s="1" customFormat="1" ht="22" customHeight="1">
      <c r="A34" s="33" t="s">
        <v>55</v>
      </c>
      <c r="B34" s="33"/>
      <c r="C34" s="33"/>
      <c r="D34" s="12">
        <v>0</v>
      </c>
      <c r="E34" s="18">
        <f t="shared" si="4"/>
        <v>0</v>
      </c>
      <c r="G34" s="37"/>
      <c r="H34" s="37"/>
      <c r="I34" s="37"/>
      <c r="J34" s="37"/>
      <c r="K34" s="37"/>
      <c r="L34" s="27"/>
      <c r="M34" s="27"/>
      <c r="O34" s="2"/>
    </row>
    <row r="35" spans="1:15" s="1" customFormat="1" ht="22" customHeight="1">
      <c r="A35" s="33" t="s">
        <v>56</v>
      </c>
      <c r="B35" s="33"/>
      <c r="C35" s="33"/>
      <c r="D35" s="12">
        <v>5854.6</v>
      </c>
      <c r="E35" s="18">
        <f t="shared" si="4"/>
        <v>807.53103448275863</v>
      </c>
      <c r="G35" s="37"/>
      <c r="H35" s="37"/>
      <c r="I35" s="37"/>
      <c r="J35" s="37"/>
      <c r="K35" s="37"/>
      <c r="L35" s="27"/>
      <c r="M35" s="27"/>
      <c r="O35" s="2"/>
    </row>
    <row r="36" spans="1:15" s="1" customFormat="1" ht="22" customHeight="1">
      <c r="A36" s="33" t="s">
        <v>57</v>
      </c>
      <c r="B36" s="33"/>
      <c r="C36" s="33"/>
      <c r="D36" s="12">
        <v>1900</v>
      </c>
      <c r="E36" s="18">
        <f t="shared" si="4"/>
        <v>262.06896551724139</v>
      </c>
      <c r="G36" s="37"/>
      <c r="H36" s="37"/>
      <c r="I36" s="37"/>
      <c r="J36" s="37"/>
      <c r="K36" s="37"/>
      <c r="L36" s="27"/>
      <c r="M36" s="27"/>
      <c r="O36" s="2"/>
    </row>
    <row r="37" spans="1:15" s="1" customFormat="1" ht="22" customHeight="1">
      <c r="A37" s="33" t="s">
        <v>58</v>
      </c>
      <c r="B37" s="33"/>
      <c r="C37" s="33"/>
      <c r="D37" s="12">
        <v>1200</v>
      </c>
      <c r="E37" s="18">
        <f t="shared" si="4"/>
        <v>165.51724137931035</v>
      </c>
      <c r="G37" s="37"/>
      <c r="H37" s="37"/>
      <c r="I37" s="37"/>
      <c r="J37" s="37"/>
      <c r="K37" s="37"/>
      <c r="L37" s="27"/>
      <c r="M37" s="27"/>
      <c r="O37" s="2"/>
    </row>
    <row r="38" spans="1:15" s="1" customFormat="1" ht="22" customHeight="1">
      <c r="A38" s="33" t="s">
        <v>59</v>
      </c>
      <c r="B38" s="33"/>
      <c r="C38" s="33"/>
      <c r="D38" s="12">
        <v>2068</v>
      </c>
      <c r="E38" s="18">
        <f t="shared" si="4"/>
        <v>285.24137931034483</v>
      </c>
      <c r="G38" s="37"/>
      <c r="H38" s="37"/>
      <c r="I38" s="37"/>
      <c r="J38" s="37"/>
      <c r="K38" s="37"/>
      <c r="L38" s="27"/>
      <c r="M38" s="27"/>
      <c r="O38" s="2"/>
    </row>
    <row r="39" spans="1:15" s="1" customFormat="1" ht="22" customHeight="1">
      <c r="A39" s="33" t="s">
        <v>60</v>
      </c>
      <c r="B39" s="33"/>
      <c r="C39" s="33"/>
      <c r="D39" s="12">
        <v>192</v>
      </c>
      <c r="E39" s="18">
        <f t="shared" si="4"/>
        <v>26.482758620689655</v>
      </c>
      <c r="G39" s="37"/>
      <c r="H39" s="37"/>
      <c r="I39" s="37"/>
      <c r="J39" s="37"/>
      <c r="K39" s="37"/>
      <c r="L39" s="27"/>
      <c r="M39" s="27"/>
      <c r="O39" s="2"/>
    </row>
    <row r="40" spans="1:15" s="1" customFormat="1" ht="22" customHeight="1">
      <c r="A40" s="33" t="s">
        <v>61</v>
      </c>
      <c r="B40" s="33"/>
      <c r="C40" s="33"/>
      <c r="D40" s="12">
        <f>SUM(D32:D39)</f>
        <v>374679.12</v>
      </c>
      <c r="E40" s="18">
        <f t="shared" si="4"/>
        <v>51679.878620689655</v>
      </c>
      <c r="G40" s="37"/>
      <c r="H40" s="37"/>
      <c r="I40" s="37"/>
      <c r="J40" s="37"/>
      <c r="K40" s="37"/>
      <c r="L40" s="27"/>
      <c r="M40" s="27"/>
      <c r="O40" s="2"/>
    </row>
    <row r="41" spans="1:15" s="1" customFormat="1" ht="22" customHeight="1">
      <c r="A41" s="1" t="s">
        <v>46</v>
      </c>
      <c r="B41" s="1" t="s">
        <v>46</v>
      </c>
      <c r="C41" s="1" t="s">
        <v>46</v>
      </c>
      <c r="D41" s="13"/>
      <c r="E41" s="19" t="s">
        <v>46</v>
      </c>
      <c r="G41" s="37"/>
      <c r="H41" s="37"/>
      <c r="I41" s="37"/>
      <c r="J41" s="37"/>
      <c r="K41" s="37"/>
      <c r="L41" s="27"/>
      <c r="M41" s="27"/>
      <c r="O41" s="2"/>
    </row>
    <row r="42" spans="1:15" s="1" customFormat="1" ht="22" customHeight="1">
      <c r="A42" s="38" t="s">
        <v>64</v>
      </c>
      <c r="B42" s="33"/>
      <c r="C42" s="33"/>
      <c r="D42" s="12">
        <f>J29*0.08</f>
        <v>71476.800000000003</v>
      </c>
      <c r="E42" s="18">
        <f>D42/$M$8</f>
        <v>9858.868965517242</v>
      </c>
      <c r="G42" s="37"/>
      <c r="H42" s="37"/>
      <c r="I42" s="37"/>
      <c r="J42" s="37"/>
      <c r="K42" s="37"/>
      <c r="L42" s="27"/>
      <c r="M42" s="27"/>
      <c r="O42" s="2"/>
    </row>
    <row r="43" spans="1:15" s="1" customFormat="1" ht="22" customHeight="1">
      <c r="A43" s="1" t="s">
        <v>46</v>
      </c>
      <c r="B43" s="1" t="s">
        <v>46</v>
      </c>
      <c r="C43" s="1" t="s">
        <v>46</v>
      </c>
      <c r="D43" s="13"/>
      <c r="E43" s="19" t="s">
        <v>46</v>
      </c>
      <c r="G43" s="37"/>
      <c r="H43" s="37"/>
      <c r="I43" s="37"/>
      <c r="J43" s="37"/>
      <c r="K43" s="37"/>
      <c r="L43" s="27"/>
      <c r="M43" s="27"/>
      <c r="O43" s="2"/>
    </row>
    <row r="44" spans="1:15" s="1" customFormat="1" ht="22" customHeight="1">
      <c r="A44" s="34" t="s">
        <v>62</v>
      </c>
      <c r="B44" s="34"/>
      <c r="C44" s="34"/>
      <c r="D44" s="12">
        <f>D40+D42</f>
        <v>446155.92</v>
      </c>
      <c r="E44" s="18">
        <f>D44/$M$8</f>
        <v>61538.747586206897</v>
      </c>
      <c r="G44" s="37"/>
      <c r="H44" s="37"/>
      <c r="I44" s="37"/>
      <c r="J44" s="37"/>
      <c r="K44" s="37"/>
      <c r="L44" s="27"/>
      <c r="M44" s="27"/>
      <c r="O44" s="2"/>
    </row>
    <row r="45" spans="1:15" s="1" customFormat="1" ht="22" customHeight="1">
      <c r="A45" s="34" t="s">
        <v>63</v>
      </c>
      <c r="B45" s="34"/>
      <c r="C45" s="34"/>
      <c r="D45" s="12">
        <f>D44/G29</f>
        <v>159.34139999999999</v>
      </c>
      <c r="E45" s="18">
        <f>D45/$M$8</f>
        <v>21.978124137931033</v>
      </c>
      <c r="G45" s="37"/>
      <c r="H45" s="37"/>
      <c r="I45" s="37"/>
      <c r="J45" s="37"/>
      <c r="K45" s="37"/>
      <c r="L45" s="27"/>
      <c r="M45" s="27"/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</sheetData>
  <autoFilter ref="A12:M27" xr:uid="{00000000-0009-0000-0000-000000000000}"/>
  <sortState xmlns:xlrd2="http://schemas.microsoft.com/office/spreadsheetml/2017/richdata2" ref="A13:M36">
    <sortCondition ref="A13:A36"/>
    <sortCondition ref="B13:B36"/>
  </sortState>
  <mergeCells count="21">
    <mergeCell ref="A42:C42"/>
    <mergeCell ref="A44:C44"/>
    <mergeCell ref="A45:C45"/>
    <mergeCell ref="A1:M3"/>
    <mergeCell ref="A4:M6"/>
    <mergeCell ref="G31:K45"/>
    <mergeCell ref="A36:C36"/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157-84730656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2023-12-04T03:12:00Z</dcterms:created>
  <dcterms:modified xsi:type="dcterms:W3CDTF">2024-03-21T22:39:20Z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