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BB98441C-BBE0-1947-A8E6-E9810C7237EE}" xr6:coauthVersionLast="47" xr6:coauthVersionMax="47" xr10:uidLastSave="{00000000-0000-0000-0000-000000000000}"/>
  <bookViews>
    <workbookView xWindow="0" yWindow="880" windowWidth="32980" windowHeight="19120" xr2:uid="{00000000-000D-0000-FFFF-FFFF00000000}"/>
  </bookViews>
  <sheets>
    <sheet name="369-8835175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F41" i="1"/>
  <c r="H37" i="1"/>
  <c r="K33" i="1"/>
  <c r="L33" i="1" s="1"/>
  <c r="K32" i="1"/>
  <c r="L32" i="1" s="1"/>
  <c r="L31" i="1"/>
  <c r="K31" i="1"/>
  <c r="L30" i="1"/>
  <c r="K30" i="1"/>
  <c r="L29" i="1"/>
  <c r="K29" i="1"/>
  <c r="L28" i="1"/>
  <c r="K28" i="1"/>
  <c r="K27" i="1"/>
  <c r="L27" i="1" s="1"/>
  <c r="K26" i="1"/>
  <c r="L26" i="1" s="1"/>
  <c r="L25" i="1"/>
  <c r="K25" i="1"/>
  <c r="K24" i="1"/>
  <c r="L24" i="1" s="1"/>
  <c r="K23" i="1"/>
  <c r="L23" i="1" s="1"/>
  <c r="L22" i="1"/>
  <c r="K22" i="1"/>
  <c r="K21" i="1"/>
  <c r="L21" i="1" s="1"/>
  <c r="L20" i="1"/>
  <c r="K20" i="1"/>
  <c r="K19" i="1"/>
  <c r="L19" i="1" s="1"/>
  <c r="K18" i="1"/>
  <c r="L18" i="1" s="1"/>
  <c r="K17" i="1"/>
  <c r="L17" i="1" s="1"/>
  <c r="L16" i="1"/>
  <c r="K16" i="1"/>
  <c r="L15" i="1"/>
  <c r="K15" i="1"/>
  <c r="K14" i="1"/>
  <c r="L14" i="1" s="1"/>
  <c r="K13" i="1"/>
  <c r="L13" i="1" s="1"/>
  <c r="L37" i="1" l="1"/>
  <c r="K37" i="1"/>
  <c r="E40" i="1" l="1"/>
  <c r="E45" i="1"/>
  <c r="F45" i="1" s="1"/>
  <c r="F40" i="1" l="1"/>
  <c r="E43" i="1"/>
  <c r="F43" i="1" l="1"/>
  <c r="E47" i="1"/>
  <c r="E48" i="1" l="1"/>
  <c r="F48" i="1" s="1"/>
  <c r="F47" i="1"/>
  <c r="M21" i="1" l="1"/>
  <c r="N21" i="1" s="1"/>
  <c r="M26" i="1"/>
  <c r="N26" i="1" s="1"/>
  <c r="M16" i="1"/>
  <c r="N16" i="1" s="1"/>
  <c r="M31" i="1"/>
  <c r="N31" i="1" s="1"/>
  <c r="M13" i="1"/>
  <c r="N13" i="1" s="1"/>
  <c r="M19" i="1"/>
  <c r="N19" i="1" s="1"/>
  <c r="M22" i="1"/>
  <c r="N22" i="1" s="1"/>
  <c r="M15" i="1"/>
  <c r="N15" i="1" s="1"/>
  <c r="M18" i="1"/>
  <c r="N18" i="1" s="1"/>
  <c r="M20" i="1"/>
  <c r="N20" i="1" s="1"/>
  <c r="M25" i="1"/>
  <c r="N25" i="1" s="1"/>
  <c r="M28" i="1"/>
  <c r="N28" i="1" s="1"/>
  <c r="M30" i="1"/>
  <c r="N30" i="1" s="1"/>
  <c r="M24" i="1"/>
  <c r="N24" i="1" s="1"/>
  <c r="M17" i="1"/>
  <c r="N17" i="1" s="1"/>
  <c r="M33" i="1"/>
  <c r="N33" i="1" s="1"/>
  <c r="M27" i="1"/>
  <c r="N27" i="1" s="1"/>
  <c r="M29" i="1"/>
  <c r="N29" i="1" s="1"/>
  <c r="M23" i="1"/>
  <c r="N23" i="1" s="1"/>
  <c r="M32" i="1"/>
  <c r="N32" i="1" s="1"/>
  <c r="M14" i="1"/>
  <c r="N14" i="1" s="1"/>
  <c r="M37" i="1"/>
  <c r="N40" i="1" l="1"/>
  <c r="N41" i="1"/>
  <c r="N37" i="1"/>
</calcChain>
</file>

<file path=xl/sharedStrings.xml><?xml version="1.0" encoding="utf-8"?>
<sst xmlns="http://schemas.openxmlformats.org/spreadsheetml/2006/main" count="289" uniqueCount="78">
  <si>
    <t>Sales Summary</t>
  </si>
  <si>
    <t>销售报告</t>
  </si>
  <si>
    <t>供应商 Supplier:</t>
  </si>
  <si>
    <t>OCHO FUEGOS SPA</t>
  </si>
  <si>
    <t>到货日期 Arrival Date:</t>
  </si>
  <si>
    <t>2023-12-04</t>
  </si>
  <si>
    <t>销售日期 Date of Sale:</t>
  </si>
  <si>
    <t>2023-12-06</t>
  </si>
  <si>
    <t>汇率 FX Rate:</t>
  </si>
  <si>
    <t>航班号Flight No:</t>
  </si>
  <si>
    <t>5Y8049</t>
  </si>
  <si>
    <t>提单号 AWB:</t>
  </si>
  <si>
    <t>369-88351756</t>
  </si>
  <si>
    <t>销售地点 Sales Location:</t>
  </si>
  <si>
    <t>SHANGHAI</t>
  </si>
  <si>
    <t/>
  </si>
  <si>
    <t>日期</t>
  </si>
  <si>
    <t>板号</t>
  </si>
  <si>
    <t>品种</t>
  </si>
  <si>
    <t>包装厂</t>
  </si>
  <si>
    <t>果园</t>
  </si>
  <si>
    <t>大小</t>
  </si>
  <si>
    <t>数量</t>
  </si>
  <si>
    <t>规格</t>
  </si>
  <si>
    <t>价格(人民币)</t>
  </si>
  <si>
    <t>总数(人民币)</t>
  </si>
  <si>
    <t>总数(美金)</t>
  </si>
  <si>
    <r>
      <rPr>
        <sz val="12"/>
        <rFont val="宋体"/>
        <charset val="134"/>
      </rPr>
      <t>每箱收益</t>
    </r>
    <r>
      <rPr>
        <sz val="12"/>
        <rFont val="Times New Roman"/>
        <family val="1"/>
      </rPr>
      <t xml:space="preserve"> CIF</t>
    </r>
  </si>
  <si>
    <r>
      <rPr>
        <sz val="12"/>
        <rFont val="宋体"/>
        <charset val="134"/>
      </rPr>
      <t>总收益</t>
    </r>
    <r>
      <rPr>
        <sz val="12"/>
        <rFont val="Times New Roman"/>
        <family val="1"/>
      </rPr>
      <t xml:space="preserve"> CIF</t>
    </r>
  </si>
  <si>
    <t>Date</t>
  </si>
  <si>
    <t>Pallet No.</t>
  </si>
  <si>
    <t>Variety</t>
  </si>
  <si>
    <t>CSP</t>
  </si>
  <si>
    <t>CSG</t>
  </si>
  <si>
    <t>Size</t>
  </si>
  <si>
    <t xml:space="preserve"> Quantity</t>
  </si>
  <si>
    <t>Specification</t>
  </si>
  <si>
    <t>Price RMB</t>
  </si>
  <si>
    <t>Total RMB</t>
  </si>
  <si>
    <t>Total USD</t>
  </si>
  <si>
    <t>CIF Return</t>
  </si>
  <si>
    <t>Total Return</t>
  </si>
  <si>
    <t>1511269</t>
  </si>
  <si>
    <t>SANTINA</t>
  </si>
  <si>
    <t>121064</t>
  </si>
  <si>
    <t>114957</t>
  </si>
  <si>
    <t>2JD</t>
  </si>
  <si>
    <t>2.5kg</t>
  </si>
  <si>
    <t>1511266</t>
  </si>
  <si>
    <t>1511273</t>
  </si>
  <si>
    <t>1515973</t>
  </si>
  <si>
    <t>121944</t>
  </si>
  <si>
    <t>1511261</t>
  </si>
  <si>
    <t>1515977</t>
  </si>
  <si>
    <t>3JD</t>
  </si>
  <si>
    <t>1511280</t>
  </si>
  <si>
    <t>1511272</t>
  </si>
  <si>
    <t>1511277</t>
  </si>
  <si>
    <t>3JDD</t>
  </si>
  <si>
    <t>1515978</t>
  </si>
  <si>
    <t>4JD</t>
  </si>
  <si>
    <t>4JDD</t>
  </si>
  <si>
    <t>Damage</t>
  </si>
  <si>
    <t xml:space="preserve">总数 Total: </t>
  </si>
  <si>
    <t>其他费用 Additional Fees</t>
  </si>
  <si>
    <t>人民币 RMB</t>
  </si>
  <si>
    <t>美元 USD</t>
  </si>
  <si>
    <t>Note：</t>
  </si>
  <si>
    <t>Payment</t>
  </si>
  <si>
    <t>海关/税金 Customs/VAT</t>
  </si>
  <si>
    <t xml:space="preserve">114957 </t>
  </si>
  <si>
    <r>
      <rPr>
        <sz val="12"/>
        <rFont val="宋体"/>
        <charset val="134"/>
      </rPr>
      <t>清关费</t>
    </r>
    <r>
      <rPr>
        <sz val="12"/>
        <rFont val="Times New Roman"/>
        <family val="1"/>
      </rPr>
      <t xml:space="preserve"> Clearance Charge</t>
    </r>
  </si>
  <si>
    <t xml:space="preserve">121944 </t>
  </si>
  <si>
    <t>市场费用 Market Charges</t>
  </si>
  <si>
    <t>小计 Total Fees</t>
  </si>
  <si>
    <t>销售佣金 Commission (8%）</t>
  </si>
  <si>
    <t>总费用 Total Charges</t>
  </si>
  <si>
    <t>每箱平均费用 Ave/box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</si>
</sst>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_ "/>
    <numFmt numFmtId="169" formatCode="&quot;￥&quot;#,##0.00_);[Red]\(&quot;￥&quot;#,##0.00\)"/>
    <numFmt numFmtId="170" formatCode="\$#,##0.00;\-\$#,##0.00"/>
    <numFmt numFmtId="171" formatCode="0.00_ "/>
  </numFmts>
  <fonts count="4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8"/>
      <name val="Times New Roman"/>
      <family val="1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8" fontId="1" fillId="0" borderId="3" xfId="0" applyNumberFormat="1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3" fontId="1" fillId="3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9" fontId="1" fillId="0" borderId="3" xfId="0" applyNumberFormat="1" applyFont="1" applyBorder="1" applyAlignment="1">
      <alignment horizontal="right" vertical="center"/>
    </xf>
    <xf numFmtId="170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170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171" fontId="1" fillId="0" borderId="0" xfId="0" applyNumberFormat="1" applyFont="1" applyAlignment="1">
      <alignment horizontal="center" vertical="center" wrapText="1"/>
    </xf>
    <xf numFmtId="169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0" xfId="0" applyFont="1" applyAlignment="1">
      <alignment horizontal="center" vertical="center" wrapText="1"/>
    </xf>
    <xf numFmtId="0" fontId="1" fillId="0" borderId="3" xfId="0" applyFont="1" applyBorder="1"/>
    <xf numFmtId="0" fontId="3" fillId="0" borderId="3" xfId="0" applyFont="1" applyBorder="1"/>
    <xf numFmtId="0" fontId="1" fillId="3" borderId="3" xfId="0" applyFont="1" applyFill="1" applyBorder="1"/>
    <xf numFmtId="0" fontId="1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O50"/>
  <sheetViews>
    <sheetView tabSelected="1" workbookViewId="0">
      <selection activeCell="J29" sqref="J29"/>
    </sheetView>
  </sheetViews>
  <sheetFormatPr baseColWidth="10" defaultColWidth="9" defaultRowHeight="15"/>
  <cols>
    <col min="2" max="2" width="17" customWidth="1"/>
    <col min="3" max="3" width="13" customWidth="1"/>
    <col min="4" max="4" width="12" customWidth="1"/>
    <col min="5" max="6" width="17" customWidth="1"/>
    <col min="7" max="8" width="12" customWidth="1"/>
    <col min="9" max="9" width="14" customWidth="1"/>
    <col min="10" max="14" width="17" customWidth="1"/>
    <col min="15" max="15" width="12.6640625"/>
  </cols>
  <sheetData>
    <row r="3" spans="1:15" ht="23">
      <c r="B3" s="28" t="s">
        <v>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5" ht="23">
      <c r="B4" s="28" t="s">
        <v>1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8" spans="1:15" s="1" customFormat="1" ht="16">
      <c r="B8" s="3" t="s">
        <v>2</v>
      </c>
      <c r="C8" s="4" t="s">
        <v>3</v>
      </c>
      <c r="F8" s="3" t="s">
        <v>4</v>
      </c>
      <c r="G8" s="4" t="s">
        <v>5</v>
      </c>
      <c r="J8" s="3" t="s">
        <v>6</v>
      </c>
      <c r="K8" s="4" t="s">
        <v>7</v>
      </c>
      <c r="M8" s="3" t="s">
        <v>8</v>
      </c>
      <c r="N8" s="3">
        <v>7.25</v>
      </c>
    </row>
    <row r="9" spans="1:15" s="1" customFormat="1" ht="16">
      <c r="B9" s="3" t="s">
        <v>9</v>
      </c>
      <c r="C9" s="4" t="s">
        <v>10</v>
      </c>
      <c r="F9" s="3" t="s">
        <v>11</v>
      </c>
      <c r="G9" s="4" t="s">
        <v>12</v>
      </c>
      <c r="J9" s="3" t="s">
        <v>13</v>
      </c>
      <c r="K9" s="4" t="s">
        <v>14</v>
      </c>
    </row>
    <row r="11" spans="1:15" s="2" customFormat="1" ht="17">
      <c r="A11" s="2" t="s">
        <v>15</v>
      </c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5" t="s">
        <v>25</v>
      </c>
      <c r="L11" s="5" t="s">
        <v>26</v>
      </c>
      <c r="M11" s="16" t="s">
        <v>27</v>
      </c>
      <c r="N11" s="16" t="s">
        <v>28</v>
      </c>
    </row>
    <row r="12" spans="1:15" s="2" customFormat="1" ht="17">
      <c r="A12" s="2" t="s">
        <v>15</v>
      </c>
      <c r="B12" s="6" t="s">
        <v>29</v>
      </c>
      <c r="C12" s="6" t="s">
        <v>30</v>
      </c>
      <c r="D12" s="6" t="s">
        <v>31</v>
      </c>
      <c r="E12" s="6" t="s">
        <v>32</v>
      </c>
      <c r="F12" s="6" t="s">
        <v>33</v>
      </c>
      <c r="G12" s="6" t="s">
        <v>34</v>
      </c>
      <c r="H12" s="6" t="s">
        <v>35</v>
      </c>
      <c r="I12" s="6" t="s">
        <v>36</v>
      </c>
      <c r="J12" s="6" t="s">
        <v>37</v>
      </c>
      <c r="K12" s="6" t="s">
        <v>38</v>
      </c>
      <c r="L12" s="6" t="s">
        <v>39</v>
      </c>
      <c r="M12" s="6" t="s">
        <v>40</v>
      </c>
      <c r="N12" s="6" t="s">
        <v>41</v>
      </c>
    </row>
    <row r="13" spans="1:15" s="2" customFormat="1" ht="17">
      <c r="A13" s="2" t="s">
        <v>15</v>
      </c>
      <c r="B13" s="7" t="s">
        <v>7</v>
      </c>
      <c r="C13" s="7" t="s">
        <v>42</v>
      </c>
      <c r="D13" s="7" t="s">
        <v>43</v>
      </c>
      <c r="E13" s="7" t="s">
        <v>44</v>
      </c>
      <c r="F13" s="7" t="s">
        <v>45</v>
      </c>
      <c r="G13" s="7" t="s">
        <v>46</v>
      </c>
      <c r="H13" s="8">
        <v>280</v>
      </c>
      <c r="I13" s="7" t="s">
        <v>47</v>
      </c>
      <c r="J13" s="12">
        <v>330</v>
      </c>
      <c r="K13" s="12">
        <f>J13*H13</f>
        <v>92400</v>
      </c>
      <c r="L13" s="13">
        <f>K13/N$8</f>
        <v>12744.827586206897</v>
      </c>
      <c r="M13" s="13">
        <f>L13/H13-F$48</f>
        <v>36.489921372408865</v>
      </c>
      <c r="N13" s="13">
        <f>M13*H13</f>
        <v>10217.177984274482</v>
      </c>
      <c r="O13" s="17"/>
    </row>
    <row r="14" spans="1:15" s="2" customFormat="1" ht="17">
      <c r="A14" s="2" t="s">
        <v>15</v>
      </c>
      <c r="B14" s="7" t="s">
        <v>7</v>
      </c>
      <c r="C14" s="7" t="s">
        <v>48</v>
      </c>
      <c r="D14" s="7" t="s">
        <v>43</v>
      </c>
      <c r="E14" s="7" t="s">
        <v>44</v>
      </c>
      <c r="F14" s="7" t="s">
        <v>45</v>
      </c>
      <c r="G14" s="7" t="s">
        <v>46</v>
      </c>
      <c r="H14" s="8">
        <v>280</v>
      </c>
      <c r="I14" s="7" t="s">
        <v>47</v>
      </c>
      <c r="J14" s="12">
        <v>330</v>
      </c>
      <c r="K14" s="12">
        <f t="shared" ref="K14:K33" si="0">J14*H14</f>
        <v>92400</v>
      </c>
      <c r="L14" s="13">
        <f t="shared" ref="L14:L33" si="1">K14/N$8</f>
        <v>12744.827586206897</v>
      </c>
      <c r="M14" s="13">
        <f t="shared" ref="M14:M33" si="2">L14/H14-F$48</f>
        <v>36.489921372408865</v>
      </c>
      <c r="N14" s="13">
        <f t="shared" ref="N14:N33" si="3">M14*H14</f>
        <v>10217.177984274482</v>
      </c>
      <c r="O14" s="17"/>
    </row>
    <row r="15" spans="1:15" s="2" customFormat="1" ht="17">
      <c r="A15" s="2" t="s">
        <v>15</v>
      </c>
      <c r="B15" s="7" t="s">
        <v>7</v>
      </c>
      <c r="C15" s="7" t="s">
        <v>49</v>
      </c>
      <c r="D15" s="7" t="s">
        <v>43</v>
      </c>
      <c r="E15" s="7" t="s">
        <v>44</v>
      </c>
      <c r="F15" s="7" t="s">
        <v>45</v>
      </c>
      <c r="G15" s="7" t="s">
        <v>46</v>
      </c>
      <c r="H15" s="7">
        <v>280</v>
      </c>
      <c r="I15" s="7" t="s">
        <v>47</v>
      </c>
      <c r="J15" s="12">
        <v>330</v>
      </c>
      <c r="K15" s="12">
        <f t="shared" si="0"/>
        <v>92400</v>
      </c>
      <c r="L15" s="13">
        <f t="shared" si="1"/>
        <v>12744.827586206897</v>
      </c>
      <c r="M15" s="13">
        <f t="shared" si="2"/>
        <v>36.489921372408865</v>
      </c>
      <c r="N15" s="13">
        <f t="shared" si="3"/>
        <v>10217.177984274482</v>
      </c>
      <c r="O15" s="17"/>
    </row>
    <row r="16" spans="1:15" s="2" customFormat="1" ht="17">
      <c r="A16" s="2" t="s">
        <v>15</v>
      </c>
      <c r="B16" s="7" t="s">
        <v>7</v>
      </c>
      <c r="C16" s="7" t="s">
        <v>50</v>
      </c>
      <c r="D16" s="7" t="s">
        <v>43</v>
      </c>
      <c r="E16" s="7" t="s">
        <v>44</v>
      </c>
      <c r="F16" s="7" t="s">
        <v>51</v>
      </c>
      <c r="G16" s="7" t="s">
        <v>46</v>
      </c>
      <c r="H16" s="7">
        <v>124</v>
      </c>
      <c r="I16" s="7" t="s">
        <v>47</v>
      </c>
      <c r="J16" s="12">
        <v>340</v>
      </c>
      <c r="K16" s="12">
        <f t="shared" si="0"/>
        <v>42160</v>
      </c>
      <c r="L16" s="13">
        <f t="shared" si="1"/>
        <v>5815.1724137931033</v>
      </c>
      <c r="M16" s="13">
        <f t="shared" si="2"/>
        <v>37.869231717236445</v>
      </c>
      <c r="N16" s="13">
        <f t="shared" si="3"/>
        <v>4695.7847329373189</v>
      </c>
      <c r="O16" s="17"/>
    </row>
    <row r="17" spans="1:15" s="2" customFormat="1" ht="17">
      <c r="A17" s="2" t="s">
        <v>15</v>
      </c>
      <c r="B17" s="7" t="s">
        <v>7</v>
      </c>
      <c r="C17" s="7" t="s">
        <v>50</v>
      </c>
      <c r="D17" s="7" t="s">
        <v>43</v>
      </c>
      <c r="E17" s="7" t="s">
        <v>44</v>
      </c>
      <c r="F17" s="7" t="s">
        <v>45</v>
      </c>
      <c r="G17" s="7" t="s">
        <v>46</v>
      </c>
      <c r="H17" s="7">
        <v>119</v>
      </c>
      <c r="I17" s="7" t="s">
        <v>47</v>
      </c>
      <c r="J17" s="12">
        <v>330</v>
      </c>
      <c r="K17" s="12">
        <f t="shared" si="0"/>
        <v>39270</v>
      </c>
      <c r="L17" s="13">
        <f t="shared" si="1"/>
        <v>5416.5517241379312</v>
      </c>
      <c r="M17" s="13">
        <f t="shared" si="2"/>
        <v>36.489921372408865</v>
      </c>
      <c r="N17" s="13">
        <f t="shared" si="3"/>
        <v>4342.3006433166547</v>
      </c>
      <c r="O17" s="17"/>
    </row>
    <row r="18" spans="1:15" s="2" customFormat="1" ht="17">
      <c r="A18" s="2" t="s">
        <v>15</v>
      </c>
      <c r="B18" s="7" t="s">
        <v>7</v>
      </c>
      <c r="C18" s="7" t="s">
        <v>50</v>
      </c>
      <c r="D18" s="7" t="s">
        <v>43</v>
      </c>
      <c r="E18" s="7" t="s">
        <v>44</v>
      </c>
      <c r="F18" s="7" t="s">
        <v>45</v>
      </c>
      <c r="G18" s="7" t="s">
        <v>46</v>
      </c>
      <c r="H18" s="7">
        <v>11</v>
      </c>
      <c r="I18" s="7" t="s">
        <v>47</v>
      </c>
      <c r="J18" s="12">
        <v>330</v>
      </c>
      <c r="K18" s="12">
        <f t="shared" si="0"/>
        <v>3630</v>
      </c>
      <c r="L18" s="13">
        <f t="shared" si="1"/>
        <v>500.68965517241378</v>
      </c>
      <c r="M18" s="13">
        <f t="shared" si="2"/>
        <v>36.489921372408858</v>
      </c>
      <c r="N18" s="13">
        <f t="shared" si="3"/>
        <v>401.38913509649745</v>
      </c>
      <c r="O18" s="17"/>
    </row>
    <row r="19" spans="1:15" s="2" customFormat="1" ht="17">
      <c r="A19" s="2" t="s">
        <v>15</v>
      </c>
      <c r="B19" s="7" t="s">
        <v>7</v>
      </c>
      <c r="C19" s="7" t="s">
        <v>50</v>
      </c>
      <c r="D19" s="7" t="s">
        <v>43</v>
      </c>
      <c r="E19" s="7" t="s">
        <v>44</v>
      </c>
      <c r="F19" s="7" t="s">
        <v>45</v>
      </c>
      <c r="G19" s="7" t="s">
        <v>46</v>
      </c>
      <c r="H19" s="7">
        <v>26</v>
      </c>
      <c r="I19" s="7" t="s">
        <v>47</v>
      </c>
      <c r="J19" s="12">
        <v>330</v>
      </c>
      <c r="K19" s="12">
        <f t="shared" si="0"/>
        <v>8580</v>
      </c>
      <c r="L19" s="13">
        <f t="shared" si="1"/>
        <v>1183.4482758620691</v>
      </c>
      <c r="M19" s="13">
        <f t="shared" si="2"/>
        <v>36.489921372408865</v>
      </c>
      <c r="N19" s="13">
        <f t="shared" si="3"/>
        <v>948.73795568263051</v>
      </c>
      <c r="O19" s="17"/>
    </row>
    <row r="20" spans="1:15" s="2" customFormat="1" ht="17">
      <c r="A20" s="2" t="s">
        <v>15</v>
      </c>
      <c r="B20" s="7" t="s">
        <v>7</v>
      </c>
      <c r="C20" s="7" t="s">
        <v>52</v>
      </c>
      <c r="D20" s="7" t="s">
        <v>43</v>
      </c>
      <c r="E20" s="7" t="s">
        <v>44</v>
      </c>
      <c r="F20" s="7" t="s">
        <v>45</v>
      </c>
      <c r="G20" s="7" t="s">
        <v>46</v>
      </c>
      <c r="H20" s="7">
        <v>280</v>
      </c>
      <c r="I20" s="7" t="s">
        <v>47</v>
      </c>
      <c r="J20" s="12">
        <v>330</v>
      </c>
      <c r="K20" s="12">
        <f t="shared" si="0"/>
        <v>92400</v>
      </c>
      <c r="L20" s="13">
        <f t="shared" si="1"/>
        <v>12744.827586206897</v>
      </c>
      <c r="M20" s="13">
        <f t="shared" si="2"/>
        <v>36.489921372408865</v>
      </c>
      <c r="N20" s="13">
        <f t="shared" si="3"/>
        <v>10217.177984274482</v>
      </c>
      <c r="O20" s="17"/>
    </row>
    <row r="21" spans="1:15" s="2" customFormat="1" ht="17">
      <c r="A21" s="2" t="s">
        <v>15</v>
      </c>
      <c r="B21" s="7" t="s">
        <v>7</v>
      </c>
      <c r="C21" s="7" t="s">
        <v>53</v>
      </c>
      <c r="D21" s="7" t="s">
        <v>43</v>
      </c>
      <c r="E21" s="7" t="s">
        <v>44</v>
      </c>
      <c r="F21" s="7" t="s">
        <v>51</v>
      </c>
      <c r="G21" s="7" t="s">
        <v>54</v>
      </c>
      <c r="H21" s="7">
        <v>64</v>
      </c>
      <c r="I21" s="7" t="s">
        <v>47</v>
      </c>
      <c r="J21" s="12">
        <v>360</v>
      </c>
      <c r="K21" s="12">
        <f t="shared" si="0"/>
        <v>23040</v>
      </c>
      <c r="L21" s="13">
        <f t="shared" si="1"/>
        <v>3177.9310344827586</v>
      </c>
      <c r="M21" s="13">
        <f t="shared" si="2"/>
        <v>40.62785240689162</v>
      </c>
      <c r="N21" s="13">
        <f t="shared" si="3"/>
        <v>2600.1825540410637</v>
      </c>
      <c r="O21" s="17"/>
    </row>
    <row r="22" spans="1:15" s="2" customFormat="1" ht="17">
      <c r="A22" s="2" t="s">
        <v>15</v>
      </c>
      <c r="B22" s="7" t="s">
        <v>7</v>
      </c>
      <c r="C22" s="7" t="s">
        <v>53</v>
      </c>
      <c r="D22" s="7" t="s">
        <v>43</v>
      </c>
      <c r="E22" s="7" t="s">
        <v>44</v>
      </c>
      <c r="F22" s="7" t="s">
        <v>45</v>
      </c>
      <c r="G22" s="7" t="s">
        <v>54</v>
      </c>
      <c r="H22" s="7">
        <v>20</v>
      </c>
      <c r="I22" s="7" t="s">
        <v>47</v>
      </c>
      <c r="J22" s="12">
        <v>360</v>
      </c>
      <c r="K22" s="12">
        <f t="shared" si="0"/>
        <v>7200</v>
      </c>
      <c r="L22" s="13">
        <f t="shared" si="1"/>
        <v>993.10344827586209</v>
      </c>
      <c r="M22" s="13">
        <f t="shared" si="2"/>
        <v>40.62785240689162</v>
      </c>
      <c r="N22" s="13">
        <f t="shared" si="3"/>
        <v>812.55704813783245</v>
      </c>
      <c r="O22" s="17"/>
    </row>
    <row r="23" spans="1:15" s="2" customFormat="1" ht="17">
      <c r="A23" s="2" t="s">
        <v>15</v>
      </c>
      <c r="B23" s="7" t="s">
        <v>7</v>
      </c>
      <c r="C23" s="7" t="s">
        <v>53</v>
      </c>
      <c r="D23" s="7" t="s">
        <v>43</v>
      </c>
      <c r="E23" s="7" t="s">
        <v>44</v>
      </c>
      <c r="F23" s="7" t="s">
        <v>45</v>
      </c>
      <c r="G23" s="7" t="s">
        <v>54</v>
      </c>
      <c r="H23" s="7">
        <v>48</v>
      </c>
      <c r="I23" s="7" t="s">
        <v>47</v>
      </c>
      <c r="J23" s="12">
        <v>360</v>
      </c>
      <c r="K23" s="12">
        <f t="shared" si="0"/>
        <v>17280</v>
      </c>
      <c r="L23" s="13">
        <f t="shared" si="1"/>
        <v>2383.4482758620688</v>
      </c>
      <c r="M23" s="13">
        <f t="shared" si="2"/>
        <v>40.62785240689162</v>
      </c>
      <c r="N23" s="13">
        <f t="shared" si="3"/>
        <v>1950.1369155307978</v>
      </c>
      <c r="O23" s="17"/>
    </row>
    <row r="24" spans="1:15" s="2" customFormat="1" ht="17">
      <c r="A24" s="2" t="s">
        <v>15</v>
      </c>
      <c r="B24" s="7" t="s">
        <v>7</v>
      </c>
      <c r="C24" s="7" t="s">
        <v>55</v>
      </c>
      <c r="D24" s="7" t="s">
        <v>43</v>
      </c>
      <c r="E24" s="7" t="s">
        <v>44</v>
      </c>
      <c r="F24" s="7" t="s">
        <v>45</v>
      </c>
      <c r="G24" s="7" t="s">
        <v>54</v>
      </c>
      <c r="H24" s="7">
        <v>280</v>
      </c>
      <c r="I24" s="7" t="s">
        <v>47</v>
      </c>
      <c r="J24" s="12">
        <v>360</v>
      </c>
      <c r="K24" s="12">
        <f t="shared" si="0"/>
        <v>100800</v>
      </c>
      <c r="L24" s="13">
        <f t="shared" si="1"/>
        <v>13903.448275862069</v>
      </c>
      <c r="M24" s="13">
        <f t="shared" si="2"/>
        <v>40.62785240689162</v>
      </c>
      <c r="N24" s="13">
        <f t="shared" si="3"/>
        <v>11375.798673929654</v>
      </c>
      <c r="O24" s="17"/>
    </row>
    <row r="25" spans="1:15" s="2" customFormat="1" ht="17">
      <c r="A25" s="2" t="s">
        <v>15</v>
      </c>
      <c r="B25" s="7" t="s">
        <v>7</v>
      </c>
      <c r="C25" s="7" t="s">
        <v>56</v>
      </c>
      <c r="D25" s="7" t="s">
        <v>43</v>
      </c>
      <c r="E25" s="7" t="s">
        <v>44</v>
      </c>
      <c r="F25" s="7" t="s">
        <v>45</v>
      </c>
      <c r="G25" s="7" t="s">
        <v>54</v>
      </c>
      <c r="H25" s="7">
        <v>280</v>
      </c>
      <c r="I25" s="7" t="s">
        <v>47</v>
      </c>
      <c r="J25" s="12">
        <v>360</v>
      </c>
      <c r="K25" s="12">
        <f t="shared" si="0"/>
        <v>100800</v>
      </c>
      <c r="L25" s="13">
        <f t="shared" si="1"/>
        <v>13903.448275862069</v>
      </c>
      <c r="M25" s="13">
        <f t="shared" si="2"/>
        <v>40.62785240689162</v>
      </c>
      <c r="N25" s="13">
        <f t="shared" si="3"/>
        <v>11375.798673929654</v>
      </c>
      <c r="O25" s="17"/>
    </row>
    <row r="26" spans="1:15" s="2" customFormat="1" ht="17">
      <c r="A26" s="2" t="s">
        <v>15</v>
      </c>
      <c r="B26" s="7" t="s">
        <v>7</v>
      </c>
      <c r="C26" s="7" t="s">
        <v>57</v>
      </c>
      <c r="D26" s="7" t="s">
        <v>43</v>
      </c>
      <c r="E26" s="7" t="s">
        <v>44</v>
      </c>
      <c r="F26" s="7" t="s">
        <v>45</v>
      </c>
      <c r="G26" s="7" t="s">
        <v>54</v>
      </c>
      <c r="H26" s="7">
        <v>280</v>
      </c>
      <c r="I26" s="7" t="s">
        <v>47</v>
      </c>
      <c r="J26" s="12">
        <v>360</v>
      </c>
      <c r="K26" s="12">
        <f t="shared" si="0"/>
        <v>100800</v>
      </c>
      <c r="L26" s="13">
        <f t="shared" si="1"/>
        <v>13903.448275862069</v>
      </c>
      <c r="M26" s="13">
        <f t="shared" si="2"/>
        <v>40.62785240689162</v>
      </c>
      <c r="N26" s="13">
        <f t="shared" si="3"/>
        <v>11375.798673929654</v>
      </c>
      <c r="O26" s="17"/>
    </row>
    <row r="27" spans="1:15" s="2" customFormat="1" ht="17">
      <c r="A27" s="2" t="s">
        <v>15</v>
      </c>
      <c r="B27" s="7" t="s">
        <v>7</v>
      </c>
      <c r="C27" s="7" t="s">
        <v>53</v>
      </c>
      <c r="D27" s="7" t="s">
        <v>43</v>
      </c>
      <c r="E27" s="7" t="s">
        <v>44</v>
      </c>
      <c r="F27" s="7" t="s">
        <v>45</v>
      </c>
      <c r="G27" s="7" t="s">
        <v>58</v>
      </c>
      <c r="H27" s="7">
        <v>18</v>
      </c>
      <c r="I27" s="7" t="s">
        <v>47</v>
      </c>
      <c r="J27" s="12">
        <v>370</v>
      </c>
      <c r="K27" s="12">
        <f t="shared" si="0"/>
        <v>6660</v>
      </c>
      <c r="L27" s="13">
        <f t="shared" si="1"/>
        <v>918.62068965517244</v>
      </c>
      <c r="M27" s="13">
        <f t="shared" si="2"/>
        <v>42.007162751719207</v>
      </c>
      <c r="N27" s="13">
        <f t="shared" si="3"/>
        <v>756.1289295309457</v>
      </c>
      <c r="O27" s="17"/>
    </row>
    <row r="28" spans="1:15" s="2" customFormat="1" ht="17">
      <c r="A28" s="2" t="s">
        <v>15</v>
      </c>
      <c r="B28" s="7" t="s">
        <v>7</v>
      </c>
      <c r="C28" s="7" t="s">
        <v>59</v>
      </c>
      <c r="D28" s="7" t="s">
        <v>43</v>
      </c>
      <c r="E28" s="7" t="s">
        <v>44</v>
      </c>
      <c r="F28" s="7" t="s">
        <v>51</v>
      </c>
      <c r="G28" s="7" t="s">
        <v>60</v>
      </c>
      <c r="H28" s="7">
        <v>48</v>
      </c>
      <c r="I28" s="7" t="s">
        <v>47</v>
      </c>
      <c r="J28" s="12">
        <v>390</v>
      </c>
      <c r="K28" s="12">
        <f t="shared" si="0"/>
        <v>18720</v>
      </c>
      <c r="L28" s="13">
        <f t="shared" si="1"/>
        <v>2582.0689655172414</v>
      </c>
      <c r="M28" s="13">
        <f t="shared" si="2"/>
        <v>44.765783441374381</v>
      </c>
      <c r="N28" s="13">
        <f t="shared" si="3"/>
        <v>2148.7576051859705</v>
      </c>
      <c r="O28" s="17"/>
    </row>
    <row r="29" spans="1:15" s="2" customFormat="1" ht="17">
      <c r="A29" s="2" t="s">
        <v>15</v>
      </c>
      <c r="B29" s="7" t="s">
        <v>7</v>
      </c>
      <c r="C29" s="7" t="s">
        <v>59</v>
      </c>
      <c r="D29" s="7" t="s">
        <v>43</v>
      </c>
      <c r="E29" s="7" t="s">
        <v>44</v>
      </c>
      <c r="F29" s="7" t="s">
        <v>45</v>
      </c>
      <c r="G29" s="7" t="s">
        <v>60</v>
      </c>
      <c r="H29" s="7">
        <v>103</v>
      </c>
      <c r="I29" s="7" t="s">
        <v>47</v>
      </c>
      <c r="J29" s="12">
        <v>390</v>
      </c>
      <c r="K29" s="12">
        <f t="shared" si="0"/>
        <v>40170</v>
      </c>
      <c r="L29" s="13">
        <f t="shared" si="1"/>
        <v>5540.6896551724139</v>
      </c>
      <c r="M29" s="13">
        <f t="shared" si="2"/>
        <v>44.765783441374381</v>
      </c>
      <c r="N29" s="13">
        <f t="shared" si="3"/>
        <v>4610.8756944615616</v>
      </c>
      <c r="O29" s="17"/>
    </row>
    <row r="30" spans="1:15" s="2" customFormat="1" ht="17">
      <c r="A30" s="2" t="s">
        <v>15</v>
      </c>
      <c r="B30" s="7" t="s">
        <v>7</v>
      </c>
      <c r="C30" s="7" t="s">
        <v>53</v>
      </c>
      <c r="D30" s="7" t="s">
        <v>43</v>
      </c>
      <c r="E30" s="7" t="s">
        <v>44</v>
      </c>
      <c r="F30" s="7" t="s">
        <v>45</v>
      </c>
      <c r="G30" s="7" t="s">
        <v>60</v>
      </c>
      <c r="H30" s="7">
        <v>6</v>
      </c>
      <c r="I30" s="7" t="s">
        <v>47</v>
      </c>
      <c r="J30" s="12">
        <v>390</v>
      </c>
      <c r="K30" s="12">
        <f t="shared" si="0"/>
        <v>2340</v>
      </c>
      <c r="L30" s="13">
        <f t="shared" si="1"/>
        <v>322.75862068965517</v>
      </c>
      <c r="M30" s="13">
        <f t="shared" si="2"/>
        <v>44.765783441374381</v>
      </c>
      <c r="N30" s="13">
        <f t="shared" si="3"/>
        <v>268.59470064824632</v>
      </c>
      <c r="O30" s="17"/>
    </row>
    <row r="31" spans="1:15" s="2" customFormat="1" ht="17">
      <c r="A31" s="2" t="s">
        <v>15</v>
      </c>
      <c r="B31" s="7" t="s">
        <v>7</v>
      </c>
      <c r="C31" s="7" t="s">
        <v>53</v>
      </c>
      <c r="D31" s="7" t="s">
        <v>43</v>
      </c>
      <c r="E31" s="7" t="s">
        <v>44</v>
      </c>
      <c r="F31" s="7" t="s">
        <v>51</v>
      </c>
      <c r="G31" s="7" t="s">
        <v>60</v>
      </c>
      <c r="H31" s="7">
        <v>124</v>
      </c>
      <c r="I31" s="7" t="s">
        <v>47</v>
      </c>
      <c r="J31" s="12">
        <v>390</v>
      </c>
      <c r="K31" s="12">
        <f t="shared" si="0"/>
        <v>48360</v>
      </c>
      <c r="L31" s="13">
        <f t="shared" si="1"/>
        <v>6670.3448275862065</v>
      </c>
      <c r="M31" s="13">
        <f t="shared" si="2"/>
        <v>44.765783441374374</v>
      </c>
      <c r="N31" s="13">
        <f t="shared" si="3"/>
        <v>5550.9571467304222</v>
      </c>
      <c r="O31" s="17"/>
    </row>
    <row r="32" spans="1:15" s="2" customFormat="1" ht="17">
      <c r="A32" s="2" t="s">
        <v>15</v>
      </c>
      <c r="B32" s="7" t="s">
        <v>7</v>
      </c>
      <c r="C32" s="7" t="s">
        <v>59</v>
      </c>
      <c r="D32" s="7" t="s">
        <v>43</v>
      </c>
      <c r="E32" s="7" t="s">
        <v>44</v>
      </c>
      <c r="F32" s="7" t="s">
        <v>45</v>
      </c>
      <c r="G32" s="7" t="s">
        <v>61</v>
      </c>
      <c r="H32" s="7">
        <v>126</v>
      </c>
      <c r="I32" s="7" t="s">
        <v>47</v>
      </c>
      <c r="J32" s="12">
        <v>300</v>
      </c>
      <c r="K32" s="12">
        <f t="shared" si="0"/>
        <v>37800</v>
      </c>
      <c r="L32" s="13">
        <f t="shared" si="1"/>
        <v>5213.7931034482763</v>
      </c>
      <c r="M32" s="13">
        <f t="shared" si="2"/>
        <v>32.351990337926104</v>
      </c>
      <c r="N32" s="13">
        <f t="shared" si="3"/>
        <v>4076.3507825786892</v>
      </c>
      <c r="O32" s="17"/>
    </row>
    <row r="33" spans="1:15" s="2" customFormat="1" ht="17">
      <c r="A33" s="2" t="s">
        <v>15</v>
      </c>
      <c r="B33" s="7" t="s">
        <v>7</v>
      </c>
      <c r="C33" s="7" t="s">
        <v>59</v>
      </c>
      <c r="D33" s="7" t="s">
        <v>43</v>
      </c>
      <c r="E33" s="7" t="s">
        <v>44</v>
      </c>
      <c r="F33" s="7" t="s">
        <v>51</v>
      </c>
      <c r="G33" s="7" t="s">
        <v>61</v>
      </c>
      <c r="H33" s="7">
        <v>1</v>
      </c>
      <c r="I33" s="7" t="s">
        <v>47</v>
      </c>
      <c r="J33" s="12">
        <v>300</v>
      </c>
      <c r="K33" s="12">
        <f t="shared" si="0"/>
        <v>300</v>
      </c>
      <c r="L33" s="13">
        <f t="shared" si="1"/>
        <v>41.379310344827587</v>
      </c>
      <c r="M33" s="13">
        <f t="shared" si="2"/>
        <v>32.351990337926104</v>
      </c>
      <c r="N33" s="13">
        <f t="shared" si="3"/>
        <v>32.351990337926104</v>
      </c>
      <c r="O33" s="17"/>
    </row>
    <row r="34" spans="1:15" s="2" customFormat="1" ht="17">
      <c r="A34" s="2" t="s">
        <v>15</v>
      </c>
      <c r="B34" s="7" t="s">
        <v>15</v>
      </c>
      <c r="C34" s="7" t="s">
        <v>15</v>
      </c>
      <c r="D34" s="7" t="s">
        <v>15</v>
      </c>
      <c r="E34" s="7" t="s">
        <v>15</v>
      </c>
      <c r="F34" s="7" t="s">
        <v>15</v>
      </c>
      <c r="G34" s="7" t="s">
        <v>15</v>
      </c>
      <c r="H34" s="7" t="s">
        <v>15</v>
      </c>
      <c r="I34" s="7" t="s">
        <v>15</v>
      </c>
      <c r="J34" s="12" t="s">
        <v>15</v>
      </c>
      <c r="K34" s="12" t="s">
        <v>15</v>
      </c>
      <c r="L34" s="13" t="s">
        <v>15</v>
      </c>
      <c r="M34" s="13"/>
      <c r="N34" s="13"/>
    </row>
    <row r="35" spans="1:15" s="2" customFormat="1" ht="17">
      <c r="A35" s="2" t="s">
        <v>15</v>
      </c>
      <c r="B35" s="7" t="s">
        <v>62</v>
      </c>
      <c r="C35" s="7" t="s">
        <v>59</v>
      </c>
      <c r="D35" s="7" t="s">
        <v>43</v>
      </c>
      <c r="E35" s="7" t="s">
        <v>44</v>
      </c>
      <c r="F35" s="7" t="s">
        <v>45</v>
      </c>
      <c r="G35" s="7" t="s">
        <v>61</v>
      </c>
      <c r="H35" s="7">
        <v>2</v>
      </c>
      <c r="I35" s="7" t="s">
        <v>47</v>
      </c>
      <c r="J35" s="12" t="s">
        <v>15</v>
      </c>
      <c r="K35" s="12" t="s">
        <v>15</v>
      </c>
      <c r="L35" s="13" t="s">
        <v>15</v>
      </c>
      <c r="M35" s="13" t="s">
        <v>15</v>
      </c>
      <c r="N35" s="13" t="s">
        <v>15</v>
      </c>
    </row>
    <row r="36" spans="1:15" s="2" customFormat="1" ht="17">
      <c r="A36" s="2" t="s">
        <v>15</v>
      </c>
      <c r="B36" s="7" t="s">
        <v>15</v>
      </c>
      <c r="C36" s="7" t="s">
        <v>15</v>
      </c>
      <c r="D36" s="7" t="s">
        <v>15</v>
      </c>
      <c r="E36" s="7" t="s">
        <v>15</v>
      </c>
      <c r="F36" s="7" t="s">
        <v>15</v>
      </c>
      <c r="G36" s="7" t="s">
        <v>15</v>
      </c>
      <c r="H36" s="7" t="s">
        <v>15</v>
      </c>
      <c r="I36" s="7" t="s">
        <v>15</v>
      </c>
      <c r="J36" s="12" t="s">
        <v>15</v>
      </c>
      <c r="K36" s="12" t="s">
        <v>15</v>
      </c>
      <c r="L36" s="13" t="s">
        <v>15</v>
      </c>
      <c r="M36" s="13" t="s">
        <v>15</v>
      </c>
      <c r="N36" s="13" t="s">
        <v>15</v>
      </c>
    </row>
    <row r="37" spans="1:15" s="2" customFormat="1" ht="17">
      <c r="A37" s="2" t="s">
        <v>15</v>
      </c>
      <c r="B37" s="9" t="s">
        <v>15</v>
      </c>
      <c r="C37" s="9" t="s">
        <v>15</v>
      </c>
      <c r="D37" s="9" t="s">
        <v>63</v>
      </c>
      <c r="E37" s="9" t="s">
        <v>15</v>
      </c>
      <c r="F37" s="9" t="s">
        <v>15</v>
      </c>
      <c r="G37" s="9" t="s">
        <v>15</v>
      </c>
      <c r="H37" s="10">
        <f>SUM(H13:H35)</f>
        <v>2800</v>
      </c>
      <c r="I37" s="9" t="s">
        <v>15</v>
      </c>
      <c r="J37" s="18" t="s">
        <v>15</v>
      </c>
      <c r="K37" s="18">
        <f>SUM(K13:K33)</f>
        <v>967510</v>
      </c>
      <c r="L37" s="19">
        <f>SUM(L13:L33)</f>
        <v>133449.65517241383</v>
      </c>
      <c r="M37" s="19">
        <f>L37/H37-F48</f>
        <v>38.633271126103452</v>
      </c>
      <c r="N37" s="19">
        <f>SUM(N13:N33)</f>
        <v>108191.21379310342</v>
      </c>
    </row>
    <row r="39" spans="1:15" s="1" customFormat="1" ht="17">
      <c r="A39" s="1" t="s">
        <v>15</v>
      </c>
      <c r="B39" s="29" t="s">
        <v>64</v>
      </c>
      <c r="C39" s="29"/>
      <c r="D39" s="29"/>
      <c r="E39" s="11" t="s">
        <v>65</v>
      </c>
      <c r="F39" s="11" t="s">
        <v>66</v>
      </c>
      <c r="H39" s="32" t="s">
        <v>67</v>
      </c>
      <c r="I39" s="32"/>
      <c r="J39" s="32"/>
      <c r="K39" s="32"/>
      <c r="L39" s="32"/>
      <c r="M39" s="20" t="s">
        <v>33</v>
      </c>
      <c r="N39" s="21" t="s">
        <v>68</v>
      </c>
    </row>
    <row r="40" spans="1:15" s="1" customFormat="1" ht="17">
      <c r="A40" s="1" t="s">
        <v>15</v>
      </c>
      <c r="B40" s="29" t="s">
        <v>69</v>
      </c>
      <c r="C40" s="29"/>
      <c r="D40" s="29"/>
      <c r="E40" s="12">
        <f>K37*0.09</f>
        <v>87075.9</v>
      </c>
      <c r="F40" s="13">
        <f>E40/N$8</f>
        <v>12010.468965517241</v>
      </c>
      <c r="H40" s="32"/>
      <c r="I40" s="32"/>
      <c r="J40" s="32"/>
      <c r="K40" s="32"/>
      <c r="L40" s="32"/>
      <c r="M40" s="22" t="s">
        <v>70</v>
      </c>
      <c r="N40" s="23">
        <f>SUM(N13:N15)+SUM(N17:N20)+SUM(N22:N27)+N29+N30+N32</f>
        <v>93163.17976387075</v>
      </c>
    </row>
    <row r="41" spans="1:15" s="1" customFormat="1" ht="17">
      <c r="A41" s="1" t="s">
        <v>15</v>
      </c>
      <c r="B41" s="30" t="s">
        <v>71</v>
      </c>
      <c r="C41" s="29"/>
      <c r="D41" s="29"/>
      <c r="E41" s="12">
        <v>15202</v>
      </c>
      <c r="F41" s="13">
        <f>E41/N$8</f>
        <v>2096.8275862068967</v>
      </c>
      <c r="H41" s="32"/>
      <c r="I41" s="32"/>
      <c r="J41" s="32"/>
      <c r="K41" s="32"/>
      <c r="L41" s="32"/>
      <c r="M41" s="22" t="s">
        <v>72</v>
      </c>
      <c r="N41" s="23">
        <f>N16+N21+N28+N31+N33</f>
        <v>15028.0340292327</v>
      </c>
    </row>
    <row r="42" spans="1:15" s="1" customFormat="1" ht="16">
      <c r="A42" s="1" t="s">
        <v>15</v>
      </c>
      <c r="B42" s="29" t="s">
        <v>73</v>
      </c>
      <c r="C42" s="29"/>
      <c r="D42" s="29"/>
      <c r="E42" s="12">
        <v>3445</v>
      </c>
      <c r="F42" s="13">
        <f>E42/N$8</f>
        <v>475.17241379310343</v>
      </c>
      <c r="H42" s="32"/>
      <c r="I42" s="32"/>
      <c r="J42" s="32"/>
      <c r="K42" s="32"/>
      <c r="L42" s="32"/>
      <c r="M42" s="24"/>
      <c r="N42" s="25"/>
    </row>
    <row r="43" spans="1:15" s="1" customFormat="1" ht="16">
      <c r="A43" s="1" t="s">
        <v>15</v>
      </c>
      <c r="B43" s="29" t="s">
        <v>74</v>
      </c>
      <c r="C43" s="29"/>
      <c r="D43" s="29"/>
      <c r="E43" s="12">
        <f>SUM(E40:E42)</f>
        <v>105722.9</v>
      </c>
      <c r="F43" s="13">
        <f>E43/N$8</f>
        <v>14582.468965517241</v>
      </c>
      <c r="H43" s="32"/>
      <c r="I43" s="32"/>
      <c r="J43" s="32"/>
      <c r="K43" s="32"/>
      <c r="L43" s="32"/>
      <c r="M43" s="24"/>
      <c r="N43" s="25"/>
    </row>
    <row r="44" spans="1:15" s="1" customFormat="1" ht="16">
      <c r="A44" s="1" t="s">
        <v>15</v>
      </c>
      <c r="H44" s="32"/>
      <c r="I44" s="32"/>
      <c r="J44" s="32"/>
      <c r="K44" s="32"/>
      <c r="L44" s="32"/>
      <c r="M44" s="24"/>
      <c r="N44" s="25"/>
    </row>
    <row r="45" spans="1:15" s="1" customFormat="1" ht="16">
      <c r="A45" s="1" t="s">
        <v>15</v>
      </c>
      <c r="B45" s="29" t="s">
        <v>75</v>
      </c>
      <c r="C45" s="29"/>
      <c r="D45" s="29"/>
      <c r="E45" s="12">
        <f>K37*0.08</f>
        <v>77400.800000000003</v>
      </c>
      <c r="F45" s="13">
        <f t="shared" ref="F45:F48" si="4">E45/N$8</f>
        <v>10675.972413793104</v>
      </c>
      <c r="H45" s="32"/>
      <c r="I45" s="32"/>
      <c r="J45" s="32"/>
      <c r="K45" s="32"/>
      <c r="L45" s="32"/>
      <c r="M45" s="24"/>
      <c r="N45" s="25"/>
    </row>
    <row r="46" spans="1:15" s="1" customFormat="1" ht="16">
      <c r="A46" s="1" t="s">
        <v>15</v>
      </c>
      <c r="B46" s="1" t="s">
        <v>15</v>
      </c>
      <c r="C46" s="1" t="s">
        <v>15</v>
      </c>
      <c r="D46" s="1" t="s">
        <v>15</v>
      </c>
      <c r="E46" s="14"/>
      <c r="F46" s="15"/>
      <c r="H46" s="32"/>
      <c r="I46" s="32"/>
      <c r="J46" s="32"/>
      <c r="K46" s="32"/>
      <c r="L46" s="32"/>
      <c r="M46" s="24"/>
      <c r="N46" s="25"/>
    </row>
    <row r="47" spans="1:15" s="1" customFormat="1" ht="16">
      <c r="A47" s="1" t="s">
        <v>15</v>
      </c>
      <c r="B47" s="31" t="s">
        <v>76</v>
      </c>
      <c r="C47" s="31"/>
      <c r="D47" s="31"/>
      <c r="E47" s="12">
        <f>E43+E45</f>
        <v>183123.7</v>
      </c>
      <c r="F47" s="13">
        <f>E47/N$8</f>
        <v>25258.441379310345</v>
      </c>
      <c r="H47" s="32"/>
      <c r="I47" s="32"/>
      <c r="J47" s="32"/>
      <c r="K47" s="32"/>
      <c r="L47" s="32"/>
      <c r="M47" s="24"/>
      <c r="N47" s="25"/>
    </row>
    <row r="48" spans="1:15" s="1" customFormat="1" ht="16">
      <c r="A48" s="1" t="s">
        <v>15</v>
      </c>
      <c r="B48" s="31" t="s">
        <v>77</v>
      </c>
      <c r="C48" s="31"/>
      <c r="D48" s="31"/>
      <c r="E48" s="12">
        <f>E47/(H37-H35)</f>
        <v>65.448070050035739</v>
      </c>
      <c r="F48" s="13">
        <f t="shared" si="4"/>
        <v>9.0273200069014816</v>
      </c>
      <c r="H48" s="32"/>
      <c r="I48" s="32"/>
      <c r="J48" s="32"/>
      <c r="K48" s="32"/>
      <c r="L48" s="32"/>
      <c r="M48" s="24"/>
      <c r="N48" s="25"/>
    </row>
    <row r="49" spans="1:14" s="1" customFormat="1" ht="16">
      <c r="A49" s="1" t="s">
        <v>15</v>
      </c>
      <c r="H49" s="32"/>
      <c r="I49" s="32"/>
      <c r="J49" s="32"/>
      <c r="K49" s="32"/>
      <c r="L49" s="32"/>
      <c r="M49" s="24"/>
      <c r="N49" s="25"/>
    </row>
    <row r="50" spans="1:14" s="1" customFormat="1" ht="16">
      <c r="A50" s="1" t="s">
        <v>15</v>
      </c>
      <c r="H50" s="32"/>
      <c r="I50" s="32"/>
      <c r="J50" s="32"/>
      <c r="K50" s="32"/>
      <c r="L50" s="32"/>
      <c r="M50" s="26"/>
      <c r="N50" s="27"/>
    </row>
  </sheetData>
  <mergeCells count="11">
    <mergeCell ref="B42:D42"/>
    <mergeCell ref="B43:D43"/>
    <mergeCell ref="B45:D45"/>
    <mergeCell ref="B47:D47"/>
    <mergeCell ref="B48:D48"/>
    <mergeCell ref="B3:N3"/>
    <mergeCell ref="B4:N4"/>
    <mergeCell ref="B39:D39"/>
    <mergeCell ref="B40:D40"/>
    <mergeCell ref="B41:D41"/>
    <mergeCell ref="H39:L50"/>
  </mergeCells>
  <pageMargins left="0.7" right="0.7" top="0.75" bottom="0.75" header="0.3" footer="0.3"/>
  <pageSetup paperSize="9" orientation="landscape" horizontalDpi="96" verticalDpi="96"/>
  <ignoredErrors>
    <ignoredError sqref="M3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369-88351756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2023-12-21T07:52:00Z</dcterms:created>
  <dcterms:modified xsi:type="dcterms:W3CDTF">2024-03-21T22:57:30Z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C9C0C602A71146F2AD4F070E8C00DDE5_12</vt:lpwstr>
  </property>
  <property fmtid="{D5CDD505-2E9C-101B-9397-08002B2CF9AE}" pid="3" name="KSOProductBuildVer">
    <vt:lpwstr>2052-12.1.0.16388</vt:lpwstr>
  </property>
</Properties>
</file>