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A2E16C13-A841-BC4D-91EE-960808C5A2A5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369-88375114" sheetId="2" r:id="rId1"/>
  </sheets>
  <definedNames>
    <definedName name="_xlnm._FilterDatabase" localSheetId="0" hidden="1">'369-88375114'!$A$12:$M$27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G27" i="2"/>
  <c r="J25" i="2"/>
  <c r="K25" i="2" s="1"/>
  <c r="J24" i="2"/>
  <c r="K24" i="2" s="1"/>
  <c r="K23" i="2"/>
  <c r="J23" i="2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K13" i="2"/>
  <c r="J13" i="2"/>
  <c r="K27" i="2" l="1"/>
  <c r="J27" i="2"/>
  <c r="D30" i="2" l="1"/>
  <c r="D38" i="2"/>
  <c r="E38" i="2" s="1"/>
  <c r="E30" i="2" l="1"/>
  <c r="D36" i="2"/>
  <c r="D40" i="2" l="1"/>
  <c r="E36" i="2"/>
  <c r="D41" i="2" l="1"/>
  <c r="E41" i="2" s="1"/>
  <c r="E40" i="2"/>
  <c r="L23" i="2" l="1"/>
  <c r="M23" i="2" s="1"/>
  <c r="L22" i="2"/>
  <c r="M22" i="2" s="1"/>
  <c r="L24" i="2"/>
  <c r="M24" i="2" s="1"/>
  <c r="L13" i="2"/>
  <c r="M13" i="2" s="1"/>
  <c r="L17" i="2"/>
  <c r="M17" i="2" s="1"/>
  <c r="L25" i="2"/>
  <c r="M25" i="2" s="1"/>
  <c r="L18" i="2"/>
  <c r="M18" i="2" s="1"/>
  <c r="L19" i="2"/>
  <c r="M19" i="2" s="1"/>
  <c r="L20" i="2"/>
  <c r="M20" i="2" s="1"/>
  <c r="L14" i="2"/>
  <c r="M14" i="2" s="1"/>
  <c r="L21" i="2"/>
  <c r="M21" i="2" s="1"/>
  <c r="L16" i="2"/>
  <c r="M16" i="2" s="1"/>
  <c r="L15" i="2"/>
  <c r="M15" i="2" s="1"/>
  <c r="L27" i="2"/>
  <c r="M27" i="2" l="1"/>
</calcChain>
</file>

<file path=xl/sharedStrings.xml><?xml version="1.0" encoding="utf-8"?>
<sst xmlns="http://schemas.openxmlformats.org/spreadsheetml/2006/main" count="117" uniqueCount="62">
  <si>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</si>
  <si>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</si>
  <si>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</si>
  <si>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</si>
  <si>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</si>
  <si>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</si>
  <si>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2023/12/27-2023/12/29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</si>
  <si>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</si>
  <si>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</si>
  <si>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</si>
  <si>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5Y8028/5Y8051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</si>
  <si>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</si>
  <si>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369-88375114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</si>
  <si>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</si>
  <si>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</si>
  <si>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</si>
  <si>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</si>
  <si>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</si>
  <si>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</si>
  <si>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</si>
  <si>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</si>
  <si>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</si>
  <si>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</si>
  <si>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</si>
  <si>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</si>
  <si>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</si>
  <si>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t>每箱收益</t>
    </r>
    <r>
      <rPr>
        <sz val="12"/>
        <rFont val="Times New Roman Regular"/>
        <charset val="134"/>
      </rPr>
      <t xml:space="preserve"> CIF</t>
    </r>
  </si>
  <si>
    <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</si>
  <si>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</si>
  <si>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</si>
  <si>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</si>
  <si>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</si>
  <si>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</si>
  <si>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</si>
  <si>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</si>
  <si>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</si>
  <si>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</si>
  <si>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</si>
  <si>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</si>
  <si>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</si>
  <si>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</si>
  <si>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REGINA</t>
  </si>
  <si>
    <t>3JD</t>
  </si>
  <si>
    <t>2.5kg</t>
  </si>
  <si>
    <t>3JDD</t>
  </si>
  <si>
    <t>4JD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</si>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</sst>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￥&quot;#,##0.00;&quot;￥&quot;\-#,##0.00"/>
    <numFmt numFmtId="169" formatCode="&quot;￥&quot;#,##0.00_);[Red]\(&quot;￥&quot;#,##0.00\)"/>
    <numFmt numFmtId="170" formatCode="&quot;US$&quot;#,##0.00;\-&quot;US$&quot;#,##0.00"/>
    <numFmt numFmtId="171" formatCode="#,##0.00_ "/>
  </numFmts>
  <fonts count="8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topLeftCell="A2" zoomScale="99" workbookViewId="0">
      <selection activeCell="I25" sqref="I25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30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1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s="1" customFormat="1" ht="24" customHeight="1">
      <c r="A8" s="4" t="s">
        <v>2</v>
      </c>
      <c r="B8" s="28" t="s">
        <v>3</v>
      </c>
      <c r="C8" s="28"/>
      <c r="E8" s="14" t="s">
        <v>4</v>
      </c>
      <c r="F8" s="15">
        <v>45287</v>
      </c>
      <c r="G8" s="16"/>
      <c r="H8" s="29" t="s">
        <v>5</v>
      </c>
      <c r="I8" s="29"/>
      <c r="J8" s="15" t="s">
        <v>6</v>
      </c>
      <c r="L8" s="14" t="s">
        <v>7</v>
      </c>
      <c r="M8" s="5" t="s">
        <v>8</v>
      </c>
    </row>
    <row r="9" spans="1:13" s="1" customFormat="1" ht="24" customHeight="1">
      <c r="A9" s="4" t="s">
        <v>9</v>
      </c>
      <c r="B9" s="28" t="s">
        <v>10</v>
      </c>
      <c r="C9" s="28"/>
      <c r="E9" s="14" t="s">
        <v>11</v>
      </c>
      <c r="F9" s="5" t="s">
        <v>12</v>
      </c>
      <c r="G9" s="17"/>
      <c r="H9" s="29" t="s">
        <v>13</v>
      </c>
      <c r="I9" s="29"/>
      <c r="J9" s="5" t="s">
        <v>14</v>
      </c>
    </row>
    <row r="10" spans="1:13" ht="24" customHeight="1"/>
    <row r="11" spans="1:13" s="2" customFormat="1" ht="24" customHeight="1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20" t="s">
        <v>26</v>
      </c>
      <c r="M11" s="20" t="s">
        <v>27</v>
      </c>
    </row>
    <row r="12" spans="1:13" s="2" customFormat="1" ht="24" customHeight="1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7" t="s">
        <v>36</v>
      </c>
      <c r="J12" s="7" t="s">
        <v>37</v>
      </c>
      <c r="K12" s="7" t="s">
        <v>38</v>
      </c>
      <c r="L12" s="7" t="s">
        <v>39</v>
      </c>
      <c r="M12" s="7" t="s">
        <v>40</v>
      </c>
    </row>
    <row r="13" spans="1:13" s="2" customFormat="1" ht="24" customHeight="1">
      <c r="A13" s="8">
        <v>45287</v>
      </c>
      <c r="B13" s="9">
        <v>1513511</v>
      </c>
      <c r="C13" s="9" t="s">
        <v>41</v>
      </c>
      <c r="D13" s="9">
        <v>121064</v>
      </c>
      <c r="E13" s="9">
        <v>121944</v>
      </c>
      <c r="F13" s="9" t="s">
        <v>42</v>
      </c>
      <c r="G13" s="9">
        <v>260</v>
      </c>
      <c r="H13" s="9" t="s">
        <v>43</v>
      </c>
      <c r="I13" s="21">
        <v>375</v>
      </c>
      <c r="J13" s="21">
        <f t="shared" ref="J13:J19" si="0">G13*I13</f>
        <v>97500</v>
      </c>
      <c r="K13" s="18">
        <f t="shared" ref="K13:K19" si="1">J13/$M$8</f>
        <v>13356.164383561643</v>
      </c>
      <c r="L13" s="18">
        <f t="shared" ref="L13:L19" si="2">K13/G13-$E$41</f>
        <v>40.668934442270057</v>
      </c>
      <c r="M13" s="18">
        <f t="shared" ref="M13:M19" si="3">L13*G13</f>
        <v>10573.922954990216</v>
      </c>
    </row>
    <row r="14" spans="1:13" s="2" customFormat="1" ht="24" customHeight="1">
      <c r="A14" s="8">
        <v>45287</v>
      </c>
      <c r="B14" s="9">
        <v>1513511</v>
      </c>
      <c r="C14" s="9" t="s">
        <v>41</v>
      </c>
      <c r="D14" s="9">
        <v>121064</v>
      </c>
      <c r="E14" s="9">
        <v>121944</v>
      </c>
      <c r="F14" s="9" t="s">
        <v>42</v>
      </c>
      <c r="G14" s="9">
        <v>20</v>
      </c>
      <c r="H14" s="9" t="s">
        <v>43</v>
      </c>
      <c r="I14" s="21">
        <v>375</v>
      </c>
      <c r="J14" s="21">
        <f t="shared" si="0"/>
        <v>7500</v>
      </c>
      <c r="K14" s="18">
        <f t="shared" si="1"/>
        <v>1027.3972602739727</v>
      </c>
      <c r="L14" s="18">
        <f t="shared" si="2"/>
        <v>40.668934442270064</v>
      </c>
      <c r="M14" s="18">
        <f t="shared" si="3"/>
        <v>813.37868884540126</v>
      </c>
    </row>
    <row r="15" spans="1:13" s="2" customFormat="1" ht="24" customHeight="1">
      <c r="A15" s="8">
        <v>45287</v>
      </c>
      <c r="B15" s="9">
        <v>1513514</v>
      </c>
      <c r="C15" s="9" t="s">
        <v>41</v>
      </c>
      <c r="D15" s="9">
        <v>121064</v>
      </c>
      <c r="E15" s="9">
        <v>121944</v>
      </c>
      <c r="F15" s="9" t="s">
        <v>44</v>
      </c>
      <c r="G15" s="9">
        <v>109</v>
      </c>
      <c r="H15" s="9" t="s">
        <v>43</v>
      </c>
      <c r="I15" s="21">
        <v>395</v>
      </c>
      <c r="J15" s="21">
        <f t="shared" si="0"/>
        <v>43055</v>
      </c>
      <c r="K15" s="18">
        <f t="shared" si="1"/>
        <v>5897.9452054794519</v>
      </c>
      <c r="L15" s="18">
        <f t="shared" si="2"/>
        <v>43.408660469667318</v>
      </c>
      <c r="M15" s="18">
        <f t="shared" si="3"/>
        <v>4731.5439911937374</v>
      </c>
    </row>
    <row r="16" spans="1:13" s="2" customFormat="1" ht="24" customHeight="1">
      <c r="A16" s="8">
        <v>45287</v>
      </c>
      <c r="B16" s="9">
        <v>1513514</v>
      </c>
      <c r="C16" s="9" t="s">
        <v>41</v>
      </c>
      <c r="D16" s="9">
        <v>121064</v>
      </c>
      <c r="E16" s="9">
        <v>121944</v>
      </c>
      <c r="F16" s="9" t="s">
        <v>44</v>
      </c>
      <c r="G16" s="9">
        <v>1</v>
      </c>
      <c r="H16" s="9" t="s">
        <v>43</v>
      </c>
      <c r="I16" s="21">
        <v>410</v>
      </c>
      <c r="J16" s="21">
        <f t="shared" si="0"/>
        <v>410</v>
      </c>
      <c r="K16" s="18">
        <f t="shared" si="1"/>
        <v>56.164383561643838</v>
      </c>
      <c r="L16" s="18">
        <f t="shared" si="2"/>
        <v>45.463454990215268</v>
      </c>
      <c r="M16" s="18">
        <f t="shared" si="3"/>
        <v>45.463454990215268</v>
      </c>
    </row>
    <row r="17" spans="1:15" s="2" customFormat="1" ht="24" customHeight="1">
      <c r="A17" s="8">
        <v>45287</v>
      </c>
      <c r="B17" s="9">
        <v>1513514</v>
      </c>
      <c r="C17" s="9" t="s">
        <v>41</v>
      </c>
      <c r="D17" s="9">
        <v>121064</v>
      </c>
      <c r="E17" s="9">
        <v>121944</v>
      </c>
      <c r="F17" s="9" t="s">
        <v>44</v>
      </c>
      <c r="G17" s="9">
        <v>170</v>
      </c>
      <c r="H17" s="9" t="s">
        <v>43</v>
      </c>
      <c r="I17" s="21">
        <v>400</v>
      </c>
      <c r="J17" s="21">
        <f t="shared" si="0"/>
        <v>68000</v>
      </c>
      <c r="K17" s="18">
        <f t="shared" si="1"/>
        <v>9315.0684931506858</v>
      </c>
      <c r="L17" s="18">
        <f t="shared" si="2"/>
        <v>44.093591976516642</v>
      </c>
      <c r="M17" s="18">
        <f t="shared" si="3"/>
        <v>7495.9106360078295</v>
      </c>
    </row>
    <row r="18" spans="1:15" s="2" customFormat="1" ht="24" customHeight="1">
      <c r="A18" s="8">
        <v>45287</v>
      </c>
      <c r="B18" s="9">
        <v>1513516</v>
      </c>
      <c r="C18" s="9" t="s">
        <v>41</v>
      </c>
      <c r="D18" s="9">
        <v>121064</v>
      </c>
      <c r="E18" s="9">
        <v>121944</v>
      </c>
      <c r="F18" s="9" t="s">
        <v>42</v>
      </c>
      <c r="G18" s="9">
        <v>40</v>
      </c>
      <c r="H18" s="9" t="s">
        <v>43</v>
      </c>
      <c r="I18" s="21">
        <v>375</v>
      </c>
      <c r="J18" s="21">
        <f t="shared" si="0"/>
        <v>15000</v>
      </c>
      <c r="K18" s="18">
        <f t="shared" si="1"/>
        <v>2054.7945205479455</v>
      </c>
      <c r="L18" s="18">
        <f t="shared" si="2"/>
        <v>40.668934442270064</v>
      </c>
      <c r="M18" s="18">
        <f t="shared" si="3"/>
        <v>1626.7573776908025</v>
      </c>
    </row>
    <row r="19" spans="1:15" s="2" customFormat="1" ht="24" customHeight="1">
      <c r="A19" s="8">
        <v>45287</v>
      </c>
      <c r="B19" s="9">
        <v>1513516</v>
      </c>
      <c r="C19" s="9" t="s">
        <v>41</v>
      </c>
      <c r="D19" s="9">
        <v>121064</v>
      </c>
      <c r="E19" s="9">
        <v>121944</v>
      </c>
      <c r="F19" s="9" t="s">
        <v>42</v>
      </c>
      <c r="G19" s="9">
        <v>230</v>
      </c>
      <c r="H19" s="9" t="s">
        <v>43</v>
      </c>
      <c r="I19" s="21">
        <v>375</v>
      </c>
      <c r="J19" s="21">
        <f t="shared" si="0"/>
        <v>86250</v>
      </c>
      <c r="K19" s="18">
        <f t="shared" si="1"/>
        <v>11815.068493150686</v>
      </c>
      <c r="L19" s="18">
        <f t="shared" si="2"/>
        <v>40.668934442270064</v>
      </c>
      <c r="M19" s="18">
        <f t="shared" si="3"/>
        <v>9353.8549217221153</v>
      </c>
    </row>
    <row r="20" spans="1:15" s="2" customFormat="1" ht="24" customHeight="1">
      <c r="A20" s="8">
        <v>45287</v>
      </c>
      <c r="B20" s="9">
        <v>1513519</v>
      </c>
      <c r="C20" s="9" t="s">
        <v>41</v>
      </c>
      <c r="D20" s="9">
        <v>121064</v>
      </c>
      <c r="E20" s="9">
        <v>121944</v>
      </c>
      <c r="F20" s="9" t="s">
        <v>45</v>
      </c>
      <c r="G20" s="9">
        <v>1</v>
      </c>
      <c r="H20" s="9" t="s">
        <v>43</v>
      </c>
      <c r="I20" s="21">
        <v>410</v>
      </c>
      <c r="J20" s="21">
        <f t="shared" ref="J20:J25" si="4">G20*I20</f>
        <v>410</v>
      </c>
      <c r="K20" s="18">
        <f t="shared" ref="K20:K25" si="5">J20/$M$8</f>
        <v>56.164383561643838</v>
      </c>
      <c r="L20" s="18">
        <f t="shared" ref="L20:L25" si="6">K20/G20-$E$41</f>
        <v>45.463454990215268</v>
      </c>
      <c r="M20" s="18">
        <f t="shared" ref="M20:M25" si="7">L20*G20</f>
        <v>45.463454990215268</v>
      </c>
    </row>
    <row r="21" spans="1:15" s="2" customFormat="1" ht="24" customHeight="1">
      <c r="A21" s="8">
        <v>45287</v>
      </c>
      <c r="B21" s="9">
        <v>1513519</v>
      </c>
      <c r="C21" s="9" t="s">
        <v>41</v>
      </c>
      <c r="D21" s="9">
        <v>121064</v>
      </c>
      <c r="E21" s="9">
        <v>121944</v>
      </c>
      <c r="F21" s="9" t="s">
        <v>45</v>
      </c>
      <c r="G21" s="9">
        <v>90</v>
      </c>
      <c r="H21" s="9" t="s">
        <v>43</v>
      </c>
      <c r="I21" s="21">
        <v>410</v>
      </c>
      <c r="J21" s="21">
        <f t="shared" si="4"/>
        <v>36900</v>
      </c>
      <c r="K21" s="18">
        <f t="shared" si="5"/>
        <v>5054.7945205479455</v>
      </c>
      <c r="L21" s="18">
        <f t="shared" si="6"/>
        <v>45.463454990215268</v>
      </c>
      <c r="M21" s="18">
        <f t="shared" si="7"/>
        <v>4091.7109491193742</v>
      </c>
    </row>
    <row r="22" spans="1:15" s="2" customFormat="1" ht="24" customHeight="1">
      <c r="A22" s="8">
        <v>45287</v>
      </c>
      <c r="B22" s="9">
        <v>1513521</v>
      </c>
      <c r="C22" s="9" t="s">
        <v>41</v>
      </c>
      <c r="D22" s="9">
        <v>121064</v>
      </c>
      <c r="E22" s="9">
        <v>121944</v>
      </c>
      <c r="F22" s="9" t="s">
        <v>42</v>
      </c>
      <c r="G22" s="9">
        <v>280</v>
      </c>
      <c r="H22" s="9" t="s">
        <v>43</v>
      </c>
      <c r="I22" s="21">
        <v>375</v>
      </c>
      <c r="J22" s="21">
        <f t="shared" si="4"/>
        <v>105000</v>
      </c>
      <c r="K22" s="18">
        <f t="shared" si="5"/>
        <v>14383.561643835617</v>
      </c>
      <c r="L22" s="18">
        <f t="shared" si="6"/>
        <v>40.668934442270064</v>
      </c>
      <c r="M22" s="18">
        <f t="shared" si="7"/>
        <v>11387.301643835617</v>
      </c>
    </row>
    <row r="23" spans="1:15" s="2" customFormat="1" ht="24" customHeight="1">
      <c r="A23" s="8">
        <v>45288</v>
      </c>
      <c r="B23" s="9">
        <v>1513519</v>
      </c>
      <c r="C23" s="9" t="s">
        <v>41</v>
      </c>
      <c r="D23" s="9">
        <v>121064</v>
      </c>
      <c r="E23" s="9">
        <v>121944</v>
      </c>
      <c r="F23" s="9" t="s">
        <v>45</v>
      </c>
      <c r="G23" s="9">
        <v>20</v>
      </c>
      <c r="H23" s="9" t="s">
        <v>43</v>
      </c>
      <c r="I23" s="21">
        <v>410</v>
      </c>
      <c r="J23" s="21">
        <f t="shared" si="4"/>
        <v>8200</v>
      </c>
      <c r="K23" s="18">
        <f t="shared" si="5"/>
        <v>1123.2876712328768</v>
      </c>
      <c r="L23" s="18">
        <f t="shared" si="6"/>
        <v>45.463454990215276</v>
      </c>
      <c r="M23" s="18">
        <f t="shared" si="7"/>
        <v>909.26909980430548</v>
      </c>
    </row>
    <row r="24" spans="1:15" s="2" customFormat="1" ht="24" customHeight="1">
      <c r="A24" s="8">
        <v>45288</v>
      </c>
      <c r="B24" s="9">
        <v>1513519</v>
      </c>
      <c r="C24" s="9" t="s">
        <v>41</v>
      </c>
      <c r="D24" s="9">
        <v>121064</v>
      </c>
      <c r="E24" s="9">
        <v>121944</v>
      </c>
      <c r="F24" s="9" t="s">
        <v>45</v>
      </c>
      <c r="G24" s="9">
        <v>169</v>
      </c>
      <c r="H24" s="9" t="s">
        <v>43</v>
      </c>
      <c r="I24" s="21">
        <v>395</v>
      </c>
      <c r="J24" s="21">
        <f t="shared" si="4"/>
        <v>66755</v>
      </c>
      <c r="K24" s="18">
        <f t="shared" si="5"/>
        <v>9144.5205479452052</v>
      </c>
      <c r="L24" s="18">
        <f t="shared" si="6"/>
        <v>43.408660469667318</v>
      </c>
      <c r="M24" s="18">
        <f t="shared" si="7"/>
        <v>7336.0636193737764</v>
      </c>
    </row>
    <row r="25" spans="1:15" s="2" customFormat="1" ht="24" customHeight="1">
      <c r="A25" s="8">
        <v>45289</v>
      </c>
      <c r="B25" s="9">
        <v>1513516</v>
      </c>
      <c r="C25" s="9" t="s">
        <v>41</v>
      </c>
      <c r="D25" s="9">
        <v>121064</v>
      </c>
      <c r="E25" s="9">
        <v>121944</v>
      </c>
      <c r="F25" s="9" t="s">
        <v>42</v>
      </c>
      <c r="G25" s="9">
        <v>10</v>
      </c>
      <c r="H25" s="9" t="s">
        <v>43</v>
      </c>
      <c r="I25" s="21">
        <v>380</v>
      </c>
      <c r="J25" s="21">
        <f t="shared" si="4"/>
        <v>3800</v>
      </c>
      <c r="K25" s="18">
        <f t="shared" si="5"/>
        <v>520.54794520547944</v>
      </c>
      <c r="L25" s="18">
        <f t="shared" si="6"/>
        <v>41.353865949119374</v>
      </c>
      <c r="M25" s="18">
        <f t="shared" si="7"/>
        <v>413.53865949119376</v>
      </c>
    </row>
    <row r="26" spans="1:15" s="2" customFormat="1" ht="24" customHeight="1">
      <c r="A26" s="9" t="s">
        <v>46</v>
      </c>
      <c r="B26" s="9" t="s">
        <v>46</v>
      </c>
      <c r="C26" s="9" t="s">
        <v>46</v>
      </c>
      <c r="D26" s="9" t="s">
        <v>46</v>
      </c>
      <c r="E26" s="9" t="s">
        <v>46</v>
      </c>
      <c r="F26" s="9" t="s">
        <v>46</v>
      </c>
      <c r="G26" s="9" t="s">
        <v>46</v>
      </c>
      <c r="H26" s="9" t="s">
        <v>46</v>
      </c>
      <c r="I26" s="22" t="s">
        <v>46</v>
      </c>
      <c r="J26" s="21"/>
      <c r="K26" s="18"/>
      <c r="L26" s="18"/>
      <c r="M26" s="18"/>
    </row>
    <row r="27" spans="1:15" s="2" customFormat="1" ht="24" customHeight="1">
      <c r="A27" s="10" t="s">
        <v>46</v>
      </c>
      <c r="B27" s="10" t="s">
        <v>46</v>
      </c>
      <c r="C27" s="10" t="s">
        <v>47</v>
      </c>
      <c r="D27" s="10" t="s">
        <v>46</v>
      </c>
      <c r="E27" s="10" t="s">
        <v>46</v>
      </c>
      <c r="F27" s="10" t="s">
        <v>46</v>
      </c>
      <c r="G27" s="10">
        <f>SUM(G13:G26)</f>
        <v>1400</v>
      </c>
      <c r="H27" s="10"/>
      <c r="I27" s="23"/>
      <c r="J27" s="24">
        <f>SUM(J13:J25)</f>
        <v>538780</v>
      </c>
      <c r="K27" s="25">
        <f>SUM(K13:K25)</f>
        <v>73805.479452054817</v>
      </c>
      <c r="L27" s="25">
        <f>K27/G27-E41</f>
        <v>42.017271037182013</v>
      </c>
      <c r="M27" s="25">
        <f>SUM(M13:M25)</f>
        <v>58824.179452054799</v>
      </c>
    </row>
    <row r="28" spans="1:15" ht="16">
      <c r="J28" s="26"/>
      <c r="K28" s="26"/>
      <c r="L28" s="26"/>
      <c r="M28" s="26"/>
      <c r="O28" s="2"/>
    </row>
    <row r="29" spans="1:15" s="1" customFormat="1" ht="22" customHeight="1">
      <c r="A29" s="30" t="s">
        <v>48</v>
      </c>
      <c r="B29" s="30"/>
      <c r="C29" s="30"/>
      <c r="D29" s="11" t="s">
        <v>49</v>
      </c>
      <c r="E29" s="11" t="s">
        <v>50</v>
      </c>
      <c r="G29" s="34" t="s">
        <v>51</v>
      </c>
      <c r="H29" s="34"/>
      <c r="I29" s="34"/>
      <c r="J29" s="34"/>
      <c r="K29" s="34"/>
      <c r="L29" s="34"/>
      <c r="M29" s="34"/>
      <c r="O29" s="2"/>
    </row>
    <row r="30" spans="1:15" s="1" customFormat="1" ht="22" customHeight="1">
      <c r="A30" s="30" t="s">
        <v>52</v>
      </c>
      <c r="B30" s="30"/>
      <c r="C30" s="30"/>
      <c r="D30" s="12">
        <f>J27*0.09</f>
        <v>48490.2</v>
      </c>
      <c r="E30" s="18">
        <f>D30/$M$8</f>
        <v>6642.4931506849316</v>
      </c>
      <c r="G30" s="34"/>
      <c r="H30" s="34"/>
      <c r="I30" s="34"/>
      <c r="J30" s="34"/>
      <c r="K30" s="34"/>
      <c r="L30" s="34"/>
      <c r="M30" s="34"/>
      <c r="O30" s="2"/>
    </row>
    <row r="31" spans="1:15" s="1" customFormat="1" ht="22" customHeight="1">
      <c r="A31" s="30" t="s">
        <v>53</v>
      </c>
      <c r="B31" s="30"/>
      <c r="C31" s="30"/>
      <c r="D31" s="12">
        <v>9890.89</v>
      </c>
      <c r="E31" s="18">
        <f t="shared" ref="E31:E36" si="8">D31/$M$8</f>
        <v>1354.9164383561642</v>
      </c>
      <c r="G31" s="34"/>
      <c r="H31" s="34"/>
      <c r="I31" s="34"/>
      <c r="J31" s="34"/>
      <c r="K31" s="34"/>
      <c r="L31" s="34"/>
      <c r="M31" s="34"/>
      <c r="O31" s="2"/>
    </row>
    <row r="32" spans="1:15" s="1" customFormat="1" ht="22" customHeight="1">
      <c r="A32" s="30" t="s">
        <v>54</v>
      </c>
      <c r="B32" s="30"/>
      <c r="C32" s="30"/>
      <c r="D32" s="12">
        <v>4650</v>
      </c>
      <c r="E32" s="18">
        <f t="shared" si="8"/>
        <v>636.98630136986299</v>
      </c>
      <c r="G32" s="34"/>
      <c r="H32" s="34"/>
      <c r="I32" s="34"/>
      <c r="J32" s="34"/>
      <c r="K32" s="34"/>
      <c r="L32" s="34"/>
      <c r="M32" s="34"/>
      <c r="O32" s="2"/>
    </row>
    <row r="33" spans="1:15" s="1" customFormat="1" ht="22" customHeight="1">
      <c r="A33" s="30" t="s">
        <v>55</v>
      </c>
      <c r="B33" s="30"/>
      <c r="C33" s="30"/>
      <c r="D33" s="12">
        <v>1200</v>
      </c>
      <c r="E33" s="18">
        <f t="shared" si="8"/>
        <v>164.38356164383563</v>
      </c>
      <c r="G33" s="34"/>
      <c r="H33" s="34"/>
      <c r="I33" s="34"/>
      <c r="J33" s="34"/>
      <c r="K33" s="34"/>
      <c r="L33" s="34"/>
      <c r="M33" s="34"/>
      <c r="O33" s="2"/>
    </row>
    <row r="34" spans="1:15" s="1" customFormat="1" ht="22" customHeight="1">
      <c r="A34" s="30" t="s">
        <v>56</v>
      </c>
      <c r="B34" s="30"/>
      <c r="C34" s="30"/>
      <c r="D34" s="12">
        <v>1530</v>
      </c>
      <c r="E34" s="18">
        <f t="shared" si="8"/>
        <v>209.58904109589042</v>
      </c>
      <c r="G34" s="34"/>
      <c r="H34" s="34"/>
      <c r="I34" s="34"/>
      <c r="J34" s="34"/>
      <c r="K34" s="34"/>
      <c r="L34" s="34"/>
      <c r="M34" s="34"/>
      <c r="O34" s="2"/>
    </row>
    <row r="35" spans="1:15" s="1" customFormat="1" ht="22" customHeight="1">
      <c r="A35" s="30" t="s">
        <v>57</v>
      </c>
      <c r="B35" s="30"/>
      <c r="C35" s="30"/>
      <c r="D35" s="12">
        <v>500</v>
      </c>
      <c r="E35" s="18">
        <f t="shared" si="8"/>
        <v>68.493150684931507</v>
      </c>
      <c r="G35" s="34"/>
      <c r="H35" s="34"/>
      <c r="I35" s="34"/>
      <c r="J35" s="34"/>
      <c r="K35" s="34"/>
      <c r="L35" s="34"/>
      <c r="M35" s="34"/>
      <c r="O35" s="2"/>
    </row>
    <row r="36" spans="1:15" s="1" customFormat="1" ht="22" customHeight="1">
      <c r="A36" s="30" t="s">
        <v>58</v>
      </c>
      <c r="B36" s="30"/>
      <c r="C36" s="30"/>
      <c r="D36" s="12">
        <f>SUM(D30:D35)</f>
        <v>66261.09</v>
      </c>
      <c r="E36" s="18">
        <f t="shared" si="8"/>
        <v>9076.8616438356166</v>
      </c>
      <c r="G36" s="34"/>
      <c r="H36" s="34"/>
      <c r="I36" s="34"/>
      <c r="J36" s="34"/>
      <c r="K36" s="34"/>
      <c r="L36" s="34"/>
      <c r="M36" s="34"/>
      <c r="O36" s="2"/>
    </row>
    <row r="37" spans="1:15" s="1" customFormat="1" ht="22" customHeight="1">
      <c r="A37" s="1" t="s">
        <v>46</v>
      </c>
      <c r="B37" s="1" t="s">
        <v>46</v>
      </c>
      <c r="C37" s="1" t="s">
        <v>46</v>
      </c>
      <c r="D37" s="13"/>
      <c r="E37" s="19" t="s">
        <v>46</v>
      </c>
      <c r="G37" s="34"/>
      <c r="H37" s="34"/>
      <c r="I37" s="34"/>
      <c r="J37" s="34"/>
      <c r="K37" s="34"/>
      <c r="L37" s="34"/>
      <c r="M37" s="34"/>
      <c r="O37" s="2"/>
    </row>
    <row r="38" spans="1:15" s="1" customFormat="1" ht="22" customHeight="1">
      <c r="A38" s="30" t="s">
        <v>59</v>
      </c>
      <c r="B38" s="30"/>
      <c r="C38" s="30"/>
      <c r="D38" s="12">
        <f>J27*0.08</f>
        <v>43102.400000000001</v>
      </c>
      <c r="E38" s="18">
        <f>D38/$M$8</f>
        <v>5904.4383561643835</v>
      </c>
      <c r="G38" s="34"/>
      <c r="H38" s="34"/>
      <c r="I38" s="34"/>
      <c r="J38" s="34"/>
      <c r="K38" s="34"/>
      <c r="L38" s="34"/>
      <c r="M38" s="34"/>
      <c r="O38" s="2"/>
    </row>
    <row r="39" spans="1:15" s="1" customFormat="1" ht="22" customHeight="1">
      <c r="A39" s="1" t="s">
        <v>46</v>
      </c>
      <c r="B39" s="1" t="s">
        <v>46</v>
      </c>
      <c r="C39" s="1" t="s">
        <v>46</v>
      </c>
      <c r="D39" s="13"/>
      <c r="E39" s="19" t="s">
        <v>46</v>
      </c>
      <c r="G39" s="34"/>
      <c r="H39" s="34"/>
      <c r="I39" s="34"/>
      <c r="J39" s="34"/>
      <c r="K39" s="34"/>
      <c r="L39" s="34"/>
      <c r="M39" s="34"/>
      <c r="O39" s="2"/>
    </row>
    <row r="40" spans="1:15" s="1" customFormat="1" ht="22" customHeight="1">
      <c r="A40" s="31" t="s">
        <v>60</v>
      </c>
      <c r="B40" s="31"/>
      <c r="C40" s="31"/>
      <c r="D40" s="12">
        <f>D36+D38</f>
        <v>109363.48999999999</v>
      </c>
      <c r="E40" s="18">
        <f>D40/$M$8</f>
        <v>14981.3</v>
      </c>
      <c r="G40" s="34"/>
      <c r="H40" s="34"/>
      <c r="I40" s="34"/>
      <c r="J40" s="34"/>
      <c r="K40" s="34"/>
      <c r="L40" s="34"/>
      <c r="M40" s="34"/>
      <c r="O40" s="2"/>
    </row>
    <row r="41" spans="1:15" s="1" customFormat="1" ht="22" customHeight="1">
      <c r="A41" s="31" t="s">
        <v>61</v>
      </c>
      <c r="B41" s="31"/>
      <c r="C41" s="31"/>
      <c r="D41" s="12">
        <f>D40/G27</f>
        <v>78.116778571428569</v>
      </c>
      <c r="E41" s="18">
        <f>D41/$M$8</f>
        <v>10.700928571428571</v>
      </c>
      <c r="G41" s="34"/>
      <c r="H41" s="34"/>
      <c r="I41" s="34"/>
      <c r="J41" s="34"/>
      <c r="K41" s="34"/>
      <c r="L41" s="34"/>
      <c r="M41" s="34"/>
      <c r="O41" s="2"/>
    </row>
    <row r="42" spans="1:15" ht="16"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5" spans="15:15" ht="16">
      <c r="O55" s="1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</sheetData>
  <autoFilter ref="A12:M27" xr:uid="{00000000-0009-0000-0000-000000000000}"/>
  <sortState xmlns:xlrd2="http://schemas.microsoft.com/office/spreadsheetml/2017/richdata2" ref="A13:M28">
    <sortCondition ref="A13:A28"/>
    <sortCondition ref="B13:B28"/>
  </sortState>
  <mergeCells count="19">
    <mergeCell ref="A41:C41"/>
    <mergeCell ref="A1:M3"/>
    <mergeCell ref="A4:M6"/>
    <mergeCell ref="G29:M41"/>
    <mergeCell ref="A34:C34"/>
    <mergeCell ref="A35:C35"/>
    <mergeCell ref="A36:C36"/>
    <mergeCell ref="A38:C38"/>
    <mergeCell ref="A40:C40"/>
    <mergeCell ref="A29:C29"/>
    <mergeCell ref="A30:C30"/>
    <mergeCell ref="A31:C31"/>
    <mergeCell ref="A32:C32"/>
    <mergeCell ref="A33:C33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369-88375114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2023-12-04T03:12:00Z</dcterms:created>
  <dcterms:modified xsi:type="dcterms:W3CDTF">2024-03-22T13:02:44Z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