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1551730E-0E85-7948-A2A6-7BA00833872B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784-03156904" sheetId="2" r:id="rId1"/>
  </sheets>
  <definedNames>
    <definedName name="_xlnm._FilterDatabase" localSheetId="0" hidden="1">'784-03156904'!$A$12:$M$34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2" l="1"/>
  <c r="E45" i="2"/>
  <c r="E44" i="2"/>
  <c r="E43" i="2"/>
  <c r="E42" i="2"/>
  <c r="E41" i="2"/>
  <c r="D40" i="2"/>
  <c r="E40" i="2" s="1"/>
  <c r="G36" i="2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K36" i="2" l="1"/>
  <c r="J36" i="2"/>
  <c r="D39" i="2" l="1"/>
  <c r="D49" i="2"/>
  <c r="E49" i="2" s="1"/>
  <c r="D47" i="2" l="1"/>
  <c r="E39" i="2"/>
  <c r="E47" i="2" l="1"/>
  <c r="D51" i="2"/>
  <c r="D52" i="2" l="1"/>
  <c r="E52" i="2" s="1"/>
  <c r="E51" i="2"/>
  <c r="L22" i="2" l="1"/>
  <c r="M22" i="2" s="1"/>
  <c r="L25" i="2"/>
  <c r="M25" i="2" s="1"/>
  <c r="L30" i="2"/>
  <c r="M30" i="2" s="1"/>
  <c r="L21" i="2"/>
  <c r="M21" i="2" s="1"/>
  <c r="L16" i="2"/>
  <c r="M16" i="2" s="1"/>
  <c r="L31" i="2"/>
  <c r="M31" i="2" s="1"/>
  <c r="L26" i="2"/>
  <c r="M26" i="2" s="1"/>
  <c r="L32" i="2"/>
  <c r="M32" i="2" s="1"/>
  <c r="L17" i="2"/>
  <c r="M17" i="2" s="1"/>
  <c r="L13" i="2"/>
  <c r="M13" i="2" s="1"/>
  <c r="L27" i="2"/>
  <c r="M27" i="2" s="1"/>
  <c r="L18" i="2"/>
  <c r="M18" i="2" s="1"/>
  <c r="L23" i="2"/>
  <c r="M23" i="2" s="1"/>
  <c r="L28" i="2"/>
  <c r="M28" i="2" s="1"/>
  <c r="L14" i="2"/>
  <c r="M14" i="2" s="1"/>
  <c r="L19" i="2"/>
  <c r="M19" i="2" s="1"/>
  <c r="L24" i="2"/>
  <c r="M24" i="2" s="1"/>
  <c r="L29" i="2"/>
  <c r="M29" i="2" s="1"/>
  <c r="L15" i="2"/>
  <c r="M15" i="2" s="1"/>
  <c r="M39" i="2" s="1"/>
  <c r="L20" i="2"/>
  <c r="M20" i="2" s="1"/>
  <c r="L36" i="2"/>
  <c r="M36" i="2" l="1"/>
  <c r="M41" i="2"/>
  <c r="M40" i="2"/>
</calcChain>
</file>

<file path=xl/sharedStrings.xml><?xml version="1.0" encoding="utf-8"?>
<sst xmlns="http://schemas.openxmlformats.org/spreadsheetml/2006/main" count="146" uniqueCount="67">
  <si>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</si>
  <si>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</si>
  <si>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</si>
  <si>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</si>
  <si>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</si>
  <si>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</si>
  <si>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t>2023/12/8-2023/12/14</t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</si>
  <si>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</si>
  <si>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</si>
  <si>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UC1400/CZ436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</si>
  <si>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</si>
  <si>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784-03156904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</si>
  <si>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</si>
  <si>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</si>
  <si>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</si>
  <si>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</si>
  <si>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</si>
  <si>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</si>
  <si>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</si>
  <si>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</si>
  <si>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</si>
  <si>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</si>
  <si>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</si>
  <si>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</si>
  <si>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</si>
  <si>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</si>
  <si>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</si>
  <si>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</si>
  <si>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</si>
  <si>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</si>
  <si>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</si>
  <si>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</si>
  <si>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</si>
  <si>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</si>
  <si>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</si>
  <si>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</si>
  <si>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</si>
  <si>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</si>
  <si>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</si>
  <si>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</si>
  <si>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</si>
  <si>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3JD</t>
  </si>
  <si>
    <t>2.5kg</t>
  </si>
  <si>
    <t>4JD</t>
  </si>
  <si>
    <t>2JDD</t>
  </si>
  <si>
    <t>3JDD</t>
  </si>
  <si>
    <t>4JDD</t>
  </si>
  <si>
    <t/>
  </si>
  <si>
    <t>Damage</t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</si>
  <si>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</si>
  <si>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</si>
  <si>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</si>
  <si>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</si>
  <si>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</si>
  <si>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宋体-简"/>
        <family val="1"/>
        <charset val="134"/>
      </rPr>
      <t>总收益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</si>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</sst>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tabSelected="1" zoomScale="90" workbookViewId="0">
      <selection activeCell="I13" sqref="I13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30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>
      <c r="A4" s="37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3" ht="11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</row>
    <row r="7" spans="1:1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1:13" s="1" customFormat="1" ht="24" customHeight="1">
      <c r="A8" s="4" t="s">
        <v>2</v>
      </c>
      <c r="B8" s="32" t="s">
        <v>3</v>
      </c>
      <c r="C8" s="32"/>
      <c r="E8" s="15" t="s">
        <v>4</v>
      </c>
      <c r="F8" s="16">
        <v>45267</v>
      </c>
      <c r="G8" s="17"/>
      <c r="H8" s="33" t="s">
        <v>5</v>
      </c>
      <c r="I8" s="33"/>
      <c r="J8" s="16" t="s">
        <v>6</v>
      </c>
      <c r="L8" s="15" t="s">
        <v>7</v>
      </c>
      <c r="M8" s="5">
        <v>7.25</v>
      </c>
    </row>
    <row r="9" spans="1:13" s="1" customFormat="1" ht="24" customHeight="1">
      <c r="A9" s="4" t="s">
        <v>8</v>
      </c>
      <c r="B9" s="32" t="s">
        <v>9</v>
      </c>
      <c r="C9" s="32"/>
      <c r="E9" s="15" t="s">
        <v>10</v>
      </c>
      <c r="F9" s="5" t="s">
        <v>11</v>
      </c>
      <c r="G9" s="18"/>
      <c r="H9" s="33" t="s">
        <v>12</v>
      </c>
      <c r="I9" s="33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29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45268</v>
      </c>
      <c r="B13" s="9">
        <v>1511305</v>
      </c>
      <c r="C13" s="9" t="s">
        <v>40</v>
      </c>
      <c r="D13" s="9">
        <v>121064</v>
      </c>
      <c r="E13" s="9">
        <v>114957</v>
      </c>
      <c r="F13" s="9" t="s">
        <v>41</v>
      </c>
      <c r="G13" s="9">
        <v>280</v>
      </c>
      <c r="H13" s="9" t="s">
        <v>42</v>
      </c>
      <c r="I13" s="21">
        <v>320</v>
      </c>
      <c r="J13" s="21">
        <f t="shared" ref="J13:J26" si="0">G13*I13</f>
        <v>89600</v>
      </c>
      <c r="K13" s="19">
        <f t="shared" ref="K13:K26" si="1">J13/$M$8</f>
        <v>12358.620689655172</v>
      </c>
      <c r="L13" s="19">
        <f t="shared" ref="L13:L26" si="2">K13/G13-$E$52</f>
        <v>20.662728742819294</v>
      </c>
      <c r="M13" s="19">
        <f t="shared" ref="M13:M26" si="3">L13*G13</f>
        <v>5785.5640479894018</v>
      </c>
    </row>
    <row r="14" spans="1:13" s="2" customFormat="1" ht="24" customHeight="1">
      <c r="A14" s="8">
        <v>45268</v>
      </c>
      <c r="B14" s="9">
        <v>1511308</v>
      </c>
      <c r="C14" s="9" t="s">
        <v>40</v>
      </c>
      <c r="D14" s="9">
        <v>121064</v>
      </c>
      <c r="E14" s="9">
        <v>114957</v>
      </c>
      <c r="F14" s="9" t="s">
        <v>43</v>
      </c>
      <c r="G14" s="9">
        <v>280</v>
      </c>
      <c r="H14" s="9" t="s">
        <v>42</v>
      </c>
      <c r="I14" s="21">
        <v>350</v>
      </c>
      <c r="J14" s="21">
        <f t="shared" si="0"/>
        <v>98000</v>
      </c>
      <c r="K14" s="19">
        <f t="shared" si="1"/>
        <v>13517.241379310344</v>
      </c>
      <c r="L14" s="19">
        <f t="shared" si="2"/>
        <v>24.800659777302055</v>
      </c>
      <c r="M14" s="19">
        <f t="shared" si="3"/>
        <v>6944.1847376445758</v>
      </c>
    </row>
    <row r="15" spans="1:13" s="2" customFormat="1" ht="24" customHeight="1">
      <c r="A15" s="8">
        <v>45268</v>
      </c>
      <c r="B15" s="9">
        <v>1511347</v>
      </c>
      <c r="C15" s="9" t="s">
        <v>40</v>
      </c>
      <c r="D15" s="9">
        <v>121064</v>
      </c>
      <c r="E15" s="9">
        <v>91329</v>
      </c>
      <c r="F15" s="9" t="s">
        <v>44</v>
      </c>
      <c r="G15" s="9">
        <v>2</v>
      </c>
      <c r="H15" s="9" t="s">
        <v>42</v>
      </c>
      <c r="I15" s="21">
        <v>360</v>
      </c>
      <c r="J15" s="21">
        <f t="shared" si="0"/>
        <v>720</v>
      </c>
      <c r="K15" s="19">
        <f t="shared" si="1"/>
        <v>99.310344827586206</v>
      </c>
      <c r="L15" s="19">
        <f t="shared" si="2"/>
        <v>26.179970122129642</v>
      </c>
      <c r="M15" s="19">
        <f t="shared" si="3"/>
        <v>52.359940244259285</v>
      </c>
    </row>
    <row r="16" spans="1:13" s="2" customFormat="1" ht="24" customHeight="1">
      <c r="A16" s="8">
        <v>45268</v>
      </c>
      <c r="B16" s="9">
        <v>1511394</v>
      </c>
      <c r="C16" s="9" t="s">
        <v>40</v>
      </c>
      <c r="D16" s="9">
        <v>121064</v>
      </c>
      <c r="E16" s="9">
        <v>105448</v>
      </c>
      <c r="F16" s="9" t="s">
        <v>41</v>
      </c>
      <c r="G16" s="9">
        <v>191</v>
      </c>
      <c r="H16" s="9" t="s">
        <v>42</v>
      </c>
      <c r="I16" s="21">
        <v>380</v>
      </c>
      <c r="J16" s="21">
        <f t="shared" si="0"/>
        <v>72580</v>
      </c>
      <c r="K16" s="19">
        <f t="shared" si="1"/>
        <v>10011.034482758621</v>
      </c>
      <c r="L16" s="19">
        <f t="shared" si="2"/>
        <v>28.938590811784817</v>
      </c>
      <c r="M16" s="19">
        <f t="shared" si="3"/>
        <v>5527.2708450508999</v>
      </c>
    </row>
    <row r="17" spans="1:13" s="2" customFormat="1" ht="24" customHeight="1">
      <c r="A17" s="8">
        <v>45268</v>
      </c>
      <c r="B17" s="9">
        <v>1511394</v>
      </c>
      <c r="C17" s="9" t="s">
        <v>40</v>
      </c>
      <c r="D17" s="9">
        <v>121064</v>
      </c>
      <c r="E17" s="9">
        <v>105448</v>
      </c>
      <c r="F17" s="9" t="s">
        <v>41</v>
      </c>
      <c r="G17" s="9">
        <v>89</v>
      </c>
      <c r="H17" s="9" t="s">
        <v>42</v>
      </c>
      <c r="I17" s="21">
        <v>380</v>
      </c>
      <c r="J17" s="21">
        <f t="shared" si="0"/>
        <v>33820</v>
      </c>
      <c r="K17" s="19">
        <f t="shared" si="1"/>
        <v>4664.8275862068967</v>
      </c>
      <c r="L17" s="19">
        <f t="shared" si="2"/>
        <v>28.938590811784817</v>
      </c>
      <c r="M17" s="19">
        <f t="shared" si="3"/>
        <v>2575.5345822488489</v>
      </c>
    </row>
    <row r="18" spans="1:13" s="2" customFormat="1" ht="24" customHeight="1">
      <c r="A18" s="8">
        <v>45268</v>
      </c>
      <c r="B18" s="9">
        <v>1511395</v>
      </c>
      <c r="C18" s="9" t="s">
        <v>40</v>
      </c>
      <c r="D18" s="9">
        <v>121064</v>
      </c>
      <c r="E18" s="9">
        <v>105448</v>
      </c>
      <c r="F18" s="9" t="s">
        <v>45</v>
      </c>
      <c r="G18" s="9">
        <v>172</v>
      </c>
      <c r="H18" s="9" t="s">
        <v>42</v>
      </c>
      <c r="I18" s="21">
        <v>380</v>
      </c>
      <c r="J18" s="21">
        <f t="shared" si="0"/>
        <v>65360</v>
      </c>
      <c r="K18" s="19">
        <f t="shared" si="1"/>
        <v>9015.1724137931033</v>
      </c>
      <c r="L18" s="19">
        <f t="shared" si="2"/>
        <v>28.938590811784817</v>
      </c>
      <c r="M18" s="19">
        <f t="shared" si="3"/>
        <v>4977.4376196269886</v>
      </c>
    </row>
    <row r="19" spans="1:13" s="2" customFormat="1" ht="24" customHeight="1">
      <c r="A19" s="8">
        <v>45268</v>
      </c>
      <c r="B19" s="9">
        <v>1511395</v>
      </c>
      <c r="C19" s="9" t="s">
        <v>40</v>
      </c>
      <c r="D19" s="9">
        <v>121064</v>
      </c>
      <c r="E19" s="9">
        <v>105448</v>
      </c>
      <c r="F19" s="9" t="s">
        <v>45</v>
      </c>
      <c r="G19" s="9">
        <v>108</v>
      </c>
      <c r="H19" s="9" t="s">
        <v>42</v>
      </c>
      <c r="I19" s="21">
        <v>380</v>
      </c>
      <c r="J19" s="21">
        <f t="shared" si="0"/>
        <v>41040</v>
      </c>
      <c r="K19" s="19">
        <f t="shared" si="1"/>
        <v>5660.6896551724139</v>
      </c>
      <c r="L19" s="19">
        <f t="shared" si="2"/>
        <v>28.938590811784817</v>
      </c>
      <c r="M19" s="19">
        <f t="shared" si="3"/>
        <v>3125.3678076727601</v>
      </c>
    </row>
    <row r="20" spans="1:13" s="2" customFormat="1" ht="24" customHeight="1">
      <c r="A20" s="8">
        <v>45268</v>
      </c>
      <c r="B20" s="9">
        <v>1511517</v>
      </c>
      <c r="C20" s="9" t="s">
        <v>40</v>
      </c>
      <c r="D20" s="9">
        <v>121064</v>
      </c>
      <c r="E20" s="9">
        <v>105448</v>
      </c>
      <c r="F20" s="9" t="s">
        <v>41</v>
      </c>
      <c r="G20" s="9">
        <v>110</v>
      </c>
      <c r="H20" s="9" t="s">
        <v>42</v>
      </c>
      <c r="I20" s="21">
        <v>380</v>
      </c>
      <c r="J20" s="21">
        <f t="shared" si="0"/>
        <v>41800</v>
      </c>
      <c r="K20" s="19">
        <f t="shared" si="1"/>
        <v>5765.5172413793107</v>
      </c>
      <c r="L20" s="19">
        <f t="shared" si="2"/>
        <v>28.938590811784817</v>
      </c>
      <c r="M20" s="19">
        <f t="shared" si="3"/>
        <v>3183.24498929633</v>
      </c>
    </row>
    <row r="21" spans="1:13" s="2" customFormat="1" ht="24" customHeight="1">
      <c r="A21" s="8">
        <v>45268</v>
      </c>
      <c r="B21" s="9">
        <v>1511517</v>
      </c>
      <c r="C21" s="9" t="s">
        <v>40</v>
      </c>
      <c r="D21" s="9">
        <v>121064</v>
      </c>
      <c r="E21" s="9">
        <v>105448</v>
      </c>
      <c r="F21" s="9" t="s">
        <v>41</v>
      </c>
      <c r="G21" s="9">
        <v>4</v>
      </c>
      <c r="H21" s="9" t="s">
        <v>42</v>
      </c>
      <c r="I21" s="21">
        <v>380</v>
      </c>
      <c r="J21" s="21">
        <f t="shared" si="0"/>
        <v>1520</v>
      </c>
      <c r="K21" s="19">
        <f t="shared" si="1"/>
        <v>209.65517241379311</v>
      </c>
      <c r="L21" s="19">
        <f t="shared" si="2"/>
        <v>28.938590811784817</v>
      </c>
      <c r="M21" s="19">
        <f t="shared" si="3"/>
        <v>115.75436324713927</v>
      </c>
    </row>
    <row r="22" spans="1:13" s="2" customFormat="1" ht="24" customHeight="1">
      <c r="A22" s="8">
        <v>45268</v>
      </c>
      <c r="B22" s="9">
        <v>1511517</v>
      </c>
      <c r="C22" s="9" t="s">
        <v>40</v>
      </c>
      <c r="D22" s="9">
        <v>121064</v>
      </c>
      <c r="E22" s="9">
        <v>91329</v>
      </c>
      <c r="F22" s="9" t="s">
        <v>41</v>
      </c>
      <c r="G22" s="9">
        <v>8</v>
      </c>
      <c r="H22" s="9" t="s">
        <v>42</v>
      </c>
      <c r="I22" s="21">
        <v>380</v>
      </c>
      <c r="J22" s="21">
        <f t="shared" si="0"/>
        <v>3040</v>
      </c>
      <c r="K22" s="19">
        <f t="shared" si="1"/>
        <v>419.31034482758622</v>
      </c>
      <c r="L22" s="19">
        <f t="shared" si="2"/>
        <v>28.938590811784817</v>
      </c>
      <c r="M22" s="19">
        <f t="shared" si="3"/>
        <v>231.50872649427853</v>
      </c>
    </row>
    <row r="23" spans="1:13" s="2" customFormat="1" ht="24" customHeight="1">
      <c r="A23" s="8">
        <v>45268</v>
      </c>
      <c r="B23" s="9">
        <v>1511517</v>
      </c>
      <c r="C23" s="9" t="s">
        <v>40</v>
      </c>
      <c r="D23" s="9">
        <v>121064</v>
      </c>
      <c r="E23" s="9">
        <v>91329</v>
      </c>
      <c r="F23" s="9" t="s">
        <v>41</v>
      </c>
      <c r="G23" s="9">
        <v>158</v>
      </c>
      <c r="H23" s="9" t="s">
        <v>42</v>
      </c>
      <c r="I23" s="21">
        <v>380</v>
      </c>
      <c r="J23" s="21">
        <f t="shared" si="0"/>
        <v>60040</v>
      </c>
      <c r="K23" s="19">
        <f t="shared" si="1"/>
        <v>8281.3793103448279</v>
      </c>
      <c r="L23" s="19">
        <f t="shared" si="2"/>
        <v>28.938590811784817</v>
      </c>
      <c r="M23" s="19">
        <f t="shared" si="3"/>
        <v>4572.2973482620009</v>
      </c>
    </row>
    <row r="24" spans="1:13" s="2" customFormat="1" ht="24" customHeight="1">
      <c r="A24" s="8">
        <v>45270</v>
      </c>
      <c r="B24" s="9">
        <v>1511516</v>
      </c>
      <c r="C24" s="9" t="s">
        <v>40</v>
      </c>
      <c r="D24" s="9">
        <v>121064</v>
      </c>
      <c r="E24" s="9">
        <v>91329</v>
      </c>
      <c r="F24" s="9" t="s">
        <v>41</v>
      </c>
      <c r="G24" s="9">
        <v>18</v>
      </c>
      <c r="H24" s="9" t="s">
        <v>42</v>
      </c>
      <c r="I24" s="21">
        <v>320</v>
      </c>
      <c r="J24" s="21">
        <f t="shared" si="0"/>
        <v>5760</v>
      </c>
      <c r="K24" s="19">
        <f t="shared" si="1"/>
        <v>794.48275862068965</v>
      </c>
      <c r="L24" s="19">
        <f t="shared" si="2"/>
        <v>20.662728742819301</v>
      </c>
      <c r="M24" s="19">
        <f t="shared" si="3"/>
        <v>371.92911737074741</v>
      </c>
    </row>
    <row r="25" spans="1:13" s="2" customFormat="1" ht="24" customHeight="1">
      <c r="A25" s="8">
        <v>45270</v>
      </c>
      <c r="B25" s="9">
        <v>1511516</v>
      </c>
      <c r="C25" s="9" t="s">
        <v>40</v>
      </c>
      <c r="D25" s="9">
        <v>121064</v>
      </c>
      <c r="E25" s="9">
        <v>91329</v>
      </c>
      <c r="F25" s="9" t="s">
        <v>45</v>
      </c>
      <c r="G25" s="9">
        <v>72</v>
      </c>
      <c r="H25" s="9" t="s">
        <v>42</v>
      </c>
      <c r="I25" s="21">
        <v>320</v>
      </c>
      <c r="J25" s="21">
        <f t="shared" si="0"/>
        <v>23040</v>
      </c>
      <c r="K25" s="19">
        <f t="shared" si="1"/>
        <v>3177.9310344827586</v>
      </c>
      <c r="L25" s="19">
        <f t="shared" si="2"/>
        <v>20.662728742819301</v>
      </c>
      <c r="M25" s="19">
        <f t="shared" si="3"/>
        <v>1487.7164694829896</v>
      </c>
    </row>
    <row r="26" spans="1:13" s="2" customFormat="1" ht="24" customHeight="1">
      <c r="A26" s="8">
        <v>45270</v>
      </c>
      <c r="B26" s="9">
        <v>1511516</v>
      </c>
      <c r="C26" s="9" t="s">
        <v>40</v>
      </c>
      <c r="D26" s="9">
        <v>121064</v>
      </c>
      <c r="E26" s="9">
        <v>105448</v>
      </c>
      <c r="F26" s="9" t="s">
        <v>45</v>
      </c>
      <c r="G26" s="9">
        <v>179</v>
      </c>
      <c r="H26" s="9" t="s">
        <v>42</v>
      </c>
      <c r="I26" s="21">
        <v>320</v>
      </c>
      <c r="J26" s="21">
        <f t="shared" si="0"/>
        <v>57280</v>
      </c>
      <c r="K26" s="19">
        <f t="shared" si="1"/>
        <v>7900.6896551724139</v>
      </c>
      <c r="L26" s="19">
        <f t="shared" si="2"/>
        <v>20.662728742819301</v>
      </c>
      <c r="M26" s="19">
        <f t="shared" si="3"/>
        <v>3698.628444964655</v>
      </c>
    </row>
    <row r="27" spans="1:13" s="2" customFormat="1" ht="24" customHeight="1">
      <c r="A27" s="8">
        <v>45270</v>
      </c>
      <c r="B27" s="9">
        <v>1511516</v>
      </c>
      <c r="C27" s="9" t="s">
        <v>40</v>
      </c>
      <c r="D27" s="9">
        <v>121064</v>
      </c>
      <c r="E27" s="9">
        <v>105448</v>
      </c>
      <c r="F27" s="9" t="s">
        <v>45</v>
      </c>
      <c r="G27" s="9">
        <v>11</v>
      </c>
      <c r="H27" s="9" t="s">
        <v>42</v>
      </c>
      <c r="I27" s="21">
        <v>320</v>
      </c>
      <c r="J27" s="21">
        <f t="shared" ref="J27:J32" si="4">G27*I27</f>
        <v>3520</v>
      </c>
      <c r="K27" s="19">
        <f t="shared" ref="K27:K32" si="5">J27/$M$8</f>
        <v>485.51724137931035</v>
      </c>
      <c r="L27" s="19">
        <f t="shared" ref="L27:L32" si="6">K27/G27-$E$52</f>
        <v>20.662728742819301</v>
      </c>
      <c r="M27" s="19">
        <f t="shared" ref="M27:M32" si="7">L27*G27</f>
        <v>227.2900161710123</v>
      </c>
    </row>
    <row r="28" spans="1:13" s="2" customFormat="1" ht="24" customHeight="1">
      <c r="A28" s="8">
        <v>45272</v>
      </c>
      <c r="B28" s="9">
        <v>1511310</v>
      </c>
      <c r="C28" s="9" t="s">
        <v>40</v>
      </c>
      <c r="D28" s="9">
        <v>121064</v>
      </c>
      <c r="E28" s="9">
        <v>114957</v>
      </c>
      <c r="F28" s="9" t="s">
        <v>41</v>
      </c>
      <c r="G28" s="9">
        <v>280</v>
      </c>
      <c r="H28" s="9" t="s">
        <v>42</v>
      </c>
      <c r="I28" s="21">
        <v>300</v>
      </c>
      <c r="J28" s="21">
        <f t="shared" si="4"/>
        <v>84000</v>
      </c>
      <c r="K28" s="19">
        <f t="shared" si="5"/>
        <v>11586.206896551725</v>
      </c>
      <c r="L28" s="19">
        <f t="shared" si="6"/>
        <v>17.904108053164126</v>
      </c>
      <c r="M28" s="19">
        <f t="shared" si="7"/>
        <v>5013.1502548859553</v>
      </c>
    </row>
    <row r="29" spans="1:13" s="2" customFormat="1" ht="24" customHeight="1">
      <c r="A29" s="8">
        <v>45274</v>
      </c>
      <c r="B29" s="9">
        <v>1511347</v>
      </c>
      <c r="C29" s="9" t="s">
        <v>40</v>
      </c>
      <c r="D29" s="9">
        <v>121064</v>
      </c>
      <c r="E29" s="9">
        <v>91329</v>
      </c>
      <c r="F29" s="9" t="s">
        <v>44</v>
      </c>
      <c r="G29" s="9">
        <v>19</v>
      </c>
      <c r="H29" s="9" t="s">
        <v>42</v>
      </c>
      <c r="I29" s="21">
        <v>280</v>
      </c>
      <c r="J29" s="21">
        <f t="shared" si="4"/>
        <v>5320</v>
      </c>
      <c r="K29" s="19">
        <f t="shared" si="5"/>
        <v>733.79310344827582</v>
      </c>
      <c r="L29" s="19">
        <f t="shared" si="6"/>
        <v>15.145487363508952</v>
      </c>
      <c r="M29" s="19">
        <f t="shared" si="7"/>
        <v>287.76425990667008</v>
      </c>
    </row>
    <row r="30" spans="1:13" s="2" customFormat="1" ht="24" customHeight="1">
      <c r="A30" s="8">
        <v>45274</v>
      </c>
      <c r="B30" s="9">
        <v>1511347</v>
      </c>
      <c r="C30" s="9" t="s">
        <v>40</v>
      </c>
      <c r="D30" s="9">
        <v>121064</v>
      </c>
      <c r="E30" s="9">
        <v>91329</v>
      </c>
      <c r="F30" s="9" t="s">
        <v>41</v>
      </c>
      <c r="G30" s="9">
        <v>115</v>
      </c>
      <c r="H30" s="9" t="s">
        <v>42</v>
      </c>
      <c r="I30" s="21">
        <v>280</v>
      </c>
      <c r="J30" s="21">
        <f t="shared" si="4"/>
        <v>32200</v>
      </c>
      <c r="K30" s="19">
        <f t="shared" si="5"/>
        <v>4441.3793103448279</v>
      </c>
      <c r="L30" s="19">
        <f t="shared" si="6"/>
        <v>15.145487363508959</v>
      </c>
      <c r="M30" s="19">
        <f t="shared" si="7"/>
        <v>1741.7310468035303</v>
      </c>
    </row>
    <row r="31" spans="1:13" s="2" customFormat="1" ht="24" customHeight="1">
      <c r="A31" s="8">
        <v>45274</v>
      </c>
      <c r="B31" s="9">
        <v>1511347</v>
      </c>
      <c r="C31" s="9" t="s">
        <v>40</v>
      </c>
      <c r="D31" s="9">
        <v>121064</v>
      </c>
      <c r="E31" s="9">
        <v>91329</v>
      </c>
      <c r="F31" s="9" t="s">
        <v>45</v>
      </c>
      <c r="G31" s="9">
        <v>95</v>
      </c>
      <c r="H31" s="9" t="s">
        <v>42</v>
      </c>
      <c r="I31" s="21">
        <v>280</v>
      </c>
      <c r="J31" s="21">
        <f t="shared" si="4"/>
        <v>26600</v>
      </c>
      <c r="K31" s="19">
        <f t="shared" si="5"/>
        <v>3668.9655172413795</v>
      </c>
      <c r="L31" s="19">
        <f t="shared" si="6"/>
        <v>15.145487363508952</v>
      </c>
      <c r="M31" s="19">
        <f t="shared" si="7"/>
        <v>1438.8212995333504</v>
      </c>
    </row>
    <row r="32" spans="1:13" s="2" customFormat="1" ht="24" customHeight="1">
      <c r="A32" s="8">
        <v>45274</v>
      </c>
      <c r="B32" s="9">
        <v>1511347</v>
      </c>
      <c r="C32" s="9" t="s">
        <v>40</v>
      </c>
      <c r="D32" s="9">
        <v>121064</v>
      </c>
      <c r="E32" s="9">
        <v>91329</v>
      </c>
      <c r="F32" s="9" t="s">
        <v>46</v>
      </c>
      <c r="G32" s="9">
        <v>48</v>
      </c>
      <c r="H32" s="9" t="s">
        <v>42</v>
      </c>
      <c r="I32" s="21">
        <v>280</v>
      </c>
      <c r="J32" s="21">
        <f t="shared" si="4"/>
        <v>13440</v>
      </c>
      <c r="K32" s="19">
        <f t="shared" si="5"/>
        <v>1853.7931034482758</v>
      </c>
      <c r="L32" s="19">
        <f t="shared" si="6"/>
        <v>15.145487363508952</v>
      </c>
      <c r="M32" s="19">
        <f t="shared" si="7"/>
        <v>726.98339344842975</v>
      </c>
    </row>
    <row r="33" spans="1:15" s="2" customFormat="1" ht="24" customHeight="1">
      <c r="A33" s="9" t="s">
        <v>47</v>
      </c>
      <c r="B33" s="9" t="s">
        <v>47</v>
      </c>
      <c r="C33" s="9" t="s">
        <v>47</v>
      </c>
      <c r="D33" s="9" t="s">
        <v>47</v>
      </c>
      <c r="E33" s="9" t="s">
        <v>47</v>
      </c>
      <c r="F33" s="9" t="s">
        <v>47</v>
      </c>
      <c r="G33" s="9" t="s">
        <v>47</v>
      </c>
      <c r="H33" s="9" t="s">
        <v>47</v>
      </c>
      <c r="I33" s="22" t="s">
        <v>47</v>
      </c>
      <c r="J33" s="21"/>
      <c r="K33" s="19"/>
      <c r="L33" s="19"/>
      <c r="M33" s="19"/>
    </row>
    <row r="34" spans="1:15" s="2" customFormat="1" ht="24" customHeight="1">
      <c r="A34" s="9" t="s">
        <v>48</v>
      </c>
      <c r="B34" s="9">
        <v>1511347</v>
      </c>
      <c r="C34" s="9" t="s">
        <v>40</v>
      </c>
      <c r="D34" s="9">
        <v>121064</v>
      </c>
      <c r="E34" s="9">
        <v>91329</v>
      </c>
      <c r="F34" s="9" t="s">
        <v>41</v>
      </c>
      <c r="G34" s="9">
        <v>1</v>
      </c>
      <c r="H34" s="9" t="s">
        <v>42</v>
      </c>
      <c r="I34" s="22" t="s">
        <v>47</v>
      </c>
      <c r="J34" s="21"/>
      <c r="K34" s="19"/>
      <c r="L34" s="19"/>
      <c r="M34" s="19"/>
    </row>
    <row r="35" spans="1:15" s="2" customFormat="1" ht="24" customHeight="1">
      <c r="A35" s="10"/>
      <c r="B35" s="10"/>
      <c r="C35" s="10"/>
      <c r="D35" s="10"/>
      <c r="E35" s="10"/>
      <c r="F35" s="10"/>
      <c r="G35" s="10"/>
      <c r="H35" s="10"/>
      <c r="I35" s="21"/>
      <c r="J35" s="21"/>
      <c r="K35" s="23"/>
      <c r="L35" s="23"/>
      <c r="M35" s="23"/>
    </row>
    <row r="36" spans="1:15" s="2" customFormat="1" ht="24" customHeight="1">
      <c r="A36" s="11" t="s">
        <v>47</v>
      </c>
      <c r="B36" s="11" t="s">
        <v>47</v>
      </c>
      <c r="C36" s="11" t="s">
        <v>49</v>
      </c>
      <c r="D36" s="11" t="s">
        <v>47</v>
      </c>
      <c r="E36" s="11" t="s">
        <v>47</v>
      </c>
      <c r="F36" s="11" t="s">
        <v>47</v>
      </c>
      <c r="G36" s="11">
        <f>SUM(G13:G35)</f>
        <v>2240</v>
      </c>
      <c r="H36" s="11"/>
      <c r="I36" s="24"/>
      <c r="J36" s="25">
        <f>SUM(J13:J35)</f>
        <v>758680</v>
      </c>
      <c r="K36" s="26">
        <f>SUM(K13:K35)</f>
        <v>104645.5172413793</v>
      </c>
      <c r="L36" s="26">
        <f>K36/G36-E52</f>
        <v>23.241546476809443</v>
      </c>
      <c r="M36" s="26">
        <f>SUM(M13:M35)</f>
        <v>52084.539310344822</v>
      </c>
    </row>
    <row r="37" spans="1:15" ht="16">
      <c r="J37" s="27"/>
      <c r="K37" s="27"/>
      <c r="L37" s="27"/>
      <c r="M37" s="27"/>
      <c r="O37" s="2"/>
    </row>
    <row r="38" spans="1:15" s="1" customFormat="1" ht="22" customHeight="1">
      <c r="A38" s="34" t="s">
        <v>50</v>
      </c>
      <c r="B38" s="34"/>
      <c r="C38" s="34"/>
      <c r="D38" s="12" t="s">
        <v>51</v>
      </c>
      <c r="E38" s="12" t="s">
        <v>52</v>
      </c>
      <c r="G38" s="38" t="s">
        <v>53</v>
      </c>
      <c r="H38" s="38"/>
      <c r="I38" s="38"/>
      <c r="J38" s="38"/>
      <c r="K38" s="38"/>
      <c r="L38" s="28" t="s">
        <v>31</v>
      </c>
      <c r="M38" s="30" t="s">
        <v>54</v>
      </c>
      <c r="O38" s="2"/>
    </row>
    <row r="39" spans="1:15" s="1" customFormat="1" ht="22" customHeight="1">
      <c r="A39" s="34" t="s">
        <v>55</v>
      </c>
      <c r="B39" s="34"/>
      <c r="C39" s="34"/>
      <c r="D39" s="13">
        <f>J36*0.09</f>
        <v>68281.2</v>
      </c>
      <c r="E39" s="19">
        <f>D39/$M$8</f>
        <v>9418.0965517241384</v>
      </c>
      <c r="G39" s="38"/>
      <c r="H39" s="38"/>
      <c r="I39" s="38"/>
      <c r="J39" s="38"/>
      <c r="K39" s="38"/>
      <c r="L39" s="28">
        <v>91329</v>
      </c>
      <c r="M39" s="19">
        <f>SUMIF($E$13:$E$32,91329,$M$13:$M$32)</f>
        <v>10911.111601546258</v>
      </c>
      <c r="O39" s="2"/>
    </row>
    <row r="40" spans="1:15" s="1" customFormat="1" ht="22" customHeight="1">
      <c r="A40" s="34" t="s">
        <v>56</v>
      </c>
      <c r="B40" s="34"/>
      <c r="C40" s="34"/>
      <c r="D40" s="13">
        <f>6417*4.8*7.3</f>
        <v>224851.68</v>
      </c>
      <c r="E40" s="19">
        <f t="shared" ref="E40:E47" si="8">D40/$M$8</f>
        <v>31014.024827586207</v>
      </c>
      <c r="G40" s="38"/>
      <c r="H40" s="38"/>
      <c r="I40" s="38"/>
      <c r="J40" s="38"/>
      <c r="K40" s="38"/>
      <c r="L40" s="28">
        <v>105448</v>
      </c>
      <c r="M40" s="19">
        <f>SUMIF($E$13:$E$32,105448,$M$13:$M$32)</f>
        <v>23430.528668278635</v>
      </c>
      <c r="O40" s="2"/>
    </row>
    <row r="41" spans="1:15" s="1" customFormat="1" ht="22" customHeight="1">
      <c r="A41" s="34" t="s">
        <v>57</v>
      </c>
      <c r="B41" s="34"/>
      <c r="C41" s="34"/>
      <c r="D41" s="13">
        <v>17933.91</v>
      </c>
      <c r="E41" s="19">
        <f t="shared" si="8"/>
        <v>2473.6427586206896</v>
      </c>
      <c r="G41" s="38"/>
      <c r="H41" s="38"/>
      <c r="I41" s="38"/>
      <c r="J41" s="38"/>
      <c r="K41" s="38"/>
      <c r="L41" s="28">
        <v>114957</v>
      </c>
      <c r="M41" s="19">
        <f>SUMIF($E$13:$E$32,114957,$M$13:$M$32)</f>
        <v>17742.899040519933</v>
      </c>
      <c r="O41" s="2"/>
    </row>
    <row r="42" spans="1:15" s="1" customFormat="1" ht="22" customHeight="1">
      <c r="A42" s="34" t="s">
        <v>58</v>
      </c>
      <c r="B42" s="34"/>
      <c r="C42" s="34"/>
      <c r="D42" s="13">
        <v>4691.8999999999996</v>
      </c>
      <c r="E42" s="19">
        <f t="shared" si="8"/>
        <v>647.15862068965509</v>
      </c>
      <c r="G42" s="38"/>
      <c r="H42" s="38"/>
      <c r="I42" s="38"/>
      <c r="J42" s="38"/>
      <c r="K42" s="38"/>
      <c r="L42" s="28"/>
      <c r="M42" s="28"/>
      <c r="O42" s="2"/>
    </row>
    <row r="43" spans="1:15" s="1" customFormat="1" ht="22" customHeight="1">
      <c r="A43" s="34" t="s">
        <v>59</v>
      </c>
      <c r="B43" s="34"/>
      <c r="C43" s="34"/>
      <c r="D43" s="13">
        <v>1900</v>
      </c>
      <c r="E43" s="19">
        <f t="shared" si="8"/>
        <v>262.06896551724139</v>
      </c>
      <c r="G43" s="38"/>
      <c r="H43" s="38"/>
      <c r="I43" s="38"/>
      <c r="J43" s="38"/>
      <c r="K43" s="38"/>
      <c r="L43" s="28"/>
      <c r="M43" s="28"/>
      <c r="O43" s="2"/>
    </row>
    <row r="44" spans="1:15" s="1" customFormat="1" ht="22" customHeight="1">
      <c r="A44" s="34" t="s">
        <v>60</v>
      </c>
      <c r="B44" s="34"/>
      <c r="C44" s="34"/>
      <c r="D44" s="13">
        <v>1200</v>
      </c>
      <c r="E44" s="19">
        <f t="shared" si="8"/>
        <v>165.51724137931035</v>
      </c>
      <c r="G44" s="38"/>
      <c r="H44" s="38"/>
      <c r="I44" s="38"/>
      <c r="J44" s="38"/>
      <c r="K44" s="38"/>
      <c r="L44" s="28"/>
      <c r="M44" s="28"/>
      <c r="O44" s="2"/>
    </row>
    <row r="45" spans="1:15" s="1" customFormat="1" ht="22" customHeight="1">
      <c r="A45" s="34" t="s">
        <v>61</v>
      </c>
      <c r="B45" s="34"/>
      <c r="C45" s="34"/>
      <c r="D45" s="13">
        <v>1386</v>
      </c>
      <c r="E45" s="19">
        <f t="shared" si="8"/>
        <v>191.17241379310346</v>
      </c>
      <c r="G45" s="38"/>
      <c r="H45" s="38"/>
      <c r="I45" s="38"/>
      <c r="J45" s="38"/>
      <c r="K45" s="38"/>
      <c r="L45" s="28"/>
      <c r="M45" s="28"/>
      <c r="O45" s="2"/>
    </row>
    <row r="46" spans="1:15" s="1" customFormat="1" ht="22" customHeight="1">
      <c r="A46" s="34" t="s">
        <v>62</v>
      </c>
      <c r="B46" s="34"/>
      <c r="C46" s="34"/>
      <c r="D46" s="13">
        <v>128</v>
      </c>
      <c r="E46" s="19">
        <f t="shared" si="8"/>
        <v>17.655172413793103</v>
      </c>
      <c r="G46" s="38"/>
      <c r="H46" s="38"/>
      <c r="I46" s="38"/>
      <c r="J46" s="38"/>
      <c r="K46" s="38"/>
      <c r="L46" s="28"/>
      <c r="M46" s="28"/>
      <c r="O46" s="2"/>
    </row>
    <row r="47" spans="1:15" s="1" customFormat="1" ht="22" customHeight="1">
      <c r="A47" s="34" t="s">
        <v>63</v>
      </c>
      <c r="B47" s="34"/>
      <c r="C47" s="34"/>
      <c r="D47" s="13">
        <f>SUM(D39:D46)</f>
        <v>320372.69</v>
      </c>
      <c r="E47" s="19">
        <f t="shared" si="8"/>
        <v>44189.33655172414</v>
      </c>
      <c r="G47" s="38"/>
      <c r="H47" s="38"/>
      <c r="I47" s="38"/>
      <c r="J47" s="38"/>
      <c r="K47" s="38"/>
      <c r="L47" s="28"/>
      <c r="M47" s="28"/>
      <c r="O47" s="2"/>
    </row>
    <row r="48" spans="1:15" s="1" customFormat="1" ht="22" customHeight="1">
      <c r="A48" s="1" t="s">
        <v>47</v>
      </c>
      <c r="B48" s="1" t="s">
        <v>47</v>
      </c>
      <c r="C48" s="1" t="s">
        <v>47</v>
      </c>
      <c r="D48" s="14"/>
      <c r="E48" s="20" t="s">
        <v>47</v>
      </c>
      <c r="G48" s="38"/>
      <c r="H48" s="38"/>
      <c r="I48" s="38"/>
      <c r="J48" s="38"/>
      <c r="K48" s="38"/>
      <c r="L48" s="28"/>
      <c r="M48" s="28"/>
      <c r="O48" s="2"/>
    </row>
    <row r="49" spans="1:15" s="1" customFormat="1" ht="22" customHeight="1">
      <c r="A49" s="34" t="s">
        <v>64</v>
      </c>
      <c r="B49" s="34"/>
      <c r="C49" s="34"/>
      <c r="D49" s="13">
        <f>J36*0.08</f>
        <v>60694.400000000001</v>
      </c>
      <c r="E49" s="19">
        <f>D49/$M$8</f>
        <v>8371.6413793103457</v>
      </c>
      <c r="G49" s="38"/>
      <c r="H49" s="38"/>
      <c r="I49" s="38"/>
      <c r="J49" s="38"/>
      <c r="K49" s="38"/>
      <c r="L49" s="28"/>
      <c r="M49" s="28"/>
      <c r="O49" s="2"/>
    </row>
    <row r="50" spans="1:15" s="1" customFormat="1" ht="22" customHeight="1">
      <c r="A50" s="1" t="s">
        <v>47</v>
      </c>
      <c r="B50" s="1" t="s">
        <v>47</v>
      </c>
      <c r="C50" s="1" t="s">
        <v>47</v>
      </c>
      <c r="D50" s="14"/>
      <c r="E50" s="20" t="s">
        <v>47</v>
      </c>
      <c r="G50" s="38"/>
      <c r="H50" s="38"/>
      <c r="I50" s="38"/>
      <c r="J50" s="38"/>
      <c r="K50" s="38"/>
      <c r="L50" s="28"/>
      <c r="M50" s="28"/>
      <c r="O50" s="2"/>
    </row>
    <row r="51" spans="1:15" s="1" customFormat="1" ht="22" customHeight="1">
      <c r="A51" s="35" t="s">
        <v>65</v>
      </c>
      <c r="B51" s="35"/>
      <c r="C51" s="35"/>
      <c r="D51" s="13">
        <f>D47+D49</f>
        <v>381067.09</v>
      </c>
      <c r="E51" s="19">
        <f>D51/$M$8</f>
        <v>52560.977931034489</v>
      </c>
      <c r="G51" s="38"/>
      <c r="H51" s="38"/>
      <c r="I51" s="38"/>
      <c r="J51" s="38"/>
      <c r="K51" s="38"/>
      <c r="L51" s="28"/>
      <c r="M51" s="28"/>
      <c r="O51" s="2"/>
    </row>
    <row r="52" spans="1:15" s="1" customFormat="1" ht="22" customHeight="1">
      <c r="A52" s="35" t="s">
        <v>66</v>
      </c>
      <c r="B52" s="35"/>
      <c r="C52" s="35"/>
      <c r="D52" s="13">
        <f>D51/(G36-1)</f>
        <v>170.19521661456008</v>
      </c>
      <c r="E52" s="19">
        <f>D52/$M$8</f>
        <v>23.475202291663461</v>
      </c>
      <c r="G52" s="38"/>
      <c r="H52" s="38"/>
      <c r="I52" s="38"/>
      <c r="J52" s="38"/>
      <c r="K52" s="38"/>
      <c r="L52" s="28"/>
      <c r="M52" s="28"/>
      <c r="O52" s="2"/>
    </row>
    <row r="53" spans="1:15" ht="16">
      <c r="O53" s="2"/>
    </row>
    <row r="54" spans="1:15" ht="16">
      <c r="O54" s="2"/>
    </row>
    <row r="55" spans="1:15" ht="16">
      <c r="O55" s="2"/>
    </row>
    <row r="56" spans="1:15" ht="16">
      <c r="O56" s="2"/>
    </row>
    <row r="57" spans="1:15" ht="16">
      <c r="O57" s="2"/>
    </row>
    <row r="58" spans="1:15" ht="16">
      <c r="O58" s="2"/>
    </row>
    <row r="59" spans="1:15" ht="16">
      <c r="O59" s="2"/>
    </row>
    <row r="60" spans="1:15" ht="16">
      <c r="O60" s="2"/>
    </row>
    <row r="61" spans="1:15" ht="16">
      <c r="O61" s="2"/>
    </row>
    <row r="62" spans="1:15" ht="16">
      <c r="O62" s="2"/>
    </row>
    <row r="63" spans="1:15" ht="16">
      <c r="O63" s="2"/>
    </row>
    <row r="64" spans="1:15" ht="16">
      <c r="O64" s="2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  <row r="70" spans="15:15" ht="16">
      <c r="O70" s="1"/>
    </row>
    <row r="71" spans="15:15" ht="16">
      <c r="O71" s="1"/>
    </row>
    <row r="72" spans="15:15" ht="16">
      <c r="O72" s="1"/>
    </row>
    <row r="73" spans="15:15" ht="16">
      <c r="O73" s="1"/>
    </row>
    <row r="74" spans="15:15" ht="16">
      <c r="O74" s="1"/>
    </row>
    <row r="75" spans="15:15" ht="16">
      <c r="O75" s="1"/>
    </row>
    <row r="76" spans="15:15" ht="16">
      <c r="O76" s="1"/>
    </row>
    <row r="77" spans="15:15" ht="16">
      <c r="O77" s="1"/>
    </row>
    <row r="78" spans="15:15" ht="16">
      <c r="O78" s="1"/>
    </row>
    <row r="79" spans="15:15" ht="16">
      <c r="O79" s="1"/>
    </row>
    <row r="80" spans="15:15" ht="16">
      <c r="O80" s="1"/>
    </row>
  </sheetData>
  <autoFilter ref="A12:M34" xr:uid="{00000000-0009-0000-0000-000000000000}"/>
  <sortState xmlns:xlrd2="http://schemas.microsoft.com/office/spreadsheetml/2017/richdata2" ref="A13:M32">
    <sortCondition ref="A13:A32"/>
    <sortCondition ref="B13:B32"/>
  </sortState>
  <mergeCells count="21">
    <mergeCell ref="A49:C49"/>
    <mergeCell ref="A51:C51"/>
    <mergeCell ref="A52:C52"/>
    <mergeCell ref="A1:M3"/>
    <mergeCell ref="A4:M6"/>
    <mergeCell ref="G38:K52"/>
    <mergeCell ref="A43:C43"/>
    <mergeCell ref="A44:C44"/>
    <mergeCell ref="A45:C45"/>
    <mergeCell ref="A46:C46"/>
    <mergeCell ref="A47:C47"/>
    <mergeCell ref="A38:C38"/>
    <mergeCell ref="A39:C39"/>
    <mergeCell ref="A40:C40"/>
    <mergeCell ref="A41:C41"/>
    <mergeCell ref="A42:C42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784-03156904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2023-11-30T11:12:00Z</dcterms:created>
  <dcterms:modified xsi:type="dcterms:W3CDTF">2024-03-22T13:06:55Z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