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749D4E0-F953-AE48-9752-E7FCE7BF0531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926" sheetId="2" r:id="rId1"/>
  </sheets>
  <definedNames>
    <definedName name="_xlnm._FilterDatabase" localSheetId="0" hidden="1">'784-03156926'!$A$12:$M$23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D29" i="2"/>
  <c r="E29" i="2" s="1"/>
  <c r="G25" i="2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25" i="2" l="1"/>
  <c r="D28" i="2" s="1"/>
  <c r="D38" i="2"/>
  <c r="E38" i="2" s="1"/>
  <c r="K13" i="2"/>
  <c r="K25" i="2" l="1"/>
  <c r="E28" i="2"/>
  <c r="D36" i="2"/>
  <c r="D40" i="2" l="1"/>
  <c r="E36" i="2"/>
  <c r="E40" i="2" l="1"/>
  <c r="D41" i="2"/>
  <c r="E41" i="2" s="1"/>
  <c r="L19" i="2" l="1"/>
  <c r="M19" i="2" s="1"/>
  <c r="L20" i="2"/>
  <c r="M20" i="2" s="1"/>
  <c r="L14" i="2"/>
  <c r="M14" i="2" s="1"/>
  <c r="L15" i="2"/>
  <c r="M15" i="2" s="1"/>
  <c r="L16" i="2"/>
  <c r="M16" i="2" s="1"/>
  <c r="L17" i="2"/>
  <c r="M17" i="2" s="1"/>
  <c r="L18" i="2"/>
  <c r="M18" i="2" s="1"/>
  <c r="L13" i="2"/>
  <c r="M13" i="2" s="1"/>
  <c r="L25" i="2"/>
  <c r="M25" i="2" l="1"/>
  <c r="M29" i="2"/>
  <c r="M28" i="2"/>
</calcChain>
</file>

<file path=xl/sharedStrings.xml><?xml version="1.0" encoding="utf-8"?>
<sst xmlns="http://schemas.openxmlformats.org/spreadsheetml/2006/main" count="107" uniqueCount="66">
  <si>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</si>
  <si>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</si>
  <si>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</si>
  <si>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</si>
  <si>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</si>
  <si>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</si>
  <si>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</si>
  <si>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</si>
  <si>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UC1400/CZ420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</si>
  <si>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</si>
  <si>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784-03156926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</si>
  <si>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</si>
  <si>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</si>
  <si>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</si>
  <si>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</si>
  <si>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</si>
  <si>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</si>
  <si>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</si>
  <si>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</si>
  <si>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</si>
  <si>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</si>
  <si>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</si>
  <si>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</si>
  <si>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</si>
  <si>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</si>
  <si>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</si>
  <si>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</si>
  <si>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</si>
  <si>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</si>
  <si>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</si>
  <si>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</si>
  <si>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</si>
  <si>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</si>
  <si>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</si>
  <si>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</si>
  <si>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</si>
  <si>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</si>
  <si>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</si>
  <si>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</si>
  <si>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</si>
  <si>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</t>
  </si>
  <si>
    <t>2.50kg</t>
  </si>
  <si>
    <t>2JDD</t>
  </si>
  <si>
    <t>3J</t>
  </si>
  <si>
    <t>3JD</t>
  </si>
  <si>
    <t>3JDD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</si>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</sst>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selection activeCell="I20" sqref="I20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30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38" t="s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s="1" customFormat="1" ht="24" customHeight="1">
      <c r="A8" s="4" t="s">
        <v>2</v>
      </c>
      <c r="B8" s="33" t="s">
        <v>3</v>
      </c>
      <c r="C8" s="33"/>
      <c r="E8" s="15" t="s">
        <v>4</v>
      </c>
      <c r="F8" s="16">
        <v>45261</v>
      </c>
      <c r="G8" s="17"/>
      <c r="H8" s="34" t="s">
        <v>5</v>
      </c>
      <c r="I8" s="34"/>
      <c r="J8" s="16">
        <v>45262</v>
      </c>
      <c r="L8" s="15" t="s">
        <v>6</v>
      </c>
      <c r="M8" s="5">
        <v>7.25</v>
      </c>
    </row>
    <row r="9" spans="1:13" s="1" customFormat="1" ht="24" customHeight="1">
      <c r="A9" s="4" t="s">
        <v>7</v>
      </c>
      <c r="B9" s="33" t="s">
        <v>8</v>
      </c>
      <c r="C9" s="33"/>
      <c r="E9" s="15" t="s">
        <v>9</v>
      </c>
      <c r="F9" s="5" t="s">
        <v>10</v>
      </c>
      <c r="G9" s="18"/>
      <c r="H9" s="34" t="s">
        <v>11</v>
      </c>
      <c r="I9" s="34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30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45262</v>
      </c>
      <c r="B13" s="9">
        <v>1515861</v>
      </c>
      <c r="C13" s="9" t="s">
        <v>39</v>
      </c>
      <c r="D13" s="9">
        <v>121064</v>
      </c>
      <c r="E13" s="9">
        <v>114957</v>
      </c>
      <c r="F13" s="9" t="s">
        <v>40</v>
      </c>
      <c r="G13" s="9">
        <v>278</v>
      </c>
      <c r="H13" s="9" t="s">
        <v>41</v>
      </c>
      <c r="I13" s="21">
        <v>330</v>
      </c>
      <c r="J13" s="21">
        <f>I13*G13</f>
        <v>91740</v>
      </c>
      <c r="K13" s="19">
        <f t="shared" ref="K13:K20" si="0">J13/$M$8</f>
        <v>12653.793103448275</v>
      </c>
      <c r="L13" s="19">
        <f t="shared" ref="L13:L20" si="1">K13/G13-$E$41</f>
        <v>21.5811850876471</v>
      </c>
      <c r="M13" s="19">
        <f t="shared" ref="M13:M20" si="2">L13*G13</f>
        <v>5999.5694543658938</v>
      </c>
    </row>
    <row r="14" spans="1:13" s="2" customFormat="1" ht="24" customHeight="1">
      <c r="A14" s="8">
        <v>45262</v>
      </c>
      <c r="B14" s="9">
        <v>1515868</v>
      </c>
      <c r="C14" s="9" t="s">
        <v>39</v>
      </c>
      <c r="D14" s="9">
        <v>121064</v>
      </c>
      <c r="E14" s="9">
        <v>91329</v>
      </c>
      <c r="F14" s="9" t="s">
        <v>42</v>
      </c>
      <c r="G14" s="9">
        <v>280</v>
      </c>
      <c r="H14" s="9" t="s">
        <v>41</v>
      </c>
      <c r="I14" s="21">
        <v>330</v>
      </c>
      <c r="J14" s="21">
        <f t="shared" ref="J14:J20" si="3">I14*G14</f>
        <v>92400</v>
      </c>
      <c r="K14" s="19">
        <f t="shared" si="0"/>
        <v>12744.827586206897</v>
      </c>
      <c r="L14" s="19">
        <f t="shared" si="1"/>
        <v>21.581185087647107</v>
      </c>
      <c r="M14" s="19">
        <f t="shared" si="2"/>
        <v>6042.7318245411898</v>
      </c>
    </row>
    <row r="15" spans="1:13" s="2" customFormat="1" ht="24" customHeight="1">
      <c r="A15" s="8">
        <v>45262</v>
      </c>
      <c r="B15" s="9">
        <v>1515866</v>
      </c>
      <c r="C15" s="9" t="s">
        <v>39</v>
      </c>
      <c r="D15" s="9">
        <v>121064</v>
      </c>
      <c r="E15" s="9">
        <v>114957</v>
      </c>
      <c r="F15" s="9" t="s">
        <v>43</v>
      </c>
      <c r="G15" s="9">
        <v>280</v>
      </c>
      <c r="H15" s="9" t="s">
        <v>41</v>
      </c>
      <c r="I15" s="21">
        <v>330</v>
      </c>
      <c r="J15" s="21">
        <f t="shared" si="3"/>
        <v>92400</v>
      </c>
      <c r="K15" s="19">
        <f t="shared" si="0"/>
        <v>12744.827586206897</v>
      </c>
      <c r="L15" s="19">
        <f t="shared" si="1"/>
        <v>21.581185087647107</v>
      </c>
      <c r="M15" s="19">
        <f t="shared" si="2"/>
        <v>6042.7318245411898</v>
      </c>
    </row>
    <row r="16" spans="1:13" s="2" customFormat="1" ht="24" customHeight="1">
      <c r="A16" s="8">
        <v>45262</v>
      </c>
      <c r="B16" s="9">
        <v>1515869</v>
      </c>
      <c r="C16" s="9" t="s">
        <v>39</v>
      </c>
      <c r="D16" s="9">
        <v>121064</v>
      </c>
      <c r="E16" s="9">
        <v>91329</v>
      </c>
      <c r="F16" s="9" t="s">
        <v>44</v>
      </c>
      <c r="G16" s="9">
        <v>60</v>
      </c>
      <c r="H16" s="9" t="s">
        <v>41</v>
      </c>
      <c r="I16" s="21">
        <v>360</v>
      </c>
      <c r="J16" s="21">
        <f t="shared" si="3"/>
        <v>21600</v>
      </c>
      <c r="K16" s="19">
        <f t="shared" si="0"/>
        <v>2979.3103448275861</v>
      </c>
      <c r="L16" s="19">
        <f t="shared" si="1"/>
        <v>25.719116122129861</v>
      </c>
      <c r="M16" s="19">
        <f t="shared" si="2"/>
        <v>1543.1469673277916</v>
      </c>
    </row>
    <row r="17" spans="1:15" s="2" customFormat="1" ht="24" customHeight="1">
      <c r="A17" s="8">
        <v>45262</v>
      </c>
      <c r="B17" s="9">
        <v>1515864</v>
      </c>
      <c r="C17" s="9" t="s">
        <v>39</v>
      </c>
      <c r="D17" s="9">
        <v>121064</v>
      </c>
      <c r="E17" s="9">
        <v>114957</v>
      </c>
      <c r="F17" s="9" t="s">
        <v>44</v>
      </c>
      <c r="G17" s="9">
        <v>2</v>
      </c>
      <c r="H17" s="9" t="s">
        <v>41</v>
      </c>
      <c r="I17" s="21">
        <v>360</v>
      </c>
      <c r="J17" s="21">
        <f t="shared" si="3"/>
        <v>720</v>
      </c>
      <c r="K17" s="19">
        <f t="shared" si="0"/>
        <v>99.310344827586206</v>
      </c>
      <c r="L17" s="19">
        <f t="shared" si="1"/>
        <v>25.719116122129861</v>
      </c>
      <c r="M17" s="19">
        <f t="shared" si="2"/>
        <v>51.438232244259723</v>
      </c>
    </row>
    <row r="18" spans="1:15" s="2" customFormat="1" ht="24" customHeight="1">
      <c r="A18" s="8">
        <v>45262</v>
      </c>
      <c r="B18" s="9">
        <v>1515860</v>
      </c>
      <c r="C18" s="9" t="s">
        <v>39</v>
      </c>
      <c r="D18" s="9">
        <v>121064</v>
      </c>
      <c r="E18" s="9">
        <v>114957</v>
      </c>
      <c r="F18" s="9" t="s">
        <v>44</v>
      </c>
      <c r="G18" s="9">
        <v>280</v>
      </c>
      <c r="H18" s="9" t="s">
        <v>41</v>
      </c>
      <c r="I18" s="21">
        <v>360</v>
      </c>
      <c r="J18" s="21">
        <f t="shared" si="3"/>
        <v>100800</v>
      </c>
      <c r="K18" s="19">
        <f t="shared" si="0"/>
        <v>13903.448275862069</v>
      </c>
      <c r="L18" s="19">
        <f t="shared" si="1"/>
        <v>25.719116122129861</v>
      </c>
      <c r="M18" s="19">
        <f t="shared" si="2"/>
        <v>7201.352514196361</v>
      </c>
    </row>
    <row r="19" spans="1:15" s="2" customFormat="1" ht="24" customHeight="1">
      <c r="A19" s="8">
        <v>45262</v>
      </c>
      <c r="B19" s="9">
        <v>1515864</v>
      </c>
      <c r="C19" s="9" t="s">
        <v>39</v>
      </c>
      <c r="D19" s="9">
        <v>121064</v>
      </c>
      <c r="E19" s="9">
        <v>114957</v>
      </c>
      <c r="F19" s="9" t="s">
        <v>44</v>
      </c>
      <c r="G19" s="9">
        <v>278</v>
      </c>
      <c r="H19" s="9" t="s">
        <v>41</v>
      </c>
      <c r="I19" s="21">
        <v>360</v>
      </c>
      <c r="J19" s="21">
        <f t="shared" si="3"/>
        <v>100080</v>
      </c>
      <c r="K19" s="19">
        <f t="shared" si="0"/>
        <v>13804.137931034482</v>
      </c>
      <c r="L19" s="19">
        <f t="shared" si="1"/>
        <v>25.719116122129861</v>
      </c>
      <c r="M19" s="19">
        <f t="shared" si="2"/>
        <v>7149.9142819521012</v>
      </c>
    </row>
    <row r="20" spans="1:15" s="2" customFormat="1" ht="24" customHeight="1">
      <c r="A20" s="8">
        <v>45262</v>
      </c>
      <c r="B20" s="9">
        <v>1515869</v>
      </c>
      <c r="C20" s="9" t="s">
        <v>39</v>
      </c>
      <c r="D20" s="9">
        <v>121064</v>
      </c>
      <c r="E20" s="9">
        <v>91329</v>
      </c>
      <c r="F20" s="9" t="s">
        <v>45</v>
      </c>
      <c r="G20" s="9">
        <v>218</v>
      </c>
      <c r="H20" s="9" t="s">
        <v>41</v>
      </c>
      <c r="I20" s="21">
        <v>370</v>
      </c>
      <c r="J20" s="21">
        <f t="shared" si="3"/>
        <v>80660</v>
      </c>
      <c r="K20" s="19">
        <f t="shared" si="0"/>
        <v>11125.51724137931</v>
      </c>
      <c r="L20" s="19">
        <f t="shared" si="1"/>
        <v>27.098426466957449</v>
      </c>
      <c r="M20" s="19">
        <f t="shared" si="2"/>
        <v>5907.4569697967236</v>
      </c>
    </row>
    <row r="21" spans="1:15" s="2" customFormat="1" ht="24" customHeight="1">
      <c r="A21" s="8"/>
      <c r="B21" s="9"/>
      <c r="C21" s="9"/>
      <c r="D21" s="9"/>
      <c r="E21" s="9"/>
      <c r="F21" s="9"/>
      <c r="G21" s="9"/>
      <c r="H21" s="9"/>
      <c r="I21" s="22"/>
      <c r="J21" s="21"/>
      <c r="K21" s="19"/>
      <c r="L21" s="19"/>
      <c r="M21" s="19"/>
    </row>
    <row r="22" spans="1:15" s="2" customFormat="1" ht="24" customHeight="1">
      <c r="A22" s="8" t="s">
        <v>46</v>
      </c>
      <c r="B22" s="9">
        <v>1515861</v>
      </c>
      <c r="C22" s="9" t="s">
        <v>39</v>
      </c>
      <c r="D22" s="9">
        <v>121064</v>
      </c>
      <c r="E22" s="9">
        <v>114957</v>
      </c>
      <c r="F22" s="9" t="s">
        <v>40</v>
      </c>
      <c r="G22" s="9">
        <v>2</v>
      </c>
      <c r="H22" s="9" t="s">
        <v>41</v>
      </c>
      <c r="I22" s="22" t="s">
        <v>47</v>
      </c>
      <c r="J22" s="21" t="s">
        <v>47</v>
      </c>
      <c r="K22" s="19"/>
      <c r="L22" s="19"/>
      <c r="M22" s="19"/>
    </row>
    <row r="23" spans="1:15" s="2" customFormat="1" ht="24" customHeight="1">
      <c r="A23" s="8" t="s">
        <v>46</v>
      </c>
      <c r="B23" s="9">
        <v>1515869</v>
      </c>
      <c r="C23" s="9" t="s">
        <v>39</v>
      </c>
      <c r="D23" s="9">
        <v>121064</v>
      </c>
      <c r="E23" s="9">
        <v>91329</v>
      </c>
      <c r="F23" s="9" t="s">
        <v>44</v>
      </c>
      <c r="G23" s="9">
        <v>2</v>
      </c>
      <c r="H23" s="9" t="s">
        <v>41</v>
      </c>
      <c r="I23" s="22" t="s">
        <v>47</v>
      </c>
      <c r="J23" s="21" t="s">
        <v>47</v>
      </c>
      <c r="K23" s="19"/>
      <c r="L23" s="19"/>
      <c r="M23" s="19"/>
    </row>
    <row r="24" spans="1:15" s="2" customFormat="1" ht="24" customHeight="1">
      <c r="A24" s="10"/>
      <c r="B24" s="10"/>
      <c r="C24" s="10"/>
      <c r="D24" s="10"/>
      <c r="E24" s="10"/>
      <c r="F24" s="10"/>
      <c r="G24" s="10"/>
      <c r="H24" s="10"/>
      <c r="I24" s="23"/>
      <c r="J24" s="23"/>
      <c r="K24" s="24"/>
      <c r="L24" s="24"/>
      <c r="M24" s="24"/>
    </row>
    <row r="25" spans="1:15" s="2" customFormat="1" ht="24" customHeight="1">
      <c r="A25" s="11" t="s">
        <v>47</v>
      </c>
      <c r="B25" s="11" t="s">
        <v>47</v>
      </c>
      <c r="C25" s="11" t="s">
        <v>48</v>
      </c>
      <c r="D25" s="11" t="s">
        <v>47</v>
      </c>
      <c r="E25" s="11" t="s">
        <v>47</v>
      </c>
      <c r="F25" s="11" t="s">
        <v>47</v>
      </c>
      <c r="G25" s="11">
        <f>SUM(G13:G24)</f>
        <v>1680</v>
      </c>
      <c r="H25" s="11"/>
      <c r="I25" s="25"/>
      <c r="J25" s="26">
        <f>SUM(J13:J24)</f>
        <v>580400</v>
      </c>
      <c r="K25" s="27">
        <f>SUM(K13:K24)</f>
        <v>80055.172413793101</v>
      </c>
      <c r="L25" s="27">
        <f>K25/G25-E41</f>
        <v>23.715832049880269</v>
      </c>
      <c r="M25" s="27">
        <f>SUM(M13:M24)</f>
        <v>39938.34206896551</v>
      </c>
    </row>
    <row r="26" spans="1:15" ht="16">
      <c r="J26" s="28"/>
      <c r="K26" s="28"/>
      <c r="L26" s="28"/>
      <c r="M26" s="28"/>
      <c r="O26" s="2"/>
    </row>
    <row r="27" spans="1:15" s="1" customFormat="1" ht="22" customHeight="1">
      <c r="A27" s="35" t="s">
        <v>49</v>
      </c>
      <c r="B27" s="35"/>
      <c r="C27" s="35"/>
      <c r="D27" s="12" t="s">
        <v>50</v>
      </c>
      <c r="E27" s="12" t="s">
        <v>51</v>
      </c>
      <c r="G27" s="39" t="s">
        <v>52</v>
      </c>
      <c r="H27" s="39"/>
      <c r="I27" s="39"/>
      <c r="J27" s="39"/>
      <c r="K27" s="39"/>
      <c r="L27" s="29" t="s">
        <v>30</v>
      </c>
      <c r="M27" s="31" t="s">
        <v>53</v>
      </c>
      <c r="O27" s="2"/>
    </row>
    <row r="28" spans="1:15" s="1" customFormat="1" ht="22" customHeight="1">
      <c r="A28" s="35" t="s">
        <v>54</v>
      </c>
      <c r="B28" s="35"/>
      <c r="C28" s="35"/>
      <c r="D28" s="13">
        <f>J25*0.09</f>
        <v>52236</v>
      </c>
      <c r="E28" s="19">
        <f>D28/$M$8</f>
        <v>7204.9655172413795</v>
      </c>
      <c r="G28" s="39"/>
      <c r="H28" s="39"/>
      <c r="I28" s="39"/>
      <c r="J28" s="39"/>
      <c r="K28" s="39"/>
      <c r="L28" s="29">
        <v>91329</v>
      </c>
      <c r="M28" s="19">
        <f>SUMIF($E$13:$E$20,91329,$M$13:$M$20)</f>
        <v>13493.335761665705</v>
      </c>
      <c r="O28" s="2"/>
    </row>
    <row r="29" spans="1:15" s="1" customFormat="1" ht="22" customHeight="1">
      <c r="A29" s="35" t="s">
        <v>55</v>
      </c>
      <c r="B29" s="35"/>
      <c r="C29" s="35"/>
      <c r="D29" s="13">
        <f>4852*4.8*7.3</f>
        <v>170014.07999999999</v>
      </c>
      <c r="E29" s="19">
        <f t="shared" ref="E29:E36" si="4">D29/$M$8</f>
        <v>23450.21793103448</v>
      </c>
      <c r="G29" s="39"/>
      <c r="H29" s="39"/>
      <c r="I29" s="39"/>
      <c r="J29" s="39"/>
      <c r="K29" s="39"/>
      <c r="L29" s="29">
        <v>114957</v>
      </c>
      <c r="M29" s="19">
        <f>SUMIF($E$13:$E$20,114957,$M$13:$M$20)</f>
        <v>26445.006307299805</v>
      </c>
      <c r="O29" s="2"/>
    </row>
    <row r="30" spans="1:15" s="1" customFormat="1" ht="22" customHeight="1">
      <c r="A30" s="35" t="s">
        <v>56</v>
      </c>
      <c r="B30" s="35"/>
      <c r="C30" s="35"/>
      <c r="D30" s="13">
        <v>13769.26</v>
      </c>
      <c r="E30" s="19">
        <f t="shared" si="4"/>
        <v>1899.2082758620691</v>
      </c>
      <c r="G30" s="39"/>
      <c r="H30" s="39"/>
      <c r="I30" s="39"/>
      <c r="J30" s="39"/>
      <c r="K30" s="39"/>
      <c r="L30" s="29"/>
      <c r="M30" s="29"/>
      <c r="O30" s="2"/>
    </row>
    <row r="31" spans="1:15" s="1" customFormat="1" ht="22" customHeight="1">
      <c r="A31" s="35" t="s">
        <v>57</v>
      </c>
      <c r="B31" s="35"/>
      <c r="C31" s="35"/>
      <c r="D31" s="13">
        <v>4725.68</v>
      </c>
      <c r="E31" s="19">
        <f t="shared" si="4"/>
        <v>651.81793103448285</v>
      </c>
      <c r="G31" s="39"/>
      <c r="H31" s="39"/>
      <c r="I31" s="39"/>
      <c r="J31" s="39"/>
      <c r="K31" s="39"/>
      <c r="L31" s="29"/>
      <c r="M31" s="29"/>
      <c r="O31" s="2"/>
    </row>
    <row r="32" spans="1:15" s="1" customFormat="1" ht="22" customHeight="1">
      <c r="A32" s="35" t="s">
        <v>58</v>
      </c>
      <c r="B32" s="35"/>
      <c r="C32" s="35"/>
      <c r="D32" s="13">
        <v>1000</v>
      </c>
      <c r="E32" s="19">
        <f t="shared" si="4"/>
        <v>137.93103448275863</v>
      </c>
      <c r="G32" s="39"/>
      <c r="H32" s="39"/>
      <c r="I32" s="39"/>
      <c r="J32" s="39"/>
      <c r="K32" s="39"/>
      <c r="L32" s="29"/>
      <c r="M32" s="29"/>
      <c r="O32" s="2"/>
    </row>
    <row r="33" spans="1:15" s="1" customFormat="1" ht="22" customHeight="1">
      <c r="A33" s="35" t="s">
        <v>59</v>
      </c>
      <c r="B33" s="35"/>
      <c r="C33" s="35"/>
      <c r="D33" s="13">
        <v>1200</v>
      </c>
      <c r="E33" s="19">
        <f t="shared" si="4"/>
        <v>165.51724137931035</v>
      </c>
      <c r="G33" s="39"/>
      <c r="H33" s="39"/>
      <c r="I33" s="39"/>
      <c r="J33" s="39"/>
      <c r="K33" s="39"/>
      <c r="L33" s="29"/>
      <c r="M33" s="29"/>
      <c r="O33" s="2"/>
    </row>
    <row r="34" spans="1:15" s="1" customFormat="1" ht="22" customHeight="1">
      <c r="A34" s="35" t="s">
        <v>60</v>
      </c>
      <c r="B34" s="35"/>
      <c r="C34" s="35"/>
      <c r="D34" s="13">
        <v>1078</v>
      </c>
      <c r="E34" s="19">
        <f t="shared" si="4"/>
        <v>148.68965517241378</v>
      </c>
      <c r="G34" s="39"/>
      <c r="H34" s="39"/>
      <c r="I34" s="39"/>
      <c r="J34" s="39"/>
      <c r="K34" s="39"/>
      <c r="L34" s="29"/>
      <c r="M34" s="29"/>
      <c r="O34" s="2"/>
    </row>
    <row r="35" spans="1:15" s="1" customFormat="1" ht="22" customHeight="1">
      <c r="A35" s="35" t="s">
        <v>61</v>
      </c>
      <c r="B35" s="35"/>
      <c r="C35" s="35"/>
      <c r="D35" s="13">
        <v>392</v>
      </c>
      <c r="E35" s="19">
        <f t="shared" si="4"/>
        <v>54.068965517241381</v>
      </c>
      <c r="G35" s="39"/>
      <c r="H35" s="39"/>
      <c r="I35" s="39"/>
      <c r="J35" s="39"/>
      <c r="K35" s="39"/>
      <c r="L35" s="29"/>
      <c r="M35" s="29"/>
      <c r="O35" s="2"/>
    </row>
    <row r="36" spans="1:15" s="1" customFormat="1" ht="22" customHeight="1">
      <c r="A36" s="35" t="s">
        <v>62</v>
      </c>
      <c r="B36" s="35"/>
      <c r="C36" s="35"/>
      <c r="D36" s="13">
        <f>SUM(D28:D35)</f>
        <v>244415.02</v>
      </c>
      <c r="E36" s="19">
        <f t="shared" si="4"/>
        <v>33712.416551724134</v>
      </c>
      <c r="G36" s="39"/>
      <c r="H36" s="39"/>
      <c r="I36" s="39"/>
      <c r="J36" s="39"/>
      <c r="K36" s="39"/>
      <c r="L36" s="29"/>
      <c r="M36" s="29"/>
      <c r="O36" s="2"/>
    </row>
    <row r="37" spans="1:15" s="1" customFormat="1" ht="22" customHeight="1">
      <c r="A37" s="1" t="s">
        <v>47</v>
      </c>
      <c r="B37" s="1" t="s">
        <v>47</v>
      </c>
      <c r="C37" s="1" t="s">
        <v>47</v>
      </c>
      <c r="D37" s="14"/>
      <c r="E37" s="20" t="s">
        <v>47</v>
      </c>
      <c r="G37" s="39"/>
      <c r="H37" s="39"/>
      <c r="I37" s="39"/>
      <c r="J37" s="39"/>
      <c r="K37" s="39"/>
      <c r="L37" s="29"/>
      <c r="M37" s="29"/>
      <c r="O37" s="2"/>
    </row>
    <row r="38" spans="1:15" s="1" customFormat="1" ht="22" customHeight="1">
      <c r="A38" s="35" t="s">
        <v>63</v>
      </c>
      <c r="B38" s="35"/>
      <c r="C38" s="35"/>
      <c r="D38" s="13">
        <f>J25*0.08</f>
        <v>46432</v>
      </c>
      <c r="E38" s="19">
        <f>D38/$M$8</f>
        <v>6404.4137931034484</v>
      </c>
      <c r="G38" s="39"/>
      <c r="H38" s="39"/>
      <c r="I38" s="39"/>
      <c r="J38" s="39"/>
      <c r="K38" s="39"/>
      <c r="L38" s="29"/>
      <c r="M38" s="29"/>
      <c r="O38" s="2"/>
    </row>
    <row r="39" spans="1:15" s="1" customFormat="1" ht="22" customHeight="1">
      <c r="A39" s="1" t="s">
        <v>47</v>
      </c>
      <c r="B39" s="1" t="s">
        <v>47</v>
      </c>
      <c r="C39" s="1" t="s">
        <v>47</v>
      </c>
      <c r="D39" s="14"/>
      <c r="E39" s="20" t="s">
        <v>47</v>
      </c>
      <c r="G39" s="39"/>
      <c r="H39" s="39"/>
      <c r="I39" s="39"/>
      <c r="J39" s="39"/>
      <c r="K39" s="39"/>
      <c r="L39" s="29"/>
      <c r="M39" s="29"/>
      <c r="O39" s="2"/>
    </row>
    <row r="40" spans="1:15" s="1" customFormat="1" ht="22" customHeight="1">
      <c r="A40" s="36" t="s">
        <v>64</v>
      </c>
      <c r="B40" s="36"/>
      <c r="C40" s="36"/>
      <c r="D40" s="13">
        <f>D36+D38</f>
        <v>290847.02</v>
      </c>
      <c r="E40" s="19">
        <f>D40/$M$8</f>
        <v>40116.830344827591</v>
      </c>
      <c r="G40" s="39"/>
      <c r="H40" s="39"/>
      <c r="I40" s="39"/>
      <c r="J40" s="39"/>
      <c r="K40" s="39"/>
      <c r="L40" s="29"/>
      <c r="M40" s="29"/>
      <c r="O40" s="2"/>
    </row>
    <row r="41" spans="1:15" s="1" customFormat="1" ht="22" customHeight="1">
      <c r="A41" s="36" t="s">
        <v>65</v>
      </c>
      <c r="B41" s="36"/>
      <c r="C41" s="36"/>
      <c r="D41" s="13">
        <f>D40/(G25-4)</f>
        <v>173.5364081145585</v>
      </c>
      <c r="E41" s="19">
        <f>D41/$M$8</f>
        <v>23.936056291663242</v>
      </c>
      <c r="G41" s="39"/>
      <c r="H41" s="39"/>
      <c r="I41" s="39"/>
      <c r="J41" s="39"/>
      <c r="K41" s="39"/>
      <c r="L41" s="29"/>
      <c r="M41" s="29"/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</sheetData>
  <autoFilter ref="A12:M23" xr:uid="{00000000-0009-0000-0000-000000000000}"/>
  <mergeCells count="21">
    <mergeCell ref="A38:C38"/>
    <mergeCell ref="A40:C40"/>
    <mergeCell ref="A41:C41"/>
    <mergeCell ref="A1:M3"/>
    <mergeCell ref="A4:M6"/>
    <mergeCell ref="G27:K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2023-11-26T19:12:00Z</dcterms:created>
  <dcterms:modified xsi:type="dcterms:W3CDTF">2024-03-22T13:07:57Z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