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A4C0F307-D68D-5B4B-ACA6-0879D6D2E93A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784-38489802" sheetId="2" r:id="rId1"/>
  </sheets>
  <definedNames>
    <definedName name="_xlnm._FilterDatabase" localSheetId="0" hidden="1">'784-38489802'!$A$12:$M$22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2" l="1"/>
  <c r="E33" i="2"/>
  <c r="E32" i="2"/>
  <c r="E31" i="2"/>
  <c r="E30" i="2"/>
  <c r="E29" i="2"/>
  <c r="E28" i="2"/>
  <c r="D28" i="2"/>
  <c r="G24" i="2"/>
  <c r="J22" i="2"/>
  <c r="K22" i="2" s="1"/>
  <c r="J21" i="2"/>
  <c r="K21" i="2" s="1"/>
  <c r="K20" i="2"/>
  <c r="J20" i="2"/>
  <c r="K19" i="2"/>
  <c r="J19" i="2"/>
  <c r="J18" i="2"/>
  <c r="K18" i="2" s="1"/>
  <c r="J17" i="2"/>
  <c r="K17" i="2" s="1"/>
  <c r="J16" i="2"/>
  <c r="K16" i="2" s="1"/>
  <c r="K15" i="2"/>
  <c r="J15" i="2"/>
  <c r="K14" i="2"/>
  <c r="J14" i="2"/>
  <c r="J13" i="2"/>
  <c r="J24" i="2" s="1"/>
  <c r="D27" i="2" l="1"/>
  <c r="D37" i="2"/>
  <c r="E37" i="2" s="1"/>
  <c r="K13" i="2"/>
  <c r="E27" i="2" l="1"/>
  <c r="D35" i="2"/>
  <c r="K24" i="2"/>
  <c r="D39" i="2" l="1"/>
  <c r="E35" i="2"/>
  <c r="D40" i="2" l="1"/>
  <c r="E40" i="2" s="1"/>
  <c r="E39" i="2"/>
  <c r="L22" i="2" l="1"/>
  <c r="M22" i="2" s="1"/>
  <c r="L21" i="2"/>
  <c r="M21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14" i="2"/>
  <c r="M14" i="2" s="1"/>
  <c r="M27" i="2" s="1"/>
  <c r="L13" i="2"/>
  <c r="M13" i="2" s="1"/>
  <c r="L24" i="2"/>
  <c r="M24" i="2" l="1"/>
  <c r="M28" i="2"/>
</calcChain>
</file>

<file path=xl/sharedStrings.xml><?xml version="1.0" encoding="utf-8"?>
<sst xmlns="http://schemas.openxmlformats.org/spreadsheetml/2006/main" count="102" uniqueCount="68">
  <si>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</si>
  <si>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</si>
  <si>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</si>
  <si>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</si>
  <si>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</si>
  <si>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</si>
  <si>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</si>
  <si>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</si>
  <si>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</si>
  <si>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QT4094/AV0382/AV0528/CZ444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</si>
  <si>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</si>
  <si>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784-38489802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</si>
  <si>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</si>
  <si>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</si>
  <si>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</si>
  <si>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</si>
  <si>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</si>
  <si>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</si>
  <si>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</si>
  <si>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</si>
  <si>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</si>
  <si>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</si>
  <si>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</si>
  <si>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</si>
  <si>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</si>
  <si>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</si>
  <si>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</si>
  <si>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</si>
  <si>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</si>
  <si>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</si>
  <si>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</si>
  <si>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</si>
  <si>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</si>
  <si>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</si>
  <si>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</si>
  <si>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</si>
  <si>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</si>
  <si>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</si>
  <si>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</si>
  <si>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</si>
  <si>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LAPINS</t>
  </si>
  <si>
    <t>3JD</t>
  </si>
  <si>
    <t>2.5kg</t>
  </si>
  <si>
    <t>BING</t>
  </si>
  <si>
    <t>2JD</t>
  </si>
  <si>
    <t>2JDD</t>
  </si>
  <si>
    <t>JDD</t>
  </si>
  <si>
    <t>JD</t>
  </si>
  <si>
    <t>3JDD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</si>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</sst>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abSelected="1" workbookViewId="0">
      <selection activeCell="I13" sqref="I13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30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1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s="1" customFormat="1" ht="24" customHeight="1">
      <c r="A8" s="4" t="s">
        <v>2</v>
      </c>
      <c r="B8" s="31" t="s">
        <v>3</v>
      </c>
      <c r="C8" s="31"/>
      <c r="E8" s="14" t="s">
        <v>4</v>
      </c>
      <c r="F8" s="15">
        <v>45277</v>
      </c>
      <c r="G8" s="16"/>
      <c r="H8" s="32" t="s">
        <v>5</v>
      </c>
      <c r="I8" s="32"/>
      <c r="J8" s="15">
        <v>45278</v>
      </c>
      <c r="L8" s="14" t="s">
        <v>6</v>
      </c>
      <c r="M8" s="5" t="s">
        <v>7</v>
      </c>
    </row>
    <row r="9" spans="1:13" s="1" customFormat="1" ht="24" customHeight="1">
      <c r="A9" s="4" t="s">
        <v>8</v>
      </c>
      <c r="B9" s="31" t="s">
        <v>9</v>
      </c>
      <c r="C9" s="31"/>
      <c r="E9" s="14" t="s">
        <v>10</v>
      </c>
      <c r="F9" s="5" t="s">
        <v>11</v>
      </c>
      <c r="G9" s="17"/>
      <c r="H9" s="32" t="s">
        <v>12</v>
      </c>
      <c r="I9" s="32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28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45278</v>
      </c>
      <c r="B13" s="9">
        <v>1511150</v>
      </c>
      <c r="C13" s="9" t="s">
        <v>40</v>
      </c>
      <c r="D13" s="9">
        <v>121064</v>
      </c>
      <c r="E13" s="9">
        <v>114957</v>
      </c>
      <c r="F13" s="9" t="s">
        <v>41</v>
      </c>
      <c r="G13" s="9">
        <v>280</v>
      </c>
      <c r="H13" s="9" t="s">
        <v>42</v>
      </c>
      <c r="I13" s="20">
        <v>320</v>
      </c>
      <c r="J13" s="20">
        <f t="shared" ref="J13:J22" si="0">G13*I13</f>
        <v>89600</v>
      </c>
      <c r="K13" s="18">
        <f t="shared" ref="K13:K22" si="1">J13/$M$8</f>
        <v>12273.972602739726</v>
      </c>
      <c r="L13" s="18">
        <f t="shared" ref="L13:L22" si="2">K13/G13-$E$40</f>
        <v>20.328170156555778</v>
      </c>
      <c r="M13" s="18">
        <f t="shared" ref="M13:M22" si="3">L13*G13</f>
        <v>5691.8876438356183</v>
      </c>
    </row>
    <row r="14" spans="1:13" s="2" customFormat="1" ht="24" customHeight="1">
      <c r="A14" s="8">
        <v>45278</v>
      </c>
      <c r="B14" s="9">
        <v>1511192</v>
      </c>
      <c r="C14" s="9" t="s">
        <v>43</v>
      </c>
      <c r="D14" s="9">
        <v>121064</v>
      </c>
      <c r="E14" s="9">
        <v>105448</v>
      </c>
      <c r="F14" s="9" t="s">
        <v>44</v>
      </c>
      <c r="G14" s="9">
        <v>280</v>
      </c>
      <c r="H14" s="9" t="s">
        <v>42</v>
      </c>
      <c r="I14" s="20">
        <v>300</v>
      </c>
      <c r="J14" s="20">
        <f t="shared" si="0"/>
        <v>84000</v>
      </c>
      <c r="K14" s="18">
        <f t="shared" si="1"/>
        <v>11506.849315068494</v>
      </c>
      <c r="L14" s="18">
        <f t="shared" si="2"/>
        <v>17.588444129158518</v>
      </c>
      <c r="M14" s="18">
        <f t="shared" si="3"/>
        <v>4924.7643561643854</v>
      </c>
    </row>
    <row r="15" spans="1:13" s="2" customFormat="1" ht="24" customHeight="1">
      <c r="A15" s="8">
        <v>45278</v>
      </c>
      <c r="B15" s="9">
        <v>1511195</v>
      </c>
      <c r="C15" s="9" t="s">
        <v>43</v>
      </c>
      <c r="D15" s="9">
        <v>121064</v>
      </c>
      <c r="E15" s="9">
        <v>105448</v>
      </c>
      <c r="F15" s="9" t="s">
        <v>45</v>
      </c>
      <c r="G15" s="9">
        <v>280</v>
      </c>
      <c r="H15" s="9" t="s">
        <v>42</v>
      </c>
      <c r="I15" s="20">
        <v>310</v>
      </c>
      <c r="J15" s="20">
        <f t="shared" si="0"/>
        <v>86800</v>
      </c>
      <c r="K15" s="18">
        <f t="shared" si="1"/>
        <v>11890.410958904109</v>
      </c>
      <c r="L15" s="18">
        <f t="shared" si="2"/>
        <v>18.958307142857144</v>
      </c>
      <c r="M15" s="18">
        <f t="shared" si="3"/>
        <v>5308.326</v>
      </c>
    </row>
    <row r="16" spans="1:13" s="2" customFormat="1" ht="24" customHeight="1">
      <c r="A16" s="8">
        <v>45278</v>
      </c>
      <c r="B16" s="9">
        <v>1511196</v>
      </c>
      <c r="C16" s="9" t="s">
        <v>43</v>
      </c>
      <c r="D16" s="9">
        <v>121064</v>
      </c>
      <c r="E16" s="9">
        <v>105448</v>
      </c>
      <c r="F16" s="9" t="s">
        <v>45</v>
      </c>
      <c r="G16" s="9">
        <v>10</v>
      </c>
      <c r="H16" s="9" t="s">
        <v>42</v>
      </c>
      <c r="I16" s="20">
        <v>300</v>
      </c>
      <c r="J16" s="20">
        <f t="shared" si="0"/>
        <v>3000</v>
      </c>
      <c r="K16" s="18">
        <f t="shared" si="1"/>
        <v>410.95890410958907</v>
      </c>
      <c r="L16" s="18">
        <f t="shared" si="2"/>
        <v>17.588444129158518</v>
      </c>
      <c r="M16" s="18">
        <f t="shared" si="3"/>
        <v>175.88444129158518</v>
      </c>
    </row>
    <row r="17" spans="1:15" s="2" customFormat="1" ht="24" customHeight="1">
      <c r="A17" s="8">
        <v>45278</v>
      </c>
      <c r="B17" s="9">
        <v>1511196</v>
      </c>
      <c r="C17" s="9" t="s">
        <v>43</v>
      </c>
      <c r="D17" s="9">
        <v>121064</v>
      </c>
      <c r="E17" s="9">
        <v>105448</v>
      </c>
      <c r="F17" s="9" t="s">
        <v>46</v>
      </c>
      <c r="G17" s="9">
        <v>168</v>
      </c>
      <c r="H17" s="9" t="s">
        <v>42</v>
      </c>
      <c r="I17" s="20">
        <v>280</v>
      </c>
      <c r="J17" s="20">
        <f t="shared" si="0"/>
        <v>47040</v>
      </c>
      <c r="K17" s="18">
        <f t="shared" si="1"/>
        <v>6443.8356164383567</v>
      </c>
      <c r="L17" s="18">
        <f t="shared" si="2"/>
        <v>14.848718101761257</v>
      </c>
      <c r="M17" s="18">
        <f t="shared" si="3"/>
        <v>2494.5846410958911</v>
      </c>
    </row>
    <row r="18" spans="1:15" s="2" customFormat="1" ht="24" customHeight="1">
      <c r="A18" s="8">
        <v>45278</v>
      </c>
      <c r="B18" s="9">
        <v>1511196</v>
      </c>
      <c r="C18" s="9" t="s">
        <v>43</v>
      </c>
      <c r="D18" s="9">
        <v>121064</v>
      </c>
      <c r="E18" s="9">
        <v>105448</v>
      </c>
      <c r="F18" s="9" t="s">
        <v>47</v>
      </c>
      <c r="G18" s="9">
        <v>102</v>
      </c>
      <c r="H18" s="9" t="s">
        <v>42</v>
      </c>
      <c r="I18" s="20">
        <v>270</v>
      </c>
      <c r="J18" s="20">
        <f t="shared" si="0"/>
        <v>27540</v>
      </c>
      <c r="K18" s="18">
        <f t="shared" si="1"/>
        <v>3772.6027397260273</v>
      </c>
      <c r="L18" s="18">
        <f t="shared" si="2"/>
        <v>13.478855088062623</v>
      </c>
      <c r="M18" s="18">
        <f t="shared" si="3"/>
        <v>1374.8432189823875</v>
      </c>
    </row>
    <row r="19" spans="1:15" s="2" customFormat="1" ht="24" customHeight="1">
      <c r="A19" s="8">
        <v>45278</v>
      </c>
      <c r="B19" s="9">
        <v>1511197</v>
      </c>
      <c r="C19" s="9" t="s">
        <v>43</v>
      </c>
      <c r="D19" s="9">
        <v>121064</v>
      </c>
      <c r="E19" s="9">
        <v>105448</v>
      </c>
      <c r="F19" s="9" t="s">
        <v>44</v>
      </c>
      <c r="G19" s="9">
        <v>52</v>
      </c>
      <c r="H19" s="9" t="s">
        <v>42</v>
      </c>
      <c r="I19" s="20">
        <v>300</v>
      </c>
      <c r="J19" s="20">
        <f t="shared" si="0"/>
        <v>15600</v>
      </c>
      <c r="K19" s="18">
        <f t="shared" si="1"/>
        <v>2136.9863013698632</v>
      </c>
      <c r="L19" s="18">
        <f t="shared" si="2"/>
        <v>17.588444129158518</v>
      </c>
      <c r="M19" s="18">
        <f t="shared" si="3"/>
        <v>914.59909471624292</v>
      </c>
    </row>
    <row r="20" spans="1:15" s="2" customFormat="1" ht="24" customHeight="1">
      <c r="A20" s="8">
        <v>45278</v>
      </c>
      <c r="B20" s="9">
        <v>1511197</v>
      </c>
      <c r="C20" s="9" t="s">
        <v>43</v>
      </c>
      <c r="D20" s="9">
        <v>121064</v>
      </c>
      <c r="E20" s="9">
        <v>105448</v>
      </c>
      <c r="F20" s="9" t="s">
        <v>45</v>
      </c>
      <c r="G20" s="9">
        <v>1</v>
      </c>
      <c r="H20" s="9" t="s">
        <v>42</v>
      </c>
      <c r="I20" s="20">
        <v>320</v>
      </c>
      <c r="J20" s="20">
        <f t="shared" si="0"/>
        <v>320</v>
      </c>
      <c r="K20" s="18">
        <f t="shared" si="1"/>
        <v>43.835616438356162</v>
      </c>
      <c r="L20" s="18">
        <f t="shared" si="2"/>
        <v>20.328170156555771</v>
      </c>
      <c r="M20" s="18">
        <f t="shared" si="3"/>
        <v>20.328170156555771</v>
      </c>
    </row>
    <row r="21" spans="1:15" s="2" customFormat="1" ht="24" customHeight="1">
      <c r="A21" s="8">
        <v>45278</v>
      </c>
      <c r="B21" s="9">
        <v>1511197</v>
      </c>
      <c r="C21" s="9" t="s">
        <v>43</v>
      </c>
      <c r="D21" s="9">
        <v>121064</v>
      </c>
      <c r="E21" s="9">
        <v>105448</v>
      </c>
      <c r="F21" s="9" t="s">
        <v>41</v>
      </c>
      <c r="G21" s="9">
        <v>200</v>
      </c>
      <c r="H21" s="9" t="s">
        <v>42</v>
      </c>
      <c r="I21" s="20">
        <v>320</v>
      </c>
      <c r="J21" s="20">
        <f t="shared" si="0"/>
        <v>64000</v>
      </c>
      <c r="K21" s="18">
        <f t="shared" si="1"/>
        <v>8767.1232876712329</v>
      </c>
      <c r="L21" s="18">
        <f t="shared" si="2"/>
        <v>20.328170156555771</v>
      </c>
      <c r="M21" s="18">
        <f t="shared" si="3"/>
        <v>4065.6340313111541</v>
      </c>
    </row>
    <row r="22" spans="1:15" s="2" customFormat="1" ht="24" customHeight="1">
      <c r="A22" s="8">
        <v>45278</v>
      </c>
      <c r="B22" s="9">
        <v>1511197</v>
      </c>
      <c r="C22" s="9" t="s">
        <v>43</v>
      </c>
      <c r="D22" s="9">
        <v>121064</v>
      </c>
      <c r="E22" s="9">
        <v>105448</v>
      </c>
      <c r="F22" s="9" t="s">
        <v>48</v>
      </c>
      <c r="G22" s="9">
        <v>27</v>
      </c>
      <c r="H22" s="9" t="s">
        <v>42</v>
      </c>
      <c r="I22" s="20">
        <v>320</v>
      </c>
      <c r="J22" s="20">
        <f t="shared" si="0"/>
        <v>8640</v>
      </c>
      <c r="K22" s="18">
        <f t="shared" si="1"/>
        <v>1183.5616438356165</v>
      </c>
      <c r="L22" s="18">
        <f t="shared" si="2"/>
        <v>20.328170156555771</v>
      </c>
      <c r="M22" s="18">
        <f t="shared" si="3"/>
        <v>548.86059422700578</v>
      </c>
    </row>
    <row r="23" spans="1:15" s="2" customFormat="1" ht="24" customHeight="1">
      <c r="A23" s="9"/>
      <c r="B23" s="9"/>
      <c r="C23" s="9"/>
      <c r="D23" s="9"/>
      <c r="E23" s="9"/>
      <c r="F23" s="9"/>
      <c r="G23" s="9"/>
      <c r="H23" s="9"/>
      <c r="I23" s="21"/>
      <c r="J23" s="20"/>
      <c r="K23" s="22"/>
      <c r="L23" s="22"/>
      <c r="M23" s="22"/>
    </row>
    <row r="24" spans="1:15" s="2" customFormat="1" ht="24" customHeight="1">
      <c r="A24" s="10" t="s">
        <v>49</v>
      </c>
      <c r="B24" s="10" t="s">
        <v>49</v>
      </c>
      <c r="C24" s="10" t="s">
        <v>50</v>
      </c>
      <c r="D24" s="10" t="s">
        <v>49</v>
      </c>
      <c r="E24" s="10" t="s">
        <v>49</v>
      </c>
      <c r="F24" s="10" t="s">
        <v>49</v>
      </c>
      <c r="G24" s="10">
        <f>SUM(G13:G22)</f>
        <v>1400</v>
      </c>
      <c r="H24" s="10"/>
      <c r="I24" s="23"/>
      <c r="J24" s="24">
        <f>SUM(J13:J22)</f>
        <v>426540</v>
      </c>
      <c r="K24" s="25">
        <f>SUM(K13:K22)</f>
        <v>58430.136986301375</v>
      </c>
      <c r="L24" s="25">
        <f>K24/G24-E40</f>
        <v>18.228365851272017</v>
      </c>
      <c r="M24" s="25">
        <f>SUM(M13:M22)</f>
        <v>25519.712191780825</v>
      </c>
    </row>
    <row r="25" spans="1:15" ht="16">
      <c r="J25" s="26"/>
      <c r="K25" s="26"/>
      <c r="L25" s="26"/>
      <c r="M25" s="26"/>
      <c r="O25" s="2"/>
    </row>
    <row r="26" spans="1:15" s="1" customFormat="1" ht="22" customHeight="1">
      <c r="A26" s="33" t="s">
        <v>51</v>
      </c>
      <c r="B26" s="33"/>
      <c r="C26" s="33"/>
      <c r="D26" s="11" t="s">
        <v>52</v>
      </c>
      <c r="E26" s="11" t="s">
        <v>53</v>
      </c>
      <c r="G26" s="37" t="s">
        <v>54</v>
      </c>
      <c r="H26" s="37"/>
      <c r="I26" s="37"/>
      <c r="J26" s="37"/>
      <c r="K26" s="37"/>
      <c r="L26" s="27" t="s">
        <v>31</v>
      </c>
      <c r="M26" s="29" t="s">
        <v>55</v>
      </c>
      <c r="O26" s="2"/>
    </row>
    <row r="27" spans="1:15" s="1" customFormat="1" ht="22" customHeight="1">
      <c r="A27" s="33" t="s">
        <v>56</v>
      </c>
      <c r="B27" s="33"/>
      <c r="C27" s="33"/>
      <c r="D27" s="12">
        <f>J24*0.09</f>
        <v>38388.6</v>
      </c>
      <c r="E27" s="18">
        <f>D27/$M$8</f>
        <v>5258.7123287671229</v>
      </c>
      <c r="G27" s="37"/>
      <c r="H27" s="37"/>
      <c r="I27" s="37"/>
      <c r="J27" s="37"/>
      <c r="K27" s="37"/>
      <c r="L27" s="27">
        <v>105448</v>
      </c>
      <c r="M27" s="18">
        <f>SUMIF($E$13:$E$22,105448,$M$13:$M$22)</f>
        <v>19827.824547945205</v>
      </c>
      <c r="O27" s="2"/>
    </row>
    <row r="28" spans="1:15" s="1" customFormat="1" ht="22" customHeight="1">
      <c r="A28" s="33" t="s">
        <v>57</v>
      </c>
      <c r="B28" s="33"/>
      <c r="C28" s="33"/>
      <c r="D28" s="12">
        <f>4037*4.8*7.3</f>
        <v>141456.47999999998</v>
      </c>
      <c r="E28" s="18">
        <f t="shared" ref="E28:E35" si="4">D28/$M$8</f>
        <v>19377.599999999999</v>
      </c>
      <c r="G28" s="37"/>
      <c r="H28" s="37"/>
      <c r="I28" s="37"/>
      <c r="J28" s="37"/>
      <c r="K28" s="37"/>
      <c r="L28" s="27">
        <v>114957</v>
      </c>
      <c r="M28" s="18">
        <f>SUMIF($E$13:$E$22,114957,$M$13:$M$22)</f>
        <v>5691.8876438356183</v>
      </c>
      <c r="O28" s="2"/>
    </row>
    <row r="29" spans="1:15" s="1" customFormat="1" ht="22" customHeight="1">
      <c r="A29" s="33" t="s">
        <v>58</v>
      </c>
      <c r="B29" s="33"/>
      <c r="C29" s="33"/>
      <c r="D29" s="12">
        <v>20324.440999999999</v>
      </c>
      <c r="E29" s="18">
        <f t="shared" si="4"/>
        <v>2784.17</v>
      </c>
      <c r="G29" s="37"/>
      <c r="H29" s="37"/>
      <c r="I29" s="37"/>
      <c r="J29" s="37"/>
      <c r="K29" s="37"/>
      <c r="L29" s="27"/>
      <c r="M29" s="27"/>
      <c r="O29" s="2"/>
    </row>
    <row r="30" spans="1:15" s="1" customFormat="1" ht="22" customHeight="1">
      <c r="A30" s="33" t="s">
        <v>59</v>
      </c>
      <c r="B30" s="33"/>
      <c r="C30" s="33"/>
      <c r="D30" s="12">
        <v>2987.38</v>
      </c>
      <c r="E30" s="18">
        <f t="shared" si="4"/>
        <v>409.23013698630137</v>
      </c>
      <c r="G30" s="37"/>
      <c r="H30" s="37"/>
      <c r="I30" s="37"/>
      <c r="J30" s="37"/>
      <c r="K30" s="37"/>
      <c r="L30" s="27"/>
      <c r="M30" s="27"/>
      <c r="O30" s="2"/>
    </row>
    <row r="31" spans="1:15" s="1" customFormat="1" ht="22" customHeight="1">
      <c r="A31" s="33" t="s">
        <v>60</v>
      </c>
      <c r="B31" s="33"/>
      <c r="C31" s="33"/>
      <c r="D31" s="12">
        <v>1000</v>
      </c>
      <c r="E31" s="18">
        <f t="shared" si="4"/>
        <v>136.98630136986301</v>
      </c>
      <c r="G31" s="37"/>
      <c r="H31" s="37"/>
      <c r="I31" s="37"/>
      <c r="J31" s="37"/>
      <c r="K31" s="37"/>
      <c r="L31" s="27"/>
      <c r="M31" s="27"/>
      <c r="O31" s="2"/>
    </row>
    <row r="32" spans="1:15" s="1" customFormat="1" ht="22" customHeight="1">
      <c r="A32" s="33" t="s">
        <v>61</v>
      </c>
      <c r="B32" s="33"/>
      <c r="C32" s="33"/>
      <c r="D32" s="12">
        <v>1200</v>
      </c>
      <c r="E32" s="18">
        <f t="shared" si="4"/>
        <v>164.38356164383563</v>
      </c>
      <c r="G32" s="37"/>
      <c r="H32" s="37"/>
      <c r="I32" s="37"/>
      <c r="J32" s="37"/>
      <c r="K32" s="37"/>
      <c r="L32" s="27"/>
      <c r="M32" s="27"/>
      <c r="O32" s="2"/>
    </row>
    <row r="33" spans="1:15" s="1" customFormat="1" ht="22" customHeight="1">
      <c r="A33" s="33" t="s">
        <v>62</v>
      </c>
      <c r="B33" s="33"/>
      <c r="C33" s="33"/>
      <c r="D33" s="12">
        <v>686</v>
      </c>
      <c r="E33" s="18">
        <f t="shared" si="4"/>
        <v>93.972602739726028</v>
      </c>
      <c r="G33" s="37"/>
      <c r="H33" s="37"/>
      <c r="I33" s="37"/>
      <c r="J33" s="37"/>
      <c r="K33" s="37"/>
      <c r="L33" s="27"/>
      <c r="M33" s="27"/>
      <c r="O33" s="2"/>
    </row>
    <row r="34" spans="1:15" s="1" customFormat="1" ht="22" customHeight="1">
      <c r="A34" s="33" t="s">
        <v>63</v>
      </c>
      <c r="B34" s="33"/>
      <c r="C34" s="33"/>
      <c r="D34" s="12">
        <v>80</v>
      </c>
      <c r="E34" s="18">
        <f t="shared" si="4"/>
        <v>10.95890410958904</v>
      </c>
      <c r="G34" s="37"/>
      <c r="H34" s="37"/>
      <c r="I34" s="37"/>
      <c r="J34" s="37"/>
      <c r="K34" s="37"/>
      <c r="L34" s="27"/>
      <c r="M34" s="27"/>
      <c r="O34" s="2"/>
    </row>
    <row r="35" spans="1:15" s="1" customFormat="1" ht="22" customHeight="1">
      <c r="A35" s="33" t="s">
        <v>64</v>
      </c>
      <c r="B35" s="33"/>
      <c r="C35" s="33"/>
      <c r="D35" s="12">
        <f>SUM(D27:D34)</f>
        <v>206122.90099999998</v>
      </c>
      <c r="E35" s="18">
        <f t="shared" si="4"/>
        <v>28236.013835616435</v>
      </c>
      <c r="G35" s="37"/>
      <c r="H35" s="37"/>
      <c r="I35" s="37"/>
      <c r="J35" s="37"/>
      <c r="K35" s="37"/>
      <c r="L35" s="27"/>
      <c r="M35" s="27"/>
      <c r="O35" s="2"/>
    </row>
    <row r="36" spans="1:15" s="1" customFormat="1" ht="22" customHeight="1">
      <c r="A36" s="1" t="s">
        <v>49</v>
      </c>
      <c r="B36" s="1" t="s">
        <v>49</v>
      </c>
      <c r="C36" s="1" t="s">
        <v>49</v>
      </c>
      <c r="D36" s="13"/>
      <c r="E36" s="19" t="s">
        <v>49</v>
      </c>
      <c r="G36" s="37"/>
      <c r="H36" s="37"/>
      <c r="I36" s="37"/>
      <c r="J36" s="37"/>
      <c r="K36" s="37"/>
      <c r="L36" s="27"/>
      <c r="M36" s="27"/>
      <c r="O36" s="2"/>
    </row>
    <row r="37" spans="1:15" s="1" customFormat="1" ht="22" customHeight="1">
      <c r="A37" s="33" t="s">
        <v>65</v>
      </c>
      <c r="B37" s="33"/>
      <c r="C37" s="33"/>
      <c r="D37" s="12">
        <f>J24*0.08</f>
        <v>34123.199999999997</v>
      </c>
      <c r="E37" s="18">
        <f>D37/$M$8</f>
        <v>4674.4109589041091</v>
      </c>
      <c r="G37" s="37"/>
      <c r="H37" s="37"/>
      <c r="I37" s="37"/>
      <c r="J37" s="37"/>
      <c r="K37" s="37"/>
      <c r="L37" s="27"/>
      <c r="M37" s="27"/>
      <c r="O37" s="2"/>
    </row>
    <row r="38" spans="1:15" s="1" customFormat="1" ht="22" customHeight="1">
      <c r="A38" s="1" t="s">
        <v>49</v>
      </c>
      <c r="B38" s="1" t="s">
        <v>49</v>
      </c>
      <c r="C38" s="1" t="s">
        <v>49</v>
      </c>
      <c r="D38" s="13"/>
      <c r="E38" s="19" t="s">
        <v>49</v>
      </c>
      <c r="G38" s="37"/>
      <c r="H38" s="37"/>
      <c r="I38" s="37"/>
      <c r="J38" s="37"/>
      <c r="K38" s="37"/>
      <c r="L38" s="27"/>
      <c r="M38" s="27"/>
      <c r="O38" s="2"/>
    </row>
    <row r="39" spans="1:15" s="1" customFormat="1" ht="22" customHeight="1">
      <c r="A39" s="34" t="s">
        <v>66</v>
      </c>
      <c r="B39" s="34"/>
      <c r="C39" s="34"/>
      <c r="D39" s="12">
        <f>D35+D37</f>
        <v>240246.10099999997</v>
      </c>
      <c r="E39" s="18">
        <f>D39/$M$8</f>
        <v>32910.424794520542</v>
      </c>
      <c r="G39" s="37"/>
      <c r="H39" s="37"/>
      <c r="I39" s="37"/>
      <c r="J39" s="37"/>
      <c r="K39" s="37"/>
      <c r="L39" s="27"/>
      <c r="M39" s="27"/>
      <c r="O39" s="2"/>
    </row>
    <row r="40" spans="1:15" s="1" customFormat="1" ht="22" customHeight="1">
      <c r="A40" s="34" t="s">
        <v>67</v>
      </c>
      <c r="B40" s="34"/>
      <c r="C40" s="34"/>
      <c r="D40" s="12">
        <f>D39/G24</f>
        <v>171.60435785714284</v>
      </c>
      <c r="E40" s="18">
        <f>D40/$M$8</f>
        <v>23.507446281800391</v>
      </c>
      <c r="G40" s="37"/>
      <c r="H40" s="37"/>
      <c r="I40" s="37"/>
      <c r="J40" s="37"/>
      <c r="K40" s="37"/>
      <c r="L40" s="27"/>
      <c r="M40" s="27"/>
      <c r="O40" s="2"/>
    </row>
    <row r="41" spans="1:15" ht="16">
      <c r="O41" s="2"/>
    </row>
    <row r="42" spans="1:15" ht="16">
      <c r="O42" s="2"/>
    </row>
    <row r="43" spans="1:15" ht="16">
      <c r="O43" s="2"/>
    </row>
    <row r="44" spans="1:15" ht="16">
      <c r="O44" s="2"/>
    </row>
    <row r="45" spans="1:15" ht="16">
      <c r="O45" s="2"/>
    </row>
    <row r="46" spans="1:15" ht="16">
      <c r="O46" s="2"/>
    </row>
    <row r="47" spans="1:15" ht="16">
      <c r="O47" s="2"/>
    </row>
    <row r="48" spans="1:15" ht="16"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4" spans="15:15" ht="16">
      <c r="O54" s="1"/>
    </row>
    <row r="55" spans="15:15" ht="16">
      <c r="O55" s="1"/>
    </row>
    <row r="56" spans="15:15" ht="16">
      <c r="O56" s="1"/>
    </row>
    <row r="57" spans="15:15" ht="16">
      <c r="O57" s="1"/>
    </row>
    <row r="58" spans="15:15" ht="16">
      <c r="O58" s="1"/>
    </row>
    <row r="59" spans="15:15" ht="16">
      <c r="O59" s="1"/>
    </row>
    <row r="60" spans="15:15" ht="16">
      <c r="O60" s="1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</sheetData>
  <autoFilter ref="A12:M22" xr:uid="{00000000-0009-0000-0000-000000000000}"/>
  <sortState xmlns:xlrd2="http://schemas.microsoft.com/office/spreadsheetml/2017/richdata2" ref="A13:M78">
    <sortCondition ref="A13:A78"/>
    <sortCondition ref="B13:B78"/>
  </sortState>
  <mergeCells count="21">
    <mergeCell ref="A37:C37"/>
    <mergeCell ref="A39:C39"/>
    <mergeCell ref="A40:C40"/>
    <mergeCell ref="A1:M3"/>
    <mergeCell ref="A4:M6"/>
    <mergeCell ref="G26:K40"/>
    <mergeCell ref="A31:C31"/>
    <mergeCell ref="A32:C32"/>
    <mergeCell ref="A33:C33"/>
    <mergeCell ref="A34:C34"/>
    <mergeCell ref="A35:C35"/>
    <mergeCell ref="A26:C26"/>
    <mergeCell ref="A27:C27"/>
    <mergeCell ref="A28:C28"/>
    <mergeCell ref="A29:C29"/>
    <mergeCell ref="A30:C30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784-38489802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2023-12-03T11:12:00Z</dcterms:created>
  <dcterms:modified xsi:type="dcterms:W3CDTF">2024-03-21T22:01:57Z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