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200AD574-E115-F044-ACCC-19FDC9E31BD9}" xr6:coauthVersionLast="47" xr6:coauthVersionMax="47" xr10:uidLastSave="{00000000-0000-0000-0000-000000000000}"/>
  <bookViews>
    <workbookView xWindow="0" yWindow="880" windowWidth="31040" windowHeight="19500" xr2:uid="{00000000-000D-0000-FFFF-FFFF00000000}"/>
  </bookViews>
  <sheets>
    <sheet name="784-3849016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E32" i="1"/>
  <c r="E31" i="1"/>
  <c r="F31" i="1" s="1"/>
  <c r="H27" i="1"/>
  <c r="K23" i="1"/>
  <c r="L22" i="1"/>
  <c r="K22" i="1"/>
  <c r="L21" i="1"/>
  <c r="K21" i="1"/>
  <c r="K20" i="1"/>
  <c r="L20" i="1" s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K27" i="1" l="1"/>
  <c r="E30" i="1" s="1"/>
  <c r="L23" i="1"/>
  <c r="E37" i="1" l="1"/>
  <c r="F37" i="1" s="1"/>
  <c r="L27" i="1"/>
  <c r="E35" i="1"/>
  <c r="F30" i="1"/>
  <c r="F35" i="1" l="1"/>
  <c r="E39" i="1"/>
  <c r="E40" i="1" l="1"/>
  <c r="F40" i="1" s="1"/>
  <c r="F39" i="1"/>
  <c r="M19" i="1" l="1"/>
  <c r="N19" i="1" s="1"/>
  <c r="M21" i="1"/>
  <c r="N21" i="1" s="1"/>
  <c r="M16" i="1"/>
  <c r="N16" i="1" s="1"/>
  <c r="M14" i="1"/>
  <c r="N14" i="1" s="1"/>
  <c r="M17" i="1"/>
  <c r="N17" i="1" s="1"/>
  <c r="M22" i="1"/>
  <c r="N22" i="1" s="1"/>
  <c r="M20" i="1"/>
  <c r="N20" i="1" s="1"/>
  <c r="M15" i="1"/>
  <c r="N15" i="1" s="1"/>
  <c r="M18" i="1"/>
  <c r="N18" i="1" s="1"/>
  <c r="M13" i="1"/>
  <c r="N13" i="1" s="1"/>
  <c r="M23" i="1"/>
  <c r="N23" i="1" s="1"/>
  <c r="M27" i="1"/>
  <c r="N32" i="1" l="1"/>
  <c r="N30" i="1"/>
  <c r="N31" i="1"/>
</calcChain>
</file>

<file path=xl/sharedStrings.xml><?xml version="1.0" encoding="utf-8"?>
<sst xmlns="http://schemas.openxmlformats.org/spreadsheetml/2006/main" count="214" uniqueCount="86">
  <si>
    <t>Sales Summary</t>
  </si>
  <si>
    <t>销售报告</t>
  </si>
  <si>
    <t>供应商 Supplier:</t>
  </si>
  <si>
    <t>OCHO FUEGOS SPA</t>
  </si>
  <si>
    <t>到货日期 Arrival Date:</t>
  </si>
  <si>
    <t>2023-12-06</t>
  </si>
  <si>
    <t>销售日期 Date of Sale:</t>
  </si>
  <si>
    <t>2023-12-09-2023-12-14</t>
  </si>
  <si>
    <t>汇率 FX Rate:</t>
  </si>
  <si>
    <t>航班号Flight No:</t>
  </si>
  <si>
    <t>LA602/CZ442</t>
  </si>
  <si>
    <t>提单号 AWB:</t>
  </si>
  <si>
    <t>784-38490163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</si>
  <si>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</si>
  <si>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</si>
  <si>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</si>
  <si>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</si>
  <si>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</si>
  <si>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</si>
  <si>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</si>
  <si>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</si>
  <si>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</si>
  <si>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</si>
  <si>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</si>
  <si>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</si>
  <si>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</si>
  <si>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</si>
  <si>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</si>
  <si>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</si>
  <si>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</si>
  <si>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</si>
  <si>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</si>
  <si>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</si>
  <si>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</si>
  <si>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</si>
  <si>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</si>
  <si>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</si>
  <si>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</si>
  <si>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</si>
  <si>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</si>
  <si>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</si>
  <si>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</si>
  <si>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2023-12-09</t>
  </si>
  <si>
    <t>1511454</t>
  </si>
  <si>
    <t>SANTINA</t>
  </si>
  <si>
    <t>121064</t>
  </si>
  <si>
    <t>91329</t>
  </si>
  <si>
    <t>2JD</t>
  </si>
  <si>
    <t>2.5kg</t>
  </si>
  <si>
    <t>1511420</t>
  </si>
  <si>
    <t>1511307</t>
  </si>
  <si>
    <t>114957</t>
  </si>
  <si>
    <t>1511406</t>
  </si>
  <si>
    <t>105448</t>
  </si>
  <si>
    <t>2023-12-11</t>
  </si>
  <si>
    <t>1511416</t>
  </si>
  <si>
    <t>2JDD</t>
  </si>
  <si>
    <t>2023-12-14</t>
  </si>
  <si>
    <t>1511371</t>
  </si>
  <si>
    <t>3JD</t>
  </si>
  <si>
    <t>2023-12-10</t>
  </si>
  <si>
    <t>1511415</t>
  </si>
  <si>
    <t>3JDD</t>
  </si>
  <si>
    <t>1511372</t>
  </si>
  <si>
    <t>1511407</t>
  </si>
  <si>
    <t>1511374</t>
  </si>
  <si>
    <t>4JDD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</si>
  <si>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</si>
  <si>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</si>
  <si>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</si>
  <si>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</si>
  <si>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</si>
  <si>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</si>
  <si>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</si>
  <si>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</si>
  <si>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91329 </t>
  </si>
  <si>
    <t>空运费 Airfreight</t>
  </si>
  <si>
    <t xml:space="preserve">114957 </t>
  </si>
  <si>
    <t>智利机场杂费 Chile Airport Fees</t>
  </si>
  <si>
    <t xml:space="preserve">105448 </t>
  </si>
  <si>
    <t>清关费 Clearance charge</t>
  </si>
  <si>
    <t>市场费用 Market Charges</t>
  </si>
  <si>
    <t>小计 Total Fees</t>
  </si>
  <si>
    <t>总费用 Total Charges</t>
  </si>
  <si>
    <t>每箱平均费用 Ave/box</t>
  </si>
  <si>
    <t>销售佣金 Commission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</si>
</sst>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40"/>
  <sheetViews>
    <sheetView tabSelected="1" workbookViewId="0">
      <selection activeCell="J24" sqref="J24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23" x14ac:dyDescent="0.2">
      <c r="B4" s="24" t="s">
        <v>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42</v>
      </c>
      <c r="C13" s="7" t="s">
        <v>43</v>
      </c>
      <c r="D13" s="7" t="s">
        <v>44</v>
      </c>
      <c r="E13" s="7" t="s">
        <v>45</v>
      </c>
      <c r="F13" s="7" t="s">
        <v>46</v>
      </c>
      <c r="G13" s="7" t="s">
        <v>47</v>
      </c>
      <c r="H13" s="7">
        <v>260</v>
      </c>
      <c r="I13" s="7" t="s">
        <v>48</v>
      </c>
      <c r="J13" s="10">
        <v>320</v>
      </c>
      <c r="K13" s="10">
        <f>H13*J13</f>
        <v>83200</v>
      </c>
      <c r="L13" s="11">
        <f>K13/N$8</f>
        <v>11475.862068965518</v>
      </c>
      <c r="M13" s="11">
        <f>L13/H13-F$40</f>
        <v>19.327188139311335</v>
      </c>
      <c r="N13" s="11">
        <f>M13*H13</f>
        <v>5025.0689162209474</v>
      </c>
    </row>
    <row r="14" spans="1:14" s="2" customFormat="1" ht="17" x14ac:dyDescent="0.2">
      <c r="A14" s="2" t="s">
        <v>15</v>
      </c>
      <c r="B14" s="7" t="s">
        <v>42</v>
      </c>
      <c r="C14" s="7" t="s">
        <v>43</v>
      </c>
      <c r="D14" s="7" t="s">
        <v>44</v>
      </c>
      <c r="E14" s="7" t="s">
        <v>45</v>
      </c>
      <c r="F14" s="7" t="s">
        <v>46</v>
      </c>
      <c r="G14" s="7" t="s">
        <v>47</v>
      </c>
      <c r="H14" s="7">
        <v>18</v>
      </c>
      <c r="I14" s="7" t="s">
        <v>48</v>
      </c>
      <c r="J14" s="10">
        <v>320</v>
      </c>
      <c r="K14" s="10">
        <f t="shared" ref="K14:K23" si="0">H14*J14</f>
        <v>5760</v>
      </c>
      <c r="L14" s="11">
        <f t="shared" ref="L14:L23" si="1">K14/N$8</f>
        <v>794.48275862068965</v>
      </c>
      <c r="M14" s="11">
        <f t="shared" ref="M14:M23" si="2">L14/H14-F$40</f>
        <v>19.327188139311335</v>
      </c>
      <c r="N14" s="11">
        <f t="shared" ref="N14:N23" si="3">M14*H14</f>
        <v>347.88938650760406</v>
      </c>
    </row>
    <row r="15" spans="1:14" s="2" customFormat="1" ht="17" x14ac:dyDescent="0.2">
      <c r="A15" s="2" t="s">
        <v>15</v>
      </c>
      <c r="B15" s="7" t="s">
        <v>42</v>
      </c>
      <c r="C15" s="7" t="s">
        <v>49</v>
      </c>
      <c r="D15" s="7" t="s">
        <v>44</v>
      </c>
      <c r="E15" s="7" t="s">
        <v>45</v>
      </c>
      <c r="F15" s="7" t="s">
        <v>46</v>
      </c>
      <c r="G15" s="7" t="s">
        <v>47</v>
      </c>
      <c r="H15" s="7">
        <v>280</v>
      </c>
      <c r="I15" s="7" t="s">
        <v>48</v>
      </c>
      <c r="J15" s="10">
        <v>320</v>
      </c>
      <c r="K15" s="10">
        <f t="shared" si="0"/>
        <v>89600</v>
      </c>
      <c r="L15" s="11">
        <f t="shared" si="1"/>
        <v>12358.620689655172</v>
      </c>
      <c r="M15" s="11">
        <f t="shared" si="2"/>
        <v>19.327188139311328</v>
      </c>
      <c r="N15" s="11">
        <f t="shared" si="3"/>
        <v>5411.6126790071721</v>
      </c>
    </row>
    <row r="16" spans="1:14" s="2" customFormat="1" ht="17" x14ac:dyDescent="0.2">
      <c r="A16" s="2" t="s">
        <v>15</v>
      </c>
      <c r="B16" s="7" t="s">
        <v>42</v>
      </c>
      <c r="C16" s="7" t="s">
        <v>50</v>
      </c>
      <c r="D16" s="7" t="s">
        <v>44</v>
      </c>
      <c r="E16" s="7" t="s">
        <v>45</v>
      </c>
      <c r="F16" s="7" t="s">
        <v>51</v>
      </c>
      <c r="G16" s="7" t="s">
        <v>47</v>
      </c>
      <c r="H16" s="7">
        <v>280</v>
      </c>
      <c r="I16" s="7" t="s">
        <v>48</v>
      </c>
      <c r="J16" s="10">
        <v>320</v>
      </c>
      <c r="K16" s="10">
        <f t="shared" si="0"/>
        <v>89600</v>
      </c>
      <c r="L16" s="11">
        <f t="shared" si="1"/>
        <v>12358.620689655172</v>
      </c>
      <c r="M16" s="11">
        <f t="shared" si="2"/>
        <v>19.327188139311328</v>
      </c>
      <c r="N16" s="11">
        <f t="shared" si="3"/>
        <v>5411.6126790071721</v>
      </c>
    </row>
    <row r="17" spans="1:14" s="2" customFormat="1" ht="17" x14ac:dyDescent="0.2">
      <c r="A17" s="2" t="s">
        <v>15</v>
      </c>
      <c r="B17" s="7" t="s">
        <v>42</v>
      </c>
      <c r="C17" s="7" t="s">
        <v>52</v>
      </c>
      <c r="D17" s="7" t="s">
        <v>44</v>
      </c>
      <c r="E17" s="7" t="s">
        <v>45</v>
      </c>
      <c r="F17" s="7" t="s">
        <v>53</v>
      </c>
      <c r="G17" s="7" t="s">
        <v>47</v>
      </c>
      <c r="H17" s="7">
        <v>280</v>
      </c>
      <c r="I17" s="7" t="s">
        <v>48</v>
      </c>
      <c r="J17" s="10">
        <v>320</v>
      </c>
      <c r="K17" s="10">
        <f t="shared" si="0"/>
        <v>89600</v>
      </c>
      <c r="L17" s="11">
        <f t="shared" si="1"/>
        <v>12358.620689655172</v>
      </c>
      <c r="M17" s="11">
        <f t="shared" si="2"/>
        <v>19.327188139311328</v>
      </c>
      <c r="N17" s="11">
        <f t="shared" si="3"/>
        <v>5411.6126790071721</v>
      </c>
    </row>
    <row r="18" spans="1:14" s="2" customFormat="1" ht="17" x14ac:dyDescent="0.2">
      <c r="A18" s="2" t="s">
        <v>15</v>
      </c>
      <c r="B18" s="7" t="s">
        <v>54</v>
      </c>
      <c r="C18" s="7" t="s">
        <v>55</v>
      </c>
      <c r="D18" s="7" t="s">
        <v>44</v>
      </c>
      <c r="E18" s="7" t="s">
        <v>45</v>
      </c>
      <c r="F18" s="7" t="s">
        <v>46</v>
      </c>
      <c r="G18" s="7" t="s">
        <v>56</v>
      </c>
      <c r="H18" s="7">
        <v>280</v>
      </c>
      <c r="I18" s="7" t="s">
        <v>48</v>
      </c>
      <c r="J18" s="10">
        <v>260</v>
      </c>
      <c r="K18" s="10">
        <f t="shared" si="0"/>
        <v>72800</v>
      </c>
      <c r="L18" s="11">
        <f t="shared" si="1"/>
        <v>10041.379310344828</v>
      </c>
      <c r="M18" s="11">
        <f t="shared" si="2"/>
        <v>11.051326070345819</v>
      </c>
      <c r="N18" s="11">
        <f t="shared" si="3"/>
        <v>3094.3712996968293</v>
      </c>
    </row>
    <row r="19" spans="1:14" s="2" customFormat="1" ht="17" x14ac:dyDescent="0.2">
      <c r="A19" s="2" t="s">
        <v>15</v>
      </c>
      <c r="B19" s="7" t="s">
        <v>57</v>
      </c>
      <c r="C19" s="7" t="s">
        <v>58</v>
      </c>
      <c r="D19" s="7" t="s">
        <v>44</v>
      </c>
      <c r="E19" s="7" t="s">
        <v>45</v>
      </c>
      <c r="F19" s="7" t="s">
        <v>51</v>
      </c>
      <c r="G19" s="7" t="s">
        <v>59</v>
      </c>
      <c r="H19" s="7">
        <v>280</v>
      </c>
      <c r="I19" s="7" t="s">
        <v>48</v>
      </c>
      <c r="J19" s="10">
        <v>280</v>
      </c>
      <c r="K19" s="10">
        <f t="shared" si="0"/>
        <v>78400</v>
      </c>
      <c r="L19" s="11">
        <f t="shared" si="1"/>
        <v>10813.793103448275</v>
      </c>
      <c r="M19" s="11">
        <f t="shared" si="2"/>
        <v>13.809946760000987</v>
      </c>
      <c r="N19" s="11">
        <f t="shared" si="3"/>
        <v>3866.7850928002763</v>
      </c>
    </row>
    <row r="20" spans="1:14" s="2" customFormat="1" ht="17" x14ac:dyDescent="0.2">
      <c r="A20" s="2" t="s">
        <v>15</v>
      </c>
      <c r="B20" s="7" t="s">
        <v>60</v>
      </c>
      <c r="C20" s="7" t="s">
        <v>61</v>
      </c>
      <c r="D20" s="7" t="s">
        <v>44</v>
      </c>
      <c r="E20" s="7" t="s">
        <v>45</v>
      </c>
      <c r="F20" s="7" t="s">
        <v>46</v>
      </c>
      <c r="G20" s="7" t="s">
        <v>62</v>
      </c>
      <c r="H20" s="7">
        <v>280</v>
      </c>
      <c r="I20" s="7" t="s">
        <v>48</v>
      </c>
      <c r="J20" s="10">
        <v>300</v>
      </c>
      <c r="K20" s="10">
        <f t="shared" si="0"/>
        <v>84000</v>
      </c>
      <c r="L20" s="11">
        <f t="shared" si="1"/>
        <v>11586.206896551725</v>
      </c>
      <c r="M20" s="11">
        <f t="shared" si="2"/>
        <v>16.568567449656161</v>
      </c>
      <c r="N20" s="11">
        <f t="shared" si="3"/>
        <v>4639.1988859037247</v>
      </c>
    </row>
    <row r="21" spans="1:14" s="2" customFormat="1" ht="17" x14ac:dyDescent="0.2">
      <c r="A21" s="2" t="s">
        <v>15</v>
      </c>
      <c r="B21" s="7" t="s">
        <v>60</v>
      </c>
      <c r="C21" s="7" t="s">
        <v>63</v>
      </c>
      <c r="D21" s="7" t="s">
        <v>44</v>
      </c>
      <c r="E21" s="7" t="s">
        <v>45</v>
      </c>
      <c r="F21" s="7" t="s">
        <v>51</v>
      </c>
      <c r="G21" s="7" t="s">
        <v>62</v>
      </c>
      <c r="H21" s="7">
        <v>280</v>
      </c>
      <c r="I21" s="7" t="s">
        <v>48</v>
      </c>
      <c r="J21" s="10">
        <v>300</v>
      </c>
      <c r="K21" s="10">
        <f t="shared" si="0"/>
        <v>84000</v>
      </c>
      <c r="L21" s="11">
        <f t="shared" si="1"/>
        <v>11586.206896551725</v>
      </c>
      <c r="M21" s="11">
        <f t="shared" si="2"/>
        <v>16.568567449656161</v>
      </c>
      <c r="N21" s="11">
        <f t="shared" si="3"/>
        <v>4639.1988859037247</v>
      </c>
    </row>
    <row r="22" spans="1:14" s="2" customFormat="1" ht="17" x14ac:dyDescent="0.2">
      <c r="A22" s="2" t="s">
        <v>15</v>
      </c>
      <c r="B22" s="7" t="s">
        <v>60</v>
      </c>
      <c r="C22" s="7" t="s">
        <v>64</v>
      </c>
      <c r="D22" s="7" t="s">
        <v>44</v>
      </c>
      <c r="E22" s="7" t="s">
        <v>45</v>
      </c>
      <c r="F22" s="7" t="s">
        <v>53</v>
      </c>
      <c r="G22" s="7" t="s">
        <v>62</v>
      </c>
      <c r="H22" s="7">
        <v>280</v>
      </c>
      <c r="I22" s="7" t="s">
        <v>48</v>
      </c>
      <c r="J22" s="10">
        <v>300</v>
      </c>
      <c r="K22" s="10">
        <f t="shared" si="0"/>
        <v>84000</v>
      </c>
      <c r="L22" s="11">
        <f t="shared" si="1"/>
        <v>11586.206896551725</v>
      </c>
      <c r="M22" s="11">
        <f t="shared" si="2"/>
        <v>16.568567449656161</v>
      </c>
      <c r="N22" s="11">
        <f t="shared" si="3"/>
        <v>4639.1988859037247</v>
      </c>
    </row>
    <row r="23" spans="1:14" s="2" customFormat="1" ht="17" x14ac:dyDescent="0.2">
      <c r="A23" s="2" t="s">
        <v>15</v>
      </c>
      <c r="B23" s="7" t="s">
        <v>42</v>
      </c>
      <c r="C23" s="7" t="s">
        <v>65</v>
      </c>
      <c r="D23" s="7" t="s">
        <v>44</v>
      </c>
      <c r="E23" s="7" t="s">
        <v>45</v>
      </c>
      <c r="F23" s="7" t="s">
        <v>51</v>
      </c>
      <c r="G23" s="7" t="s">
        <v>66</v>
      </c>
      <c r="H23" s="7">
        <v>280</v>
      </c>
      <c r="I23" s="7" t="s">
        <v>48</v>
      </c>
      <c r="J23" s="10">
        <v>350</v>
      </c>
      <c r="K23" s="10">
        <f t="shared" si="0"/>
        <v>98000</v>
      </c>
      <c r="L23" s="11">
        <f t="shared" si="1"/>
        <v>13517.241379310344</v>
      </c>
      <c r="M23" s="11">
        <f t="shared" si="2"/>
        <v>23.46511917379409</v>
      </c>
      <c r="N23" s="11">
        <f t="shared" si="3"/>
        <v>6570.2333686623451</v>
      </c>
    </row>
    <row r="24" spans="1:14" s="2" customFormat="1" ht="17" x14ac:dyDescent="0.2">
      <c r="A24" s="2" t="s">
        <v>15</v>
      </c>
      <c r="B24" s="7" t="s">
        <v>15</v>
      </c>
      <c r="C24" s="7" t="s">
        <v>15</v>
      </c>
      <c r="D24" s="7" t="s">
        <v>15</v>
      </c>
      <c r="E24" s="7" t="s">
        <v>15</v>
      </c>
      <c r="F24" s="7" t="s">
        <v>15</v>
      </c>
      <c r="G24" s="7" t="s">
        <v>15</v>
      </c>
      <c r="H24" s="7" t="s">
        <v>15</v>
      </c>
      <c r="I24" s="7" t="s">
        <v>15</v>
      </c>
      <c r="J24" s="10" t="s">
        <v>15</v>
      </c>
      <c r="K24" s="10" t="s">
        <v>15</v>
      </c>
      <c r="L24" s="11" t="s">
        <v>15</v>
      </c>
      <c r="M24" s="11"/>
      <c r="N24" s="11" t="s">
        <v>15</v>
      </c>
    </row>
    <row r="25" spans="1:14" s="2" customFormat="1" ht="17" x14ac:dyDescent="0.2">
      <c r="A25" s="2" t="s">
        <v>15</v>
      </c>
      <c r="B25" s="7" t="s">
        <v>67</v>
      </c>
      <c r="C25" s="7" t="s">
        <v>43</v>
      </c>
      <c r="D25" s="7" t="s">
        <v>44</v>
      </c>
      <c r="E25" s="7" t="s">
        <v>45</v>
      </c>
      <c r="F25" s="7" t="s">
        <v>46</v>
      </c>
      <c r="G25" s="7" t="s">
        <v>47</v>
      </c>
      <c r="H25" s="7">
        <v>2</v>
      </c>
      <c r="I25" s="7" t="s">
        <v>48</v>
      </c>
      <c r="J25" s="10" t="s">
        <v>15</v>
      </c>
      <c r="K25" s="10" t="s">
        <v>15</v>
      </c>
      <c r="L25" s="11" t="s">
        <v>15</v>
      </c>
      <c r="M25" s="11"/>
      <c r="N25" s="11" t="s">
        <v>15</v>
      </c>
    </row>
    <row r="26" spans="1:14" s="2" customFormat="1" ht="17" x14ac:dyDescent="0.2">
      <c r="A26" s="2" t="s">
        <v>15</v>
      </c>
      <c r="B26" s="7" t="s">
        <v>15</v>
      </c>
      <c r="C26" s="7" t="s">
        <v>15</v>
      </c>
      <c r="D26" s="7" t="s">
        <v>15</v>
      </c>
      <c r="E26" s="7" t="s">
        <v>15</v>
      </c>
      <c r="F26" s="7" t="s">
        <v>15</v>
      </c>
      <c r="G26" s="7" t="s">
        <v>15</v>
      </c>
      <c r="H26" s="7" t="s">
        <v>15</v>
      </c>
      <c r="I26" s="7" t="s">
        <v>15</v>
      </c>
      <c r="J26" s="10" t="s">
        <v>15</v>
      </c>
      <c r="K26" s="10" t="s">
        <v>15</v>
      </c>
      <c r="L26" s="11" t="s">
        <v>15</v>
      </c>
      <c r="M26" s="11"/>
      <c r="N26" s="11" t="s">
        <v>15</v>
      </c>
    </row>
    <row r="27" spans="1:14" s="2" customFormat="1" ht="17" x14ac:dyDescent="0.2">
      <c r="A27" s="2" t="s">
        <v>15</v>
      </c>
      <c r="B27" s="8" t="s">
        <v>15</v>
      </c>
      <c r="C27" s="8" t="s">
        <v>15</v>
      </c>
      <c r="D27" s="8" t="s">
        <v>68</v>
      </c>
      <c r="E27" s="8" t="s">
        <v>15</v>
      </c>
      <c r="F27" s="8" t="s">
        <v>15</v>
      </c>
      <c r="G27" s="8" t="s">
        <v>15</v>
      </c>
      <c r="H27" s="8">
        <f>SUM(H13:H25)</f>
        <v>2800</v>
      </c>
      <c r="I27" s="8" t="s">
        <v>15</v>
      </c>
      <c r="J27" s="14" t="s">
        <v>15</v>
      </c>
      <c r="K27" s="14">
        <f>SUM(K13:K23)</f>
        <v>858960</v>
      </c>
      <c r="L27" s="15">
        <f>SUM(L13:L23)</f>
        <v>118477.24137931035</v>
      </c>
      <c r="M27" s="15">
        <f>L27/H27-F$40</f>
        <v>17.502557597439409</v>
      </c>
      <c r="N27" s="15">
        <v>55656.03</v>
      </c>
    </row>
    <row r="29" spans="1:14" s="1" customFormat="1" ht="17" x14ac:dyDescent="0.2">
      <c r="A29" s="1" t="s">
        <v>15</v>
      </c>
      <c r="B29" s="25" t="s">
        <v>69</v>
      </c>
      <c r="C29" s="25"/>
      <c r="D29" s="25"/>
      <c r="E29" s="9" t="s">
        <v>70</v>
      </c>
      <c r="F29" s="9" t="s">
        <v>71</v>
      </c>
      <c r="H29" s="27" t="s">
        <v>72</v>
      </c>
      <c r="I29" s="27"/>
      <c r="J29" s="27"/>
      <c r="K29" s="27"/>
      <c r="L29" s="27"/>
      <c r="M29" s="16" t="s">
        <v>33</v>
      </c>
      <c r="N29" s="17" t="s">
        <v>73</v>
      </c>
    </row>
    <row r="30" spans="1:14" s="1" customFormat="1" ht="17" x14ac:dyDescent="0.2">
      <c r="A30" s="1" t="s">
        <v>15</v>
      </c>
      <c r="B30" s="25" t="s">
        <v>74</v>
      </c>
      <c r="C30" s="25"/>
      <c r="D30" s="25"/>
      <c r="E30" s="10">
        <f>K27*0.09</f>
        <v>77306.399999999994</v>
      </c>
      <c r="F30" s="11">
        <f>E30/N$8</f>
        <v>10662.951724137931</v>
      </c>
      <c r="H30" s="27"/>
      <c r="I30" s="27"/>
      <c r="J30" s="27"/>
      <c r="K30" s="27"/>
      <c r="L30" s="27"/>
      <c r="M30" s="18" t="s">
        <v>75</v>
      </c>
      <c r="N30" s="19">
        <f>SUM(N13:N15)+N18+N20</f>
        <v>18518.141167336278</v>
      </c>
    </row>
    <row r="31" spans="1:14" s="1" customFormat="1" ht="17" x14ac:dyDescent="0.2">
      <c r="A31" s="1" t="s">
        <v>15</v>
      </c>
      <c r="B31" s="25" t="s">
        <v>76</v>
      </c>
      <c r="C31" s="25"/>
      <c r="D31" s="25"/>
      <c r="E31" s="10">
        <f>8030*4.8*N8</f>
        <v>279444</v>
      </c>
      <c r="F31" s="11">
        <f>E31/N$8</f>
        <v>38544</v>
      </c>
      <c r="H31" s="27"/>
      <c r="I31" s="27"/>
      <c r="J31" s="27"/>
      <c r="K31" s="27"/>
      <c r="L31" s="27"/>
      <c r="M31" s="18" t="s">
        <v>77</v>
      </c>
      <c r="N31" s="19">
        <f>N16+N21+N19+N23</f>
        <v>20487.830026373518</v>
      </c>
    </row>
    <row r="32" spans="1:14" s="1" customFormat="1" ht="17" x14ac:dyDescent="0.2">
      <c r="A32" s="1" t="s">
        <v>15</v>
      </c>
      <c r="B32" s="25" t="s">
        <v>78</v>
      </c>
      <c r="C32" s="25"/>
      <c r="D32" s="25"/>
      <c r="E32" s="10">
        <f>F32*N$8</f>
        <v>54074.125</v>
      </c>
      <c r="F32" s="11">
        <v>7458.5</v>
      </c>
      <c r="H32" s="27"/>
      <c r="I32" s="27"/>
      <c r="J32" s="27"/>
      <c r="K32" s="27"/>
      <c r="L32" s="27"/>
      <c r="M32" s="18" t="s">
        <v>79</v>
      </c>
      <c r="N32" s="19">
        <f>N17+N22</f>
        <v>10050.811564910897</v>
      </c>
    </row>
    <row r="33" spans="1:14" s="1" customFormat="1" ht="16" x14ac:dyDescent="0.2">
      <c r="A33" s="1" t="s">
        <v>15</v>
      </c>
      <c r="B33" s="25" t="s">
        <v>80</v>
      </c>
      <c r="C33" s="25"/>
      <c r="D33" s="25"/>
      <c r="E33" s="10">
        <v>19166</v>
      </c>
      <c r="F33" s="11">
        <f t="shared" ref="F33:F37" si="4">E33/N$8</f>
        <v>2643.5862068965516</v>
      </c>
      <c r="H33" s="27"/>
      <c r="I33" s="27"/>
      <c r="J33" s="27"/>
      <c r="K33" s="27"/>
      <c r="L33" s="27"/>
      <c r="M33" s="20"/>
      <c r="N33" s="21"/>
    </row>
    <row r="34" spans="1:14" s="1" customFormat="1" ht="16" x14ac:dyDescent="0.2">
      <c r="A34" s="1" t="s">
        <v>15</v>
      </c>
      <c r="B34" s="25" t="s">
        <v>81</v>
      </c>
      <c r="C34" s="25"/>
      <c r="D34" s="25"/>
      <c r="E34" s="10">
        <v>4591</v>
      </c>
      <c r="F34" s="11">
        <f t="shared" si="4"/>
        <v>633.24137931034488</v>
      </c>
      <c r="H34" s="27"/>
      <c r="I34" s="27"/>
      <c r="J34" s="27"/>
      <c r="K34" s="27"/>
      <c r="L34" s="27"/>
      <c r="M34" s="20"/>
      <c r="N34" s="21"/>
    </row>
    <row r="35" spans="1:14" s="1" customFormat="1" ht="16" x14ac:dyDescent="0.2">
      <c r="A35" s="1" t="s">
        <v>15</v>
      </c>
      <c r="B35" s="25" t="s">
        <v>82</v>
      </c>
      <c r="C35" s="25"/>
      <c r="D35" s="25"/>
      <c r="E35" s="10">
        <f>SUM(E30:E34)</f>
        <v>434581.52500000002</v>
      </c>
      <c r="F35" s="11">
        <f t="shared" si="4"/>
        <v>59942.279310344828</v>
      </c>
      <c r="H35" s="27"/>
      <c r="I35" s="27"/>
      <c r="J35" s="27"/>
      <c r="K35" s="27"/>
      <c r="L35" s="27"/>
      <c r="M35" s="20"/>
      <c r="N35" s="21"/>
    </row>
    <row r="36" spans="1:14" s="1" customFormat="1" ht="16" x14ac:dyDescent="0.2">
      <c r="A36" s="1" t="s">
        <v>15</v>
      </c>
      <c r="B36" s="1" t="s">
        <v>15</v>
      </c>
      <c r="C36" s="1" t="s">
        <v>15</v>
      </c>
      <c r="D36" s="1" t="s">
        <v>15</v>
      </c>
      <c r="E36" s="12"/>
      <c r="F36" s="13"/>
      <c r="H36" s="27"/>
      <c r="I36" s="27"/>
      <c r="J36" s="27"/>
      <c r="K36" s="27"/>
      <c r="L36" s="27"/>
      <c r="M36" s="20"/>
      <c r="N36" s="21"/>
    </row>
    <row r="37" spans="1:14" s="1" customFormat="1" ht="16" x14ac:dyDescent="0.2">
      <c r="A37" s="1" t="s">
        <v>15</v>
      </c>
      <c r="B37" s="25" t="s">
        <v>85</v>
      </c>
      <c r="C37" s="25"/>
      <c r="D37" s="25"/>
      <c r="E37" s="10">
        <f>K27*0.08</f>
        <v>68716.800000000003</v>
      </c>
      <c r="F37" s="11">
        <f t="shared" si="4"/>
        <v>9478.1793103448272</v>
      </c>
      <c r="H37" s="27"/>
      <c r="I37" s="27"/>
      <c r="J37" s="27"/>
      <c r="K37" s="27"/>
      <c r="L37" s="27"/>
      <c r="M37" s="20"/>
      <c r="N37" s="21"/>
    </row>
    <row r="38" spans="1:14" s="1" customFormat="1" ht="16" x14ac:dyDescent="0.2">
      <c r="A38" s="1" t="s">
        <v>15</v>
      </c>
      <c r="B38" s="1" t="s">
        <v>15</v>
      </c>
      <c r="C38" s="1" t="s">
        <v>15</v>
      </c>
      <c r="D38" s="1" t="s">
        <v>15</v>
      </c>
      <c r="E38" s="12"/>
      <c r="F38" s="13"/>
      <c r="H38" s="27"/>
      <c r="I38" s="27"/>
      <c r="J38" s="27"/>
      <c r="K38" s="27"/>
      <c r="L38" s="27"/>
      <c r="M38" s="20"/>
      <c r="N38" s="21"/>
    </row>
    <row r="39" spans="1:14" s="1" customFormat="1" ht="16" x14ac:dyDescent="0.2">
      <c r="A39" s="1" t="s">
        <v>15</v>
      </c>
      <c r="B39" s="26" t="s">
        <v>83</v>
      </c>
      <c r="C39" s="26"/>
      <c r="D39" s="26"/>
      <c r="E39" s="10">
        <f>E35+E37</f>
        <v>503298.32500000001</v>
      </c>
      <c r="F39" s="11">
        <f>E39/N$8</f>
        <v>69420.458620689664</v>
      </c>
      <c r="H39" s="27"/>
      <c r="I39" s="27"/>
      <c r="J39" s="27"/>
      <c r="K39" s="27"/>
      <c r="L39" s="27"/>
      <c r="M39" s="20"/>
      <c r="N39" s="21"/>
    </row>
    <row r="40" spans="1:14" s="1" customFormat="1" ht="16" x14ac:dyDescent="0.2">
      <c r="A40" s="1" t="s">
        <v>15</v>
      </c>
      <c r="B40" s="26" t="s">
        <v>84</v>
      </c>
      <c r="C40" s="26"/>
      <c r="D40" s="26"/>
      <c r="E40" s="10">
        <f>E39/(H27-H25)</f>
        <v>179.87788598999285</v>
      </c>
      <c r="F40" s="11">
        <f>E40/N$8</f>
        <v>24.810742895171426</v>
      </c>
      <c r="H40" s="27"/>
      <c r="I40" s="27"/>
      <c r="J40" s="27"/>
      <c r="K40" s="27"/>
      <c r="L40" s="27"/>
      <c r="M40" s="22"/>
      <c r="N40" s="23"/>
    </row>
  </sheetData>
  <mergeCells count="13">
    <mergeCell ref="B39:D39"/>
    <mergeCell ref="B40:D40"/>
    <mergeCell ref="H29:L40"/>
    <mergeCell ref="B32:D32"/>
    <mergeCell ref="B33:D33"/>
    <mergeCell ref="B34:D34"/>
    <mergeCell ref="B35:D35"/>
    <mergeCell ref="B37:D37"/>
    <mergeCell ref="B3:N3"/>
    <mergeCell ref="B4:N4"/>
    <mergeCell ref="B29:D29"/>
    <mergeCell ref="B30:D30"/>
    <mergeCell ref="B31:D31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784-38490163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2023-12-25T07:07:00Z</dcterms:created>
  <dcterms:modified xsi:type="dcterms:W3CDTF">2024-03-21T22:01:18Z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001B4AA270774E038078D74F0BAEEA8D_12</vt:lpwstr>
  </property>
  <property fmtid="{D5CDD505-2E9C-101B-9397-08002B2CF9AE}" pid="3" name="KSOProductBuildVer">
    <vt:lpwstr>2052-12.1.0.16388</vt:lpwstr>
  </property>
</Properties>
</file>