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tables/table6.xml" ContentType="application/vnd.openxmlformats-officedocument.spreadsheetml.tab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tables/table7.xml" ContentType="application/vnd.openxmlformats-officedocument.spreadsheetml.table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ngrid\Downloads\"/>
    </mc:Choice>
  </mc:AlternateContent>
  <bookViews>
    <workbookView xWindow="0" yWindow="0" windowWidth="15330" windowHeight="6060"/>
  </bookViews>
  <sheets>
    <sheet name="Dashboard" sheetId="14" r:id="rId1"/>
    <sheet name="Administracion y Finanzas" sheetId="2" r:id="rId2"/>
    <sheet name="Contabilidad" sheetId="3" r:id="rId3"/>
    <sheet name="Produccion" sheetId="4" r:id="rId4"/>
    <sheet name="RRHH" sheetId="5" r:id="rId5"/>
    <sheet name="Datos RRHH" sheetId="43" r:id="rId6"/>
    <sheet name="Ecologico" sheetId="36" r:id="rId7"/>
    <sheet name=" Datos administracion y finanza" sheetId="15" r:id="rId8"/>
    <sheet name="Ficha Trabajador" sheetId="16" r:id="rId9"/>
    <sheet name="Sueldos" sheetId="17" r:id="rId10"/>
    <sheet name="Trabajadores" sheetId="18" r:id="rId11"/>
    <sheet name="Peon" sheetId="19" r:id="rId12"/>
    <sheet name="Guarda" sheetId="20" r:id="rId13"/>
    <sheet name="Ayudante" sheetId="21" r:id="rId14"/>
    <sheet name="Administrativos" sheetId="22" r:id="rId15"/>
    <sheet name="Capataz" sheetId="23" r:id="rId16"/>
    <sheet name="POC" sheetId="24" r:id="rId17"/>
    <sheet name="TGM" sheetId="25" r:id="rId18"/>
    <sheet name="TGS" sheetId="26" r:id="rId19"/>
    <sheet name="ReporteVentas" sheetId="27" r:id="rId20"/>
    <sheet name="NAC2016" sheetId="28" r:id="rId21"/>
    <sheet name="NAC2017" sheetId="29" r:id="rId22"/>
    <sheet name="NAC2018" sheetId="30" r:id="rId23"/>
    <sheet name="NAC2019" sheetId="31" r:id="rId24"/>
    <sheet name="EXP2016" sheetId="32" r:id="rId25"/>
    <sheet name="EXP2017" sheetId="33" r:id="rId26"/>
    <sheet name="EXP2018" sheetId="34" r:id="rId27"/>
    <sheet name="EXP2019" sheetId="35" r:id="rId28"/>
    <sheet name="Cotizacion Nacional" sheetId="37" r:id="rId29"/>
    <sheet name="Cotizacion Exportacion" sheetId="38" r:id="rId30"/>
    <sheet name="Finanzas2016" sheetId="39" r:id="rId31"/>
    <sheet name="Finanzas2017" sheetId="40" r:id="rId32"/>
    <sheet name="Finanzas2018" sheetId="41" r:id="rId33"/>
    <sheet name="Finanzas2019" sheetId="42" r:id="rId34"/>
  </sheets>
  <externalReferences>
    <externalReference r:id="rId35"/>
  </externalReferences>
  <definedNames>
    <definedName name="SegmentaciónDeDatos_ANTIGUEDAD_EN_EMPRESA">#N/A</definedName>
    <definedName name="SegmentaciónDeDatos_AÑO">#N/A</definedName>
    <definedName name="SegmentaciónDeDatos_AÑO1">#N/A</definedName>
    <definedName name="SegmentaciónDeDatos_COBERTURA_SALUD">#N/A</definedName>
    <definedName name="SegmentaciónDeDatos_COMUNA">#N/A</definedName>
    <definedName name="SegmentaciónDeDatos_ESTADO_CIVIL">#N/A</definedName>
    <definedName name="SegmentaciónDeDatos_MODO_PAGO">#N/A</definedName>
    <definedName name="SegmentaciónDeDatos_NUMERO_DE_HIJOS">#N/A</definedName>
    <definedName name="SegmentaciónDeDatos_ORIGEN_COMPRADOR">#N/A</definedName>
    <definedName name="SegmentaciónDeDatos_TIPO_DE_VENTA">#N/A</definedName>
  </definedNames>
  <calcPr calcId="162913"/>
  <pivotCaches>
    <pivotCache cacheId="0" r:id="rId36"/>
    <pivotCache cacheId="1" r:id="rId37"/>
    <pivotCache cacheId="2" r:id="rId38"/>
  </pivotCaches>
  <extLst>
    <ext xmlns:x14="http://schemas.microsoft.com/office/spreadsheetml/2009/9/main" uri="{BBE1A952-AA13-448e-AADC-164F8A28A991}">
      <x14:slicerCaches>
        <x14:slicerCache r:id="rId39"/>
        <x14:slicerCache r:id="rId40"/>
        <x14:slicerCache r:id="rId41"/>
        <x14:slicerCache r:id="rId42"/>
        <x14:slicerCache r:id="rId43"/>
        <x14:slicerCache r:id="rId44"/>
        <x14:slicerCache r:id="rId45"/>
        <x14:slicerCache r:id="rId46"/>
        <x14:slicerCache r:id="rId47"/>
        <x14:slicerCache r:id="rId48"/>
      </x14:slicerCach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B26" i="43" l="1"/>
  <c r="A16" i="43"/>
  <c r="A26" i="43"/>
  <c r="A24" i="43"/>
  <c r="A23" i="43"/>
  <c r="A22" i="43"/>
  <c r="A21" i="43"/>
  <c r="A20" i="43"/>
  <c r="A19" i="43"/>
  <c r="A18" i="43"/>
  <c r="A17" i="43"/>
  <c r="L29" i="42" l="1"/>
  <c r="J29" i="42"/>
  <c r="I29" i="42"/>
  <c r="H29" i="42"/>
  <c r="G29" i="42"/>
  <c r="F29" i="42"/>
  <c r="E29" i="42"/>
  <c r="L28" i="42"/>
  <c r="J28" i="42"/>
  <c r="I28" i="42"/>
  <c r="H28" i="42"/>
  <c r="G28" i="42"/>
  <c r="F28" i="42"/>
  <c r="E28" i="42"/>
  <c r="L27" i="42"/>
  <c r="J27" i="42"/>
  <c r="I27" i="42"/>
  <c r="H27" i="42"/>
  <c r="G27" i="42"/>
  <c r="F27" i="42"/>
  <c r="E27" i="42"/>
  <c r="L26" i="42"/>
  <c r="J26" i="42"/>
  <c r="I26" i="42"/>
  <c r="H26" i="42"/>
  <c r="G26" i="42"/>
  <c r="F26" i="42"/>
  <c r="E26" i="42"/>
  <c r="L25" i="42"/>
  <c r="J25" i="42"/>
  <c r="I25" i="42"/>
  <c r="H25" i="42"/>
  <c r="G25" i="42"/>
  <c r="F25" i="42"/>
  <c r="E25" i="42"/>
  <c r="L24" i="42"/>
  <c r="J24" i="42"/>
  <c r="I24" i="42"/>
  <c r="H24" i="42"/>
  <c r="G24" i="42"/>
  <c r="F24" i="42"/>
  <c r="E24" i="42"/>
  <c r="L23" i="42"/>
  <c r="J23" i="42"/>
  <c r="I23" i="42"/>
  <c r="H23" i="42"/>
  <c r="G23" i="42"/>
  <c r="F23" i="42"/>
  <c r="E23" i="42"/>
  <c r="L22" i="42"/>
  <c r="J22" i="42"/>
  <c r="I22" i="42"/>
  <c r="H22" i="42"/>
  <c r="G22" i="42"/>
  <c r="F22" i="42"/>
  <c r="E22" i="42"/>
  <c r="L21" i="42"/>
  <c r="J21" i="42"/>
  <c r="I21" i="42"/>
  <c r="H21" i="42"/>
  <c r="G21" i="42"/>
  <c r="F21" i="42"/>
  <c r="E21" i="42"/>
  <c r="L32" i="41"/>
  <c r="J32" i="41"/>
  <c r="I32" i="41"/>
  <c r="H32" i="41"/>
  <c r="G32" i="41"/>
  <c r="F32" i="41"/>
  <c r="E32" i="41"/>
  <c r="L31" i="41"/>
  <c r="J31" i="41"/>
  <c r="I31" i="41"/>
  <c r="H31" i="41"/>
  <c r="G31" i="41"/>
  <c r="F31" i="41"/>
  <c r="E31" i="41"/>
  <c r="L30" i="41"/>
  <c r="J30" i="41"/>
  <c r="I30" i="41"/>
  <c r="H30" i="41"/>
  <c r="G30" i="41"/>
  <c r="F30" i="41"/>
  <c r="E30" i="41"/>
  <c r="L29" i="41"/>
  <c r="J29" i="41"/>
  <c r="I29" i="41"/>
  <c r="H29" i="41"/>
  <c r="G29" i="41"/>
  <c r="F29" i="41"/>
  <c r="E29" i="41"/>
  <c r="L28" i="41"/>
  <c r="J28" i="41"/>
  <c r="I28" i="41"/>
  <c r="H28" i="41"/>
  <c r="G28" i="41"/>
  <c r="F28" i="41"/>
  <c r="E28" i="41"/>
  <c r="L27" i="41"/>
  <c r="J27" i="41"/>
  <c r="I27" i="41"/>
  <c r="H27" i="41"/>
  <c r="G27" i="41"/>
  <c r="F27" i="41"/>
  <c r="E27" i="41"/>
  <c r="L26" i="41"/>
  <c r="J26" i="41"/>
  <c r="I26" i="41"/>
  <c r="H26" i="41"/>
  <c r="G26" i="41"/>
  <c r="F26" i="41"/>
  <c r="E26" i="41"/>
  <c r="L25" i="41"/>
  <c r="J25" i="41"/>
  <c r="I25" i="41"/>
  <c r="H25" i="41"/>
  <c r="G25" i="41"/>
  <c r="F25" i="41"/>
  <c r="E25" i="41"/>
  <c r="L24" i="41"/>
  <c r="J24" i="41"/>
  <c r="I24" i="41"/>
  <c r="H24" i="41"/>
  <c r="G24" i="41"/>
  <c r="F24" i="41"/>
  <c r="E24" i="41"/>
  <c r="L23" i="41"/>
  <c r="J23" i="41"/>
  <c r="I23" i="41"/>
  <c r="H23" i="41"/>
  <c r="G23" i="41"/>
  <c r="F23" i="41"/>
  <c r="E23" i="41"/>
  <c r="L22" i="41"/>
  <c r="J22" i="41"/>
  <c r="I22" i="41"/>
  <c r="H22" i="41"/>
  <c r="G22" i="41"/>
  <c r="F22" i="41"/>
  <c r="E22" i="41"/>
  <c r="L21" i="41"/>
  <c r="J21" i="41"/>
  <c r="I21" i="41"/>
  <c r="H21" i="41"/>
  <c r="G21" i="41"/>
  <c r="F21" i="41"/>
  <c r="E21" i="41"/>
  <c r="L32" i="40"/>
  <c r="J32" i="40"/>
  <c r="I32" i="40"/>
  <c r="H32" i="40"/>
  <c r="G32" i="40"/>
  <c r="F32" i="40"/>
  <c r="E32" i="40"/>
  <c r="L31" i="40"/>
  <c r="J31" i="40"/>
  <c r="I31" i="40"/>
  <c r="H31" i="40"/>
  <c r="G31" i="40"/>
  <c r="F31" i="40"/>
  <c r="E31" i="40"/>
  <c r="L30" i="40"/>
  <c r="J30" i="40"/>
  <c r="I30" i="40"/>
  <c r="H30" i="40"/>
  <c r="G30" i="40"/>
  <c r="F30" i="40"/>
  <c r="E30" i="40"/>
  <c r="L29" i="40"/>
  <c r="J29" i="40"/>
  <c r="I29" i="40"/>
  <c r="H29" i="40"/>
  <c r="G29" i="40"/>
  <c r="F29" i="40"/>
  <c r="E29" i="40"/>
  <c r="L28" i="40"/>
  <c r="J28" i="40"/>
  <c r="I28" i="40"/>
  <c r="H28" i="40"/>
  <c r="G28" i="40"/>
  <c r="F28" i="40"/>
  <c r="E28" i="40"/>
  <c r="L27" i="40"/>
  <c r="J27" i="40"/>
  <c r="I27" i="40"/>
  <c r="H27" i="40"/>
  <c r="G27" i="40"/>
  <c r="F27" i="40"/>
  <c r="E27" i="40"/>
  <c r="L26" i="40"/>
  <c r="J26" i="40"/>
  <c r="I26" i="40"/>
  <c r="H26" i="40"/>
  <c r="G26" i="40"/>
  <c r="F26" i="40"/>
  <c r="E26" i="40"/>
  <c r="L25" i="40"/>
  <c r="J25" i="40"/>
  <c r="I25" i="40"/>
  <c r="H25" i="40"/>
  <c r="G25" i="40"/>
  <c r="F25" i="40"/>
  <c r="E25" i="40"/>
  <c r="L24" i="40"/>
  <c r="J24" i="40"/>
  <c r="I24" i="40"/>
  <c r="H24" i="40"/>
  <c r="G24" i="40"/>
  <c r="F24" i="40"/>
  <c r="E24" i="40"/>
  <c r="L23" i="40"/>
  <c r="J23" i="40"/>
  <c r="I23" i="40"/>
  <c r="H23" i="40"/>
  <c r="G23" i="40"/>
  <c r="F23" i="40"/>
  <c r="E23" i="40"/>
  <c r="L22" i="40"/>
  <c r="J22" i="40"/>
  <c r="I22" i="40"/>
  <c r="H22" i="40"/>
  <c r="G22" i="40"/>
  <c r="F22" i="40"/>
  <c r="E22" i="40"/>
  <c r="L21" i="40"/>
  <c r="J21" i="40"/>
  <c r="I21" i="40"/>
  <c r="H21" i="40"/>
  <c r="G21" i="40"/>
  <c r="F21" i="40"/>
  <c r="E21" i="40"/>
  <c r="L32" i="39"/>
  <c r="J32" i="39"/>
  <c r="I32" i="39"/>
  <c r="H32" i="39"/>
  <c r="G32" i="39"/>
  <c r="F32" i="39"/>
  <c r="E32" i="39"/>
  <c r="L31" i="39"/>
  <c r="J31" i="39"/>
  <c r="I31" i="39"/>
  <c r="H31" i="39"/>
  <c r="G31" i="39"/>
  <c r="F31" i="39"/>
  <c r="E31" i="39"/>
  <c r="L30" i="39"/>
  <c r="J30" i="39"/>
  <c r="I30" i="39"/>
  <c r="H30" i="39"/>
  <c r="G30" i="39"/>
  <c r="F30" i="39"/>
  <c r="E30" i="39"/>
  <c r="L29" i="39"/>
  <c r="J29" i="39"/>
  <c r="I29" i="39"/>
  <c r="H29" i="39"/>
  <c r="G29" i="39"/>
  <c r="F29" i="39"/>
  <c r="E29" i="39"/>
  <c r="L28" i="39"/>
  <c r="J28" i="39"/>
  <c r="I28" i="39"/>
  <c r="H28" i="39"/>
  <c r="G28" i="39"/>
  <c r="F28" i="39"/>
  <c r="E28" i="39"/>
  <c r="L27" i="39"/>
  <c r="J27" i="39"/>
  <c r="I27" i="39"/>
  <c r="H27" i="39"/>
  <c r="G27" i="39"/>
  <c r="F27" i="39"/>
  <c r="E27" i="39"/>
  <c r="L26" i="39"/>
  <c r="J26" i="39"/>
  <c r="I26" i="39"/>
  <c r="H26" i="39"/>
  <c r="G26" i="39"/>
  <c r="F26" i="39"/>
  <c r="E26" i="39"/>
  <c r="L25" i="39"/>
  <c r="J25" i="39"/>
  <c r="I25" i="39"/>
  <c r="H25" i="39"/>
  <c r="G25" i="39"/>
  <c r="F25" i="39"/>
  <c r="E25" i="39"/>
  <c r="L24" i="39"/>
  <c r="J24" i="39"/>
  <c r="I24" i="39"/>
  <c r="H24" i="39"/>
  <c r="G24" i="39"/>
  <c r="F24" i="39"/>
  <c r="E24" i="39"/>
  <c r="L23" i="39"/>
  <c r="J23" i="39"/>
  <c r="I23" i="39"/>
  <c r="H23" i="39"/>
  <c r="G23" i="39"/>
  <c r="F23" i="39"/>
  <c r="E23" i="39"/>
  <c r="L22" i="39"/>
  <c r="J22" i="39"/>
  <c r="I22" i="39"/>
  <c r="H22" i="39"/>
  <c r="G22" i="39"/>
  <c r="F22" i="39"/>
  <c r="E22" i="39"/>
  <c r="L21" i="39"/>
  <c r="J21" i="39"/>
  <c r="I21" i="39"/>
  <c r="H21" i="39"/>
  <c r="G21" i="39"/>
  <c r="F21" i="39"/>
  <c r="E21" i="39"/>
  <c r="C6" i="43"/>
  <c r="C10" i="43"/>
  <c r="C5" i="43"/>
  <c r="C2" i="43"/>
  <c r="C7" i="43"/>
  <c r="C4" i="43"/>
  <c r="C114" i="15"/>
  <c r="C11" i="43"/>
  <c r="C3" i="43"/>
  <c r="C9" i="43"/>
  <c r="C8" i="43"/>
  <c r="I241" i="27" l="1"/>
  <c r="H241" i="27"/>
  <c r="I240" i="27"/>
  <c r="H240" i="27"/>
  <c r="I239" i="27"/>
  <c r="H239" i="27"/>
  <c r="I238" i="27"/>
  <c r="H238" i="27"/>
  <c r="I237" i="27"/>
  <c r="H237" i="27"/>
  <c r="I236" i="27"/>
  <c r="H236" i="27"/>
  <c r="I235" i="27"/>
  <c r="H235" i="27"/>
  <c r="I234" i="27"/>
  <c r="H234" i="27"/>
  <c r="I233" i="27"/>
  <c r="H233" i="27"/>
  <c r="I232" i="27"/>
  <c r="H232" i="27"/>
  <c r="I231" i="27"/>
  <c r="H231" i="27"/>
  <c r="I230" i="27"/>
  <c r="H230" i="27"/>
  <c r="I229" i="27"/>
  <c r="H229" i="27"/>
  <c r="I228" i="27"/>
  <c r="H228" i="27"/>
  <c r="I227" i="27"/>
  <c r="H227" i="27"/>
  <c r="I226" i="27"/>
  <c r="H226" i="27"/>
  <c r="I225" i="27"/>
  <c r="H225" i="27"/>
  <c r="I224" i="27"/>
  <c r="H224" i="27"/>
  <c r="I223" i="27"/>
  <c r="H223" i="27"/>
  <c r="I222" i="27"/>
  <c r="H222" i="27"/>
  <c r="I221" i="27"/>
  <c r="H221" i="27"/>
  <c r="I220" i="27"/>
  <c r="H220" i="27"/>
  <c r="I219" i="27"/>
  <c r="H219" i="27"/>
  <c r="I218" i="27"/>
  <c r="H218" i="27"/>
  <c r="I217" i="27"/>
  <c r="H217" i="27"/>
  <c r="I216" i="27"/>
  <c r="H216" i="27"/>
  <c r="I215" i="27"/>
  <c r="H215" i="27"/>
  <c r="I214" i="27"/>
  <c r="H214" i="27"/>
  <c r="I213" i="27"/>
  <c r="H213" i="27"/>
  <c r="I212" i="27"/>
  <c r="H212" i="27"/>
  <c r="I211" i="27"/>
  <c r="H211" i="27"/>
  <c r="I210" i="27"/>
  <c r="H210" i="27"/>
  <c r="I209" i="27"/>
  <c r="H209" i="27"/>
  <c r="I208" i="27"/>
  <c r="H208" i="27"/>
  <c r="I207" i="27"/>
  <c r="H207" i="27"/>
  <c r="I206" i="27"/>
  <c r="H206" i="27"/>
  <c r="I205" i="27"/>
  <c r="H205" i="27"/>
  <c r="I204" i="27"/>
  <c r="H204" i="27"/>
  <c r="I203" i="27"/>
  <c r="H203" i="27"/>
  <c r="I202" i="27"/>
  <c r="H202" i="27"/>
  <c r="I201" i="27"/>
  <c r="H201" i="27"/>
  <c r="I200" i="27"/>
  <c r="H200" i="27"/>
  <c r="I199" i="27"/>
  <c r="H199" i="27"/>
  <c r="I198" i="27"/>
  <c r="H198" i="27"/>
  <c r="I197" i="27"/>
  <c r="H197" i="27"/>
  <c r="I196" i="27"/>
  <c r="H196" i="27"/>
  <c r="I195" i="27"/>
  <c r="H195" i="27"/>
  <c r="I194" i="27"/>
  <c r="H194" i="27"/>
  <c r="I193" i="27"/>
  <c r="H193" i="27"/>
  <c r="I192" i="27"/>
  <c r="H192" i="27"/>
  <c r="I191" i="27"/>
  <c r="H191" i="27"/>
  <c r="I190" i="27"/>
  <c r="H190" i="27"/>
  <c r="I189" i="27"/>
  <c r="H189" i="27"/>
  <c r="I188" i="27"/>
  <c r="H188" i="27"/>
  <c r="I187" i="27"/>
  <c r="H187" i="27"/>
  <c r="I186" i="27"/>
  <c r="H186" i="27"/>
  <c r="I185" i="27"/>
  <c r="H185" i="27"/>
  <c r="I184" i="27"/>
  <c r="H184" i="27"/>
  <c r="I183" i="27"/>
  <c r="H183" i="27"/>
  <c r="I182" i="27"/>
  <c r="H182" i="27"/>
  <c r="I181" i="27"/>
  <c r="H181" i="27"/>
  <c r="I180" i="27"/>
  <c r="H180" i="27"/>
  <c r="I179" i="27"/>
  <c r="H179" i="27"/>
  <c r="I178" i="27"/>
  <c r="H178" i="27"/>
  <c r="I177" i="27"/>
  <c r="H177" i="27"/>
  <c r="I176" i="27"/>
  <c r="H176" i="27"/>
  <c r="I175" i="27"/>
  <c r="H175" i="27"/>
  <c r="I174" i="27"/>
  <c r="H174" i="27"/>
  <c r="I173" i="27"/>
  <c r="H173" i="27"/>
  <c r="I172" i="27"/>
  <c r="H172" i="27"/>
  <c r="I171" i="27"/>
  <c r="H171" i="27"/>
  <c r="I170" i="27"/>
  <c r="H170" i="27"/>
  <c r="I169" i="27"/>
  <c r="H169" i="27"/>
  <c r="I168" i="27"/>
  <c r="H168" i="27"/>
  <c r="I167" i="27"/>
  <c r="H167" i="27"/>
  <c r="I166" i="27"/>
  <c r="H166" i="27"/>
  <c r="I165" i="27"/>
  <c r="H165" i="27"/>
  <c r="I164" i="27"/>
  <c r="H164" i="27"/>
  <c r="I163" i="27"/>
  <c r="H163" i="27"/>
  <c r="I162" i="27"/>
  <c r="H162" i="27"/>
  <c r="I161" i="27"/>
  <c r="H161" i="27"/>
  <c r="I160" i="27"/>
  <c r="H160" i="27"/>
  <c r="I159" i="27"/>
  <c r="H159" i="27"/>
  <c r="I158" i="27"/>
  <c r="H158" i="27"/>
  <c r="I157" i="27"/>
  <c r="H157" i="27"/>
  <c r="I156" i="27"/>
  <c r="H156" i="27"/>
  <c r="I155" i="27"/>
  <c r="H155" i="27"/>
  <c r="I154" i="27"/>
  <c r="H154" i="27"/>
  <c r="I153" i="27"/>
  <c r="H153" i="27"/>
  <c r="I152" i="27"/>
  <c r="H152" i="27"/>
  <c r="I151" i="27"/>
  <c r="H151" i="27"/>
  <c r="I150" i="27"/>
  <c r="H150" i="27"/>
  <c r="I149" i="27"/>
  <c r="H149" i="27"/>
  <c r="I148" i="27"/>
  <c r="H148" i="27"/>
  <c r="I147" i="27"/>
  <c r="H147" i="27"/>
  <c r="I146" i="27"/>
  <c r="H146" i="27"/>
  <c r="I145" i="27"/>
  <c r="H145" i="27"/>
  <c r="I144" i="27"/>
  <c r="H144" i="27"/>
  <c r="I143" i="27"/>
  <c r="H143" i="27"/>
  <c r="I142" i="27"/>
  <c r="H142" i="27"/>
  <c r="I141" i="27"/>
  <c r="H141" i="27"/>
  <c r="I140" i="27"/>
  <c r="H140" i="27"/>
  <c r="I139" i="27"/>
  <c r="H139" i="27"/>
  <c r="I138" i="27"/>
  <c r="H138" i="27"/>
  <c r="I137" i="27"/>
  <c r="H137" i="27"/>
  <c r="I136" i="27"/>
  <c r="H136" i="27"/>
  <c r="I135" i="27"/>
  <c r="H135" i="27"/>
  <c r="I134" i="27"/>
  <c r="H134" i="27"/>
  <c r="I133" i="27"/>
  <c r="H133" i="27"/>
  <c r="I132" i="27"/>
  <c r="H132" i="27"/>
  <c r="I131" i="27"/>
  <c r="H131" i="27"/>
  <c r="I130" i="27"/>
  <c r="H130" i="27"/>
  <c r="I129" i="27"/>
  <c r="H129" i="27"/>
  <c r="I128" i="27"/>
  <c r="H128" i="27"/>
  <c r="I127" i="27"/>
  <c r="H127" i="27"/>
  <c r="I126" i="27"/>
  <c r="H126" i="27"/>
  <c r="I125" i="27"/>
  <c r="H125" i="27"/>
  <c r="I124" i="27"/>
  <c r="H124" i="27"/>
  <c r="I123" i="27"/>
  <c r="H123" i="27"/>
  <c r="I122" i="27"/>
  <c r="H122" i="27"/>
  <c r="I121" i="27"/>
  <c r="H121" i="27"/>
  <c r="I120" i="27"/>
  <c r="H120" i="27"/>
  <c r="I119" i="27"/>
  <c r="H119" i="27"/>
  <c r="I118" i="27"/>
  <c r="H118" i="27"/>
  <c r="I117" i="27"/>
  <c r="H117" i="27"/>
  <c r="I116" i="27"/>
  <c r="H116" i="27"/>
  <c r="I115" i="27"/>
  <c r="H115" i="27"/>
  <c r="I114" i="27"/>
  <c r="H114" i="27"/>
  <c r="I113" i="27"/>
  <c r="H113" i="27"/>
  <c r="I112" i="27"/>
  <c r="H112" i="27"/>
  <c r="I111" i="27"/>
  <c r="H111" i="27"/>
  <c r="I110" i="27"/>
  <c r="H110" i="27"/>
  <c r="I109" i="27"/>
  <c r="H109" i="27"/>
  <c r="I108" i="27"/>
  <c r="H108" i="27"/>
  <c r="I107" i="27"/>
  <c r="H107" i="27"/>
  <c r="I106" i="27"/>
  <c r="H106" i="27"/>
  <c r="I105" i="27"/>
  <c r="H105" i="27"/>
  <c r="I104" i="27"/>
  <c r="H104" i="27"/>
  <c r="I103" i="27"/>
  <c r="H103" i="27"/>
  <c r="I102" i="27"/>
  <c r="H102" i="27"/>
  <c r="I101" i="27"/>
  <c r="H101" i="27"/>
  <c r="I100" i="27"/>
  <c r="H100" i="27"/>
  <c r="I99" i="27"/>
  <c r="H99" i="27"/>
  <c r="I98" i="27"/>
  <c r="H98" i="27"/>
  <c r="I97" i="27"/>
  <c r="H97" i="27"/>
  <c r="I96" i="27"/>
  <c r="H96" i="27"/>
  <c r="I95" i="27"/>
  <c r="H95" i="27"/>
  <c r="I94" i="27"/>
  <c r="H94" i="27"/>
  <c r="I93" i="27"/>
  <c r="H93" i="27"/>
  <c r="I92" i="27"/>
  <c r="H92" i="27"/>
  <c r="I91" i="27"/>
  <c r="H91" i="27"/>
  <c r="I90" i="27"/>
  <c r="H90" i="27"/>
  <c r="I89" i="27"/>
  <c r="H89" i="27"/>
  <c r="I88" i="27"/>
  <c r="H88" i="27"/>
  <c r="I87" i="27"/>
  <c r="H87" i="27"/>
  <c r="I86" i="27"/>
  <c r="H86" i="27"/>
  <c r="I85" i="27"/>
  <c r="H85" i="27"/>
  <c r="I84" i="27"/>
  <c r="H84" i="27"/>
  <c r="I83" i="27"/>
  <c r="H83" i="27"/>
  <c r="I82" i="27"/>
  <c r="H82" i="27"/>
  <c r="I81" i="27"/>
  <c r="H81" i="27"/>
  <c r="I80" i="27"/>
  <c r="H80" i="27"/>
  <c r="I79" i="27"/>
  <c r="H79" i="27"/>
  <c r="I78" i="27"/>
  <c r="H78" i="27"/>
  <c r="I77" i="27"/>
  <c r="H77" i="27"/>
  <c r="I76" i="27"/>
  <c r="H76" i="27"/>
  <c r="I75" i="27"/>
  <c r="H75" i="27"/>
  <c r="I74" i="27"/>
  <c r="H74" i="27"/>
  <c r="I73" i="27"/>
  <c r="H73" i="27"/>
  <c r="I72" i="27"/>
  <c r="H72" i="27"/>
  <c r="I71" i="27"/>
  <c r="H71" i="27"/>
  <c r="I70" i="27"/>
  <c r="H70" i="27"/>
  <c r="I69" i="27"/>
  <c r="H69" i="27"/>
  <c r="I68" i="27"/>
  <c r="H68" i="27"/>
  <c r="I67" i="27"/>
  <c r="H67" i="27"/>
  <c r="I66" i="27"/>
  <c r="H66" i="27"/>
  <c r="I65" i="27"/>
  <c r="H65" i="27"/>
  <c r="I64" i="27"/>
  <c r="H64" i="27"/>
  <c r="I63" i="27"/>
  <c r="H63" i="27"/>
  <c r="I62" i="27"/>
  <c r="H62" i="27"/>
  <c r="I61" i="27"/>
  <c r="H61" i="27"/>
  <c r="I60" i="27"/>
  <c r="H60" i="27"/>
  <c r="I59" i="27"/>
  <c r="H59" i="27"/>
  <c r="I58" i="27"/>
  <c r="H58" i="27"/>
  <c r="I57" i="27"/>
  <c r="H57" i="27"/>
  <c r="I56" i="27"/>
  <c r="H56" i="27"/>
  <c r="I55" i="27"/>
  <c r="H55" i="27"/>
  <c r="I54" i="27"/>
  <c r="H54" i="27"/>
  <c r="I53" i="27"/>
  <c r="H53" i="27"/>
  <c r="I52" i="27"/>
  <c r="H52" i="27"/>
  <c r="I51" i="27"/>
  <c r="H51" i="27"/>
  <c r="I50" i="27"/>
  <c r="H50" i="27"/>
  <c r="I49" i="27"/>
  <c r="H49" i="27"/>
  <c r="I48" i="27"/>
  <c r="H48" i="27"/>
  <c r="I47" i="27"/>
  <c r="H47" i="27"/>
  <c r="I46" i="27"/>
  <c r="H46" i="27"/>
  <c r="I45" i="27"/>
  <c r="H45" i="27"/>
  <c r="I44" i="27"/>
  <c r="H44" i="27"/>
  <c r="I43" i="27"/>
  <c r="H43" i="27"/>
  <c r="I42" i="27"/>
  <c r="H42" i="27"/>
  <c r="I41" i="27"/>
  <c r="H41" i="27"/>
  <c r="I40" i="27"/>
  <c r="H40" i="27"/>
  <c r="I39" i="27"/>
  <c r="H39" i="27"/>
  <c r="I38" i="27"/>
  <c r="H38" i="27"/>
  <c r="I37" i="27"/>
  <c r="H37" i="27"/>
  <c r="I36" i="27"/>
  <c r="H36" i="27"/>
  <c r="I35" i="27"/>
  <c r="H35" i="27"/>
  <c r="I34" i="27"/>
  <c r="H34" i="27"/>
  <c r="I33" i="27"/>
  <c r="H33" i="27"/>
  <c r="I32" i="27"/>
  <c r="H32" i="27"/>
  <c r="I31" i="27"/>
  <c r="H31" i="27"/>
  <c r="I30" i="27"/>
  <c r="H30" i="27"/>
  <c r="I29" i="27"/>
  <c r="H29" i="27"/>
  <c r="I28" i="27"/>
  <c r="H28" i="27"/>
  <c r="I27" i="27"/>
  <c r="H27" i="27"/>
  <c r="I26" i="27"/>
  <c r="H26" i="27"/>
  <c r="I25" i="27"/>
  <c r="H25" i="27"/>
  <c r="I24" i="27"/>
  <c r="H24" i="27"/>
  <c r="I23" i="27"/>
  <c r="H23" i="27"/>
  <c r="I22" i="27"/>
  <c r="H22" i="27"/>
  <c r="I21" i="27"/>
  <c r="H21" i="27"/>
  <c r="I20" i="27"/>
  <c r="H20" i="27"/>
  <c r="I19" i="27"/>
  <c r="H19" i="27"/>
  <c r="I18" i="27"/>
  <c r="H18" i="27"/>
  <c r="I17" i="27"/>
  <c r="H17" i="27"/>
  <c r="I16" i="27"/>
  <c r="H16" i="27"/>
  <c r="I15" i="27"/>
  <c r="H15" i="27"/>
  <c r="I14" i="27"/>
  <c r="H14" i="27"/>
  <c r="I13" i="27"/>
  <c r="H13" i="27"/>
  <c r="I12" i="27"/>
  <c r="H12" i="27"/>
  <c r="I11" i="27"/>
  <c r="H11" i="27"/>
  <c r="I10" i="27"/>
  <c r="H10" i="27"/>
  <c r="I9" i="27"/>
  <c r="H9" i="27"/>
  <c r="I8" i="27"/>
  <c r="H8" i="27"/>
  <c r="I7" i="27"/>
  <c r="H7" i="27"/>
  <c r="I6" i="27"/>
  <c r="H6" i="27"/>
  <c r="I5" i="27"/>
  <c r="H5" i="27"/>
  <c r="I4" i="27"/>
  <c r="H4" i="27"/>
  <c r="I3" i="27"/>
  <c r="H3" i="27"/>
  <c r="I2" i="27"/>
  <c r="H2" i="27"/>
  <c r="S17" i="18" l="1"/>
  <c r="S18" i="18"/>
  <c r="S19" i="18"/>
  <c r="S20" i="18"/>
  <c r="S21" i="18"/>
  <c r="S22" i="18"/>
  <c r="S23" i="18"/>
  <c r="S24" i="18"/>
  <c r="S25" i="18"/>
  <c r="S26" i="18"/>
  <c r="S27" i="18"/>
  <c r="S28" i="18"/>
  <c r="S29" i="18"/>
  <c r="S30" i="18"/>
  <c r="S31" i="18"/>
  <c r="S32" i="18"/>
  <c r="S33" i="18"/>
  <c r="R17" i="18"/>
  <c r="R18" i="18"/>
  <c r="R19" i="18"/>
  <c r="R20" i="18"/>
  <c r="R21" i="18"/>
  <c r="R22" i="18"/>
  <c r="R23" i="18"/>
  <c r="R24" i="18"/>
  <c r="R25" i="18"/>
  <c r="R26" i="18"/>
  <c r="R27" i="18"/>
  <c r="R28" i="18"/>
  <c r="R29" i="18"/>
  <c r="R30" i="18"/>
  <c r="R31" i="18"/>
  <c r="R32" i="18"/>
  <c r="R33" i="18"/>
  <c r="Q17" i="18"/>
  <c r="Q18" i="18"/>
  <c r="Q19" i="18"/>
  <c r="Q20" i="18"/>
  <c r="Q21" i="18"/>
  <c r="Q22" i="18"/>
  <c r="Q23" i="18"/>
  <c r="Q24" i="18"/>
  <c r="Q25" i="18"/>
  <c r="Q26" i="18"/>
  <c r="Q27" i="18"/>
  <c r="Q28" i="18"/>
  <c r="Q29" i="18"/>
  <c r="Q30" i="18"/>
  <c r="Q31" i="18"/>
  <c r="Q32" i="18"/>
  <c r="Q33" i="18"/>
  <c r="P17" i="18"/>
  <c r="P18" i="18"/>
  <c r="P19" i="18"/>
  <c r="P20" i="18"/>
  <c r="P21" i="18"/>
  <c r="P22" i="18"/>
  <c r="P23" i="18"/>
  <c r="P24" i="18"/>
  <c r="P25" i="18"/>
  <c r="P26" i="18"/>
  <c r="P27" i="18"/>
  <c r="P28" i="18"/>
  <c r="P29" i="18"/>
  <c r="P30" i="18"/>
  <c r="P31" i="18"/>
  <c r="P32" i="18"/>
  <c r="P33" i="18"/>
  <c r="O17" i="18"/>
  <c r="O18" i="18"/>
  <c r="O19" i="18"/>
  <c r="O21" i="18"/>
  <c r="O22" i="18"/>
  <c r="O23" i="18"/>
  <c r="O24" i="18"/>
  <c r="O25" i="18"/>
  <c r="O26" i="18"/>
  <c r="O27" i="18"/>
  <c r="O28" i="18"/>
  <c r="O29" i="18"/>
  <c r="O30" i="18"/>
  <c r="O31" i="18"/>
  <c r="O32" i="18"/>
  <c r="O33" i="18"/>
  <c r="N17" i="18"/>
  <c r="N18" i="18"/>
  <c r="N19" i="18"/>
  <c r="N20" i="18"/>
  <c r="N21" i="18"/>
  <c r="N22" i="18"/>
  <c r="N23" i="18"/>
  <c r="N24" i="18"/>
  <c r="N25" i="18"/>
  <c r="N26" i="18"/>
  <c r="N27" i="18"/>
  <c r="N28" i="18"/>
  <c r="N29" i="18"/>
  <c r="N30" i="18"/>
  <c r="N31" i="18"/>
  <c r="N32" i="18"/>
  <c r="N33" i="18"/>
  <c r="T4" i="5" l="1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3" i="5"/>
  <c r="T2" i="5"/>
  <c r="I2" i="3" l="1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H241" i="3"/>
  <c r="H240" i="3"/>
  <c r="H239" i="3"/>
  <c r="H238" i="3"/>
  <c r="H237" i="3"/>
  <c r="H236" i="3"/>
  <c r="H235" i="3"/>
  <c r="H234" i="3"/>
  <c r="H233" i="3"/>
  <c r="H232" i="3"/>
  <c r="H231" i="3"/>
  <c r="H230" i="3"/>
  <c r="H229" i="3"/>
  <c r="H228" i="3"/>
  <c r="H227" i="3"/>
  <c r="H226" i="3"/>
  <c r="H225" i="3"/>
  <c r="H224" i="3"/>
  <c r="H223" i="3"/>
  <c r="H222" i="3"/>
  <c r="H221" i="3"/>
  <c r="H220" i="3"/>
  <c r="H219" i="3"/>
  <c r="H218" i="3"/>
  <c r="H217" i="3"/>
  <c r="H216" i="3"/>
  <c r="H215" i="3"/>
  <c r="H214" i="3"/>
  <c r="H213" i="3"/>
  <c r="H212" i="3"/>
  <c r="H211" i="3"/>
  <c r="H210" i="3"/>
  <c r="H209" i="3"/>
  <c r="H208" i="3"/>
  <c r="H207" i="3"/>
  <c r="H206" i="3"/>
  <c r="H205" i="3"/>
  <c r="H204" i="3"/>
  <c r="H203" i="3"/>
  <c r="H202" i="3"/>
  <c r="H201" i="3"/>
  <c r="H200" i="3"/>
  <c r="H199" i="3"/>
  <c r="H198" i="3"/>
  <c r="H197" i="3"/>
  <c r="H196" i="3"/>
  <c r="H195" i="3"/>
  <c r="H194" i="3"/>
  <c r="H193" i="3"/>
  <c r="H192" i="3"/>
  <c r="H191" i="3"/>
  <c r="H190" i="3"/>
  <c r="H189" i="3"/>
  <c r="H188" i="3"/>
  <c r="H187" i="3"/>
  <c r="H186" i="3"/>
  <c r="H185" i="3"/>
  <c r="H184" i="3"/>
  <c r="H183" i="3"/>
  <c r="H182" i="3"/>
  <c r="H181" i="3"/>
  <c r="H180" i="3"/>
  <c r="H179" i="3"/>
  <c r="H178" i="3"/>
  <c r="H177" i="3"/>
  <c r="H176" i="3"/>
  <c r="H175" i="3"/>
  <c r="H174" i="3"/>
  <c r="H173" i="3"/>
  <c r="H172" i="3"/>
  <c r="H171" i="3"/>
  <c r="H170" i="3"/>
  <c r="H169" i="3"/>
  <c r="H168" i="3"/>
  <c r="H167" i="3"/>
  <c r="H166" i="3"/>
  <c r="H165" i="3"/>
  <c r="H164" i="3"/>
  <c r="H163" i="3"/>
  <c r="H162" i="3"/>
  <c r="H161" i="3"/>
  <c r="H160" i="3"/>
  <c r="H159" i="3"/>
  <c r="H158" i="3"/>
  <c r="H157" i="3"/>
  <c r="H156" i="3"/>
  <c r="H155" i="3"/>
  <c r="H154" i="3"/>
  <c r="H153" i="3"/>
  <c r="H152" i="3"/>
  <c r="H151" i="3"/>
  <c r="H150" i="3"/>
  <c r="H149" i="3"/>
  <c r="H148" i="3"/>
  <c r="H147" i="3"/>
  <c r="H146" i="3"/>
  <c r="H145" i="3"/>
  <c r="H144" i="3"/>
  <c r="H143" i="3"/>
  <c r="H142" i="3"/>
  <c r="H141" i="3"/>
  <c r="H140" i="3"/>
  <c r="H139" i="3"/>
  <c r="H138" i="3"/>
  <c r="H137" i="3"/>
  <c r="H136" i="3"/>
  <c r="H135" i="3"/>
  <c r="H134" i="3"/>
  <c r="H133" i="3"/>
  <c r="H132" i="3"/>
  <c r="H131" i="3"/>
  <c r="H130" i="3"/>
  <c r="H129" i="3"/>
  <c r="H128" i="3"/>
  <c r="H127" i="3"/>
  <c r="H126" i="3"/>
  <c r="H125" i="3"/>
  <c r="H124" i="3"/>
  <c r="H123" i="3"/>
  <c r="H122" i="3"/>
  <c r="H121" i="3"/>
  <c r="H120" i="3"/>
  <c r="H119" i="3"/>
  <c r="H118" i="3"/>
  <c r="H117" i="3"/>
  <c r="H116" i="3"/>
  <c r="H115" i="3"/>
  <c r="H114" i="3"/>
  <c r="H113" i="3"/>
  <c r="H112" i="3"/>
  <c r="H111" i="3"/>
  <c r="H110" i="3"/>
  <c r="H109" i="3"/>
  <c r="H108" i="3"/>
  <c r="H107" i="3"/>
  <c r="H106" i="3"/>
  <c r="H105" i="3"/>
  <c r="H104" i="3"/>
  <c r="H103" i="3"/>
  <c r="H102" i="3"/>
  <c r="H101" i="3"/>
  <c r="H100" i="3"/>
  <c r="H99" i="3"/>
  <c r="H98" i="3"/>
  <c r="H97" i="3"/>
  <c r="H96" i="3"/>
  <c r="H95" i="3"/>
  <c r="H94" i="3"/>
  <c r="H93" i="3"/>
  <c r="H92" i="3"/>
  <c r="H91" i="3"/>
  <c r="H90" i="3"/>
  <c r="H89" i="3"/>
  <c r="H88" i="3"/>
  <c r="H87" i="3"/>
  <c r="H86" i="3"/>
  <c r="H85" i="3"/>
  <c r="H84" i="3"/>
  <c r="H83" i="3"/>
  <c r="H82" i="3"/>
  <c r="H81" i="3"/>
  <c r="H80" i="3"/>
  <c r="H79" i="3"/>
  <c r="H78" i="3"/>
  <c r="H77" i="3"/>
  <c r="H76" i="3"/>
  <c r="H75" i="3"/>
  <c r="H74" i="3"/>
  <c r="H73" i="3"/>
  <c r="H72" i="3"/>
  <c r="H71" i="3"/>
  <c r="H70" i="3"/>
  <c r="H69" i="3"/>
  <c r="H68" i="3"/>
  <c r="H67" i="3"/>
  <c r="H66" i="3"/>
  <c r="H65" i="3"/>
  <c r="H64" i="3"/>
  <c r="H63" i="3"/>
  <c r="H62" i="3"/>
  <c r="H61" i="3"/>
  <c r="H60" i="3"/>
  <c r="H59" i="3"/>
  <c r="H58" i="3"/>
  <c r="H57" i="3"/>
  <c r="H56" i="3"/>
  <c r="H55" i="3"/>
  <c r="H54" i="3"/>
  <c r="H53" i="3"/>
  <c r="H52" i="3"/>
  <c r="H51" i="3"/>
  <c r="H50" i="3"/>
  <c r="H49" i="3"/>
  <c r="H48" i="3"/>
  <c r="H47" i="3"/>
  <c r="H46" i="3"/>
  <c r="H45" i="3"/>
  <c r="H44" i="3"/>
  <c r="H43" i="3"/>
  <c r="H42" i="3"/>
  <c r="H41" i="3"/>
  <c r="H40" i="3"/>
  <c r="H39" i="3"/>
  <c r="H38" i="3"/>
  <c r="H37" i="3"/>
  <c r="H36" i="3"/>
  <c r="H35" i="3"/>
  <c r="H34" i="3"/>
  <c r="H33" i="3"/>
  <c r="H32" i="3"/>
  <c r="H31" i="3"/>
  <c r="H30" i="3"/>
  <c r="H29" i="3"/>
  <c r="H28" i="3"/>
  <c r="H27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H11" i="3"/>
  <c r="H10" i="3"/>
  <c r="H9" i="3"/>
  <c r="H8" i="3"/>
  <c r="H7" i="3"/>
  <c r="H6" i="3"/>
  <c r="H5" i="3"/>
  <c r="H4" i="3"/>
  <c r="H3" i="3"/>
  <c r="H2" i="3"/>
  <c r="B3" i="4" l="1"/>
  <c r="C3" i="4"/>
  <c r="D3" i="4"/>
  <c r="E3" i="4"/>
  <c r="B4" i="4"/>
  <c r="B5" i="4" s="1"/>
  <c r="C4" i="4"/>
  <c r="C5" i="4" s="1"/>
  <c r="D4" i="4"/>
  <c r="D5" i="4" s="1"/>
  <c r="E4" i="4"/>
  <c r="E5" i="4" s="1"/>
  <c r="A5" i="15"/>
  <c r="C5" i="15"/>
  <c r="B5" i="15"/>
  <c r="F3" i="4" l="1"/>
  <c r="D16" i="4" s="1"/>
  <c r="F5" i="4"/>
  <c r="G7" i="4"/>
  <c r="G9" i="4" s="1"/>
  <c r="E6" i="4"/>
  <c r="E7" i="4" s="1"/>
  <c r="D6" i="4"/>
  <c r="D7" i="4" s="1"/>
  <c r="C6" i="4"/>
  <c r="C7" i="4" s="1"/>
  <c r="B6" i="4"/>
  <c r="B7" i="4" s="1"/>
  <c r="L49" i="2"/>
  <c r="J49" i="2"/>
  <c r="I49" i="2"/>
  <c r="H49" i="2"/>
  <c r="G49" i="2"/>
  <c r="F49" i="2"/>
  <c r="E49" i="2"/>
  <c r="L48" i="2"/>
  <c r="J48" i="2"/>
  <c r="I48" i="2"/>
  <c r="H48" i="2"/>
  <c r="G48" i="2"/>
  <c r="F48" i="2"/>
  <c r="E48" i="2"/>
  <c r="L47" i="2"/>
  <c r="J47" i="2"/>
  <c r="I47" i="2"/>
  <c r="H47" i="2"/>
  <c r="G47" i="2"/>
  <c r="F47" i="2"/>
  <c r="E47" i="2"/>
  <c r="L46" i="2"/>
  <c r="J46" i="2"/>
  <c r="I46" i="2"/>
  <c r="H46" i="2"/>
  <c r="G46" i="2"/>
  <c r="F46" i="2"/>
  <c r="E46" i="2"/>
  <c r="L45" i="2"/>
  <c r="J45" i="2"/>
  <c r="I45" i="2"/>
  <c r="H45" i="2"/>
  <c r="G45" i="2"/>
  <c r="F45" i="2"/>
  <c r="E45" i="2"/>
  <c r="L44" i="2"/>
  <c r="J44" i="2"/>
  <c r="I44" i="2"/>
  <c r="H44" i="2"/>
  <c r="G44" i="2"/>
  <c r="F44" i="2"/>
  <c r="E44" i="2"/>
  <c r="L43" i="2"/>
  <c r="J43" i="2"/>
  <c r="I43" i="2"/>
  <c r="H43" i="2"/>
  <c r="G43" i="2"/>
  <c r="F43" i="2"/>
  <c r="E43" i="2"/>
  <c r="L42" i="2"/>
  <c r="J42" i="2"/>
  <c r="I42" i="2"/>
  <c r="H42" i="2"/>
  <c r="G42" i="2"/>
  <c r="F42" i="2"/>
  <c r="E42" i="2"/>
  <c r="L41" i="2"/>
  <c r="J41" i="2"/>
  <c r="I41" i="2"/>
  <c r="H41" i="2"/>
  <c r="G41" i="2"/>
  <c r="F41" i="2"/>
  <c r="E41" i="2"/>
  <c r="L40" i="2"/>
  <c r="J40" i="2"/>
  <c r="I40" i="2"/>
  <c r="H40" i="2"/>
  <c r="G40" i="2"/>
  <c r="F40" i="2"/>
  <c r="E40" i="2"/>
  <c r="L39" i="2"/>
  <c r="J39" i="2"/>
  <c r="I39" i="2"/>
  <c r="H39" i="2"/>
  <c r="G39" i="2"/>
  <c r="F39" i="2"/>
  <c r="E39" i="2"/>
  <c r="L38" i="2"/>
  <c r="J38" i="2"/>
  <c r="I38" i="2"/>
  <c r="H38" i="2"/>
  <c r="G38" i="2"/>
  <c r="F38" i="2"/>
  <c r="E38" i="2"/>
  <c r="L37" i="2"/>
  <c r="J37" i="2"/>
  <c r="I37" i="2"/>
  <c r="H37" i="2"/>
  <c r="G37" i="2"/>
  <c r="F37" i="2"/>
  <c r="E37" i="2"/>
  <c r="L36" i="2"/>
  <c r="J36" i="2"/>
  <c r="I36" i="2"/>
  <c r="H36" i="2"/>
  <c r="G36" i="2"/>
  <c r="F36" i="2"/>
  <c r="E36" i="2"/>
  <c r="L35" i="2"/>
  <c r="J35" i="2"/>
  <c r="I35" i="2"/>
  <c r="H35" i="2"/>
  <c r="G35" i="2"/>
  <c r="F35" i="2"/>
  <c r="E35" i="2"/>
  <c r="L34" i="2"/>
  <c r="J34" i="2"/>
  <c r="I34" i="2"/>
  <c r="H34" i="2"/>
  <c r="G34" i="2"/>
  <c r="F34" i="2"/>
  <c r="E34" i="2"/>
  <c r="L33" i="2"/>
  <c r="J33" i="2"/>
  <c r="I33" i="2"/>
  <c r="H33" i="2"/>
  <c r="G33" i="2"/>
  <c r="F33" i="2"/>
  <c r="E33" i="2"/>
  <c r="L32" i="2"/>
  <c r="J32" i="2"/>
  <c r="I32" i="2"/>
  <c r="H32" i="2"/>
  <c r="G32" i="2"/>
  <c r="F32" i="2"/>
  <c r="E32" i="2"/>
  <c r="L31" i="2"/>
  <c r="J31" i="2"/>
  <c r="I31" i="2"/>
  <c r="H31" i="2"/>
  <c r="G31" i="2"/>
  <c r="F31" i="2"/>
  <c r="E31" i="2"/>
  <c r="L30" i="2"/>
  <c r="J30" i="2"/>
  <c r="I30" i="2"/>
  <c r="H30" i="2"/>
  <c r="G30" i="2"/>
  <c r="F30" i="2"/>
  <c r="E30" i="2"/>
  <c r="L29" i="2"/>
  <c r="J29" i="2"/>
  <c r="I29" i="2"/>
  <c r="H29" i="2"/>
  <c r="G29" i="2"/>
  <c r="F29" i="2"/>
  <c r="E29" i="2"/>
  <c r="L28" i="2"/>
  <c r="J28" i="2"/>
  <c r="I28" i="2"/>
  <c r="H28" i="2"/>
  <c r="G28" i="2"/>
  <c r="F28" i="2"/>
  <c r="E28" i="2"/>
  <c r="L27" i="2"/>
  <c r="J27" i="2"/>
  <c r="I27" i="2"/>
  <c r="H27" i="2"/>
  <c r="G27" i="2"/>
  <c r="F27" i="2"/>
  <c r="E27" i="2"/>
  <c r="L26" i="2"/>
  <c r="J26" i="2"/>
  <c r="I26" i="2"/>
  <c r="H26" i="2"/>
  <c r="G26" i="2"/>
  <c r="F26" i="2"/>
  <c r="E26" i="2"/>
  <c r="L25" i="2"/>
  <c r="J25" i="2"/>
  <c r="I25" i="2"/>
  <c r="H25" i="2"/>
  <c r="G25" i="2"/>
  <c r="F25" i="2"/>
  <c r="E25" i="2"/>
  <c r="L24" i="2"/>
  <c r="J24" i="2"/>
  <c r="I24" i="2"/>
  <c r="H24" i="2"/>
  <c r="G24" i="2"/>
  <c r="F24" i="2"/>
  <c r="E24" i="2"/>
  <c r="L23" i="2"/>
  <c r="J23" i="2"/>
  <c r="I23" i="2"/>
  <c r="H23" i="2"/>
  <c r="G23" i="2"/>
  <c r="F23" i="2"/>
  <c r="E23" i="2"/>
  <c r="L22" i="2"/>
  <c r="J22" i="2"/>
  <c r="I22" i="2"/>
  <c r="H22" i="2"/>
  <c r="G22" i="2"/>
  <c r="F22" i="2"/>
  <c r="E22" i="2"/>
  <c r="L21" i="2"/>
  <c r="J21" i="2"/>
  <c r="I21" i="2"/>
  <c r="H21" i="2"/>
  <c r="G21" i="2"/>
  <c r="F21" i="2"/>
  <c r="E21" i="2"/>
  <c r="L20" i="2"/>
  <c r="J20" i="2"/>
  <c r="I20" i="2"/>
  <c r="H20" i="2"/>
  <c r="G20" i="2"/>
  <c r="F20" i="2"/>
  <c r="E20" i="2"/>
  <c r="L19" i="2"/>
  <c r="J19" i="2"/>
  <c r="I19" i="2"/>
  <c r="H19" i="2"/>
  <c r="G19" i="2"/>
  <c r="F19" i="2"/>
  <c r="E19" i="2"/>
  <c r="L18" i="2"/>
  <c r="J18" i="2"/>
  <c r="I18" i="2"/>
  <c r="H18" i="2"/>
  <c r="G18" i="2"/>
  <c r="F18" i="2"/>
  <c r="E18" i="2"/>
  <c r="L17" i="2"/>
  <c r="J17" i="2"/>
  <c r="I17" i="2"/>
  <c r="H17" i="2"/>
  <c r="G17" i="2"/>
  <c r="F17" i="2"/>
  <c r="E17" i="2"/>
  <c r="L16" i="2"/>
  <c r="J16" i="2"/>
  <c r="I16" i="2"/>
  <c r="H16" i="2"/>
  <c r="G16" i="2"/>
  <c r="F16" i="2"/>
  <c r="E16" i="2"/>
  <c r="L15" i="2"/>
  <c r="J15" i="2"/>
  <c r="I15" i="2"/>
  <c r="H15" i="2"/>
  <c r="G15" i="2"/>
  <c r="F15" i="2"/>
  <c r="E15" i="2"/>
  <c r="L14" i="2"/>
  <c r="J14" i="2"/>
  <c r="I14" i="2"/>
  <c r="H14" i="2"/>
  <c r="G14" i="2"/>
  <c r="F14" i="2"/>
  <c r="E14" i="2"/>
  <c r="L13" i="2"/>
  <c r="J13" i="2"/>
  <c r="I13" i="2"/>
  <c r="H13" i="2"/>
  <c r="G13" i="2"/>
  <c r="F13" i="2"/>
  <c r="E13" i="2"/>
  <c r="L12" i="2"/>
  <c r="J12" i="2"/>
  <c r="I12" i="2"/>
  <c r="H12" i="2"/>
  <c r="G12" i="2"/>
  <c r="F12" i="2"/>
  <c r="E12" i="2"/>
  <c r="L11" i="2"/>
  <c r="J11" i="2"/>
  <c r="I11" i="2"/>
  <c r="H11" i="2"/>
  <c r="G11" i="2"/>
  <c r="F11" i="2"/>
  <c r="E11" i="2"/>
  <c r="L10" i="2"/>
  <c r="J10" i="2"/>
  <c r="I10" i="2"/>
  <c r="H10" i="2"/>
  <c r="G10" i="2"/>
  <c r="F10" i="2"/>
  <c r="E10" i="2"/>
  <c r="L9" i="2"/>
  <c r="J9" i="2"/>
  <c r="I9" i="2"/>
  <c r="H9" i="2"/>
  <c r="G9" i="2"/>
  <c r="F9" i="2"/>
  <c r="E9" i="2"/>
  <c r="L8" i="2"/>
  <c r="J8" i="2"/>
  <c r="I8" i="2"/>
  <c r="H8" i="2"/>
  <c r="G8" i="2"/>
  <c r="F8" i="2"/>
  <c r="E8" i="2"/>
  <c r="L7" i="2"/>
  <c r="J7" i="2"/>
  <c r="I7" i="2"/>
  <c r="H7" i="2"/>
  <c r="G7" i="2"/>
  <c r="F7" i="2"/>
  <c r="E7" i="2"/>
  <c r="L6" i="2"/>
  <c r="J6" i="2"/>
  <c r="I6" i="2"/>
  <c r="H6" i="2"/>
  <c r="G6" i="2"/>
  <c r="F6" i="2"/>
  <c r="E6" i="2"/>
  <c r="L5" i="2"/>
  <c r="J5" i="2"/>
  <c r="I5" i="2"/>
  <c r="H5" i="2"/>
  <c r="G5" i="2"/>
  <c r="F5" i="2"/>
  <c r="E5" i="2"/>
  <c r="F7" i="4" l="1"/>
  <c r="D15" i="4" s="1"/>
  <c r="D19" i="4" s="1"/>
</calcChain>
</file>

<file path=xl/sharedStrings.xml><?xml version="1.0" encoding="utf-8"?>
<sst xmlns="http://schemas.openxmlformats.org/spreadsheetml/2006/main" count="8523" uniqueCount="961">
  <si>
    <t>N° FACTURA</t>
  </si>
  <si>
    <t>COSTOS</t>
  </si>
  <si>
    <t>VALOR VENTA</t>
  </si>
  <si>
    <t>CODIGO VENTA</t>
  </si>
  <si>
    <t>SECTOR VENTA</t>
  </si>
  <si>
    <t>MODO PAGO</t>
  </si>
  <si>
    <t>DEUDA</t>
  </si>
  <si>
    <t>TIPO DE VENTA</t>
  </si>
  <si>
    <t>NOMBRE EMPRESA</t>
  </si>
  <si>
    <t>ORIGEN COMPRADOR</t>
  </si>
  <si>
    <t>0002-0001742</t>
  </si>
  <si>
    <t>UTILIDAD</t>
  </si>
  <si>
    <t>2-3646</t>
  </si>
  <si>
    <t>SUELDOS</t>
  </si>
  <si>
    <t>SEMILLAS</t>
  </si>
  <si>
    <t>FERTILIZANTE</t>
  </si>
  <si>
    <t>AGUA</t>
  </si>
  <si>
    <t>MAQUINARIA</t>
  </si>
  <si>
    <t>DISTRIBUCION</t>
  </si>
  <si>
    <t>INDUMENTARIA</t>
  </si>
  <si>
    <t>COSTOS DE PRODUCIR</t>
  </si>
  <si>
    <t>INGRESOS</t>
  </si>
  <si>
    <t>SECTOR PUBLICO</t>
  </si>
  <si>
    <t>PRODUCTOS</t>
  </si>
  <si>
    <t>CREDITO</t>
  </si>
  <si>
    <t xml:space="preserve">ARANDANOS </t>
  </si>
  <si>
    <t xml:space="preserve">MANZANAS </t>
  </si>
  <si>
    <t xml:space="preserve">PERAS </t>
  </si>
  <si>
    <t xml:space="preserve">UVAS </t>
  </si>
  <si>
    <t>CANTIDAD PRODUCIDA (KG)</t>
  </si>
  <si>
    <t>ALVARO VELEZ Y CIA LTDA.</t>
  </si>
  <si>
    <t>IQUIQUE</t>
  </si>
  <si>
    <t>COSTO PRODUCIR (KG)</t>
  </si>
  <si>
    <t>0001-0002048</t>
  </si>
  <si>
    <t>2-3648</t>
  </si>
  <si>
    <t>CONTADO</t>
  </si>
  <si>
    <t>NORTH AMERICAN FRUIT COMPANIES</t>
  </si>
  <si>
    <t>EEUU</t>
  </si>
  <si>
    <t>0001-0001598</t>
  </si>
  <si>
    <t>2-3239</t>
  </si>
  <si>
    <t>SINCO LTDA S.C.A.</t>
  </si>
  <si>
    <t>HOLANDA</t>
  </si>
  <si>
    <t>0002-0001379</t>
  </si>
  <si>
    <t>1-3912</t>
  </si>
  <si>
    <t>SECTOR PRIVADO</t>
  </si>
  <si>
    <t>CANTIDAD EXPORTADA(KG)</t>
  </si>
  <si>
    <t>DOW CORNING HOLAND S.A.</t>
  </si>
  <si>
    <t>0003-0001187</t>
  </si>
  <si>
    <t>1-3670</t>
  </si>
  <si>
    <t>SSK COMPANIES</t>
  </si>
  <si>
    <t>0001-0002157</t>
  </si>
  <si>
    <t>2-3587</t>
  </si>
  <si>
    <t>PRECIO EXPORTACION(KG)</t>
  </si>
  <si>
    <t>SUMAZARI S.A</t>
  </si>
  <si>
    <t>0001-0001961</t>
  </si>
  <si>
    <t>1-3348</t>
  </si>
  <si>
    <t>CALYPSO MONTERREY LTDA</t>
  </si>
  <si>
    <t>CANTIDAD VENTA CHILE(KG)</t>
  </si>
  <si>
    <t>MEXICO</t>
  </si>
  <si>
    <t>0002-0002803</t>
  </si>
  <si>
    <t>1-1928</t>
  </si>
  <si>
    <t>PRECIO VENTA CHILE(KG)</t>
  </si>
  <si>
    <t>RUDESCO S.A.</t>
  </si>
  <si>
    <t>RANCAGUA</t>
  </si>
  <si>
    <t>0002-0002717</t>
  </si>
  <si>
    <t>1-4538</t>
  </si>
  <si>
    <t>INVERSIONES Y NEGOCIOS FRUTICOLAS S.A.</t>
  </si>
  <si>
    <t>0003-0001272</t>
  </si>
  <si>
    <t>1-1616</t>
  </si>
  <si>
    <t xml:space="preserve">INVESTISSEMENTS
</t>
  </si>
  <si>
    <t>PROVEEDORES</t>
  </si>
  <si>
    <t>0001-0001652</t>
  </si>
  <si>
    <t>2-1307</t>
  </si>
  <si>
    <t>AGRORAMA</t>
  </si>
  <si>
    <t>COPEVAL</t>
  </si>
  <si>
    <t xml:space="preserve">LINHAMDAN ARBOLD COMPANY </t>
  </si>
  <si>
    <t>CONSUMIDORES</t>
  </si>
  <si>
    <t>CHILE, EEUU, HOLANDA, INGLATERRA</t>
  </si>
  <si>
    <t>0002-0002611</t>
  </si>
  <si>
    <t>2-2193</t>
  </si>
  <si>
    <t>TEMPORADA</t>
  </si>
  <si>
    <t>ENTRE OCTUBRE Y ABRIL</t>
  </si>
  <si>
    <t>AÑO COMPLETO(MAYOR TEMPORADA A CONTAR OCTUBRE)</t>
  </si>
  <si>
    <t>INVERSIONES VIENA S.A.</t>
  </si>
  <si>
    <t>ENTRE ENERO Y OCTUBRE</t>
  </si>
  <si>
    <t>ENTRE NOVIEMBRE Y ABRIL</t>
  </si>
  <si>
    <t>SUPERFICIE UTILIZADA</t>
  </si>
  <si>
    <t>0002-0001543</t>
  </si>
  <si>
    <t>2 HECTAREAS</t>
  </si>
  <si>
    <t>3 HECTAREAS</t>
  </si>
  <si>
    <t>2-1659</t>
  </si>
  <si>
    <t>AGUA UTILIZADA (LITROS)</t>
  </si>
  <si>
    <t>BEGOLE S.A.</t>
  </si>
  <si>
    <t>0003-0002852</t>
  </si>
  <si>
    <t>2-3486</t>
  </si>
  <si>
    <t>EUROPE FRUIT ENGINEERING INC</t>
  </si>
  <si>
    <t>0003-0001024</t>
  </si>
  <si>
    <t>2-1476</t>
  </si>
  <si>
    <t>DIGALI S.A.</t>
  </si>
  <si>
    <t>0002-0001006</t>
  </si>
  <si>
    <t>1-2903</t>
  </si>
  <si>
    <t>INVERITAKA LTDA</t>
  </si>
  <si>
    <t>*TODO LO NECESARIO PARA SACAR EL PRODUCTO TERMINADO, A EXCEPCION DE LOS SUELDOS</t>
  </si>
  <si>
    <t>COSTOS PRODUCIR</t>
  </si>
  <si>
    <t>0001-0002036</t>
  </si>
  <si>
    <t>1-3065</t>
  </si>
  <si>
    <t>CORPORACION VENTAS LTDA.</t>
  </si>
  <si>
    <t>TEMUCO</t>
  </si>
  <si>
    <t>TOTAL</t>
  </si>
  <si>
    <t>0002-0001467</t>
  </si>
  <si>
    <t>1-3391</t>
  </si>
  <si>
    <t>GILBERTO HURTADO Y CIA. S.C.A.</t>
  </si>
  <si>
    <t>0001-0002240</t>
  </si>
  <si>
    <t>2-4444</t>
  </si>
  <si>
    <t>COMPAÑIA COMERCIAL DE MAQUINARIA LTDA</t>
  </si>
  <si>
    <t>0002-0002436</t>
  </si>
  <si>
    <t>1-3121</t>
  </si>
  <si>
    <t>RESTREP S.C.S.</t>
  </si>
  <si>
    <t>0003-0001412</t>
  </si>
  <si>
    <t>2-4302</t>
  </si>
  <si>
    <t>AGROPECUARIA LOS LLANOS LIMITADA</t>
  </si>
  <si>
    <t>COQUIMBO</t>
  </si>
  <si>
    <t>0002-0001729</t>
  </si>
  <si>
    <t>1-2701</t>
  </si>
  <si>
    <t>INCUBDY S.A.L.</t>
  </si>
  <si>
    <t>0003-0002680</t>
  </si>
  <si>
    <t>2-2549</t>
  </si>
  <si>
    <t>SANTANDER POLLOSAN LTDA</t>
  </si>
  <si>
    <t>SANTIAGO</t>
  </si>
  <si>
    <t>CEDULA</t>
  </si>
  <si>
    <t>0003-0001681</t>
  </si>
  <si>
    <t>1ER. APELLIDO</t>
  </si>
  <si>
    <t>1-2608</t>
  </si>
  <si>
    <t>2DO. APELLIDO</t>
  </si>
  <si>
    <t>NOMBRES</t>
  </si>
  <si>
    <t>COMUNA</t>
  </si>
  <si>
    <t>CARGO</t>
  </si>
  <si>
    <t>ANTIGUEDAD EN EMPRESA</t>
  </si>
  <si>
    <t>COMPAÑIA  CALIMA S A</t>
  </si>
  <si>
    <t>SUELDO</t>
  </si>
  <si>
    <t>CONCEPCION</t>
  </si>
  <si>
    <t>ESTADO CIVIL</t>
  </si>
  <si>
    <t>COBERTURA SALUD</t>
  </si>
  <si>
    <t>NUMERO DE HIJOS</t>
  </si>
  <si>
    <t>0003-0002791</t>
  </si>
  <si>
    <t>N° CELULAR</t>
  </si>
  <si>
    <t>1-4290</t>
  </si>
  <si>
    <t>9390429-3</t>
  </si>
  <si>
    <t>ABALOS</t>
  </si>
  <si>
    <t>ROCHON</t>
  </si>
  <si>
    <t>ALBERTO OSCAR</t>
  </si>
  <si>
    <t xml:space="preserve">
AGRICULTURAL SALES</t>
  </si>
  <si>
    <t>PANQUEHUE</t>
  </si>
  <si>
    <t>TRACTORISTA</t>
  </si>
  <si>
    <t>0002-0001757</t>
  </si>
  <si>
    <t>1-3393</t>
  </si>
  <si>
    <t>LG INDUSTRIAL SYSTEMS DE COLOMBIA S A</t>
  </si>
  <si>
    <t>0003-0002622</t>
  </si>
  <si>
    <t>1-2907</t>
  </si>
  <si>
    <t>12588842-2</t>
  </si>
  <si>
    <t>ABARNO</t>
  </si>
  <si>
    <t>SILVA</t>
  </si>
  <si>
    <t>ARIEL</t>
  </si>
  <si>
    <t>GROUP KANSAS</t>
  </si>
  <si>
    <t>HIJUELAS</t>
  </si>
  <si>
    <t>CAPATAZ</t>
  </si>
  <si>
    <t>0003-0002978</t>
  </si>
  <si>
    <t>2-3172</t>
  </si>
  <si>
    <t>12536051-6</t>
  </si>
  <si>
    <t>ABASCAL</t>
  </si>
  <si>
    <t>BELOQUI</t>
  </si>
  <si>
    <t>WINSTON FRANKLIN</t>
  </si>
  <si>
    <t>MITSUBISHI CORPORATION SUCURSAL EN COLOMBIA</t>
  </si>
  <si>
    <t>LOS ANDES</t>
  </si>
  <si>
    <t>TECNICO GRADO SUPERIOR</t>
  </si>
  <si>
    <t>0002-0001540</t>
  </si>
  <si>
    <t>2-4673</t>
  </si>
  <si>
    <t>7919875-3</t>
  </si>
  <si>
    <t>ABDALA</t>
  </si>
  <si>
    <t>SAPUGA S.A.</t>
  </si>
  <si>
    <t>SCHWARZ</t>
  </si>
  <si>
    <t>PABLO DANIEL</t>
  </si>
  <si>
    <t>CON CON</t>
  </si>
  <si>
    <t>13792899-4</t>
  </si>
  <si>
    <t>SOSA</t>
  </si>
  <si>
    <t>0001-0002267</t>
  </si>
  <si>
    <t>1-3752</t>
  </si>
  <si>
    <t>MERCEDES MARIA</t>
  </si>
  <si>
    <t>LA CALERA</t>
  </si>
  <si>
    <t>GUARDA</t>
  </si>
  <si>
    <t>TINZUQUE LTDA</t>
  </si>
  <si>
    <t>0003-0001381</t>
  </si>
  <si>
    <t>14828741-4</t>
  </si>
  <si>
    <t>ABIN</t>
  </si>
  <si>
    <t>DE MARIA</t>
  </si>
  <si>
    <t>2-1707</t>
  </si>
  <si>
    <t>JORGE MARIA</t>
  </si>
  <si>
    <t>LLAY LLAY</t>
  </si>
  <si>
    <t>PEON</t>
  </si>
  <si>
    <t>FORES SAN JUAN S.A. C.I.</t>
  </si>
  <si>
    <t>0003-0001464</t>
  </si>
  <si>
    <t>11291921-2</t>
  </si>
  <si>
    <t>ABREU</t>
  </si>
  <si>
    <t>HERNANDEZ</t>
  </si>
  <si>
    <t>ALCIDES</t>
  </si>
  <si>
    <t>1-4951</t>
  </si>
  <si>
    <t>VIÑA DEL MAR</t>
  </si>
  <si>
    <t>7859702-6</t>
  </si>
  <si>
    <t xml:space="preserve">APPLE SALES </t>
  </si>
  <si>
    <t>NUÑEZ</t>
  </si>
  <si>
    <t>MIRTA GRACIELA</t>
  </si>
  <si>
    <t>VALPARAISO</t>
  </si>
  <si>
    <t>0001-0001381</t>
  </si>
  <si>
    <t>TECNICO GRADO MEDIO</t>
  </si>
  <si>
    <t>2-4005</t>
  </si>
  <si>
    <t>16718220-5</t>
  </si>
  <si>
    <t>BONILLA</t>
  </si>
  <si>
    <t>FRUIT SALES COMPANY</t>
  </si>
  <si>
    <t>SERGIO</t>
  </si>
  <si>
    <t>CABILDO</t>
  </si>
  <si>
    <t>0003-0002848</t>
  </si>
  <si>
    <t>1-2094</t>
  </si>
  <si>
    <t>TURFIN S.A.</t>
  </si>
  <si>
    <t>9207177-2</t>
  </si>
  <si>
    <t>0002-0002608</t>
  </si>
  <si>
    <t>ABUCHALJA</t>
  </si>
  <si>
    <t>SEADE</t>
  </si>
  <si>
    <t>2-3013</t>
  </si>
  <si>
    <t>DORITA</t>
  </si>
  <si>
    <t>LA CRUZ</t>
  </si>
  <si>
    <t>FRUTIVOLAVIA LTDA SOCIEDAD COMERCIALIZADORA INTERNACIONAL</t>
  </si>
  <si>
    <t>0003-0002802</t>
  </si>
  <si>
    <t>2-4603</t>
  </si>
  <si>
    <t>RAPID FRUIT</t>
  </si>
  <si>
    <t>11706252-5</t>
  </si>
  <si>
    <t>ACHUGAR</t>
  </si>
  <si>
    <t>FERRARI</t>
  </si>
  <si>
    <t>0001-0001186</t>
  </si>
  <si>
    <t>HUGO JOSE</t>
  </si>
  <si>
    <t>ALGARROBO</t>
  </si>
  <si>
    <t>2-4930</t>
  </si>
  <si>
    <t>CABAL Y CIA LTDA</t>
  </si>
  <si>
    <t>0003-0001491</t>
  </si>
  <si>
    <t>8983421-0</t>
  </si>
  <si>
    <t>ACOSTA</t>
  </si>
  <si>
    <t>MADERA</t>
  </si>
  <si>
    <t>1-4210</t>
  </si>
  <si>
    <t>JOSE BARTOLOME</t>
  </si>
  <si>
    <t>ZAPALLAR</t>
  </si>
  <si>
    <t>DESACOL S.A.</t>
  </si>
  <si>
    <t>0003-0001938</t>
  </si>
  <si>
    <t>16941739-5</t>
  </si>
  <si>
    <t>MARTINEZ</t>
  </si>
  <si>
    <t>NELSON EDUARDO</t>
  </si>
  <si>
    <t>QUILLOTA</t>
  </si>
  <si>
    <t>2-1625</t>
  </si>
  <si>
    <t>CONSORCIO DE SERVICIOS INTEGRADOS DE COMERCIO EXTERIOR CONSIMEX S.A.</t>
  </si>
  <si>
    <t>9810562-5</t>
  </si>
  <si>
    <t>0003-0001267</t>
  </si>
  <si>
    <t>PEREZ</t>
  </si>
  <si>
    <t>JUAN CARLOS</t>
  </si>
  <si>
    <t>OLMUE</t>
  </si>
  <si>
    <t>2-3420</t>
  </si>
  <si>
    <t>COMPAÑIA COMERCIAL EL DORADO LTDA</t>
  </si>
  <si>
    <t>0003-0001904</t>
  </si>
  <si>
    <t>10721756-7</t>
  </si>
  <si>
    <t>PEREIRA</t>
  </si>
  <si>
    <t>MARTHA VANDA</t>
  </si>
  <si>
    <t>1-2765</t>
  </si>
  <si>
    <t>CALLE LARGA</t>
  </si>
  <si>
    <t>ITELCA LTDA</t>
  </si>
  <si>
    <t>11590199-0</t>
  </si>
  <si>
    <t>0002-0001961</t>
  </si>
  <si>
    <t>MABEL</t>
  </si>
  <si>
    <t>2-2081</t>
  </si>
  <si>
    <t>CASA BLANCA</t>
  </si>
  <si>
    <t>DISTRIBUCIONES ARBELAEZ Y SIERRA SURTILINEAS DEL CARIBE Y CIA LTDA</t>
  </si>
  <si>
    <t>15908466-7</t>
  </si>
  <si>
    <t>ACUÑA</t>
  </si>
  <si>
    <t>0002-0002696</t>
  </si>
  <si>
    <t>CABRERA</t>
  </si>
  <si>
    <t>EFRAIN ANDRES</t>
  </si>
  <si>
    <t>EL QUISCO</t>
  </si>
  <si>
    <t>1-3402</t>
  </si>
  <si>
    <t>17466996-7</t>
  </si>
  <si>
    <t>GUTIERREZ</t>
  </si>
  <si>
    <t xml:space="preserve"> PAULY PHARMACEUTICAL S.A</t>
  </si>
  <si>
    <t>VICTOR ESTEBAN</t>
  </si>
  <si>
    <t>0001-0001148</t>
  </si>
  <si>
    <t>1-3159</t>
  </si>
  <si>
    <t>17957988-3</t>
  </si>
  <si>
    <t xml:space="preserve">AGRISOCIALITY </t>
  </si>
  <si>
    <t>ADDIEGO</t>
  </si>
  <si>
    <t>PROSPERO</t>
  </si>
  <si>
    <t>GERARDO</t>
  </si>
  <si>
    <t>0003-0001584</t>
  </si>
  <si>
    <t>PAPUDO</t>
  </si>
  <si>
    <t>2-4955</t>
  </si>
  <si>
    <t>0001-0002046</t>
  </si>
  <si>
    <t>1-2466</t>
  </si>
  <si>
    <t>9139154-9</t>
  </si>
  <si>
    <t>AGAZZI</t>
  </si>
  <si>
    <t>SARASOLA</t>
  </si>
  <si>
    <t>TEXML YDA</t>
  </si>
  <si>
    <t>ERNESTO</t>
  </si>
  <si>
    <t>RINCONADA</t>
  </si>
  <si>
    <t>PERSONAL DE OFICIOS CLASICOS</t>
  </si>
  <si>
    <t>0002-0001839</t>
  </si>
  <si>
    <t>1-4491</t>
  </si>
  <si>
    <t>VENTAS INSTITUCIONALES LTDA</t>
  </si>
  <si>
    <t>15532699-5</t>
  </si>
  <si>
    <t>AGUERRE</t>
  </si>
  <si>
    <t>0001-0002761</t>
  </si>
  <si>
    <t>PEREIRO</t>
  </si>
  <si>
    <t>2-3328</t>
  </si>
  <si>
    <t>STELLA SERRANA</t>
  </si>
  <si>
    <t>QUINTERO</t>
  </si>
  <si>
    <t>AYUDANTE</t>
  </si>
  <si>
    <t>ARAUCANIA S A</t>
  </si>
  <si>
    <t>0002-0002920</t>
  </si>
  <si>
    <t>1-1712</t>
  </si>
  <si>
    <t>Para diversos fines (terreno, trabajadores, insumos, entre otros)</t>
  </si>
  <si>
    <t>ARAUCARIAS LTDA</t>
  </si>
  <si>
    <t>17165317-3</t>
  </si>
  <si>
    <t>LOMBARDO</t>
  </si>
  <si>
    <t>0003-0002293</t>
  </si>
  <si>
    <t>TABARE</t>
  </si>
  <si>
    <t>1-3303</t>
  </si>
  <si>
    <t>MEGRIWELD</t>
  </si>
  <si>
    <t>13718411-9</t>
  </si>
  <si>
    <t>0001-0002843</t>
  </si>
  <si>
    <t>AGUIAR</t>
  </si>
  <si>
    <t>2-4073</t>
  </si>
  <si>
    <t>COMPAÑIA COMERCIAL CURACAO  S A</t>
  </si>
  <si>
    <t>SILVIA</t>
  </si>
  <si>
    <t>0001-0002908</t>
  </si>
  <si>
    <t>2-3347</t>
  </si>
  <si>
    <t>NORTH COMPANY S.A.</t>
  </si>
  <si>
    <t>0002-0002272</t>
  </si>
  <si>
    <t>15348390-3</t>
  </si>
  <si>
    <t>AGUILAR</t>
  </si>
  <si>
    <t>2-4661</t>
  </si>
  <si>
    <t>PAIS</t>
  </si>
  <si>
    <t>CLAUDIO MARTIN</t>
  </si>
  <si>
    <t>QUILPUE</t>
  </si>
  <si>
    <t>KFGD YSTA</t>
  </si>
  <si>
    <t>0003-0001273</t>
  </si>
  <si>
    <t>1-3087</t>
  </si>
  <si>
    <t>17360163-2</t>
  </si>
  <si>
    <t>BOGOFORMA LTDA.</t>
  </si>
  <si>
    <t>VICTOR HUGO</t>
  </si>
  <si>
    <t>0003-0002720</t>
  </si>
  <si>
    <t>2-2557</t>
  </si>
  <si>
    <t>15403783-1</t>
  </si>
  <si>
    <t>AGUIÑAGA</t>
  </si>
  <si>
    <t>CORBO</t>
  </si>
  <si>
    <t>JOSE EDUARDO</t>
  </si>
  <si>
    <t>FERIA MULTIAMBRES LTDA</t>
  </si>
  <si>
    <t>LIMACHE</t>
  </si>
  <si>
    <t>0001-0002104</t>
  </si>
  <si>
    <t>2-1394</t>
  </si>
  <si>
    <t>11482505-9</t>
  </si>
  <si>
    <t>BURGOS</t>
  </si>
  <si>
    <t>KRAUSMUN LIJS</t>
  </si>
  <si>
    <t>PUCHUNCAVI</t>
  </si>
  <si>
    <t>0002-0001608</t>
  </si>
  <si>
    <t>1-1854</t>
  </si>
  <si>
    <t>11891807-9</t>
  </si>
  <si>
    <t>ARIAS</t>
  </si>
  <si>
    <t>JORGE LUIS</t>
  </si>
  <si>
    <t>TRANSFRUIT JALISCO LTDA.</t>
  </si>
  <si>
    <t>0001-0001965</t>
  </si>
  <si>
    <t>1-1326</t>
  </si>
  <si>
    <t>10839867-3</t>
  </si>
  <si>
    <t>BURIANI</t>
  </si>
  <si>
    <t>PARDO</t>
  </si>
  <si>
    <t>MAESTRIL GUADALAJARA LTDA.</t>
  </si>
  <si>
    <t>JORGE</t>
  </si>
  <si>
    <t>0003-0002872</t>
  </si>
  <si>
    <t>1-3430</t>
  </si>
  <si>
    <t>10948252-0</t>
  </si>
  <si>
    <t>RPTN FERCON LTDA.</t>
  </si>
  <si>
    <t>BURNS</t>
  </si>
  <si>
    <t>CERVETTI</t>
  </si>
  <si>
    <t>JOHN</t>
  </si>
  <si>
    <t>0002-0001370</t>
  </si>
  <si>
    <t>1-2581</t>
  </si>
  <si>
    <t xml:space="preserve"> MEGRIWELD UNITED</t>
  </si>
  <si>
    <t>0002-0001313</t>
  </si>
  <si>
    <t>16705519-1</t>
  </si>
  <si>
    <t>2-4432</t>
  </si>
  <si>
    <t>BURONE</t>
  </si>
  <si>
    <t>MENDEZ</t>
  </si>
  <si>
    <t>JOSE MARIA</t>
  </si>
  <si>
    <t>NORTH AMERICAN FRUIT</t>
  </si>
  <si>
    <t>0002-0002305</t>
  </si>
  <si>
    <t>12007560-2</t>
  </si>
  <si>
    <t>BUSTILLO</t>
  </si>
  <si>
    <t>2-1668</t>
  </si>
  <si>
    <t>BONASSO</t>
  </si>
  <si>
    <t>FRANCISCO C.</t>
  </si>
  <si>
    <t>COUNTRY FRUIT SALES</t>
  </si>
  <si>
    <t>0001-0001960</t>
  </si>
  <si>
    <t>1-3510</t>
  </si>
  <si>
    <t>10096685-8</t>
  </si>
  <si>
    <t>BUTTAZZONI</t>
  </si>
  <si>
    <t>REPETTO</t>
  </si>
  <si>
    <t>FERNANDO</t>
  </si>
  <si>
    <t xml:space="preserve"> EL CARMEN S.C.A.</t>
  </si>
  <si>
    <t>NOGALES</t>
  </si>
  <si>
    <t>0002-0001949</t>
  </si>
  <si>
    <t>ADMINISTRATIVOS</t>
  </si>
  <si>
    <t>2-4963</t>
  </si>
  <si>
    <t xml:space="preserve">BESTRUE </t>
  </si>
  <si>
    <t>15991438-7</t>
  </si>
  <si>
    <t>BUZO</t>
  </si>
  <si>
    <t>0001-0002304</t>
  </si>
  <si>
    <t>DEL PUERTO</t>
  </si>
  <si>
    <t>2-4861</t>
  </si>
  <si>
    <t>EL TABO</t>
  </si>
  <si>
    <t>COMERCIALIZADORA MONTERREY LTDA</t>
  </si>
  <si>
    <t>12478992-0</t>
  </si>
  <si>
    <t>0003-0001499</t>
  </si>
  <si>
    <t>1-4597</t>
  </si>
  <si>
    <t>BUZZETTI</t>
  </si>
  <si>
    <t>FRAGA</t>
  </si>
  <si>
    <t>IRUPE CARMEN</t>
  </si>
  <si>
    <t>PROALIMENTOS LIMITADA</t>
  </si>
  <si>
    <t>0003-0001508</t>
  </si>
  <si>
    <t>1-3200</t>
  </si>
  <si>
    <t>8031199-5</t>
  </si>
  <si>
    <t>CAAMAÑO</t>
  </si>
  <si>
    <t>CERNADAS</t>
  </si>
  <si>
    <t>FRANCISCO EDUARDO</t>
  </si>
  <si>
    <t>JKL PRONSTER</t>
  </si>
  <si>
    <t>0002-0001722</t>
  </si>
  <si>
    <t>14013598-4</t>
  </si>
  <si>
    <t>2-2568</t>
  </si>
  <si>
    <t>VERNAY</t>
  </si>
  <si>
    <t>FRUTAS DEL VALLE</t>
  </si>
  <si>
    <t>MARIA ANDREA</t>
  </si>
  <si>
    <t>0002-0002403</t>
  </si>
  <si>
    <t>2-4163</t>
  </si>
  <si>
    <t>COLDERFRUIT</t>
  </si>
  <si>
    <t>0002-0002151</t>
  </si>
  <si>
    <t>1-1262</t>
  </si>
  <si>
    <t>SUPRA S.A.</t>
  </si>
  <si>
    <t>0001-0001409</t>
  </si>
  <si>
    <t>1-4202</t>
  </si>
  <si>
    <t>DISTRICONDOR LIMITADA</t>
  </si>
  <si>
    <t>9591530-1</t>
  </si>
  <si>
    <t>CABALLERO</t>
  </si>
  <si>
    <t>0001-0002690</t>
  </si>
  <si>
    <t>LARUMBE</t>
  </si>
  <si>
    <t>2-1687</t>
  </si>
  <si>
    <t>ANITA MARIA</t>
  </si>
  <si>
    <t>SANTO DOMINGO</t>
  </si>
  <si>
    <t>MRKT LIDFER</t>
  </si>
  <si>
    <t>0001-0002414</t>
  </si>
  <si>
    <t>2-3168</t>
  </si>
  <si>
    <t>9710604-7</t>
  </si>
  <si>
    <t>GARCINTRAS S.A.</t>
  </si>
  <si>
    <t>0002-0002783</t>
  </si>
  <si>
    <t>2-1458</t>
  </si>
  <si>
    <t>10940791-3</t>
  </si>
  <si>
    <t>CABELLO</t>
  </si>
  <si>
    <t>BUSSINES UNITED</t>
  </si>
  <si>
    <t>RAMIREZ</t>
  </si>
  <si>
    <t>LUIS FERNANDO</t>
  </si>
  <si>
    <t>0001-0001050</t>
  </si>
  <si>
    <t>1-4537</t>
  </si>
  <si>
    <t>AUTOFRUIT S.A</t>
  </si>
  <si>
    <t>0001-0002301</t>
  </si>
  <si>
    <t>2-2354</t>
  </si>
  <si>
    <t>6225541-6</t>
  </si>
  <si>
    <t>PROCAR INVERSIONES S EN C S</t>
  </si>
  <si>
    <t>CABRAL</t>
  </si>
  <si>
    <t>BORBA</t>
  </si>
  <si>
    <t>0001-0001845</t>
  </si>
  <si>
    <t>MARIA GREGORIA</t>
  </si>
  <si>
    <t>LA LIGUA</t>
  </si>
  <si>
    <t>2-2220</t>
  </si>
  <si>
    <t>AUTOMAYOR S A</t>
  </si>
  <si>
    <t>7530202-2</t>
  </si>
  <si>
    <t>0003-0001809</t>
  </si>
  <si>
    <t>RODRIGUEZ</t>
  </si>
  <si>
    <t>WILITON</t>
  </si>
  <si>
    <t>2-4713</t>
  </si>
  <si>
    <t>FRUIT CITY COMPANY</t>
  </si>
  <si>
    <t>10962389-2</t>
  </si>
  <si>
    <t>0001-0002249</t>
  </si>
  <si>
    <t>CADIZ</t>
  </si>
  <si>
    <t>BARRETO</t>
  </si>
  <si>
    <t>1-3334</t>
  </si>
  <si>
    <t>JULIO ROBERTO</t>
  </si>
  <si>
    <t>OBYCO S.A.</t>
  </si>
  <si>
    <t>0003-0001974</t>
  </si>
  <si>
    <t>1-1301</t>
  </si>
  <si>
    <t>17450514-1</t>
  </si>
  <si>
    <t>CALDERON</t>
  </si>
  <si>
    <t>LABORDE</t>
  </si>
  <si>
    <t>TOLIMOTOS LIMITADA</t>
  </si>
  <si>
    <t>MARCELO DANIEL</t>
  </si>
  <si>
    <t>0002-0002719</t>
  </si>
  <si>
    <t>2-4308</t>
  </si>
  <si>
    <t>THE KING FRUIT</t>
  </si>
  <si>
    <t>11794758-2</t>
  </si>
  <si>
    <t>0002-0002556</t>
  </si>
  <si>
    <t>CARRASCO</t>
  </si>
  <si>
    <t>1-3463</t>
  </si>
  <si>
    <t>GARCIA</t>
  </si>
  <si>
    <t>ADOLFO AURELIANO</t>
  </si>
  <si>
    <t>LATINOAMERICAN BUSSINES</t>
  </si>
  <si>
    <t>0003-0002675</t>
  </si>
  <si>
    <t>1-2085</t>
  </si>
  <si>
    <t>WASHINGTON BLUE</t>
  </si>
  <si>
    <t>12366735-1</t>
  </si>
  <si>
    <t>0001-0002616</t>
  </si>
  <si>
    <t>OLIVERA</t>
  </si>
  <si>
    <t>ARIBEL ENRIQUE</t>
  </si>
  <si>
    <t>2-3310</t>
  </si>
  <si>
    <t>MARUBENI CORPORATION SUCURSAL</t>
  </si>
  <si>
    <t>0003-0002427</t>
  </si>
  <si>
    <t>1-4141</t>
  </si>
  <si>
    <t>16941821-9</t>
  </si>
  <si>
    <t>CASTILLO</t>
  </si>
  <si>
    <t>HERRERA</t>
  </si>
  <si>
    <t>R &amp; A GALANTE HERRERA LTDA</t>
  </si>
  <si>
    <t>SERGIO GUSTAVO</t>
  </si>
  <si>
    <t>SAN ESTEBAN</t>
  </si>
  <si>
    <t>0001-0001369</t>
  </si>
  <si>
    <t>2-3115</t>
  </si>
  <si>
    <t xml:space="preserve">
BON ET BON MARCHÉ</t>
  </si>
  <si>
    <t>0002-0002991</t>
  </si>
  <si>
    <t>7013435-6</t>
  </si>
  <si>
    <t>2-2225</t>
  </si>
  <si>
    <t>RE</t>
  </si>
  <si>
    <t>SUSANA</t>
  </si>
  <si>
    <t>VEGA DEL SUR S.A.</t>
  </si>
  <si>
    <t>0002-0001472</t>
  </si>
  <si>
    <t>1-2257</t>
  </si>
  <si>
    <t>PROMISE FUTURE S.A.</t>
  </si>
  <si>
    <t>13880513-9</t>
  </si>
  <si>
    <t>0001-0001058</t>
  </si>
  <si>
    <t>CHAVEZ</t>
  </si>
  <si>
    <t>1-4180</t>
  </si>
  <si>
    <t>ORTIZ REY LTDA</t>
  </si>
  <si>
    <t>0003-0001402</t>
  </si>
  <si>
    <t>1-3935</t>
  </si>
  <si>
    <t>PUENTE</t>
  </si>
  <si>
    <t>ALICIA</t>
  </si>
  <si>
    <t>CONSRUCTORAA&amp;CS.A.</t>
  </si>
  <si>
    <t>0003-0001367</t>
  </si>
  <si>
    <t>2-2392</t>
  </si>
  <si>
    <t>12476711-5</t>
  </si>
  <si>
    <t>CORTES</t>
  </si>
  <si>
    <t>COLETTO</t>
  </si>
  <si>
    <t>GREGTOR LTDA</t>
  </si>
  <si>
    <t>LUIS EDUARDO</t>
  </si>
  <si>
    <t>SAN FELIPE</t>
  </si>
  <si>
    <t>0003-0001115</t>
  </si>
  <si>
    <t>1-4818</t>
  </si>
  <si>
    <t>COCO COMPAÑIA LTDA</t>
  </si>
  <si>
    <t>0001-0001166</t>
  </si>
  <si>
    <t>16870759-0</t>
  </si>
  <si>
    <t>2-3085</t>
  </si>
  <si>
    <t>CUBILLOS</t>
  </si>
  <si>
    <t>ORGA</t>
  </si>
  <si>
    <t>JUAN ANTONIO</t>
  </si>
  <si>
    <t>MARGA MARGA</t>
  </si>
  <si>
    <t>SPEED CITY LT</t>
  </si>
  <si>
    <t>0002-0001139</t>
  </si>
  <si>
    <t>1-4016</t>
  </si>
  <si>
    <t>17293433-8</t>
  </si>
  <si>
    <t>DURAN</t>
  </si>
  <si>
    <t xml:space="preserve">ORDOÑEZ CARDENAS Y CIA </t>
  </si>
  <si>
    <t>0002-0001599</t>
  </si>
  <si>
    <t>1-3695</t>
  </si>
  <si>
    <t>TRIANON S.A.</t>
  </si>
  <si>
    <t>10634002-2</t>
  </si>
  <si>
    <t>FIGO</t>
  </si>
  <si>
    <t>0001-0001905</t>
  </si>
  <si>
    <t>NELSON MARIO</t>
  </si>
  <si>
    <t>2-2955</t>
  </si>
  <si>
    <t>FRUTICOLA JUAREZ</t>
  </si>
  <si>
    <t>0002-0002398</t>
  </si>
  <si>
    <t>13250450-7</t>
  </si>
  <si>
    <t>1-4756</t>
  </si>
  <si>
    <t>ARMESTO</t>
  </si>
  <si>
    <t>HORACIO</t>
  </si>
  <si>
    <t>FUNDER ESCOBAR S.A.</t>
  </si>
  <si>
    <t>0003-0001242</t>
  </si>
  <si>
    <t>1-2657</t>
  </si>
  <si>
    <t>16562674-4</t>
  </si>
  <si>
    <t>VILLEGAS ASOCIADOS S A</t>
  </si>
  <si>
    <t>MONTENEGRO</t>
  </si>
  <si>
    <t>0003-0001497</t>
  </si>
  <si>
    <t>RUBI DARDO</t>
  </si>
  <si>
    <t>2-4128</t>
  </si>
  <si>
    <t>ZETTA YRPUN LIMITADA</t>
  </si>
  <si>
    <t>0002-0001723</t>
  </si>
  <si>
    <t>1-4079</t>
  </si>
  <si>
    <t>8240382-8</t>
  </si>
  <si>
    <t>IBARRA</t>
  </si>
  <si>
    <t>DEL PRETTI</t>
  </si>
  <si>
    <t>CARTOPEL S.A.</t>
  </si>
  <si>
    <t>NANCY LUJAN</t>
  </si>
  <si>
    <t>15842279-8</t>
  </si>
  <si>
    <t>IGLESIAS</t>
  </si>
  <si>
    <t>CASAL RIBEIRO</t>
  </si>
  <si>
    <t>ALBERTO MARTIN</t>
  </si>
  <si>
    <t>15388071-7</t>
  </si>
  <si>
    <t>LOPEZ</t>
  </si>
  <si>
    <t>NELIDA</t>
  </si>
  <si>
    <t>7019094-0</t>
  </si>
  <si>
    <t>LORBEER</t>
  </si>
  <si>
    <t>PONS</t>
  </si>
  <si>
    <t>17852012-8</t>
  </si>
  <si>
    <t>LORDA</t>
  </si>
  <si>
    <t>MAYORA</t>
  </si>
  <si>
    <t>WILMA LORDA</t>
  </si>
  <si>
    <t>8512945-4</t>
  </si>
  <si>
    <t>LORENTE</t>
  </si>
  <si>
    <t>VICENTE</t>
  </si>
  <si>
    <t>RAMON MARIA</t>
  </si>
  <si>
    <t>12364796-5</t>
  </si>
  <si>
    <t>LORENZO</t>
  </si>
  <si>
    <t>FIGUEROA</t>
  </si>
  <si>
    <t>ELSA</t>
  </si>
  <si>
    <t>9711631-4</t>
  </si>
  <si>
    <t>MAZZUCHI</t>
  </si>
  <si>
    <t>CRISAFULLI</t>
  </si>
  <si>
    <t>GRACIELA</t>
  </si>
  <si>
    <t>SANTA MARIA</t>
  </si>
  <si>
    <t>13030002-5</t>
  </si>
  <si>
    <t>MEDINA</t>
  </si>
  <si>
    <t>RIVEIRO</t>
  </si>
  <si>
    <t>ROBERT NINO</t>
  </si>
  <si>
    <t>8634371-7</t>
  </si>
  <si>
    <t>COSCIA</t>
  </si>
  <si>
    <t>ISIDRO RAMON</t>
  </si>
  <si>
    <t>17651820-4</t>
  </si>
  <si>
    <t>MEIJIDES</t>
  </si>
  <si>
    <t>MAINE</t>
  </si>
  <si>
    <t>GUSTAVO WILLIAN</t>
  </si>
  <si>
    <t>16446445-9</t>
  </si>
  <si>
    <t>MEILAN</t>
  </si>
  <si>
    <t>BELLO</t>
  </si>
  <si>
    <t>RAFAEL MANUEL</t>
  </si>
  <si>
    <t>PETORCA</t>
  </si>
  <si>
    <t>10637151-5</t>
  </si>
  <si>
    <t>MEIRELES</t>
  </si>
  <si>
    <t>CRESPO</t>
  </si>
  <si>
    <t>WALTER JOSE</t>
  </si>
  <si>
    <t>10764129-8</t>
  </si>
  <si>
    <t>MELENDEZ</t>
  </si>
  <si>
    <t>CADIAC</t>
  </si>
  <si>
    <t>LAURO JUAN BAUTISTA</t>
  </si>
  <si>
    <t>8164786-1</t>
  </si>
  <si>
    <t>MELLI</t>
  </si>
  <si>
    <t>CARLOS ENRIQUE</t>
  </si>
  <si>
    <t>7813472-4</t>
  </si>
  <si>
    <t>MELO</t>
  </si>
  <si>
    <t>BOCCA</t>
  </si>
  <si>
    <t>MARIA DEL CARMEN</t>
  </si>
  <si>
    <t>10936625-5</t>
  </si>
  <si>
    <t>MENA</t>
  </si>
  <si>
    <t>GONZALEZ</t>
  </si>
  <si>
    <t>NIGEL RAFAEL</t>
  </si>
  <si>
    <t>15891352-6</t>
  </si>
  <si>
    <t>OLIVER</t>
  </si>
  <si>
    <t>SCHUBERT FLORENCIO</t>
  </si>
  <si>
    <t>11673649-7</t>
  </si>
  <si>
    <t>MORALES</t>
  </si>
  <si>
    <t>DORIS PERLA</t>
  </si>
  <si>
    <t>12703206-5</t>
  </si>
  <si>
    <t>MORATO</t>
  </si>
  <si>
    <t>BOVE</t>
  </si>
  <si>
    <t>ANA INES</t>
  </si>
  <si>
    <t>8043555-5</t>
  </si>
  <si>
    <t>MORATORIO</t>
  </si>
  <si>
    <t>BEATRIZ</t>
  </si>
  <si>
    <t>17186628-1</t>
  </si>
  <si>
    <t>MORE</t>
  </si>
  <si>
    <t>GIACCA</t>
  </si>
  <si>
    <t>ALICIA ESTHER</t>
  </si>
  <si>
    <t>16544387-0</t>
  </si>
  <si>
    <t>MOREIRA</t>
  </si>
  <si>
    <t>DE LIMA</t>
  </si>
  <si>
    <t>EMMA COLBERT</t>
  </si>
  <si>
    <t>10229263-8</t>
  </si>
  <si>
    <t>PORRO</t>
  </si>
  <si>
    <t>MIGUEL ANGEL</t>
  </si>
  <si>
    <t>11843443-1</t>
  </si>
  <si>
    <t>PORTAS</t>
  </si>
  <si>
    <t>BARREIRO</t>
  </si>
  <si>
    <t>ANA MARÍA</t>
  </si>
  <si>
    <t>16796080-0</t>
  </si>
  <si>
    <t>PORTE</t>
  </si>
  <si>
    <t>DE SOUZA</t>
  </si>
  <si>
    <t>ARIOSTO</t>
  </si>
  <si>
    <t>6194775-9</t>
  </si>
  <si>
    <t>PORTEIRO</t>
  </si>
  <si>
    <t>10625498-3</t>
  </si>
  <si>
    <t>PORTILLO</t>
  </si>
  <si>
    <t>MARIO</t>
  </si>
  <si>
    <t>13031053-5</t>
  </si>
  <si>
    <t>PORTO</t>
  </si>
  <si>
    <t>LARA</t>
  </si>
  <si>
    <t>DANIELA</t>
  </si>
  <si>
    <t>6754190-1</t>
  </si>
  <si>
    <t>PRIETO</t>
  </si>
  <si>
    <t>AMARAL</t>
  </si>
  <si>
    <t>EMILIO ALBO</t>
  </si>
  <si>
    <t>10033155-8</t>
  </si>
  <si>
    <t>PRIGRIONI</t>
  </si>
  <si>
    <t>SUAREZ</t>
  </si>
  <si>
    <t>LENADRO</t>
  </si>
  <si>
    <t>11291830-5</t>
  </si>
  <si>
    <t>PRIMICERI</t>
  </si>
  <si>
    <t>PORTELA</t>
  </si>
  <si>
    <t>RENEE LOURDES</t>
  </si>
  <si>
    <t>15497715-8</t>
  </si>
  <si>
    <t>PUERTO</t>
  </si>
  <si>
    <t>DELGADO</t>
  </si>
  <si>
    <t>ALVARO</t>
  </si>
  <si>
    <t>VILLA ALEMANA</t>
  </si>
  <si>
    <t>9382943-3</t>
  </si>
  <si>
    <t>PUGA</t>
  </si>
  <si>
    <t>MARIÑO</t>
  </si>
  <si>
    <t>SUSANA MARTHA</t>
  </si>
  <si>
    <t>9410808-5</t>
  </si>
  <si>
    <t>QUINTANA</t>
  </si>
  <si>
    <t>CONIL</t>
  </si>
  <si>
    <t>OSCAR FERNANDO</t>
  </si>
  <si>
    <t>12143458-8</t>
  </si>
  <si>
    <t>QUINTEIRO</t>
  </si>
  <si>
    <t>VIRGINIA</t>
  </si>
  <si>
    <t>12244143-7</t>
  </si>
  <si>
    <t>AREAL</t>
  </si>
  <si>
    <t>PABLO GERMAN</t>
  </si>
  <si>
    <t>9212788-5</t>
  </si>
  <si>
    <t>RABOSTO</t>
  </si>
  <si>
    <t>QUEVEDO</t>
  </si>
  <si>
    <t>9255324-1</t>
  </si>
  <si>
    <t>RABUÑAL</t>
  </si>
  <si>
    <t>CHINAZZO</t>
  </si>
  <si>
    <t>MA. DEL LOUREDES</t>
  </si>
  <si>
    <t>6773601-6</t>
  </si>
  <si>
    <t>RADICCIONI</t>
  </si>
  <si>
    <t>CURBELO</t>
  </si>
  <si>
    <t>FRANCISCO JAVIER</t>
  </si>
  <si>
    <t>16320127-7</t>
  </si>
  <si>
    <t>RADIO</t>
  </si>
  <si>
    <t>PRESTA</t>
  </si>
  <si>
    <t>DANIEL ALEXIS</t>
  </si>
  <si>
    <t>11503937-8</t>
  </si>
  <si>
    <t>RAFANIELLO</t>
  </si>
  <si>
    <t>DANIEL</t>
  </si>
  <si>
    <t>CATEMU</t>
  </si>
  <si>
    <t>11564021-8</t>
  </si>
  <si>
    <t>RAFFO</t>
  </si>
  <si>
    <t>RUSCH</t>
  </si>
  <si>
    <t>6670350-3</t>
  </si>
  <si>
    <t>RAFULS</t>
  </si>
  <si>
    <t>FABREGAS</t>
  </si>
  <si>
    <t>16991649-4</t>
  </si>
  <si>
    <t>RAGGIO</t>
  </si>
  <si>
    <t>FACCIOLI</t>
  </si>
  <si>
    <t>WALKYRIA BEATRIZ</t>
  </si>
  <si>
    <t>7864438-3</t>
  </si>
  <si>
    <t>RAMAGLI</t>
  </si>
  <si>
    <t>ODDERA</t>
  </si>
  <si>
    <t>ALVARO JAVIER</t>
  </si>
  <si>
    <t>9823219-1</t>
  </si>
  <si>
    <t>RAMELLA</t>
  </si>
  <si>
    <t>BARROS</t>
  </si>
  <si>
    <t>HECTOR SAUL</t>
  </si>
  <si>
    <t>8833710-0</t>
  </si>
  <si>
    <t>RAMILLO</t>
  </si>
  <si>
    <t>DELFINO</t>
  </si>
  <si>
    <t>RAQUEL</t>
  </si>
  <si>
    <t>9410209-9</t>
  </si>
  <si>
    <t>MAISONABA</t>
  </si>
  <si>
    <t>ANDRES ELIAS</t>
  </si>
  <si>
    <t>9254458-8</t>
  </si>
  <si>
    <t>ABELLA</t>
  </si>
  <si>
    <t>ANGELICA BETRIZ</t>
  </si>
  <si>
    <t>11680883-8</t>
  </si>
  <si>
    <t>RAMON</t>
  </si>
  <si>
    <t>MINIKES</t>
  </si>
  <si>
    <t>6619367-5</t>
  </si>
  <si>
    <t>REYES</t>
  </si>
  <si>
    <t>ARIEL ELBIO</t>
  </si>
  <si>
    <t>11508362-4</t>
  </si>
  <si>
    <t>REYNA</t>
  </si>
  <si>
    <t>TEXEIRA</t>
  </si>
  <si>
    <t>JORGE ROBERTO</t>
  </si>
  <si>
    <t>8834183-5</t>
  </si>
  <si>
    <t>REYNO</t>
  </si>
  <si>
    <t>PRADO</t>
  </si>
  <si>
    <t>ESTELA INES</t>
  </si>
  <si>
    <t>6836869-2</t>
  </si>
  <si>
    <t>REZZANO</t>
  </si>
  <si>
    <t>RUCKERT</t>
  </si>
  <si>
    <t>GUSTAVO MARIA</t>
  </si>
  <si>
    <t>9491200-1</t>
  </si>
  <si>
    <t>RIANI</t>
  </si>
  <si>
    <t>ARIETA</t>
  </si>
  <si>
    <t>RODOLFO</t>
  </si>
  <si>
    <t>CARTAGENA</t>
  </si>
  <si>
    <t>14669671-1</t>
  </si>
  <si>
    <t>RIBAS</t>
  </si>
  <si>
    <t>REBOLLO</t>
  </si>
  <si>
    <t>MARÍA TERESA</t>
  </si>
  <si>
    <t>9655684-2</t>
  </si>
  <si>
    <t>RIBEIRO</t>
  </si>
  <si>
    <t>TORRADO</t>
  </si>
  <si>
    <t>WASHINGTON RAUL</t>
  </si>
  <si>
    <t>16126724-1</t>
  </si>
  <si>
    <t>VAZQUEZ</t>
  </si>
  <si>
    <t>ROSA</t>
  </si>
  <si>
    <t>11594983-0</t>
  </si>
  <si>
    <t>VEGA</t>
  </si>
  <si>
    <t>LLANES</t>
  </si>
  <si>
    <t>6920534-6</t>
  </si>
  <si>
    <t>VIANA</t>
  </si>
  <si>
    <t>FERREIRA</t>
  </si>
  <si>
    <t>ENRIQUE</t>
  </si>
  <si>
    <t>15117100-2</t>
  </si>
  <si>
    <t>VICTORIA</t>
  </si>
  <si>
    <t>JOSE ANTONIO</t>
  </si>
  <si>
    <t>10161702-5</t>
  </si>
  <si>
    <t>VIDAL</t>
  </si>
  <si>
    <t>CASTRO</t>
  </si>
  <si>
    <t>15671252-1</t>
  </si>
  <si>
    <t>ZUBILLAGA</t>
  </si>
  <si>
    <t>LENZNER</t>
  </si>
  <si>
    <t>ROSA CRISTINA</t>
  </si>
  <si>
    <t>6965522-4</t>
  </si>
  <si>
    <t>ZUNINO</t>
  </si>
  <si>
    <t>TORTEROLA</t>
  </si>
  <si>
    <t>FRANCISCO ADHEMAR</t>
  </si>
  <si>
    <t>Cargo</t>
  </si>
  <si>
    <t>Etiquetas de fila</t>
  </si>
  <si>
    <t>Total general</t>
  </si>
  <si>
    <t>MES</t>
  </si>
  <si>
    <t>AÑO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</si>
  <si>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</si>
  <si>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</si>
  <si>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</si>
  <si>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</si>
  <si>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</si>
  <si>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</si>
  <si>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</si>
  <si>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</si>
  <si>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</si>
  <si>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</si>
  <si>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</si>
  <si>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</si>
  <si>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Suma de COSTOS DE PRODUCIR</t>
  </si>
  <si>
    <t>Suma de INGRESOS</t>
  </si>
  <si>
    <t>Suma de SUELDOS</t>
  </si>
  <si>
    <t>Suma de UTILIDAD</t>
  </si>
  <si>
    <t>Costos</t>
  </si>
  <si>
    <t>Ingresos</t>
  </si>
  <si>
    <t>Ganancias</t>
  </si>
  <si>
    <t>VENTASFRUT S.A.</t>
  </si>
  <si>
    <t>AÑOS</t>
  </si>
  <si>
    <t>COSTO REMUNERACIONES</t>
  </si>
  <si>
    <t>PRODUCTO</t>
  </si>
  <si>
    <t>ENERO</t>
  </si>
  <si>
    <t>PERA</t>
  </si>
  <si>
    <t>ARANDANOS</t>
  </si>
  <si>
    <t>UVA</t>
  </si>
  <si>
    <t>FEBRERO</t>
  </si>
  <si>
    <t>MARZO</t>
  </si>
  <si>
    <t>MANZANA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</si>
  <si>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</si>
  <si>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</si>
  <si>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</si>
  <si>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</si>
  <si>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</si>
  <si>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</si>
  <si>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</si>
  <si>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</si>
  <si>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</si>
  <si>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 xml:space="preserve">MAYO </t>
  </si>
  <si>
    <t>Suma de VALOR VENTA</t>
  </si>
  <si>
    <t>Estado Civil</t>
  </si>
  <si>
    <t>Cobertura Salud</t>
  </si>
  <si>
    <t>Peon</t>
  </si>
  <si>
    <t>Soltero</t>
  </si>
  <si>
    <t>Isapre</t>
  </si>
  <si>
    <t>Tractorista</t>
  </si>
  <si>
    <t>Casado</t>
  </si>
  <si>
    <t>Fonasa</t>
  </si>
  <si>
    <t>Guarda</t>
  </si>
  <si>
    <t>Separado</t>
  </si>
  <si>
    <t>Capataz</t>
  </si>
  <si>
    <t>Viudo</t>
  </si>
  <si>
    <t>Tecnico Grado Superior</t>
  </si>
  <si>
    <t>Tecnico Grado Medio</t>
  </si>
  <si>
    <t>Personal de Oficios Clasicos</t>
  </si>
  <si>
    <t>Ayudante</t>
  </si>
  <si>
    <t>Administrativos</t>
  </si>
  <si>
    <t>SOLTERO</t>
  </si>
  <si>
    <t>ISAPRE</t>
  </si>
  <si>
    <t>VIUDO</t>
  </si>
  <si>
    <t>SEPARADO</t>
  </si>
  <si>
    <t>FONASA</t>
  </si>
  <si>
    <t>DIVORCIADO</t>
  </si>
  <si>
    <t>CASADO</t>
  </si>
  <si>
    <t>19408765-9</t>
  </si>
  <si>
    <t>Valdebenito</t>
  </si>
  <si>
    <t>Aguilera</t>
  </si>
  <si>
    <t>Hernan Augusto</t>
  </si>
  <si>
    <t>Recoleta</t>
  </si>
  <si>
    <t>VentasFrut Limitada</t>
  </si>
  <si>
    <t>Departamento RRHH</t>
  </si>
  <si>
    <t>Ficha Trabajador</t>
  </si>
  <si>
    <t>Nombre Completo</t>
  </si>
  <si>
    <t>Nombre Completo:</t>
  </si>
  <si>
    <t>Comuna:</t>
  </si>
  <si>
    <t>Cargo:</t>
  </si>
  <si>
    <t>Antigüedad en la empresa:</t>
  </si>
  <si>
    <t>El monto a desemnbolsar por la empresa en el cargo de</t>
  </si>
  <si>
    <t>Desembolso de la empresa</t>
  </si>
  <si>
    <t>RUT</t>
  </si>
  <si>
    <t>PRIMER APELLIDO</t>
  </si>
  <si>
    <t>SEGUNDO APELLIDO</t>
  </si>
  <si>
    <t>ANTIGÜEDAD</t>
  </si>
  <si>
    <t>AFILIACION</t>
  </si>
  <si>
    <t>HIJOS</t>
  </si>
  <si>
    <t>CELULAR</t>
  </si>
  <si>
    <t>G</t>
  </si>
  <si>
    <t>Mes</t>
  </si>
  <si>
    <t>Sector Venta</t>
  </si>
  <si>
    <t>Modo de pago</t>
  </si>
  <si>
    <t>Tipo venta</t>
  </si>
  <si>
    <t>Producto</t>
  </si>
  <si>
    <t>VENTA NACIONAL</t>
  </si>
  <si>
    <t>EXPORTACION</t>
  </si>
  <si>
    <t>Años</t>
  </si>
  <si>
    <t>Todos</t>
  </si>
  <si>
    <t>Venta nacional</t>
  </si>
  <si>
    <t>Exportacion</t>
  </si>
  <si>
    <t>Todas</t>
  </si>
  <si>
    <t>Superficie Utilizada</t>
  </si>
  <si>
    <t>Agua utilizada</t>
  </si>
  <si>
    <t>Arandanos</t>
  </si>
  <si>
    <t>Manzanas</t>
  </si>
  <si>
    <t xml:space="preserve">Peras </t>
  </si>
  <si>
    <t>Uvas</t>
  </si>
  <si>
    <t>PRECIOS</t>
  </si>
  <si>
    <t>Tipo Cotizacion</t>
  </si>
  <si>
    <t>NACIONAL</t>
  </si>
  <si>
    <t>EXPORTACIÓN</t>
  </si>
  <si>
    <t>Cuenta de SUELDO</t>
  </si>
  <si>
    <t>(en blanco)</t>
  </si>
  <si>
    <t>Peon es de $4896645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</si>
</sst>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2" formatCode="_ &quot;$&quot;* #,##0_ ;_ &quot;$&quot;* \-#,##0_ ;_ &quot;$&quot;* &quot;-&quot;_ ;_ @_ "/>
    <numFmt numFmtId="164" formatCode="d/mmmm/yyyy"/>
    <numFmt numFmtId="165" formatCode="&quot;$&quot;#,##0.00"/>
  </numFmts>
  <fonts count="31">
    <font>
      <sz val="10"/>
      <color rgb="FF000000"/>
      <name val="Arial"/>
    </font>
    <font>
      <sz val="10"/>
      <color theme="1"/>
      <name val="Arial"/>
      <family val="2"/>
    </font>
    <font>
      <sz val="10"/>
      <name val="Arial"/>
      <family val="2"/>
    </font>
    <font>
      <sz val="11"/>
      <color rgb="FF000000"/>
      <name val="Calibri"/>
      <family val="2"/>
    </font>
    <font>
      <sz val="11"/>
      <color rgb="FF000000"/>
      <name val="Inconsolata"/>
    </font>
    <font>
      <sz val="11"/>
      <color rgb="FF000000"/>
      <name val="Arial"/>
      <family val="2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sz val="8"/>
      <color rgb="FF000000"/>
      <name val="Segoe UI"/>
      <family val="2"/>
    </font>
    <font>
      <sz val="10"/>
      <color theme="3"/>
      <name val="Arial"/>
      <family val="2"/>
    </font>
    <font>
      <sz val="10"/>
      <color theme="1"/>
      <name val="Arial"/>
      <family val="2"/>
    </font>
    <font>
      <sz val="36"/>
      <color rgb="FF2C7D21"/>
      <name val="Bodoni MT Black"/>
      <family val="1"/>
    </font>
    <font>
      <sz val="10"/>
      <color rgb="FF92D050"/>
      <name val="Arial"/>
      <family val="2"/>
    </font>
    <font>
      <b/>
      <sz val="14"/>
      <color theme="0"/>
      <name val="Arial"/>
      <family val="2"/>
    </font>
    <font>
      <b/>
      <sz val="14"/>
      <color rgb="FF000000"/>
      <name val="Arial"/>
      <family val="2"/>
    </font>
    <font>
      <sz val="11"/>
      <color theme="1"/>
      <name val="Arial"/>
      <family val="2"/>
    </font>
    <font>
      <u/>
      <sz val="10"/>
      <color rgb="FF000000"/>
      <name val="Arial"/>
      <family val="2"/>
    </font>
    <font>
      <sz val="10"/>
      <color theme="0"/>
      <name val="Arial"/>
      <family val="2"/>
    </font>
    <font>
      <sz val="11"/>
      <color theme="1"/>
      <name val="Calibri"/>
      <family val="2"/>
    </font>
    <font>
      <b/>
      <sz val="12"/>
      <color rgb="FF000000"/>
      <name val="Arial Black"/>
      <family val="2"/>
    </font>
    <font>
      <sz val="12"/>
      <color rgb="FF000000"/>
      <name val="Arial Black"/>
      <family val="2"/>
    </font>
    <font>
      <b/>
      <sz val="10"/>
      <color theme="1"/>
      <name val="Arial"/>
      <family val="2"/>
    </font>
    <font>
      <sz val="11"/>
      <color theme="1"/>
      <name val="Inconsolata"/>
    </font>
    <font>
      <b/>
      <sz val="10"/>
      <color rgb="FF000000"/>
      <name val="Arial"/>
      <family val="2"/>
    </font>
    <font>
      <b/>
      <sz val="10"/>
      <color theme="0"/>
      <name val="Arial"/>
      <family val="2"/>
    </font>
    <font>
      <sz val="8"/>
      <color rgb="FF000000"/>
      <name val="Arial"/>
      <family val="2"/>
    </font>
    <font>
      <sz val="8"/>
      <color theme="1"/>
      <name val="Arial"/>
      <family val="2"/>
    </font>
    <font>
      <sz val="8"/>
      <name val="Arial"/>
      <family val="2"/>
    </font>
    <font>
      <sz val="7"/>
      <color rgb="FF000000"/>
      <name val="Arial"/>
      <family val="2"/>
    </font>
    <font>
      <sz val="7"/>
      <name val="Arial"/>
      <family val="2"/>
    </font>
    <font>
      <sz val="7"/>
      <color theme="1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rgb="FFD9EAD3"/>
        <bgColor rgb="FFD9EAD3"/>
      </patternFill>
    </fill>
    <fill>
      <patternFill patternType="solid">
        <fgColor rgb="FF6AA84F"/>
        <bgColor rgb="FF6AA84F"/>
      </patternFill>
    </fill>
    <fill>
      <patternFill patternType="solid">
        <fgColor rgb="FFB6D7A8"/>
        <bgColor rgb="FFB6D7A8"/>
      </patternFill>
    </fill>
    <fill>
      <patternFill patternType="solid">
        <fgColor rgb="FFFFFF00"/>
        <bgColor rgb="FFFFFF00"/>
      </patternFill>
    </fill>
    <fill>
      <patternFill patternType="solid">
        <fgColor rgb="FFFFFFFF"/>
        <bgColor rgb="FFFFFFFF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2D050"/>
        <bgColor rgb="FFB6D7A8"/>
      </patternFill>
    </fill>
    <fill>
      <patternFill patternType="solid">
        <fgColor theme="0"/>
        <bgColor indexed="64"/>
      </patternFill>
    </fill>
    <fill>
      <patternFill patternType="solid">
        <fgColor rgb="FF2C7D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2C7D21"/>
        <bgColor rgb="FFD9EAD3"/>
      </patternFill>
    </fill>
    <fill>
      <patternFill patternType="solid">
        <fgColor theme="7" tint="-0.249977111117893"/>
        <bgColor indexed="64"/>
      </patternFill>
    </fill>
  </fills>
  <borders count="3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theme="4" tint="0.39997558519241921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theme="4" tint="0.39997558519241921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theme="4" tint="0.39997558519241921"/>
      </bottom>
      <diagonal/>
    </border>
    <border>
      <left style="thin">
        <color rgb="FF000000"/>
      </left>
      <right style="thin">
        <color rgb="FF000000"/>
      </right>
      <top/>
      <bottom style="thin">
        <color theme="4" tint="0.39997558519241921"/>
      </bottom>
      <diagonal/>
    </border>
    <border>
      <left style="thin">
        <color rgb="FF000000"/>
      </left>
      <right/>
      <top/>
      <bottom style="thin">
        <color theme="4" tint="0.39997558519241921"/>
      </bottom>
      <diagonal/>
    </border>
    <border>
      <left/>
      <right/>
      <top style="thin">
        <color rgb="FF000000"/>
      </top>
      <bottom/>
      <diagonal/>
    </border>
  </borders>
  <cellStyleXfs count="2">
    <xf numFmtId="0" fontId="0" fillId="0" borderId="0"/>
    <xf numFmtId="42" fontId="6" fillId="0" borderId="0" applyFont="0" applyFill="0" applyBorder="0" applyAlignment="0" applyProtection="0"/>
  </cellStyleXfs>
  <cellXfs count="241">
    <xf numFmtId="0" fontId="0" fillId="0" borderId="0" xfId="0" applyFont="1" applyAlignment="1"/>
    <xf numFmtId="0" fontId="1" fillId="0" borderId="0" xfId="0" applyFont="1" applyAlignment="1">
      <alignment horizontal="center"/>
    </xf>
    <xf numFmtId="0" fontId="1" fillId="4" borderId="1" xfId="0" applyFont="1" applyFill="1" applyBorder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1" fontId="1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center"/>
    </xf>
    <xf numFmtId="165" fontId="1" fillId="0" borderId="0" xfId="0" applyNumberFormat="1" applyFont="1"/>
    <xf numFmtId="0" fontId="1" fillId="0" borderId="1" xfId="0" applyFont="1" applyBorder="1" applyAlignment="1">
      <alignment horizontal="center"/>
    </xf>
    <xf numFmtId="0" fontId="1" fillId="0" borderId="0" xfId="0" applyFont="1" applyAlignment="1"/>
    <xf numFmtId="0" fontId="1" fillId="0" borderId="0" xfId="0" applyFont="1"/>
    <xf numFmtId="0" fontId="1" fillId="0" borderId="5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2" fillId="0" borderId="0" xfId="0" applyFont="1" applyAlignment="1"/>
    <xf numFmtId="0" fontId="1" fillId="4" borderId="0" xfId="0" applyFont="1" applyFill="1" applyAlignment="1"/>
    <xf numFmtId="0" fontId="1" fillId="4" borderId="1" xfId="0" applyFont="1" applyFill="1" applyBorder="1" applyAlignment="1">
      <alignment horizontal="center"/>
    </xf>
    <xf numFmtId="0" fontId="1" fillId="4" borderId="1" xfId="0" applyFont="1" applyFill="1" applyBorder="1" applyAlignment="1"/>
    <xf numFmtId="0" fontId="1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165" fontId="1" fillId="5" borderId="0" xfId="0" applyNumberFormat="1" applyFont="1" applyFill="1" applyAlignment="1"/>
    <xf numFmtId="0" fontId="1" fillId="5" borderId="0" xfId="0" applyFont="1" applyFill="1" applyAlignment="1"/>
    <xf numFmtId="0" fontId="1" fillId="5" borderId="0" xfId="0" applyFont="1" applyFill="1"/>
    <xf numFmtId="0" fontId="1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6" fillId="6" borderId="1" xfId="0" applyFont="1" applyFill="1" applyBorder="1" applyAlignment="1">
      <alignment horizontal="center"/>
    </xf>
    <xf numFmtId="164" fontId="1" fillId="0" borderId="0" xfId="0" applyNumberFormat="1" applyFont="1" applyAlignment="1">
      <alignment horizontal="center"/>
    </xf>
    <xf numFmtId="0" fontId="3" fillId="0" borderId="0" xfId="0" applyFont="1" applyAlignment="1"/>
    <xf numFmtId="0" fontId="1" fillId="0" borderId="0" xfId="0" applyFont="1" applyAlignment="1"/>
    <xf numFmtId="0" fontId="3" fillId="0" borderId="0" xfId="0" applyFont="1" applyAlignment="1">
      <alignment horizontal="right"/>
    </xf>
    <xf numFmtId="0" fontId="3" fillId="0" borderId="0" xfId="0" applyFont="1" applyAlignment="1">
      <alignment horizontal="center"/>
    </xf>
    <xf numFmtId="0" fontId="0" fillId="0" borderId="0" xfId="0" applyFont="1" applyAlignment="1"/>
    <xf numFmtId="0" fontId="0" fillId="7" borderId="0" xfId="0" applyFont="1" applyFill="1" applyAlignment="1"/>
    <xf numFmtId="0" fontId="0" fillId="0" borderId="0" xfId="0" applyFont="1" applyAlignment="1"/>
    <xf numFmtId="0" fontId="1" fillId="4" borderId="2" xfId="0" applyFont="1" applyFill="1" applyBorder="1" applyAlignment="1">
      <alignment horizontal="center"/>
    </xf>
    <xf numFmtId="0" fontId="1" fillId="0" borderId="2" xfId="0" applyFont="1" applyBorder="1"/>
    <xf numFmtId="0" fontId="3" fillId="0" borderId="5" xfId="0" applyFont="1" applyBorder="1" applyAlignment="1">
      <alignment horizontal="center"/>
    </xf>
    <xf numFmtId="165" fontId="1" fillId="0" borderId="5" xfId="0" applyNumberFormat="1" applyFont="1" applyBorder="1" applyAlignment="1">
      <alignment horizontal="center"/>
    </xf>
    <xf numFmtId="0" fontId="1" fillId="0" borderId="6" xfId="0" applyFont="1" applyBorder="1"/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  <xf numFmtId="0" fontId="1" fillId="2" borderId="4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" fillId="0" borderId="2" xfId="0" applyFont="1" applyBorder="1" applyAlignment="1">
      <alignment horizontal="center"/>
    </xf>
    <xf numFmtId="165" fontId="1" fillId="0" borderId="2" xfId="0" applyNumberFormat="1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4" borderId="7" xfId="0" applyFont="1" applyFill="1" applyBorder="1" applyAlignment="1">
      <alignment horizontal="center"/>
    </xf>
    <xf numFmtId="0" fontId="1" fillId="4" borderId="8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0" borderId="0" xfId="0" applyFont="1" applyBorder="1"/>
    <xf numFmtId="0" fontId="0" fillId="0" borderId="11" xfId="0" applyFont="1" applyBorder="1" applyAlignment="1"/>
    <xf numFmtId="0" fontId="0" fillId="8" borderId="12" xfId="0" applyFont="1" applyFill="1" applyBorder="1" applyAlignment="1"/>
    <xf numFmtId="0" fontId="0" fillId="0" borderId="13" xfId="0" applyFont="1" applyBorder="1" applyAlignment="1"/>
    <xf numFmtId="0" fontId="0" fillId="8" borderId="17" xfId="0" applyFont="1" applyFill="1" applyBorder="1" applyAlignment="1"/>
    <xf numFmtId="0" fontId="0" fillId="0" borderId="18" xfId="0" applyFont="1" applyBorder="1" applyAlignment="1"/>
    <xf numFmtId="0" fontId="0" fillId="0" borderId="19" xfId="0" applyFont="1" applyBorder="1" applyAlignment="1"/>
    <xf numFmtId="0" fontId="9" fillId="8" borderId="14" xfId="0" applyFont="1" applyFill="1" applyBorder="1" applyAlignment="1"/>
    <xf numFmtId="0" fontId="9" fillId="8" borderId="15" xfId="0" applyFont="1" applyFill="1" applyBorder="1" applyAlignment="1"/>
    <xf numFmtId="0" fontId="9" fillId="8" borderId="16" xfId="0" applyFont="1" applyFill="1" applyBorder="1" applyAlignment="1"/>
    <xf numFmtId="165" fontId="1" fillId="0" borderId="1" xfId="0" applyNumberFormat="1" applyFont="1" applyBorder="1" applyAlignment="1">
      <alignment horizontal="center" vertical="center"/>
    </xf>
    <xf numFmtId="165" fontId="2" fillId="0" borderId="1" xfId="0" applyNumberFormat="1" applyFont="1" applyBorder="1" applyAlignment="1">
      <alignment horizontal="center" vertical="center"/>
    </xf>
    <xf numFmtId="165" fontId="1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1" fillId="0" borderId="5" xfId="0" applyNumberFormat="1" applyFont="1" applyBorder="1" applyAlignment="1">
      <alignment horizontal="center" vertical="center"/>
    </xf>
    <xf numFmtId="165" fontId="1" fillId="0" borderId="6" xfId="0" applyNumberFormat="1" applyFont="1" applyBorder="1" applyAlignment="1">
      <alignment horizontal="center" vertical="center"/>
    </xf>
    <xf numFmtId="165" fontId="1" fillId="0" borderId="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10" xfId="0" applyNumberFormat="1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0" fillId="0" borderId="13" xfId="0" applyFont="1" applyBorder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0" fontId="0" fillId="0" borderId="19" xfId="0" applyFont="1" applyBorder="1" applyAlignment="1">
      <alignment horizontal="center" vertical="center"/>
    </xf>
    <xf numFmtId="165" fontId="1" fillId="10" borderId="7" xfId="0" applyNumberFormat="1" applyFont="1" applyFill="1" applyBorder="1" applyAlignment="1">
      <alignment horizontal="center" vertical="center"/>
    </xf>
    <xf numFmtId="0" fontId="1" fillId="10" borderId="8" xfId="0" applyFont="1" applyFill="1" applyBorder="1" applyAlignment="1">
      <alignment horizontal="center" vertical="center"/>
    </xf>
    <xf numFmtId="0" fontId="1" fillId="10" borderId="9" xfId="0" applyFont="1" applyFill="1" applyBorder="1" applyAlignment="1">
      <alignment horizontal="center" vertical="center"/>
    </xf>
    <xf numFmtId="0" fontId="10" fillId="9" borderId="14" xfId="0" applyFont="1" applyFill="1" applyBorder="1" applyAlignment="1">
      <alignment horizontal="center" vertical="center"/>
    </xf>
    <xf numFmtId="0" fontId="10" fillId="9" borderId="16" xfId="0" applyFont="1" applyFill="1" applyBorder="1" applyAlignment="1">
      <alignment horizontal="center" vertical="center"/>
    </xf>
    <xf numFmtId="0" fontId="0" fillId="11" borderId="0" xfId="0" applyFont="1" applyFill="1" applyAlignment="1"/>
    <xf numFmtId="42" fontId="0" fillId="0" borderId="0" xfId="0" applyNumberFormat="1" applyFont="1" applyAlignment="1"/>
    <xf numFmtId="0" fontId="7" fillId="0" borderId="11" xfId="0" applyFont="1" applyBorder="1" applyAlignment="1">
      <alignment horizontal="center" vertical="center"/>
    </xf>
    <xf numFmtId="42" fontId="0" fillId="0" borderId="11" xfId="1" applyFont="1" applyBorder="1" applyAlignment="1">
      <alignment horizontal="center" vertical="center"/>
    </xf>
    <xf numFmtId="42" fontId="0" fillId="0" borderId="0" xfId="1" applyFont="1" applyAlignment="1"/>
    <xf numFmtId="0" fontId="0" fillId="0" borderId="0" xfId="0" applyFont="1" applyAlignment="1">
      <alignment horizontal="left" indent="1"/>
    </xf>
    <xf numFmtId="0" fontId="12" fillId="9" borderId="0" xfId="0" applyFont="1" applyFill="1" applyAlignment="1"/>
    <xf numFmtId="0" fontId="13" fillId="12" borderId="11" xfId="0" applyFont="1" applyFill="1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42" fontId="14" fillId="0" borderId="11" xfId="0" applyNumberFormat="1" applyFont="1" applyBorder="1" applyAlignment="1">
      <alignment horizontal="center" vertical="center"/>
    </xf>
    <xf numFmtId="42" fontId="13" fillId="12" borderId="11" xfId="0" applyNumberFormat="1" applyFont="1" applyFill="1" applyBorder="1" applyAlignment="1">
      <alignment horizontal="center" vertical="center"/>
    </xf>
    <xf numFmtId="0" fontId="6" fillId="13" borderId="11" xfId="0" applyFont="1" applyFill="1" applyBorder="1" applyAlignment="1"/>
    <xf numFmtId="0" fontId="6" fillId="0" borderId="11" xfId="0" applyFont="1" applyBorder="1" applyAlignment="1"/>
    <xf numFmtId="0" fontId="1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165" fontId="1" fillId="0" borderId="0" xfId="0" applyNumberFormat="1" applyFont="1" applyBorder="1" applyAlignment="1">
      <alignment horizontal="center"/>
    </xf>
    <xf numFmtId="0" fontId="6" fillId="0" borderId="0" xfId="0" applyFont="1" applyAlignment="1"/>
    <xf numFmtId="0" fontId="0" fillId="11" borderId="19" xfId="0" applyFont="1" applyFill="1" applyBorder="1" applyAlignment="1"/>
    <xf numFmtId="0" fontId="0" fillId="11" borderId="20" xfId="0" applyFont="1" applyFill="1" applyBorder="1" applyAlignment="1"/>
    <xf numFmtId="0" fontId="0" fillId="11" borderId="17" xfId="0" applyFont="1" applyFill="1" applyBorder="1" applyAlignment="1"/>
    <xf numFmtId="0" fontId="0" fillId="11" borderId="21" xfId="0" applyFont="1" applyFill="1" applyBorder="1" applyAlignment="1"/>
    <xf numFmtId="0" fontId="6" fillId="11" borderId="0" xfId="0" applyFont="1" applyFill="1" applyBorder="1" applyAlignment="1"/>
    <xf numFmtId="0" fontId="0" fillId="11" borderId="0" xfId="0" applyFont="1" applyFill="1" applyBorder="1" applyAlignment="1"/>
    <xf numFmtId="0" fontId="0" fillId="11" borderId="23" xfId="0" applyFont="1" applyFill="1" applyBorder="1" applyAlignment="1"/>
    <xf numFmtId="0" fontId="0" fillId="11" borderId="16" xfId="0" applyFont="1" applyFill="1" applyBorder="1" applyAlignment="1"/>
    <xf numFmtId="0" fontId="0" fillId="11" borderId="22" xfId="0" applyFont="1" applyFill="1" applyBorder="1" applyAlignment="1"/>
    <xf numFmtId="0" fontId="0" fillId="11" borderId="14" xfId="0" applyFont="1" applyFill="1" applyBorder="1" applyAlignment="1"/>
    <xf numFmtId="0" fontId="0" fillId="0" borderId="22" xfId="0" applyFont="1" applyBorder="1" applyAlignment="1"/>
    <xf numFmtId="0" fontId="0" fillId="0" borderId="14" xfId="0" applyFont="1" applyBorder="1" applyAlignment="1"/>
    <xf numFmtId="0" fontId="6" fillId="0" borderId="16" xfId="0" applyFont="1" applyBorder="1" applyAlignment="1"/>
    <xf numFmtId="0" fontId="1" fillId="14" borderId="1" xfId="0" applyFont="1" applyFill="1" applyBorder="1" applyAlignment="1">
      <alignment horizontal="center"/>
    </xf>
    <xf numFmtId="165" fontId="1" fillId="14" borderId="1" xfId="0" applyNumberFormat="1" applyFont="1" applyFill="1" applyBorder="1" applyAlignment="1">
      <alignment horizontal="center"/>
    </xf>
    <xf numFmtId="0" fontId="18" fillId="14" borderId="1" xfId="0" applyFont="1" applyFill="1" applyBorder="1" applyAlignment="1">
      <alignment horizontal="center"/>
    </xf>
    <xf numFmtId="0" fontId="18" fillId="0" borderId="1" xfId="0" applyFont="1" applyBorder="1" applyAlignment="1">
      <alignment horizontal="center"/>
    </xf>
    <xf numFmtId="0" fontId="15" fillId="14" borderId="1" xfId="0" applyFont="1" applyFill="1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8" fillId="0" borderId="25" xfId="0" applyFont="1" applyBorder="1" applyAlignment="1">
      <alignment horizontal="center"/>
    </xf>
    <xf numFmtId="165" fontId="1" fillId="0" borderId="25" xfId="0" applyNumberFormat="1" applyFont="1" applyBorder="1" applyAlignment="1">
      <alignment horizontal="center"/>
    </xf>
    <xf numFmtId="0" fontId="1" fillId="14" borderId="1" xfId="0" applyFont="1" applyFill="1" applyBorder="1"/>
    <xf numFmtId="0" fontId="1" fillId="0" borderId="1" xfId="0" applyFont="1" applyBorder="1"/>
    <xf numFmtId="0" fontId="1" fillId="0" borderId="25" xfId="0" applyFont="1" applyBorder="1"/>
    <xf numFmtId="0" fontId="1" fillId="0" borderId="11" xfId="0" applyFont="1" applyFill="1" applyBorder="1" applyAlignment="1">
      <alignment horizontal="center" vertical="center"/>
    </xf>
    <xf numFmtId="0" fontId="0" fillId="0" borderId="11" xfId="0" applyFont="1" applyFill="1" applyBorder="1" applyAlignment="1">
      <alignment horizontal="center" vertical="center"/>
    </xf>
    <xf numFmtId="0" fontId="17" fillId="12" borderId="1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/>
    </xf>
    <xf numFmtId="165" fontId="1" fillId="0" borderId="1" xfId="0" applyNumberFormat="1" applyFont="1" applyFill="1" applyBorder="1" applyAlignment="1">
      <alignment horizontal="center"/>
    </xf>
    <xf numFmtId="0" fontId="0" fillId="0" borderId="0" xfId="0" applyFont="1" applyFill="1" applyAlignment="1"/>
    <xf numFmtId="0" fontId="1" fillId="0" borderId="25" xfId="0" applyFont="1" applyFill="1" applyBorder="1" applyAlignment="1">
      <alignment horizontal="center"/>
    </xf>
    <xf numFmtId="165" fontId="1" fillId="0" borderId="25" xfId="0" applyNumberFormat="1" applyFont="1" applyFill="1" applyBorder="1" applyAlignment="1">
      <alignment horizontal="center"/>
    </xf>
    <xf numFmtId="42" fontId="1" fillId="0" borderId="11" xfId="1" applyFont="1" applyFill="1" applyBorder="1" applyAlignment="1">
      <alignment horizontal="center" vertical="center"/>
    </xf>
    <xf numFmtId="42" fontId="0" fillId="0" borderId="11" xfId="1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165" fontId="1" fillId="0" borderId="0" xfId="0" applyNumberFormat="1" applyFont="1" applyFill="1" applyBorder="1" applyAlignment="1">
      <alignment horizontal="center"/>
    </xf>
    <xf numFmtId="0" fontId="1" fillId="0" borderId="5" xfId="0" applyFont="1" applyFill="1" applyBorder="1" applyAlignment="1">
      <alignment horizontal="center"/>
    </xf>
    <xf numFmtId="165" fontId="1" fillId="0" borderId="5" xfId="0" applyNumberFormat="1" applyFont="1" applyFill="1" applyBorder="1" applyAlignment="1">
      <alignment horizontal="center"/>
    </xf>
    <xf numFmtId="0" fontId="1" fillId="0" borderId="11" xfId="0" applyFont="1" applyFill="1" applyBorder="1" applyAlignment="1">
      <alignment horizontal="center"/>
    </xf>
    <xf numFmtId="165" fontId="1" fillId="0" borderId="11" xfId="0" applyNumberFormat="1" applyFont="1" applyFill="1" applyBorder="1" applyAlignment="1">
      <alignment horizontal="center"/>
    </xf>
    <xf numFmtId="0" fontId="6" fillId="11" borderId="0" xfId="0" applyFont="1" applyFill="1" applyAlignment="1"/>
    <xf numFmtId="0" fontId="10" fillId="2" borderId="24" xfId="0" applyFont="1" applyFill="1" applyBorder="1" applyAlignment="1">
      <alignment horizontal="center" vertical="center" wrapText="1"/>
    </xf>
    <xf numFmtId="0" fontId="10" fillId="2" borderId="27" xfId="0" applyFont="1" applyFill="1" applyBorder="1" applyAlignment="1">
      <alignment horizontal="center" vertical="center" wrapText="1"/>
    </xf>
    <xf numFmtId="0" fontId="10" fillId="2" borderId="26" xfId="0" applyFont="1" applyFill="1" applyBorder="1" applyAlignment="1">
      <alignment horizontal="center" vertical="center" wrapText="1"/>
    </xf>
    <xf numFmtId="164" fontId="10" fillId="0" borderId="11" xfId="0" applyNumberFormat="1" applyFont="1" applyBorder="1" applyAlignment="1">
      <alignment horizontal="center" vertical="center" wrapText="1"/>
    </xf>
    <xf numFmtId="0" fontId="10" fillId="0" borderId="11" xfId="0" applyNumberFormat="1" applyFont="1" applyBorder="1" applyAlignment="1">
      <alignment horizontal="center" vertical="center" wrapText="1"/>
    </xf>
    <xf numFmtId="42" fontId="10" fillId="0" borderId="11" xfId="1" applyFont="1" applyBorder="1" applyAlignment="1">
      <alignment horizontal="center" vertical="center" wrapText="1"/>
    </xf>
    <xf numFmtId="0" fontId="10" fillId="0" borderId="11" xfId="0" applyFont="1" applyBorder="1" applyAlignment="1">
      <alignment horizontal="center" vertical="center" wrapText="1"/>
    </xf>
    <xf numFmtId="165" fontId="10" fillId="0" borderId="11" xfId="0" applyNumberFormat="1" applyFont="1" applyBorder="1" applyAlignment="1">
      <alignment horizontal="center" vertical="center" wrapText="1"/>
    </xf>
    <xf numFmtId="0" fontId="15" fillId="0" borderId="11" xfId="0" applyFont="1" applyBorder="1" applyAlignment="1">
      <alignment vertical="center" wrapText="1"/>
    </xf>
    <xf numFmtId="42" fontId="10" fillId="0" borderId="11" xfId="1" applyFont="1" applyBorder="1" applyAlignment="1">
      <alignment horizontal="center"/>
    </xf>
    <xf numFmtId="0" fontId="4" fillId="6" borderId="11" xfId="0" applyFont="1" applyFill="1" applyBorder="1" applyAlignment="1">
      <alignment vertical="center" wrapText="1"/>
    </xf>
    <xf numFmtId="42" fontId="10" fillId="0" borderId="11" xfId="1" applyNumberFormat="1" applyFont="1" applyBorder="1" applyAlignment="1">
      <alignment horizontal="center"/>
    </xf>
    <xf numFmtId="0" fontId="1" fillId="8" borderId="11" xfId="0" applyFont="1" applyFill="1" applyBorder="1" applyAlignment="1">
      <alignment horizontal="center"/>
    </xf>
    <xf numFmtId="0" fontId="1" fillId="0" borderId="11" xfId="0" applyFont="1" applyBorder="1" applyAlignment="1">
      <alignment horizontal="center"/>
    </xf>
    <xf numFmtId="164" fontId="1" fillId="0" borderId="18" xfId="0" applyNumberFormat="1" applyFont="1" applyBorder="1" applyAlignment="1">
      <alignment horizontal="center" vertical="center" wrapText="1"/>
    </xf>
    <xf numFmtId="0" fontId="1" fillId="0" borderId="18" xfId="0" applyFont="1" applyBorder="1" applyAlignment="1">
      <alignment horizontal="center" vertical="center" wrapText="1"/>
    </xf>
    <xf numFmtId="42" fontId="1" fillId="0" borderId="18" xfId="1" applyFont="1" applyBorder="1" applyAlignment="1">
      <alignment horizontal="center" vertical="center" wrapText="1"/>
    </xf>
    <xf numFmtId="165" fontId="1" fillId="0" borderId="18" xfId="0" applyNumberFormat="1" applyFont="1" applyBorder="1" applyAlignment="1">
      <alignment horizontal="center" vertical="center" wrapText="1"/>
    </xf>
    <xf numFmtId="0" fontId="1" fillId="0" borderId="18" xfId="0" applyNumberFormat="1" applyFont="1" applyBorder="1" applyAlignment="1">
      <alignment horizontal="center" vertical="center" wrapText="1"/>
    </xf>
    <xf numFmtId="0" fontId="15" fillId="0" borderId="18" xfId="0" applyFont="1" applyBorder="1" applyAlignment="1">
      <alignment vertical="center" wrapText="1"/>
    </xf>
    <xf numFmtId="42" fontId="1" fillId="0" borderId="18" xfId="1" applyNumberFormat="1" applyFont="1" applyBorder="1" applyAlignment="1">
      <alignment horizontal="center"/>
    </xf>
    <xf numFmtId="0" fontId="10" fillId="2" borderId="24" xfId="0" applyNumberFormat="1" applyFont="1" applyFill="1" applyBorder="1" applyAlignment="1">
      <alignment horizontal="center" vertical="center" wrapText="1"/>
    </xf>
    <xf numFmtId="0" fontId="1" fillId="0" borderId="0" xfId="0" applyNumberFormat="1" applyFont="1" applyAlignment="1">
      <alignment horizontal="center"/>
    </xf>
    <xf numFmtId="0" fontId="10" fillId="2" borderId="27" xfId="0" applyNumberFormat="1" applyFont="1" applyFill="1" applyBorder="1" applyAlignment="1">
      <alignment horizontal="center" vertical="center" wrapText="1"/>
    </xf>
    <xf numFmtId="0" fontId="1" fillId="0" borderId="11" xfId="0" applyNumberFormat="1" applyFont="1" applyBorder="1" applyAlignment="1">
      <alignment horizontal="center" vertical="center" wrapText="1"/>
    </xf>
    <xf numFmtId="164" fontId="1" fillId="0" borderId="11" xfId="0" applyNumberFormat="1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42" fontId="1" fillId="0" borderId="11" xfId="1" applyNumberFormat="1" applyFont="1" applyBorder="1" applyAlignment="1">
      <alignment horizontal="center" vertical="center" wrapText="1"/>
    </xf>
    <xf numFmtId="165" fontId="1" fillId="0" borderId="11" xfId="0" applyNumberFormat="1" applyFont="1" applyBorder="1" applyAlignment="1">
      <alignment horizontal="center" vertical="center" wrapText="1"/>
    </xf>
    <xf numFmtId="0" fontId="1" fillId="14" borderId="11" xfId="0" applyNumberFormat="1" applyFont="1" applyFill="1" applyBorder="1" applyAlignment="1">
      <alignment horizontal="center" vertical="center" wrapText="1"/>
    </xf>
    <xf numFmtId="164" fontId="1" fillId="14" borderId="11" xfId="0" applyNumberFormat="1" applyFont="1" applyFill="1" applyBorder="1" applyAlignment="1">
      <alignment horizontal="center" vertical="center" wrapText="1"/>
    </xf>
    <xf numFmtId="0" fontId="1" fillId="14" borderId="11" xfId="0" applyFont="1" applyFill="1" applyBorder="1" applyAlignment="1">
      <alignment horizontal="center" vertical="center" wrapText="1"/>
    </xf>
    <xf numFmtId="42" fontId="1" fillId="14" borderId="11" xfId="1" applyNumberFormat="1" applyFont="1" applyFill="1" applyBorder="1" applyAlignment="1">
      <alignment horizontal="center" vertical="center" wrapText="1"/>
    </xf>
    <xf numFmtId="165" fontId="1" fillId="14" borderId="11" xfId="0" applyNumberFormat="1" applyFont="1" applyFill="1" applyBorder="1" applyAlignment="1">
      <alignment horizontal="center" vertical="center" wrapText="1"/>
    </xf>
    <xf numFmtId="0" fontId="15" fillId="14" borderId="11" xfId="0" applyFont="1" applyFill="1" applyBorder="1" applyAlignment="1">
      <alignment horizontal="center" vertical="center" wrapText="1"/>
    </xf>
    <xf numFmtId="0" fontId="15" fillId="0" borderId="11" xfId="0" applyFont="1" applyBorder="1" applyAlignment="1">
      <alignment horizontal="center" vertical="center" wrapText="1"/>
    </xf>
    <xf numFmtId="0" fontId="22" fillId="6" borderId="11" xfId="0" applyFont="1" applyFill="1" applyBorder="1" applyAlignment="1">
      <alignment horizontal="center" vertical="center" wrapText="1"/>
    </xf>
    <xf numFmtId="0" fontId="1" fillId="14" borderId="12" xfId="0" applyNumberFormat="1" applyFont="1" applyFill="1" applyBorder="1" applyAlignment="1">
      <alignment horizontal="center" vertical="center" wrapText="1"/>
    </xf>
    <xf numFmtId="0" fontId="1" fillId="0" borderId="12" xfId="0" applyNumberFormat="1" applyFont="1" applyBorder="1" applyAlignment="1">
      <alignment horizontal="center" vertical="center" wrapText="1"/>
    </xf>
    <xf numFmtId="42" fontId="1" fillId="14" borderId="13" xfId="1" applyNumberFormat="1" applyFont="1" applyFill="1" applyBorder="1" applyAlignment="1">
      <alignment horizontal="center" vertical="center"/>
    </xf>
    <xf numFmtId="42" fontId="1" fillId="0" borderId="13" xfId="1" applyNumberFormat="1" applyFont="1" applyBorder="1" applyAlignment="1">
      <alignment horizontal="center" vertical="center"/>
    </xf>
    <xf numFmtId="0" fontId="21" fillId="2" borderId="32" xfId="0" applyNumberFormat="1" applyFont="1" applyFill="1" applyBorder="1" applyAlignment="1">
      <alignment horizontal="center" vertical="center" wrapText="1"/>
    </xf>
    <xf numFmtId="0" fontId="21" fillId="2" borderId="32" xfId="0" applyFont="1" applyFill="1" applyBorder="1" applyAlignment="1">
      <alignment horizontal="center" vertical="center" wrapText="1"/>
    </xf>
    <xf numFmtId="0" fontId="21" fillId="2" borderId="33" xfId="0" applyFont="1" applyFill="1" applyBorder="1" applyAlignment="1">
      <alignment horizontal="center" vertical="center" wrapText="1"/>
    </xf>
    <xf numFmtId="0" fontId="21" fillId="2" borderId="33" xfId="0" applyNumberFormat="1" applyFont="1" applyFill="1" applyBorder="1" applyAlignment="1">
      <alignment horizontal="center" vertical="center" wrapText="1"/>
    </xf>
    <xf numFmtId="0" fontId="21" fillId="2" borderId="34" xfId="0" applyFont="1" applyFill="1" applyBorder="1" applyAlignment="1">
      <alignment horizontal="center" vertical="center" wrapText="1"/>
    </xf>
    <xf numFmtId="0" fontId="1" fillId="0" borderId="17" xfId="0" applyNumberFormat="1" applyFont="1" applyBorder="1" applyAlignment="1">
      <alignment horizontal="center" vertical="center" wrapText="1"/>
    </xf>
    <xf numFmtId="42" fontId="1" fillId="0" borderId="18" xfId="1" applyNumberFormat="1" applyFont="1" applyBorder="1" applyAlignment="1">
      <alignment horizontal="center" vertical="center" wrapText="1"/>
    </xf>
    <xf numFmtId="0" fontId="15" fillId="0" borderId="18" xfId="0" applyFont="1" applyBorder="1" applyAlignment="1">
      <alignment horizontal="center" vertical="center" wrapText="1"/>
    </xf>
    <xf numFmtId="42" fontId="1" fillId="0" borderId="19" xfId="1" applyNumberFormat="1" applyFont="1" applyBorder="1" applyAlignment="1">
      <alignment horizontal="center" vertical="center"/>
    </xf>
    <xf numFmtId="0" fontId="23" fillId="0" borderId="11" xfId="0" applyFont="1" applyBorder="1" applyAlignment="1">
      <alignment horizontal="center" vertical="center"/>
    </xf>
    <xf numFmtId="0" fontId="24" fillId="12" borderId="11" xfId="0" applyFont="1" applyFill="1" applyBorder="1" applyAlignment="1">
      <alignment horizontal="center" vertical="center"/>
    </xf>
    <xf numFmtId="0" fontId="24" fillId="0" borderId="11" xfId="0" applyFont="1" applyFill="1" applyBorder="1" applyAlignment="1">
      <alignment horizontal="center" vertical="center"/>
    </xf>
    <xf numFmtId="0" fontId="23" fillId="0" borderId="11" xfId="0" applyFont="1" applyFill="1" applyBorder="1" applyAlignment="1">
      <alignment horizontal="center" vertical="center"/>
    </xf>
    <xf numFmtId="0" fontId="24" fillId="15" borderId="25" xfId="0" applyNumberFormat="1" applyFont="1" applyFill="1" applyBorder="1" applyAlignment="1">
      <alignment horizontal="center" vertical="center" wrapText="1"/>
    </xf>
    <xf numFmtId="0" fontId="24" fillId="15" borderId="29" xfId="0" applyFont="1" applyFill="1" applyBorder="1" applyAlignment="1">
      <alignment horizontal="center" vertical="center" wrapText="1"/>
    </xf>
    <xf numFmtId="0" fontId="24" fillId="15" borderId="25" xfId="0" applyFont="1" applyFill="1" applyBorder="1" applyAlignment="1">
      <alignment horizontal="center" vertical="center" wrapText="1"/>
    </xf>
    <xf numFmtId="0" fontId="24" fillId="15" borderId="30" xfId="0" applyFont="1" applyFill="1" applyBorder="1" applyAlignment="1">
      <alignment horizontal="center" vertical="center" wrapText="1"/>
    </xf>
    <xf numFmtId="0" fontId="1" fillId="0" borderId="28" xfId="0" applyNumberFormat="1" applyFont="1" applyFill="1" applyBorder="1" applyAlignment="1">
      <alignment horizontal="center" vertical="center" wrapText="1"/>
    </xf>
    <xf numFmtId="164" fontId="1" fillId="0" borderId="11" xfId="0" applyNumberFormat="1" applyFont="1" applyFill="1" applyBorder="1" applyAlignment="1">
      <alignment horizontal="center" vertical="center" wrapText="1"/>
    </xf>
    <xf numFmtId="0" fontId="1" fillId="0" borderId="11" xfId="0" applyNumberFormat="1" applyFont="1" applyFill="1" applyBorder="1" applyAlignment="1">
      <alignment horizontal="center" vertical="center" wrapText="1"/>
    </xf>
    <xf numFmtId="42" fontId="1" fillId="0" borderId="11" xfId="1" applyNumberFormat="1" applyFont="1" applyFill="1" applyBorder="1" applyAlignment="1">
      <alignment horizontal="center" vertical="center" wrapText="1"/>
    </xf>
    <xf numFmtId="0" fontId="1" fillId="0" borderId="11" xfId="0" applyFont="1" applyFill="1" applyBorder="1" applyAlignment="1">
      <alignment horizontal="center" vertical="center" wrapText="1"/>
    </xf>
    <xf numFmtId="0" fontId="15" fillId="0" borderId="11" xfId="0" applyFont="1" applyFill="1" applyBorder="1" applyAlignment="1">
      <alignment horizontal="center" vertical="center" wrapText="1"/>
    </xf>
    <xf numFmtId="42" fontId="1" fillId="0" borderId="31" xfId="1" applyNumberFormat="1" applyFont="1" applyFill="1" applyBorder="1" applyAlignment="1">
      <alignment horizontal="center" vertical="center"/>
    </xf>
    <xf numFmtId="42" fontId="1" fillId="0" borderId="11" xfId="1" applyNumberFormat="1" applyFont="1" applyFill="1" applyBorder="1" applyAlignment="1">
      <alignment horizontal="center" vertical="center"/>
    </xf>
    <xf numFmtId="0" fontId="22" fillId="0" borderId="11" xfId="0" applyFont="1" applyFill="1" applyBorder="1" applyAlignment="1">
      <alignment horizontal="center" vertical="center" wrapText="1"/>
    </xf>
    <xf numFmtId="0" fontId="24" fillId="12" borderId="25" xfId="0" applyNumberFormat="1" applyFont="1" applyFill="1" applyBorder="1" applyAlignment="1">
      <alignment horizontal="center" vertical="center" wrapText="1"/>
    </xf>
    <xf numFmtId="0" fontId="24" fillId="12" borderId="29" xfId="0" applyFont="1" applyFill="1" applyBorder="1" applyAlignment="1">
      <alignment horizontal="center" vertical="center" wrapText="1"/>
    </xf>
    <xf numFmtId="0" fontId="24" fillId="12" borderId="25" xfId="0" applyFont="1" applyFill="1" applyBorder="1" applyAlignment="1">
      <alignment horizontal="center" vertical="center" wrapText="1"/>
    </xf>
    <xf numFmtId="0" fontId="24" fillId="12" borderId="30" xfId="0" applyFont="1" applyFill="1" applyBorder="1" applyAlignment="1">
      <alignment horizontal="center" vertical="center" wrapText="1"/>
    </xf>
    <xf numFmtId="1" fontId="1" fillId="0" borderId="1" xfId="1" applyNumberFormat="1" applyFont="1" applyBorder="1" applyAlignment="1">
      <alignment horizontal="center" vertical="center"/>
    </xf>
    <xf numFmtId="1" fontId="1" fillId="0" borderId="5" xfId="1" applyNumberFormat="1" applyFont="1" applyBorder="1" applyAlignment="1">
      <alignment horizontal="center" vertical="center"/>
    </xf>
    <xf numFmtId="0" fontId="1" fillId="8" borderId="11" xfId="0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horizontal="center" vertical="center"/>
    </xf>
    <xf numFmtId="0" fontId="23" fillId="0" borderId="0" xfId="0" applyFont="1" applyAlignment="1">
      <alignment horizontal="center"/>
    </xf>
    <xf numFmtId="0" fontId="17" fillId="16" borderId="11" xfId="0" applyFont="1" applyFill="1" applyBorder="1" applyAlignment="1"/>
    <xf numFmtId="42" fontId="0" fillId="0" borderId="11" xfId="1" applyFont="1" applyBorder="1" applyAlignment="1"/>
    <xf numFmtId="0" fontId="25" fillId="0" borderId="0" xfId="0" applyFont="1" applyAlignment="1"/>
    <xf numFmtId="0" fontId="26" fillId="9" borderId="11" xfId="0" applyFont="1" applyFill="1" applyBorder="1" applyAlignment="1">
      <alignment horizontal="center" vertical="center"/>
    </xf>
    <xf numFmtId="165" fontId="26" fillId="10" borderId="11" xfId="0" applyNumberFormat="1" applyFont="1" applyFill="1" applyBorder="1" applyAlignment="1">
      <alignment horizontal="center" vertical="center"/>
    </xf>
    <xf numFmtId="0" fontId="26" fillId="10" borderId="11" xfId="0" applyFont="1" applyFill="1" applyBorder="1" applyAlignment="1">
      <alignment horizontal="center" vertical="center"/>
    </xf>
    <xf numFmtId="0" fontId="25" fillId="0" borderId="11" xfId="0" applyFont="1" applyBorder="1" applyAlignment="1">
      <alignment horizontal="center" vertical="center"/>
    </xf>
    <xf numFmtId="165" fontId="26" fillId="0" borderId="11" xfId="0" applyNumberFormat="1" applyFont="1" applyBorder="1" applyAlignment="1">
      <alignment horizontal="center" vertical="center"/>
    </xf>
    <xf numFmtId="165" fontId="27" fillId="0" borderId="11" xfId="0" applyNumberFormat="1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165" fontId="29" fillId="0" borderId="0" xfId="0" applyNumberFormat="1" applyFont="1" applyBorder="1" applyAlignment="1">
      <alignment horizontal="center" vertical="center"/>
    </xf>
    <xf numFmtId="165" fontId="30" fillId="0" borderId="0" xfId="0" applyNumberFormat="1" applyFont="1" applyBorder="1" applyAlignment="1">
      <alignment horizontal="center" vertical="center"/>
    </xf>
    <xf numFmtId="0" fontId="0" fillId="0" borderId="0" xfId="0" applyFont="1" applyBorder="1" applyAlignment="1"/>
    <xf numFmtId="0" fontId="0" fillId="0" borderId="11" xfId="0" applyFont="1" applyBorder="1" applyAlignment="1">
      <alignment horizontal="center" vertical="center"/>
    </xf>
    <xf numFmtId="0" fontId="0" fillId="0" borderId="12" xfId="0" applyFont="1" applyBorder="1" applyAlignment="1">
      <alignment horizontal="center" vertical="center"/>
    </xf>
    <xf numFmtId="0" fontId="11" fillId="11" borderId="0" xfId="0" applyFont="1" applyFill="1" applyAlignment="1">
      <alignment horizontal="center" vertical="center"/>
    </xf>
    <xf numFmtId="0" fontId="24" fillId="3" borderId="2" xfId="0" applyFont="1" applyFill="1" applyBorder="1" applyAlignment="1">
      <alignment horizontal="center"/>
    </xf>
    <xf numFmtId="0" fontId="24" fillId="0" borderId="3" xfId="0" applyFont="1" applyBorder="1"/>
    <xf numFmtId="0" fontId="24" fillId="0" borderId="4" xfId="0" applyFont="1" applyBorder="1"/>
    <xf numFmtId="0" fontId="16" fillId="11" borderId="0" xfId="0" applyFont="1" applyFill="1" applyBorder="1" applyAlignment="1">
      <alignment horizontal="center"/>
    </xf>
    <xf numFmtId="0" fontId="17" fillId="12" borderId="19" xfId="0" applyFont="1" applyFill="1" applyBorder="1" applyAlignment="1">
      <alignment horizontal="center"/>
    </xf>
    <xf numFmtId="0" fontId="17" fillId="12" borderId="20" xfId="0" applyFont="1" applyFill="1" applyBorder="1" applyAlignment="1">
      <alignment horizontal="center"/>
    </xf>
    <xf numFmtId="0" fontId="26" fillId="3" borderId="6" xfId="0" applyFont="1" applyFill="1" applyBorder="1" applyAlignment="1">
      <alignment horizontal="center"/>
    </xf>
    <xf numFmtId="0" fontId="27" fillId="0" borderId="35" xfId="0" applyFont="1" applyBorder="1"/>
    <xf numFmtId="0" fontId="27" fillId="0" borderId="10" xfId="0" applyFont="1" applyBorder="1"/>
    <xf numFmtId="0" fontId="0" fillId="12" borderId="17" xfId="0" applyFont="1" applyFill="1" applyBorder="1" applyAlignment="1"/>
  </cellXfs>
  <cellStyles count="2">
    <cellStyle name="Moneda [0]" xfId="1" builtinId="7"/>
    <cellStyle name="Normal" xfId="0" builtinId="0"/>
  </cellStyles>
  <dxfs count="13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2" formatCode="_ &quot;$&quot;* #,##0_ ;_ &quot;$&quot;* \-#,##0_ ;_ &quot;$&quot;* &quot;-&quot;_ ;_ @_ 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5" formatCode="&quot;$&quot;#,##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5" formatCode="&quot;$&quot;#,##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2" formatCode="_ &quot;$&quot;* #,##0_ ;_ &quot;$&quot;* \-#,##0_ ;_ &quot;$&quot;* &quot;-&quot;_ ;_ @_ 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4" formatCode="d/mmmm/yy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indexed="64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rgb="FFD9EAD3"/>
          <bgColor rgb="FFD9EAD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numFmt numFmtId="32" formatCode="_ &quot;$&quot;* #,##0_ ;_ &quot;$&quot;* \-#,##0_ ;_ &quot;$&quot;* &quot;-&quot;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5" formatCode="&quot;$&quot;#,##0.0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right style="thin">
          <color rgb="FF000000"/>
        </right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rgb="FFB6D7A8"/>
          <bgColor rgb="FFB6D7A8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indexed="64"/>
          <bgColor theme="7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/>
        <name val="Arial"/>
        <scheme val="none"/>
      </font>
      <fill>
        <patternFill patternType="solid">
          <fgColor indexed="64"/>
          <bgColor theme="7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rgb="FFD9EAD3"/>
          <bgColor rgb="FFD9EAD3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rgb="FFB6D7A8"/>
          <bgColor rgb="FFB6D7A8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2" formatCode="_ &quot;$&quot;* #,##0_ ;_ &quot;$&quot;* \-#,##0_ ;_ &quot;$&quot;* &quot;-&quot;_ ;_ @_ 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5" formatCode="&quot;$&quot;#,##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4" formatCode="d/mmmm/yy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rgb="FFD9EAD3"/>
          <bgColor rgb="FFD9EAD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>
          <bgColor rgb="FF92D05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5" formatCode="&quot;$&quot;#,##0.0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&quot;$&quot;#,##0.0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5" formatCode="&quot;$&quot;#,##0.0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5" formatCode="&quot;$&quot;#,##0.0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5" formatCode="&quot;$&quot;#,##0.0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5" formatCode="&quot;$&quot;#,##0.0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5" formatCode="&quot;$&quot;#,##0.0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&quot;$&quot;#,##0.0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&quot;$&quot;#,##0.0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rgb="FFB6D7A8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32" formatCode="_ &quot;$&quot;* #,##0_ ;_ &quot;$&quot;* \-#,##0_ ;_ &quot;$&quot;* &quot;-&quot;_ ;_ @_ 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theme="0"/>
      </font>
    </dxf>
    <dxf>
      <fill>
        <patternFill patternType="solid">
          <bgColor rgb="FF2C7D21"/>
        </patternFill>
      </fill>
    </dxf>
    <dxf>
      <fill>
        <patternFill patternType="solid">
          <bgColor rgb="FF2C7D21"/>
        </patternFill>
      </fill>
    </dxf>
    <dxf>
      <fill>
        <patternFill patternType="solid">
          <bgColor rgb="FF2C7D21"/>
        </patternFill>
      </fill>
    </dxf>
    <dxf>
      <font>
        <color theme="0"/>
      </font>
    </dxf>
    <dxf>
      <font>
        <color theme="0"/>
      </font>
    </dxf>
    <dxf>
      <font>
        <b/>
        <color theme="1"/>
      </font>
      <border>
        <bottom style="thin">
          <color theme="7"/>
        </bottom>
        <vertical/>
        <horizontal/>
      </border>
    </dxf>
    <dxf>
      <font>
        <color theme="1"/>
      </font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  <vertical/>
        <horizontal/>
      </border>
    </dxf>
    <dxf>
      <font>
        <b/>
        <color theme="1"/>
      </font>
      <border>
        <bottom style="thin">
          <color theme="7"/>
        </bottom>
        <vertical/>
        <horizontal/>
      </border>
    </dxf>
    <dxf>
      <font>
        <color theme="1"/>
      </font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  <vertical/>
        <horizontal/>
      </border>
    </dxf>
  </dxfs>
  <tableStyles count="2" defaultTableStyle="TableStyleMedium2" defaultPivotStyle="PivotStyleLight16">
    <tableStyle name="SlicerStyleLight4 2" pivot="0" table="0" count="10">
      <tableStyleElement type="wholeTable" dxfId="135"/>
      <tableStyleElement type="headerRow" dxfId="134"/>
    </tableStyle>
    <tableStyle name="SlicerStyleLight4 3" pivot="0" table="0" count="10">
      <tableStyleElement type="wholeTable" dxfId="133"/>
      <tableStyleElement type="headerRow" dxfId="132"/>
    </tableStyle>
  </tableStyles>
  <colors>
    <mruColors>
      <color rgb="FF2C7D21"/>
    </mruColors>
  </colors>
  <extLst>
    <ext xmlns:x14="http://schemas.microsoft.com/office/spreadsheetml/2009/9/main" uri="{46F421CA-312F-682f-3DD2-61675219B42D}">
      <x14:dxfs count="16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7" tint="0.79998168889431442"/>
              <bgColor theme="7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darkTrellis">
              <fgColor rgb="FF2C7D21"/>
              <bgColor theme="7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7" tint="0.79998168889431442"/>
              <bgColor theme="7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2C7D21"/>
              <bgColor theme="7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Light4 2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SlicerStyleLight4 3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7/relationships/slicerCache" Target="slicerCaches/slicerCache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7/relationships/slicerCache" Target="slicerCaches/slicerCache4.xml"/><Relationship Id="rId47" Type="http://schemas.microsoft.com/office/2007/relationships/slicerCache" Target="slicerCaches/slicerCache9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pivotCacheDefinition" Target="pivotCache/pivotCacheDefinition2.xml"/><Relationship Id="rId40" Type="http://schemas.microsoft.com/office/2007/relationships/slicerCache" Target="slicerCaches/slicerCache2.xml"/><Relationship Id="rId45" Type="http://schemas.microsoft.com/office/2007/relationships/slicerCache" Target="slicerCaches/slicerCache7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7/relationships/slicerCache" Target="slicerCaches/slicerCache6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1.xml"/><Relationship Id="rId43" Type="http://schemas.microsoft.com/office/2007/relationships/slicerCache" Target="slicerCaches/slicerCache5.xml"/><Relationship Id="rId48" Type="http://schemas.microsoft.com/office/2007/relationships/slicerCache" Target="slicerCaches/slicerCache10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3.xml"/><Relationship Id="rId46" Type="http://schemas.microsoft.com/office/2007/relationships/slicerCache" Target="slicerCaches/slicerCache8.xml"/><Relationship Id="rId20" Type="http://schemas.openxmlformats.org/officeDocument/2006/relationships/worksheet" Target="worksheets/sheet20.xml"/><Relationship Id="rId41" Type="http://schemas.microsoft.com/office/2007/relationships/slicerCache" Target="slicerCaches/slicerCache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pivotCacheDefinition" Target="pivotCache/pivotCacheDefinition1.xml"/><Relationship Id="rId4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6.0 (1).xlsm] Datos administracion y finanza!Tabla dinámica2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>
                <a:solidFill>
                  <a:srgbClr val="2C7D21"/>
                </a:solidFill>
              </a:rPr>
              <a:t>Ingresos y ganancias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rgbClr val="FFC000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rgbClr val="2C7D2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rgbClr val="FFC000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rgbClr val="2C7D2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ln w="28575" cap="rnd">
            <a:solidFill>
              <a:srgbClr val="FFC000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ln w="28575" cap="rnd">
            <a:solidFill>
              <a:srgbClr val="2C7D21"/>
            </a:solidFill>
            <a:round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2729007907827947"/>
          <c:y val="3.6330608537693009E-2"/>
          <c:w val="0.84909210020245052"/>
          <c:h val="0.6932598139129067"/>
        </c:manualLayout>
      </c:layout>
      <c:lineChart>
        <c:grouping val="stacked"/>
        <c:varyColors val="0"/>
        <c:ser>
          <c:idx val="0"/>
          <c:order val="0"/>
          <c:tx>
            <c:strRef>
              <c:f>' Datos administracion y finanza'!$B$9</c:f>
              <c:strCache>
                <c:ptCount val="1"/>
                <c:pt idx="0">
                  <c:v>Suma de UTILIDAD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multiLvlStrRef>
              <c:f>' Datos administracion y finanza'!$A$10:$A$59</c:f>
              <c:multiLvlStrCache>
                <c:ptCount val="45"/>
                <c:lvl>
                  <c:pt idx="0">
                    <c:v>Enero</c:v>
                  </c:pt>
                  <c:pt idx="1">
                    <c:v>Febrero</c:v>
                  </c:pt>
                  <c:pt idx="2">
                    <c:v>Marzo</c:v>
                  </c:pt>
                  <c:pt idx="3">
                    <c:v>Abril</c:v>
                  </c:pt>
                  <c:pt idx="4">
                    <c:v>Mayo</c:v>
                  </c:pt>
                  <c:pt idx="5">
                    <c:v>Junio</c:v>
                  </c:pt>
                  <c:pt idx="6">
                    <c:v>Julio</c:v>
                  </c:pt>
                  <c:pt idx="7">
                    <c:v>Agosto</c:v>
                  </c:pt>
                  <c:pt idx="8">
                    <c:v>Septiembre</c:v>
                  </c:pt>
                  <c:pt idx="9">
                    <c:v>Octubre</c:v>
                  </c:pt>
                  <c:pt idx="10">
                    <c:v>Noviembre</c:v>
                  </c:pt>
                  <c:pt idx="11">
                    <c:v>Diciembre</c:v>
                  </c:pt>
                  <c:pt idx="12">
                    <c:v>Enero</c:v>
                  </c:pt>
                  <c:pt idx="13">
                    <c:v>Febrero</c:v>
                  </c:pt>
                  <c:pt idx="14">
                    <c:v>Marzo</c:v>
                  </c:pt>
                  <c:pt idx="15">
                    <c:v>Abril</c:v>
                  </c:pt>
                  <c:pt idx="16">
                    <c:v>Mayo</c:v>
                  </c:pt>
                  <c:pt idx="17">
                    <c:v>Junio</c:v>
                  </c:pt>
                  <c:pt idx="18">
                    <c:v>Julio</c:v>
                  </c:pt>
                  <c:pt idx="19">
                    <c:v>Agosto</c:v>
                  </c:pt>
                  <c:pt idx="20">
                    <c:v>Septiembre</c:v>
                  </c:pt>
                  <c:pt idx="21">
                    <c:v>Octubre</c:v>
                  </c:pt>
                  <c:pt idx="22">
                    <c:v>Noviembre</c:v>
                  </c:pt>
                  <c:pt idx="23">
                    <c:v>Diciembre</c:v>
                  </c:pt>
                  <c:pt idx="24">
                    <c:v>Enero</c:v>
                  </c:pt>
                  <c:pt idx="25">
                    <c:v>Febrero</c:v>
                  </c:pt>
                  <c:pt idx="26">
                    <c:v>Marzo</c:v>
                  </c:pt>
                  <c:pt idx="27">
                    <c:v>Abril</c:v>
                  </c:pt>
                  <c:pt idx="28">
                    <c:v>Mayo</c:v>
                  </c:pt>
                  <c:pt idx="29">
                    <c:v>Junio</c:v>
                  </c:pt>
                  <c:pt idx="30">
                    <c:v>Julio</c:v>
                  </c:pt>
                  <c:pt idx="31">
                    <c:v>Agosto</c:v>
                  </c:pt>
                  <c:pt idx="32">
                    <c:v>Septiembre</c:v>
                  </c:pt>
                  <c:pt idx="33">
                    <c:v>Octubre</c:v>
                  </c:pt>
                  <c:pt idx="34">
                    <c:v>Noviembre</c:v>
                  </c:pt>
                  <c:pt idx="35">
                    <c:v>Diciembre</c:v>
                  </c:pt>
                  <c:pt idx="36">
                    <c:v>Enero</c:v>
                  </c:pt>
                  <c:pt idx="37">
                    <c:v>Febrero</c:v>
                  </c:pt>
                  <c:pt idx="38">
                    <c:v>Marzo</c:v>
                  </c:pt>
                  <c:pt idx="39">
                    <c:v>Abril</c:v>
                  </c:pt>
                  <c:pt idx="40">
                    <c:v>Mayo</c:v>
                  </c:pt>
                  <c:pt idx="41">
                    <c:v>Junio</c:v>
                  </c:pt>
                  <c:pt idx="42">
                    <c:v>Julio</c:v>
                  </c:pt>
                  <c:pt idx="43">
                    <c:v>Agosto</c:v>
                  </c:pt>
                  <c:pt idx="44">
                    <c:v>Septiembre</c:v>
                  </c:pt>
                </c:lvl>
                <c:lvl>
                  <c:pt idx="0">
                    <c:v>2016</c:v>
                  </c:pt>
                  <c:pt idx="12">
                    <c:v>2017</c:v>
                  </c:pt>
                  <c:pt idx="24">
                    <c:v>2018</c:v>
                  </c:pt>
                  <c:pt idx="36">
                    <c:v>2019</c:v>
                  </c:pt>
                </c:lvl>
              </c:multiLvlStrCache>
            </c:multiLvlStrRef>
          </c:cat>
          <c:val>
            <c:numRef>
              <c:f>' Datos administracion y finanza'!$B$10:$B$59</c:f>
              <c:numCache>
                <c:formatCode>General</c:formatCode>
                <c:ptCount val="45"/>
                <c:pt idx="0">
                  <c:v>73410364</c:v>
                </c:pt>
                <c:pt idx="1">
                  <c:v>71572553</c:v>
                </c:pt>
                <c:pt idx="2">
                  <c:v>71056485</c:v>
                </c:pt>
                <c:pt idx="3">
                  <c:v>71499303</c:v>
                </c:pt>
                <c:pt idx="4">
                  <c:v>72568803</c:v>
                </c:pt>
                <c:pt idx="5">
                  <c:v>72496647</c:v>
                </c:pt>
                <c:pt idx="6">
                  <c:v>74758537</c:v>
                </c:pt>
                <c:pt idx="7">
                  <c:v>74168041</c:v>
                </c:pt>
                <c:pt idx="8">
                  <c:v>74035506</c:v>
                </c:pt>
                <c:pt idx="9">
                  <c:v>71846743</c:v>
                </c:pt>
                <c:pt idx="10">
                  <c:v>70820420</c:v>
                </c:pt>
                <c:pt idx="11">
                  <c:v>72428100</c:v>
                </c:pt>
                <c:pt idx="12">
                  <c:v>81870408</c:v>
                </c:pt>
                <c:pt idx="13">
                  <c:v>88616671</c:v>
                </c:pt>
                <c:pt idx="14">
                  <c:v>89222902</c:v>
                </c:pt>
                <c:pt idx="15">
                  <c:v>78417624</c:v>
                </c:pt>
                <c:pt idx="16">
                  <c:v>88937309</c:v>
                </c:pt>
                <c:pt idx="17">
                  <c:v>74176217</c:v>
                </c:pt>
                <c:pt idx="18">
                  <c:v>80202147</c:v>
                </c:pt>
                <c:pt idx="19">
                  <c:v>81632052</c:v>
                </c:pt>
                <c:pt idx="20">
                  <c:v>79136571</c:v>
                </c:pt>
                <c:pt idx="21">
                  <c:v>71011182</c:v>
                </c:pt>
                <c:pt idx="22">
                  <c:v>80354705</c:v>
                </c:pt>
                <c:pt idx="23">
                  <c:v>70582780</c:v>
                </c:pt>
                <c:pt idx="24">
                  <c:v>98229392</c:v>
                </c:pt>
                <c:pt idx="25">
                  <c:v>98211131</c:v>
                </c:pt>
                <c:pt idx="26">
                  <c:v>92870411</c:v>
                </c:pt>
                <c:pt idx="27">
                  <c:v>82816086</c:v>
                </c:pt>
                <c:pt idx="28">
                  <c:v>92194965</c:v>
                </c:pt>
                <c:pt idx="29">
                  <c:v>107673954</c:v>
                </c:pt>
                <c:pt idx="30">
                  <c:v>105176916</c:v>
                </c:pt>
                <c:pt idx="31">
                  <c:v>87912000</c:v>
                </c:pt>
                <c:pt idx="32">
                  <c:v>101519169</c:v>
                </c:pt>
                <c:pt idx="33">
                  <c:v>108381183</c:v>
                </c:pt>
                <c:pt idx="34">
                  <c:v>107513244</c:v>
                </c:pt>
                <c:pt idx="35">
                  <c:v>95495910</c:v>
                </c:pt>
                <c:pt idx="36">
                  <c:v>100591450</c:v>
                </c:pt>
                <c:pt idx="37">
                  <c:v>103896728</c:v>
                </c:pt>
                <c:pt idx="38">
                  <c:v>104314447</c:v>
                </c:pt>
                <c:pt idx="39">
                  <c:v>102135189</c:v>
                </c:pt>
                <c:pt idx="40">
                  <c:v>111387732</c:v>
                </c:pt>
                <c:pt idx="41">
                  <c:v>104864171</c:v>
                </c:pt>
                <c:pt idx="42">
                  <c:v>102166011</c:v>
                </c:pt>
                <c:pt idx="43">
                  <c:v>113093617</c:v>
                </c:pt>
                <c:pt idx="44">
                  <c:v>120353660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B1-4F73-AB31-27140092E0D6}"/>
            </c:ext>
          </c:extLst>
        </c:ser>
        <c:ser>
          <c:idx val="1"/>
          <c:order val="1"/>
          <c:tx>
            <c:strRef>
              <c:f>' Datos administracion y finanza'!$C$9</c:f>
              <c:strCache>
                <c:ptCount val="1"/>
                <c:pt idx="0">
                  <c:v>Suma de INGRESOS</c:v>
                </c:pt>
              </c:strCache>
            </c:strRef>
          </c:tx>
          <c:spPr>
            <a:ln w="28575" cap="rnd">
              <a:solidFill>
                <a:srgbClr val="2C7D21"/>
              </a:solidFill>
              <a:round/>
            </a:ln>
            <a:effectLst/>
          </c:spPr>
          <c:marker>
            <c:symbol val="none"/>
          </c:marker>
          <c:cat>
            <c:multiLvlStrRef>
              <c:f>' Datos administracion y finanza'!$A$10:$A$59</c:f>
              <c:multiLvlStrCache>
                <c:ptCount val="45"/>
                <c:lvl>
                  <c:pt idx="0">
                    <c:v>Enero</c:v>
                  </c:pt>
                  <c:pt idx="1">
                    <c:v>Febrero</c:v>
                  </c:pt>
                  <c:pt idx="2">
                    <c:v>Marzo</c:v>
                  </c:pt>
                  <c:pt idx="3">
                    <c:v>Abril</c:v>
                  </c:pt>
                  <c:pt idx="4">
                    <c:v>Mayo</c:v>
                  </c:pt>
                  <c:pt idx="5">
                    <c:v>Junio</c:v>
                  </c:pt>
                  <c:pt idx="6">
                    <c:v>Julio</c:v>
                  </c:pt>
                  <c:pt idx="7">
                    <c:v>Agosto</c:v>
                  </c:pt>
                  <c:pt idx="8">
                    <c:v>Septiembre</c:v>
                  </c:pt>
                  <c:pt idx="9">
                    <c:v>Octubre</c:v>
                  </c:pt>
                  <c:pt idx="10">
                    <c:v>Noviembre</c:v>
                  </c:pt>
                  <c:pt idx="11">
                    <c:v>Diciembre</c:v>
                  </c:pt>
                  <c:pt idx="12">
                    <c:v>Enero</c:v>
                  </c:pt>
                  <c:pt idx="13">
                    <c:v>Febrero</c:v>
                  </c:pt>
                  <c:pt idx="14">
                    <c:v>Marzo</c:v>
                  </c:pt>
                  <c:pt idx="15">
                    <c:v>Abril</c:v>
                  </c:pt>
                  <c:pt idx="16">
                    <c:v>Mayo</c:v>
                  </c:pt>
                  <c:pt idx="17">
                    <c:v>Junio</c:v>
                  </c:pt>
                  <c:pt idx="18">
                    <c:v>Julio</c:v>
                  </c:pt>
                  <c:pt idx="19">
                    <c:v>Agosto</c:v>
                  </c:pt>
                  <c:pt idx="20">
                    <c:v>Septiembre</c:v>
                  </c:pt>
                  <c:pt idx="21">
                    <c:v>Octubre</c:v>
                  </c:pt>
                  <c:pt idx="22">
                    <c:v>Noviembre</c:v>
                  </c:pt>
                  <c:pt idx="23">
                    <c:v>Diciembre</c:v>
                  </c:pt>
                  <c:pt idx="24">
                    <c:v>Enero</c:v>
                  </c:pt>
                  <c:pt idx="25">
                    <c:v>Febrero</c:v>
                  </c:pt>
                  <c:pt idx="26">
                    <c:v>Marzo</c:v>
                  </c:pt>
                  <c:pt idx="27">
                    <c:v>Abril</c:v>
                  </c:pt>
                  <c:pt idx="28">
                    <c:v>Mayo</c:v>
                  </c:pt>
                  <c:pt idx="29">
                    <c:v>Junio</c:v>
                  </c:pt>
                  <c:pt idx="30">
                    <c:v>Julio</c:v>
                  </c:pt>
                  <c:pt idx="31">
                    <c:v>Agosto</c:v>
                  </c:pt>
                  <c:pt idx="32">
                    <c:v>Septiembre</c:v>
                  </c:pt>
                  <c:pt idx="33">
                    <c:v>Octubre</c:v>
                  </c:pt>
                  <c:pt idx="34">
                    <c:v>Noviembre</c:v>
                  </c:pt>
                  <c:pt idx="35">
                    <c:v>Diciembre</c:v>
                  </c:pt>
                  <c:pt idx="36">
                    <c:v>Enero</c:v>
                  </c:pt>
                  <c:pt idx="37">
                    <c:v>Febrero</c:v>
                  </c:pt>
                  <c:pt idx="38">
                    <c:v>Marzo</c:v>
                  </c:pt>
                  <c:pt idx="39">
                    <c:v>Abril</c:v>
                  </c:pt>
                  <c:pt idx="40">
                    <c:v>Mayo</c:v>
                  </c:pt>
                  <c:pt idx="41">
                    <c:v>Junio</c:v>
                  </c:pt>
                  <c:pt idx="42">
                    <c:v>Julio</c:v>
                  </c:pt>
                  <c:pt idx="43">
                    <c:v>Agosto</c:v>
                  </c:pt>
                  <c:pt idx="44">
                    <c:v>Septiembre</c:v>
                  </c:pt>
                </c:lvl>
                <c:lvl>
                  <c:pt idx="0">
                    <c:v>2016</c:v>
                  </c:pt>
                  <c:pt idx="12">
                    <c:v>2017</c:v>
                  </c:pt>
                  <c:pt idx="24">
                    <c:v>2018</c:v>
                  </c:pt>
                  <c:pt idx="36">
                    <c:v>2019</c:v>
                  </c:pt>
                </c:lvl>
              </c:multiLvlStrCache>
            </c:multiLvlStrRef>
          </c:cat>
          <c:val>
            <c:numRef>
              <c:f>' Datos administracion y finanza'!$C$10:$C$59</c:f>
              <c:numCache>
                <c:formatCode>General</c:formatCode>
                <c:ptCount val="45"/>
                <c:pt idx="0">
                  <c:v>145599030</c:v>
                </c:pt>
                <c:pt idx="1">
                  <c:v>147408268</c:v>
                </c:pt>
                <c:pt idx="2">
                  <c:v>135768365</c:v>
                </c:pt>
                <c:pt idx="3">
                  <c:v>144339843</c:v>
                </c:pt>
                <c:pt idx="4">
                  <c:v>141786991</c:v>
                </c:pt>
                <c:pt idx="5">
                  <c:v>138824150</c:v>
                </c:pt>
                <c:pt idx="6">
                  <c:v>137190746</c:v>
                </c:pt>
                <c:pt idx="7">
                  <c:v>147032805</c:v>
                </c:pt>
                <c:pt idx="8">
                  <c:v>152501555</c:v>
                </c:pt>
                <c:pt idx="9">
                  <c:v>149271915</c:v>
                </c:pt>
                <c:pt idx="10">
                  <c:v>145795702</c:v>
                </c:pt>
                <c:pt idx="11">
                  <c:v>137903961</c:v>
                </c:pt>
                <c:pt idx="12">
                  <c:v>177529206</c:v>
                </c:pt>
                <c:pt idx="13">
                  <c:v>184302649</c:v>
                </c:pt>
                <c:pt idx="14">
                  <c:v>183618805</c:v>
                </c:pt>
                <c:pt idx="15">
                  <c:v>172301301</c:v>
                </c:pt>
                <c:pt idx="16">
                  <c:v>175287021</c:v>
                </c:pt>
                <c:pt idx="17">
                  <c:v>164568183</c:v>
                </c:pt>
                <c:pt idx="18">
                  <c:v>166614517</c:v>
                </c:pt>
                <c:pt idx="19">
                  <c:v>168978526</c:v>
                </c:pt>
                <c:pt idx="20">
                  <c:v>167967382</c:v>
                </c:pt>
                <c:pt idx="21">
                  <c:v>159442120</c:v>
                </c:pt>
                <c:pt idx="22">
                  <c:v>164951013</c:v>
                </c:pt>
                <c:pt idx="23">
                  <c:v>166644427</c:v>
                </c:pt>
                <c:pt idx="24">
                  <c:v>216390825</c:v>
                </c:pt>
                <c:pt idx="25">
                  <c:v>215645264</c:v>
                </c:pt>
                <c:pt idx="26">
                  <c:v>209341338</c:v>
                </c:pt>
                <c:pt idx="27">
                  <c:v>193311539</c:v>
                </c:pt>
                <c:pt idx="28">
                  <c:v>205100190</c:v>
                </c:pt>
                <c:pt idx="29">
                  <c:v>217128684</c:v>
                </c:pt>
                <c:pt idx="30">
                  <c:v>218811751</c:v>
                </c:pt>
                <c:pt idx="31">
                  <c:v>199899648</c:v>
                </c:pt>
                <c:pt idx="32">
                  <c:v>215441643</c:v>
                </c:pt>
                <c:pt idx="33">
                  <c:v>216417366</c:v>
                </c:pt>
                <c:pt idx="34">
                  <c:v>212923997</c:v>
                </c:pt>
                <c:pt idx="35">
                  <c:v>211650689</c:v>
                </c:pt>
                <c:pt idx="36">
                  <c:v>231802865</c:v>
                </c:pt>
                <c:pt idx="37">
                  <c:v>235436778</c:v>
                </c:pt>
                <c:pt idx="38">
                  <c:v>239584950</c:v>
                </c:pt>
                <c:pt idx="39">
                  <c:v>230632984</c:v>
                </c:pt>
                <c:pt idx="40">
                  <c:v>237886315</c:v>
                </c:pt>
                <c:pt idx="41">
                  <c:v>240957522</c:v>
                </c:pt>
                <c:pt idx="42">
                  <c:v>238469111</c:v>
                </c:pt>
                <c:pt idx="43">
                  <c:v>240326856</c:v>
                </c:pt>
                <c:pt idx="44">
                  <c:v>261543800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B1-4F73-AB31-27140092E0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515872"/>
        <c:axId val="333642368"/>
      </c:lineChart>
      <c:catAx>
        <c:axId val="160515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642368"/>
        <c:crosses val="autoZero"/>
        <c:auto val="1"/>
        <c:lblAlgn val="ctr"/>
        <c:lblOffset val="100"/>
        <c:noMultiLvlLbl val="0"/>
      </c:catAx>
      <c:valAx>
        <c:axId val="33364236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515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6.0 (1).xlsm] Datos administracion y finanza!Tabla dinámica3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>
                <a:solidFill>
                  <a:srgbClr val="2C7D21"/>
                </a:solidFill>
              </a:rPr>
              <a:t>Ventas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rgbClr val="2C7D2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rgbClr val="2C7D2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ln w="28575" cap="rnd">
            <a:solidFill>
              <a:srgbClr val="2C7D2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' Datos administracion y finanza'!$B$63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rgbClr val="2C7D21"/>
              </a:solidFill>
              <a:round/>
            </a:ln>
            <a:effectLst/>
          </c:spPr>
          <c:marker>
            <c:symbol val="none"/>
          </c:marker>
          <c:cat>
            <c:multiLvlStrRef>
              <c:f>' Datos administracion y finanza'!$A$64:$A$114</c:f>
              <c:multiLvlStrCache>
                <c:ptCount val="46"/>
                <c:lvl>
                  <c:pt idx="0">
                    <c:v>ENERO</c:v>
                  </c:pt>
                  <c:pt idx="1">
                    <c:v>FEBRERO</c:v>
                  </c:pt>
                  <c:pt idx="2">
                    <c:v>MARZO</c:v>
                  </c:pt>
                  <c:pt idx="3">
                    <c:v>ABRIL</c:v>
                  </c:pt>
                  <c:pt idx="4">
                    <c:v>MAYO</c:v>
                  </c:pt>
                  <c:pt idx="5">
                    <c:v>JUNIO</c:v>
                  </c:pt>
                  <c:pt idx="6">
                    <c:v>JULIO</c:v>
                  </c:pt>
                  <c:pt idx="7">
                    <c:v>AGOSTO</c:v>
                  </c:pt>
                  <c:pt idx="8">
                    <c:v>SEPTIEMBRE</c:v>
                  </c:pt>
                  <c:pt idx="9">
                    <c:v>OCTUBRE</c:v>
                  </c:pt>
                  <c:pt idx="10">
                    <c:v>NOVIEMBRE</c:v>
                  </c:pt>
                  <c:pt idx="11">
                    <c:v>DICIEMBRE</c:v>
                  </c:pt>
                  <c:pt idx="12">
                    <c:v>ENERO</c:v>
                  </c:pt>
                  <c:pt idx="13">
                    <c:v>FEBRERO</c:v>
                  </c:pt>
                  <c:pt idx="14">
                    <c:v>MARZO</c:v>
                  </c:pt>
                  <c:pt idx="15">
                    <c:v>ABRIL</c:v>
                  </c:pt>
                  <c:pt idx="16">
                    <c:v>MAYO</c:v>
                  </c:pt>
                  <c:pt idx="17">
                    <c:v>JUNIO</c:v>
                  </c:pt>
                  <c:pt idx="18">
                    <c:v>JULIO</c:v>
                  </c:pt>
                  <c:pt idx="19">
                    <c:v>AGOSTO</c:v>
                  </c:pt>
                  <c:pt idx="20">
                    <c:v>SEPTIEMBRE</c:v>
                  </c:pt>
                  <c:pt idx="21">
                    <c:v>OCTUBRE</c:v>
                  </c:pt>
                  <c:pt idx="22">
                    <c:v>NOVIEMBRE</c:v>
                  </c:pt>
                  <c:pt idx="23">
                    <c:v>DICIEMBRE</c:v>
                  </c:pt>
                  <c:pt idx="24">
                    <c:v>ENERO</c:v>
                  </c:pt>
                  <c:pt idx="25">
                    <c:v>FEBRERO</c:v>
                  </c:pt>
                  <c:pt idx="26">
                    <c:v>MARZO</c:v>
                  </c:pt>
                  <c:pt idx="27">
                    <c:v>ABRIL</c:v>
                  </c:pt>
                  <c:pt idx="28">
                    <c:v>MAYO</c:v>
                  </c:pt>
                  <c:pt idx="29">
                    <c:v>JUNIO</c:v>
                  </c:pt>
                  <c:pt idx="30">
                    <c:v>JULIO</c:v>
                  </c:pt>
                  <c:pt idx="31">
                    <c:v>AGOSTO</c:v>
                  </c:pt>
                  <c:pt idx="32">
                    <c:v>SEPTIEMBRE</c:v>
                  </c:pt>
                  <c:pt idx="33">
                    <c:v>OCTUBRE</c:v>
                  </c:pt>
                  <c:pt idx="34">
                    <c:v>NOVIEMBRE</c:v>
                  </c:pt>
                  <c:pt idx="35">
                    <c:v>DICIEMBRE</c:v>
                  </c:pt>
                  <c:pt idx="36">
                    <c:v>MAYO </c:v>
                  </c:pt>
                  <c:pt idx="37">
                    <c:v>ENERO</c:v>
                  </c:pt>
                  <c:pt idx="38">
                    <c:v>FEBRERO</c:v>
                  </c:pt>
                  <c:pt idx="39">
                    <c:v>MARZO</c:v>
                  </c:pt>
                  <c:pt idx="40">
                    <c:v>ABRIL</c:v>
                  </c:pt>
                  <c:pt idx="41">
                    <c:v>MAYO</c:v>
                  </c:pt>
                  <c:pt idx="42">
                    <c:v>JUNIO</c:v>
                  </c:pt>
                  <c:pt idx="43">
                    <c:v>JULIO</c:v>
                  </c:pt>
                  <c:pt idx="44">
                    <c:v>AGOSTO</c:v>
                  </c:pt>
                  <c:pt idx="45">
                    <c:v>SEPTIEMBRE</c:v>
                  </c:pt>
                </c:lvl>
                <c:lvl>
                  <c:pt idx="0">
                    <c:v>2016</c:v>
                  </c:pt>
                  <c:pt idx="12">
                    <c:v>2017</c:v>
                  </c:pt>
                  <c:pt idx="24">
                    <c:v>2018</c:v>
                  </c:pt>
                  <c:pt idx="37">
                    <c:v>2019</c:v>
                  </c:pt>
                </c:lvl>
              </c:multiLvlStrCache>
            </c:multiLvlStrRef>
          </c:cat>
          <c:val>
            <c:numRef>
              <c:f>' Datos administracion y finanza'!$B$64:$B$114</c:f>
              <c:numCache>
                <c:formatCode>General</c:formatCode>
                <c:ptCount val="46"/>
                <c:pt idx="0">
                  <c:v>145599030</c:v>
                </c:pt>
                <c:pt idx="1">
                  <c:v>147408268</c:v>
                </c:pt>
                <c:pt idx="2">
                  <c:v>135768365.00000003</c:v>
                </c:pt>
                <c:pt idx="3">
                  <c:v>144339843</c:v>
                </c:pt>
                <c:pt idx="4">
                  <c:v>141786991</c:v>
                </c:pt>
                <c:pt idx="5">
                  <c:v>138824150</c:v>
                </c:pt>
                <c:pt idx="6">
                  <c:v>137190746</c:v>
                </c:pt>
                <c:pt idx="7">
                  <c:v>147032805</c:v>
                </c:pt>
                <c:pt idx="8">
                  <c:v>152501555</c:v>
                </c:pt>
                <c:pt idx="9">
                  <c:v>149271915</c:v>
                </c:pt>
                <c:pt idx="10">
                  <c:v>145795702</c:v>
                </c:pt>
                <c:pt idx="11">
                  <c:v>137903961</c:v>
                </c:pt>
                <c:pt idx="12">
                  <c:v>177529206</c:v>
                </c:pt>
                <c:pt idx="13">
                  <c:v>184302649</c:v>
                </c:pt>
                <c:pt idx="14">
                  <c:v>183618805</c:v>
                </c:pt>
                <c:pt idx="15">
                  <c:v>172301301</c:v>
                </c:pt>
                <c:pt idx="16">
                  <c:v>175287021</c:v>
                </c:pt>
                <c:pt idx="17">
                  <c:v>166213864.83000001</c:v>
                </c:pt>
                <c:pt idx="18">
                  <c:v>166614517.00000003</c:v>
                </c:pt>
                <c:pt idx="19">
                  <c:v>168978526</c:v>
                </c:pt>
                <c:pt idx="20">
                  <c:v>167967382</c:v>
                </c:pt>
                <c:pt idx="21">
                  <c:v>159442120</c:v>
                </c:pt>
                <c:pt idx="22">
                  <c:v>164951013</c:v>
                </c:pt>
                <c:pt idx="23">
                  <c:v>166644427</c:v>
                </c:pt>
                <c:pt idx="24">
                  <c:v>216390825</c:v>
                </c:pt>
                <c:pt idx="25">
                  <c:v>215645264</c:v>
                </c:pt>
                <c:pt idx="26">
                  <c:v>209341337.99999997</c:v>
                </c:pt>
                <c:pt idx="27">
                  <c:v>193311539</c:v>
                </c:pt>
                <c:pt idx="28">
                  <c:v>82040076</c:v>
                </c:pt>
                <c:pt idx="29">
                  <c:v>217128684.00000003</c:v>
                </c:pt>
                <c:pt idx="30">
                  <c:v>218811751</c:v>
                </c:pt>
                <c:pt idx="31">
                  <c:v>199899648</c:v>
                </c:pt>
                <c:pt idx="32">
                  <c:v>215441643.00000003</c:v>
                </c:pt>
                <c:pt idx="33">
                  <c:v>216417366</c:v>
                </c:pt>
                <c:pt idx="34">
                  <c:v>212923997</c:v>
                </c:pt>
                <c:pt idx="35">
                  <c:v>211650689</c:v>
                </c:pt>
                <c:pt idx="36">
                  <c:v>123060114</c:v>
                </c:pt>
                <c:pt idx="37">
                  <c:v>231802865</c:v>
                </c:pt>
                <c:pt idx="38">
                  <c:v>235436778</c:v>
                </c:pt>
                <c:pt idx="39">
                  <c:v>239584950</c:v>
                </c:pt>
                <c:pt idx="40">
                  <c:v>230632984.00000003</c:v>
                </c:pt>
                <c:pt idx="41">
                  <c:v>237886315</c:v>
                </c:pt>
                <c:pt idx="42">
                  <c:v>240957522</c:v>
                </c:pt>
                <c:pt idx="43">
                  <c:v>238469111</c:v>
                </c:pt>
                <c:pt idx="44">
                  <c:v>240326856</c:v>
                </c:pt>
                <c:pt idx="45">
                  <c:v>261543800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B7-43D0-AABF-19CC7D44A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3645504"/>
        <c:axId val="333642760"/>
      </c:lineChart>
      <c:catAx>
        <c:axId val="333645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642760"/>
        <c:crosses val="autoZero"/>
        <c:auto val="1"/>
        <c:lblAlgn val="ctr"/>
        <c:lblOffset val="100"/>
        <c:noMultiLvlLbl val="0"/>
      </c:catAx>
      <c:valAx>
        <c:axId val="3336427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645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Cantidad de trabajadores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CBD-4D61-8C25-BB96ED06FAF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CBD-4D61-8C25-BB96ED06FAF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CBD-4D61-8C25-BB96ED06FAF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CBD-4D61-8C25-BB96ED06FAF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CBD-4D61-8C25-BB96ED06FAF2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1CBD-4D61-8C25-BB96ED06FAF2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1CBD-4D61-8C25-BB96ED06FAF2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1CBD-4D61-8C25-BB96ED06FAF2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1CBD-4D61-8C25-BB96ED06FAF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'Datos RRHH'!$A$16:$A$24</c:f>
              <c:strCache>
                <c:ptCount val="9"/>
                <c:pt idx="0">
                  <c:v>ADMINISTRATIVOS</c:v>
                </c:pt>
                <c:pt idx="1">
                  <c:v>AYUDANTE</c:v>
                </c:pt>
                <c:pt idx="2">
                  <c:v>CAPATAZ</c:v>
                </c:pt>
                <c:pt idx="3">
                  <c:v>GUARDA</c:v>
                </c:pt>
                <c:pt idx="4">
                  <c:v>PEON</c:v>
                </c:pt>
                <c:pt idx="5">
                  <c:v>PERSONAL DE OFICIOS CLASICOS</c:v>
                </c:pt>
                <c:pt idx="6">
                  <c:v>TECNICO GRADO MEDIO</c:v>
                </c:pt>
                <c:pt idx="7">
                  <c:v>TECNICO GRADO SUPERIOR</c:v>
                </c:pt>
                <c:pt idx="8">
                  <c:v>TRACTORISTA</c:v>
                </c:pt>
              </c:strCache>
            </c:strRef>
          </c:cat>
          <c:val>
            <c:numRef>
              <c:f>'Datos RRHH'!$B$16:$B$24</c:f>
              <c:numCache>
                <c:formatCode>General</c:formatCode>
                <c:ptCount val="9"/>
                <c:pt idx="0">
                  <c:v>13</c:v>
                </c:pt>
                <c:pt idx="1">
                  <c:v>9</c:v>
                </c:pt>
                <c:pt idx="2">
                  <c:v>12</c:v>
                </c:pt>
                <c:pt idx="3">
                  <c:v>16</c:v>
                </c:pt>
                <c:pt idx="4">
                  <c:v>13</c:v>
                </c:pt>
                <c:pt idx="5">
                  <c:v>10</c:v>
                </c:pt>
                <c:pt idx="6">
                  <c:v>17</c:v>
                </c:pt>
                <c:pt idx="7">
                  <c:v>13</c:v>
                </c:pt>
                <c:pt idx="8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CBD-4D61-8C25-BB96ED06FAF2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6.0 (1).xlsm]Datos RRHH!TablaDinámica4</c:name>
    <c:fmtId val="0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'Datos RRHH'!$B$1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7E7-444C-9D2C-2D0E587857C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7E7-444C-9D2C-2D0E587857C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7E7-444C-9D2C-2D0E587857C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7E7-444C-9D2C-2D0E587857C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7E7-444C-9D2C-2D0E587857C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7E7-444C-9D2C-2D0E587857CB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7E7-444C-9D2C-2D0E587857CB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7E7-444C-9D2C-2D0E587857CB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57E7-444C-9D2C-2D0E587857CB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57E7-444C-9D2C-2D0E587857C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'Datos RRHH'!$A$2:$A$12</c:f>
              <c:strCache>
                <c:ptCount val="10"/>
                <c:pt idx="0">
                  <c:v>ADMINISTRATIVOS</c:v>
                </c:pt>
                <c:pt idx="1">
                  <c:v>AYUDANTE</c:v>
                </c:pt>
                <c:pt idx="2">
                  <c:v>CAPATAZ</c:v>
                </c:pt>
                <c:pt idx="3">
                  <c:v>GUARDA</c:v>
                </c:pt>
                <c:pt idx="4">
                  <c:v>PEON</c:v>
                </c:pt>
                <c:pt idx="5">
                  <c:v>PERSONAL DE OFICIOS CLASICOS</c:v>
                </c:pt>
                <c:pt idx="6">
                  <c:v>TECNICO GRADO MEDIO</c:v>
                </c:pt>
                <c:pt idx="7">
                  <c:v>TECNICO GRADO SUPERIOR</c:v>
                </c:pt>
                <c:pt idx="8">
                  <c:v>TRACTORISTA</c:v>
                </c:pt>
                <c:pt idx="9">
                  <c:v>(en blanco)</c:v>
                </c:pt>
              </c:strCache>
            </c:strRef>
          </c:cat>
          <c:val>
            <c:numRef>
              <c:f>'Datos RRHH'!$B$2:$B$12</c:f>
              <c:numCache>
                <c:formatCode>General</c:formatCode>
                <c:ptCount val="10"/>
                <c:pt idx="0">
                  <c:v>13</c:v>
                </c:pt>
                <c:pt idx="1">
                  <c:v>9</c:v>
                </c:pt>
                <c:pt idx="2">
                  <c:v>12</c:v>
                </c:pt>
                <c:pt idx="3">
                  <c:v>16</c:v>
                </c:pt>
                <c:pt idx="4">
                  <c:v>13</c:v>
                </c:pt>
                <c:pt idx="5">
                  <c:v>10</c:v>
                </c:pt>
                <c:pt idx="6">
                  <c:v>17</c:v>
                </c:pt>
                <c:pt idx="7">
                  <c:v>13</c:v>
                </c:pt>
                <c:pt idx="8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F7-4A8F-86DC-9F27EC25EB7B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5"/>
          <c:y val="0.11297280548264799"/>
          <c:w val="0.33333333333333331"/>
          <c:h val="0.8475707203266258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Cantidad de trabajadores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30A-4B01-994F-64A6284B56A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30A-4B01-994F-64A6284B56A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30A-4B01-994F-64A6284B56A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30A-4B01-994F-64A6284B56A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30A-4B01-994F-64A6284B56A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30A-4B01-994F-64A6284B56AB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C30A-4B01-994F-64A6284B56AB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C30A-4B01-994F-64A6284B56AB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C30A-4B01-994F-64A6284B56A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'Datos RRHH'!$A$16:$A$24</c:f>
              <c:strCache>
                <c:ptCount val="9"/>
                <c:pt idx="0">
                  <c:v>ADMINISTRATIVOS</c:v>
                </c:pt>
                <c:pt idx="1">
                  <c:v>AYUDANTE</c:v>
                </c:pt>
                <c:pt idx="2">
                  <c:v>CAPATAZ</c:v>
                </c:pt>
                <c:pt idx="3">
                  <c:v>GUARDA</c:v>
                </c:pt>
                <c:pt idx="4">
                  <c:v>PEON</c:v>
                </c:pt>
                <c:pt idx="5">
                  <c:v>PERSONAL DE OFICIOS CLASICOS</c:v>
                </c:pt>
                <c:pt idx="6">
                  <c:v>TECNICO GRADO MEDIO</c:v>
                </c:pt>
                <c:pt idx="7">
                  <c:v>TECNICO GRADO SUPERIOR</c:v>
                </c:pt>
                <c:pt idx="8">
                  <c:v>TRACTORISTA</c:v>
                </c:pt>
              </c:strCache>
            </c:strRef>
          </c:cat>
          <c:val>
            <c:numRef>
              <c:f>'Datos RRHH'!$B$16:$B$24</c:f>
              <c:numCache>
                <c:formatCode>General</c:formatCode>
                <c:ptCount val="9"/>
                <c:pt idx="0">
                  <c:v>13</c:v>
                </c:pt>
                <c:pt idx="1">
                  <c:v>9</c:v>
                </c:pt>
                <c:pt idx="2">
                  <c:v>12</c:v>
                </c:pt>
                <c:pt idx="3">
                  <c:v>16</c:v>
                </c:pt>
                <c:pt idx="4">
                  <c:v>13</c:v>
                </c:pt>
                <c:pt idx="5">
                  <c:v>10</c:v>
                </c:pt>
                <c:pt idx="6">
                  <c:v>17</c:v>
                </c:pt>
                <c:pt idx="7">
                  <c:v>13</c:v>
                </c:pt>
                <c:pt idx="8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30A-4B01-994F-64A6284B56AB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6.0 (1).xlsm] Datos administracion y finanza!Tabla dinámica2</c:name>
    <c:fmtId val="4"/>
  </c:pivotSource>
  <c:chart>
    <c:autoTitleDeleted val="0"/>
    <c:pivotFmts>
      <c:pivotFmt>
        <c:idx val="0"/>
        <c:spPr>
          <a:ln w="28575" cap="rnd">
            <a:solidFill>
              <a:srgbClr val="FFC000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rgbClr val="2C7D2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' Datos administracion y finanza'!$B$9</c:f>
              <c:strCache>
                <c:ptCount val="1"/>
                <c:pt idx="0">
                  <c:v>Suma de UTILIDAD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multiLvlStrRef>
              <c:f>' Datos administracion y finanza'!$A$10:$A$59</c:f>
              <c:multiLvlStrCache>
                <c:ptCount val="45"/>
                <c:lvl>
                  <c:pt idx="0">
                    <c:v>Enero</c:v>
                  </c:pt>
                  <c:pt idx="1">
                    <c:v>Febrero</c:v>
                  </c:pt>
                  <c:pt idx="2">
                    <c:v>Marzo</c:v>
                  </c:pt>
                  <c:pt idx="3">
                    <c:v>Abril</c:v>
                  </c:pt>
                  <c:pt idx="4">
                    <c:v>Mayo</c:v>
                  </c:pt>
                  <c:pt idx="5">
                    <c:v>Junio</c:v>
                  </c:pt>
                  <c:pt idx="6">
                    <c:v>Julio</c:v>
                  </c:pt>
                  <c:pt idx="7">
                    <c:v>Agosto</c:v>
                  </c:pt>
                  <c:pt idx="8">
                    <c:v>Septiembre</c:v>
                  </c:pt>
                  <c:pt idx="9">
                    <c:v>Octubre</c:v>
                  </c:pt>
                  <c:pt idx="10">
                    <c:v>Noviembre</c:v>
                  </c:pt>
                  <c:pt idx="11">
                    <c:v>Diciembre</c:v>
                  </c:pt>
                  <c:pt idx="12">
                    <c:v>Enero</c:v>
                  </c:pt>
                  <c:pt idx="13">
                    <c:v>Febrero</c:v>
                  </c:pt>
                  <c:pt idx="14">
                    <c:v>Marzo</c:v>
                  </c:pt>
                  <c:pt idx="15">
                    <c:v>Abril</c:v>
                  </c:pt>
                  <c:pt idx="16">
                    <c:v>Mayo</c:v>
                  </c:pt>
                  <c:pt idx="17">
                    <c:v>Junio</c:v>
                  </c:pt>
                  <c:pt idx="18">
                    <c:v>Julio</c:v>
                  </c:pt>
                  <c:pt idx="19">
                    <c:v>Agosto</c:v>
                  </c:pt>
                  <c:pt idx="20">
                    <c:v>Septiembre</c:v>
                  </c:pt>
                  <c:pt idx="21">
                    <c:v>Octubre</c:v>
                  </c:pt>
                  <c:pt idx="22">
                    <c:v>Noviembre</c:v>
                  </c:pt>
                  <c:pt idx="23">
                    <c:v>Diciembre</c:v>
                  </c:pt>
                  <c:pt idx="24">
                    <c:v>Enero</c:v>
                  </c:pt>
                  <c:pt idx="25">
                    <c:v>Febrero</c:v>
                  </c:pt>
                  <c:pt idx="26">
                    <c:v>Marzo</c:v>
                  </c:pt>
                  <c:pt idx="27">
                    <c:v>Abril</c:v>
                  </c:pt>
                  <c:pt idx="28">
                    <c:v>Mayo</c:v>
                  </c:pt>
                  <c:pt idx="29">
                    <c:v>Junio</c:v>
                  </c:pt>
                  <c:pt idx="30">
                    <c:v>Julio</c:v>
                  </c:pt>
                  <c:pt idx="31">
                    <c:v>Agosto</c:v>
                  </c:pt>
                  <c:pt idx="32">
                    <c:v>Septiembre</c:v>
                  </c:pt>
                  <c:pt idx="33">
                    <c:v>Octubre</c:v>
                  </c:pt>
                  <c:pt idx="34">
                    <c:v>Noviembre</c:v>
                  </c:pt>
                  <c:pt idx="35">
                    <c:v>Diciembre</c:v>
                  </c:pt>
                  <c:pt idx="36">
                    <c:v>Enero</c:v>
                  </c:pt>
                  <c:pt idx="37">
                    <c:v>Febrero</c:v>
                  </c:pt>
                  <c:pt idx="38">
                    <c:v>Marzo</c:v>
                  </c:pt>
                  <c:pt idx="39">
                    <c:v>Abril</c:v>
                  </c:pt>
                  <c:pt idx="40">
                    <c:v>Mayo</c:v>
                  </c:pt>
                  <c:pt idx="41">
                    <c:v>Junio</c:v>
                  </c:pt>
                  <c:pt idx="42">
                    <c:v>Julio</c:v>
                  </c:pt>
                  <c:pt idx="43">
                    <c:v>Agosto</c:v>
                  </c:pt>
                  <c:pt idx="44">
                    <c:v>Septiembre</c:v>
                  </c:pt>
                </c:lvl>
                <c:lvl>
                  <c:pt idx="0">
                    <c:v>2016</c:v>
                  </c:pt>
                  <c:pt idx="12">
                    <c:v>2017</c:v>
                  </c:pt>
                  <c:pt idx="24">
                    <c:v>2018</c:v>
                  </c:pt>
                  <c:pt idx="36">
                    <c:v>2019</c:v>
                  </c:pt>
                </c:lvl>
              </c:multiLvlStrCache>
            </c:multiLvlStrRef>
          </c:cat>
          <c:val>
            <c:numRef>
              <c:f>' Datos administracion y finanza'!$B$10:$B$59</c:f>
              <c:numCache>
                <c:formatCode>General</c:formatCode>
                <c:ptCount val="45"/>
                <c:pt idx="0">
                  <c:v>73410364</c:v>
                </c:pt>
                <c:pt idx="1">
                  <c:v>71572553</c:v>
                </c:pt>
                <c:pt idx="2">
                  <c:v>71056485</c:v>
                </c:pt>
                <c:pt idx="3">
                  <c:v>71499303</c:v>
                </c:pt>
                <c:pt idx="4">
                  <c:v>72568803</c:v>
                </c:pt>
                <c:pt idx="5">
                  <c:v>72496647</c:v>
                </c:pt>
                <c:pt idx="6">
                  <c:v>74758537</c:v>
                </c:pt>
                <c:pt idx="7">
                  <c:v>74168041</c:v>
                </c:pt>
                <c:pt idx="8">
                  <c:v>74035506</c:v>
                </c:pt>
                <c:pt idx="9">
                  <c:v>71846743</c:v>
                </c:pt>
                <c:pt idx="10">
                  <c:v>70820420</c:v>
                </c:pt>
                <c:pt idx="11">
                  <c:v>72428100</c:v>
                </c:pt>
                <c:pt idx="12">
                  <c:v>81870408</c:v>
                </c:pt>
                <c:pt idx="13">
                  <c:v>88616671</c:v>
                </c:pt>
                <c:pt idx="14">
                  <c:v>89222902</c:v>
                </c:pt>
                <c:pt idx="15">
                  <c:v>78417624</c:v>
                </c:pt>
                <c:pt idx="16">
                  <c:v>88937309</c:v>
                </c:pt>
                <c:pt idx="17">
                  <c:v>74176217</c:v>
                </c:pt>
                <c:pt idx="18">
                  <c:v>80202147</c:v>
                </c:pt>
                <c:pt idx="19">
                  <c:v>81632052</c:v>
                </c:pt>
                <c:pt idx="20">
                  <c:v>79136571</c:v>
                </c:pt>
                <c:pt idx="21">
                  <c:v>71011182</c:v>
                </c:pt>
                <c:pt idx="22">
                  <c:v>80354705</c:v>
                </c:pt>
                <c:pt idx="23">
                  <c:v>70582780</c:v>
                </c:pt>
                <c:pt idx="24">
                  <c:v>98229392</c:v>
                </c:pt>
                <c:pt idx="25">
                  <c:v>98211131</c:v>
                </c:pt>
                <c:pt idx="26">
                  <c:v>92870411</c:v>
                </c:pt>
                <c:pt idx="27">
                  <c:v>82816086</c:v>
                </c:pt>
                <c:pt idx="28">
                  <c:v>92194965</c:v>
                </c:pt>
                <c:pt idx="29">
                  <c:v>107673954</c:v>
                </c:pt>
                <c:pt idx="30">
                  <c:v>105176916</c:v>
                </c:pt>
                <c:pt idx="31">
                  <c:v>87912000</c:v>
                </c:pt>
                <c:pt idx="32">
                  <c:v>101519169</c:v>
                </c:pt>
                <c:pt idx="33">
                  <c:v>108381183</c:v>
                </c:pt>
                <c:pt idx="34">
                  <c:v>107513244</c:v>
                </c:pt>
                <c:pt idx="35">
                  <c:v>95495910</c:v>
                </c:pt>
                <c:pt idx="36">
                  <c:v>100591450</c:v>
                </c:pt>
                <c:pt idx="37">
                  <c:v>103896728</c:v>
                </c:pt>
                <c:pt idx="38">
                  <c:v>104314447</c:v>
                </c:pt>
                <c:pt idx="39">
                  <c:v>102135189</c:v>
                </c:pt>
                <c:pt idx="40">
                  <c:v>111387732</c:v>
                </c:pt>
                <c:pt idx="41">
                  <c:v>104864171</c:v>
                </c:pt>
                <c:pt idx="42">
                  <c:v>102166011</c:v>
                </c:pt>
                <c:pt idx="43">
                  <c:v>113093617</c:v>
                </c:pt>
                <c:pt idx="44">
                  <c:v>120353660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22-442C-847B-F1E10620E0E1}"/>
            </c:ext>
          </c:extLst>
        </c:ser>
        <c:ser>
          <c:idx val="1"/>
          <c:order val="1"/>
          <c:tx>
            <c:strRef>
              <c:f>' Datos administracion y finanza'!$C$9</c:f>
              <c:strCache>
                <c:ptCount val="1"/>
                <c:pt idx="0">
                  <c:v>Suma de INGRESOS</c:v>
                </c:pt>
              </c:strCache>
            </c:strRef>
          </c:tx>
          <c:spPr>
            <a:ln w="28575" cap="rnd">
              <a:solidFill>
                <a:srgbClr val="2C7D21"/>
              </a:solidFill>
              <a:round/>
            </a:ln>
            <a:effectLst/>
          </c:spPr>
          <c:marker>
            <c:symbol val="none"/>
          </c:marker>
          <c:cat>
            <c:multiLvlStrRef>
              <c:f>' Datos administracion y finanza'!$A$10:$A$59</c:f>
              <c:multiLvlStrCache>
                <c:ptCount val="45"/>
                <c:lvl>
                  <c:pt idx="0">
                    <c:v>Enero</c:v>
                  </c:pt>
                  <c:pt idx="1">
                    <c:v>Febrero</c:v>
                  </c:pt>
                  <c:pt idx="2">
                    <c:v>Marzo</c:v>
                  </c:pt>
                  <c:pt idx="3">
                    <c:v>Abril</c:v>
                  </c:pt>
                  <c:pt idx="4">
                    <c:v>Mayo</c:v>
                  </c:pt>
                  <c:pt idx="5">
                    <c:v>Junio</c:v>
                  </c:pt>
                  <c:pt idx="6">
                    <c:v>Julio</c:v>
                  </c:pt>
                  <c:pt idx="7">
                    <c:v>Agosto</c:v>
                  </c:pt>
                  <c:pt idx="8">
                    <c:v>Septiembre</c:v>
                  </c:pt>
                  <c:pt idx="9">
                    <c:v>Octubre</c:v>
                  </c:pt>
                  <c:pt idx="10">
                    <c:v>Noviembre</c:v>
                  </c:pt>
                  <c:pt idx="11">
                    <c:v>Diciembre</c:v>
                  </c:pt>
                  <c:pt idx="12">
                    <c:v>Enero</c:v>
                  </c:pt>
                  <c:pt idx="13">
                    <c:v>Febrero</c:v>
                  </c:pt>
                  <c:pt idx="14">
                    <c:v>Marzo</c:v>
                  </c:pt>
                  <c:pt idx="15">
                    <c:v>Abril</c:v>
                  </c:pt>
                  <c:pt idx="16">
                    <c:v>Mayo</c:v>
                  </c:pt>
                  <c:pt idx="17">
                    <c:v>Junio</c:v>
                  </c:pt>
                  <c:pt idx="18">
                    <c:v>Julio</c:v>
                  </c:pt>
                  <c:pt idx="19">
                    <c:v>Agosto</c:v>
                  </c:pt>
                  <c:pt idx="20">
                    <c:v>Septiembre</c:v>
                  </c:pt>
                  <c:pt idx="21">
                    <c:v>Octubre</c:v>
                  </c:pt>
                  <c:pt idx="22">
                    <c:v>Noviembre</c:v>
                  </c:pt>
                  <c:pt idx="23">
                    <c:v>Diciembre</c:v>
                  </c:pt>
                  <c:pt idx="24">
                    <c:v>Enero</c:v>
                  </c:pt>
                  <c:pt idx="25">
                    <c:v>Febrero</c:v>
                  </c:pt>
                  <c:pt idx="26">
                    <c:v>Marzo</c:v>
                  </c:pt>
                  <c:pt idx="27">
                    <c:v>Abril</c:v>
                  </c:pt>
                  <c:pt idx="28">
                    <c:v>Mayo</c:v>
                  </c:pt>
                  <c:pt idx="29">
                    <c:v>Junio</c:v>
                  </c:pt>
                  <c:pt idx="30">
                    <c:v>Julio</c:v>
                  </c:pt>
                  <c:pt idx="31">
                    <c:v>Agosto</c:v>
                  </c:pt>
                  <c:pt idx="32">
                    <c:v>Septiembre</c:v>
                  </c:pt>
                  <c:pt idx="33">
                    <c:v>Octubre</c:v>
                  </c:pt>
                  <c:pt idx="34">
                    <c:v>Noviembre</c:v>
                  </c:pt>
                  <c:pt idx="35">
                    <c:v>Diciembre</c:v>
                  </c:pt>
                  <c:pt idx="36">
                    <c:v>Enero</c:v>
                  </c:pt>
                  <c:pt idx="37">
                    <c:v>Febrero</c:v>
                  </c:pt>
                  <c:pt idx="38">
                    <c:v>Marzo</c:v>
                  </c:pt>
                  <c:pt idx="39">
                    <c:v>Abril</c:v>
                  </c:pt>
                  <c:pt idx="40">
                    <c:v>Mayo</c:v>
                  </c:pt>
                  <c:pt idx="41">
                    <c:v>Junio</c:v>
                  </c:pt>
                  <c:pt idx="42">
                    <c:v>Julio</c:v>
                  </c:pt>
                  <c:pt idx="43">
                    <c:v>Agosto</c:v>
                  </c:pt>
                  <c:pt idx="44">
                    <c:v>Septiembre</c:v>
                  </c:pt>
                </c:lvl>
                <c:lvl>
                  <c:pt idx="0">
                    <c:v>2016</c:v>
                  </c:pt>
                  <c:pt idx="12">
                    <c:v>2017</c:v>
                  </c:pt>
                  <c:pt idx="24">
                    <c:v>2018</c:v>
                  </c:pt>
                  <c:pt idx="36">
                    <c:v>2019</c:v>
                  </c:pt>
                </c:lvl>
              </c:multiLvlStrCache>
            </c:multiLvlStrRef>
          </c:cat>
          <c:val>
            <c:numRef>
              <c:f>' Datos administracion y finanza'!$C$10:$C$59</c:f>
              <c:numCache>
                <c:formatCode>General</c:formatCode>
                <c:ptCount val="45"/>
                <c:pt idx="0">
                  <c:v>145599030</c:v>
                </c:pt>
                <c:pt idx="1">
                  <c:v>147408268</c:v>
                </c:pt>
                <c:pt idx="2">
                  <c:v>135768365</c:v>
                </c:pt>
                <c:pt idx="3">
                  <c:v>144339843</c:v>
                </c:pt>
                <c:pt idx="4">
                  <c:v>141786991</c:v>
                </c:pt>
                <c:pt idx="5">
                  <c:v>138824150</c:v>
                </c:pt>
                <c:pt idx="6">
                  <c:v>137190746</c:v>
                </c:pt>
                <c:pt idx="7">
                  <c:v>147032805</c:v>
                </c:pt>
                <c:pt idx="8">
                  <c:v>152501555</c:v>
                </c:pt>
                <c:pt idx="9">
                  <c:v>149271915</c:v>
                </c:pt>
                <c:pt idx="10">
                  <c:v>145795702</c:v>
                </c:pt>
                <c:pt idx="11">
                  <c:v>137903961</c:v>
                </c:pt>
                <c:pt idx="12">
                  <c:v>177529206</c:v>
                </c:pt>
                <c:pt idx="13">
                  <c:v>184302649</c:v>
                </c:pt>
                <c:pt idx="14">
                  <c:v>183618805</c:v>
                </c:pt>
                <c:pt idx="15">
                  <c:v>172301301</c:v>
                </c:pt>
                <c:pt idx="16">
                  <c:v>175287021</c:v>
                </c:pt>
                <c:pt idx="17">
                  <c:v>164568183</c:v>
                </c:pt>
                <c:pt idx="18">
                  <c:v>166614517</c:v>
                </c:pt>
                <c:pt idx="19">
                  <c:v>168978526</c:v>
                </c:pt>
                <c:pt idx="20">
                  <c:v>167967382</c:v>
                </c:pt>
                <c:pt idx="21">
                  <c:v>159442120</c:v>
                </c:pt>
                <c:pt idx="22">
                  <c:v>164951013</c:v>
                </c:pt>
                <c:pt idx="23">
                  <c:v>166644427</c:v>
                </c:pt>
                <c:pt idx="24">
                  <c:v>216390825</c:v>
                </c:pt>
                <c:pt idx="25">
                  <c:v>215645264</c:v>
                </c:pt>
                <c:pt idx="26">
                  <c:v>209341338</c:v>
                </c:pt>
                <c:pt idx="27">
                  <c:v>193311539</c:v>
                </c:pt>
                <c:pt idx="28">
                  <c:v>205100190</c:v>
                </c:pt>
                <c:pt idx="29">
                  <c:v>217128684</c:v>
                </c:pt>
                <c:pt idx="30">
                  <c:v>218811751</c:v>
                </c:pt>
                <c:pt idx="31">
                  <c:v>199899648</c:v>
                </c:pt>
                <c:pt idx="32">
                  <c:v>215441643</c:v>
                </c:pt>
                <c:pt idx="33">
                  <c:v>216417366</c:v>
                </c:pt>
                <c:pt idx="34">
                  <c:v>212923997</c:v>
                </c:pt>
                <c:pt idx="35">
                  <c:v>211650689</c:v>
                </c:pt>
                <c:pt idx="36">
                  <c:v>231802865</c:v>
                </c:pt>
                <c:pt idx="37">
                  <c:v>235436778</c:v>
                </c:pt>
                <c:pt idx="38">
                  <c:v>239584950</c:v>
                </c:pt>
                <c:pt idx="39">
                  <c:v>230632984</c:v>
                </c:pt>
                <c:pt idx="40">
                  <c:v>237886315</c:v>
                </c:pt>
                <c:pt idx="41">
                  <c:v>240957522</c:v>
                </c:pt>
                <c:pt idx="42">
                  <c:v>238469111</c:v>
                </c:pt>
                <c:pt idx="43">
                  <c:v>240326856</c:v>
                </c:pt>
                <c:pt idx="44">
                  <c:v>261543800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F22-442C-847B-F1E10620E0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3644720"/>
        <c:axId val="333648248"/>
      </c:lineChart>
      <c:catAx>
        <c:axId val="333644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648248"/>
        <c:crosses val="autoZero"/>
        <c:auto val="1"/>
        <c:lblAlgn val="ctr"/>
        <c:lblOffset val="100"/>
        <c:noMultiLvlLbl val="0"/>
      </c:catAx>
      <c:valAx>
        <c:axId val="3336482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644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6.0 (1).xlsm] Datos administracion y finanza!Tabla dinámica3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>
                <a:solidFill>
                  <a:srgbClr val="2C7D21"/>
                </a:solidFill>
              </a:rPr>
              <a:t>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rgbClr val="2C7D2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' Datos administracion y finanza'!$B$63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rgbClr val="2C7D21"/>
              </a:solidFill>
              <a:round/>
            </a:ln>
            <a:effectLst/>
          </c:spPr>
          <c:marker>
            <c:symbol val="none"/>
          </c:marker>
          <c:cat>
            <c:multiLvlStrRef>
              <c:f>' Datos administracion y finanza'!$A$64:$A$114</c:f>
              <c:multiLvlStrCache>
                <c:ptCount val="46"/>
                <c:lvl>
                  <c:pt idx="0">
                    <c:v>ENERO</c:v>
                  </c:pt>
                  <c:pt idx="1">
                    <c:v>FEBRERO</c:v>
                  </c:pt>
                  <c:pt idx="2">
                    <c:v>MARZO</c:v>
                  </c:pt>
                  <c:pt idx="3">
                    <c:v>ABRIL</c:v>
                  </c:pt>
                  <c:pt idx="4">
                    <c:v>MAYO</c:v>
                  </c:pt>
                  <c:pt idx="5">
                    <c:v>JUNIO</c:v>
                  </c:pt>
                  <c:pt idx="6">
                    <c:v>JULIO</c:v>
                  </c:pt>
                  <c:pt idx="7">
                    <c:v>AGOSTO</c:v>
                  </c:pt>
                  <c:pt idx="8">
                    <c:v>SEPTIEMBRE</c:v>
                  </c:pt>
                  <c:pt idx="9">
                    <c:v>OCTUBRE</c:v>
                  </c:pt>
                  <c:pt idx="10">
                    <c:v>NOVIEMBRE</c:v>
                  </c:pt>
                  <c:pt idx="11">
                    <c:v>DICIEMBRE</c:v>
                  </c:pt>
                  <c:pt idx="12">
                    <c:v>ENERO</c:v>
                  </c:pt>
                  <c:pt idx="13">
                    <c:v>FEBRERO</c:v>
                  </c:pt>
                  <c:pt idx="14">
                    <c:v>MARZO</c:v>
                  </c:pt>
                  <c:pt idx="15">
                    <c:v>ABRIL</c:v>
                  </c:pt>
                  <c:pt idx="16">
                    <c:v>MAYO</c:v>
                  </c:pt>
                  <c:pt idx="17">
                    <c:v>JUNIO</c:v>
                  </c:pt>
                  <c:pt idx="18">
                    <c:v>JULIO</c:v>
                  </c:pt>
                  <c:pt idx="19">
                    <c:v>AGOSTO</c:v>
                  </c:pt>
                  <c:pt idx="20">
                    <c:v>SEPTIEMBRE</c:v>
                  </c:pt>
                  <c:pt idx="21">
                    <c:v>OCTUBRE</c:v>
                  </c:pt>
                  <c:pt idx="22">
                    <c:v>NOVIEMBRE</c:v>
                  </c:pt>
                  <c:pt idx="23">
                    <c:v>DICIEMBRE</c:v>
                  </c:pt>
                  <c:pt idx="24">
                    <c:v>ENERO</c:v>
                  </c:pt>
                  <c:pt idx="25">
                    <c:v>FEBRERO</c:v>
                  </c:pt>
                  <c:pt idx="26">
                    <c:v>MARZO</c:v>
                  </c:pt>
                  <c:pt idx="27">
                    <c:v>ABRIL</c:v>
                  </c:pt>
                  <c:pt idx="28">
                    <c:v>MAYO</c:v>
                  </c:pt>
                  <c:pt idx="29">
                    <c:v>JUNIO</c:v>
                  </c:pt>
                  <c:pt idx="30">
                    <c:v>JULIO</c:v>
                  </c:pt>
                  <c:pt idx="31">
                    <c:v>AGOSTO</c:v>
                  </c:pt>
                  <c:pt idx="32">
                    <c:v>SEPTIEMBRE</c:v>
                  </c:pt>
                  <c:pt idx="33">
                    <c:v>OCTUBRE</c:v>
                  </c:pt>
                  <c:pt idx="34">
                    <c:v>NOVIEMBRE</c:v>
                  </c:pt>
                  <c:pt idx="35">
                    <c:v>DICIEMBRE</c:v>
                  </c:pt>
                  <c:pt idx="36">
                    <c:v>MAYO </c:v>
                  </c:pt>
                  <c:pt idx="37">
                    <c:v>ENERO</c:v>
                  </c:pt>
                  <c:pt idx="38">
                    <c:v>FEBRERO</c:v>
                  </c:pt>
                  <c:pt idx="39">
                    <c:v>MARZO</c:v>
                  </c:pt>
                  <c:pt idx="40">
                    <c:v>ABRIL</c:v>
                  </c:pt>
                  <c:pt idx="41">
                    <c:v>MAYO</c:v>
                  </c:pt>
                  <c:pt idx="42">
                    <c:v>JUNIO</c:v>
                  </c:pt>
                  <c:pt idx="43">
                    <c:v>JULIO</c:v>
                  </c:pt>
                  <c:pt idx="44">
                    <c:v>AGOSTO</c:v>
                  </c:pt>
                  <c:pt idx="45">
                    <c:v>SEPTIEMBRE</c:v>
                  </c:pt>
                </c:lvl>
                <c:lvl>
                  <c:pt idx="0">
                    <c:v>2016</c:v>
                  </c:pt>
                  <c:pt idx="12">
                    <c:v>2017</c:v>
                  </c:pt>
                  <c:pt idx="24">
                    <c:v>2018</c:v>
                  </c:pt>
                  <c:pt idx="37">
                    <c:v>2019</c:v>
                  </c:pt>
                </c:lvl>
              </c:multiLvlStrCache>
            </c:multiLvlStrRef>
          </c:cat>
          <c:val>
            <c:numRef>
              <c:f>' Datos administracion y finanza'!$B$64:$B$114</c:f>
              <c:numCache>
                <c:formatCode>General</c:formatCode>
                <c:ptCount val="46"/>
                <c:pt idx="0">
                  <c:v>145599030</c:v>
                </c:pt>
                <c:pt idx="1">
                  <c:v>147408268</c:v>
                </c:pt>
                <c:pt idx="2">
                  <c:v>135768365.00000003</c:v>
                </c:pt>
                <c:pt idx="3">
                  <c:v>144339843</c:v>
                </c:pt>
                <c:pt idx="4">
                  <c:v>141786991</c:v>
                </c:pt>
                <c:pt idx="5">
                  <c:v>138824150</c:v>
                </c:pt>
                <c:pt idx="6">
                  <c:v>137190746</c:v>
                </c:pt>
                <c:pt idx="7">
                  <c:v>147032805</c:v>
                </c:pt>
                <c:pt idx="8">
                  <c:v>152501555</c:v>
                </c:pt>
                <c:pt idx="9">
                  <c:v>149271915</c:v>
                </c:pt>
                <c:pt idx="10">
                  <c:v>145795702</c:v>
                </c:pt>
                <c:pt idx="11">
                  <c:v>137903961</c:v>
                </c:pt>
                <c:pt idx="12">
                  <c:v>177529206</c:v>
                </c:pt>
                <c:pt idx="13">
                  <c:v>184302649</c:v>
                </c:pt>
                <c:pt idx="14">
                  <c:v>183618805</c:v>
                </c:pt>
                <c:pt idx="15">
                  <c:v>172301301</c:v>
                </c:pt>
                <c:pt idx="16">
                  <c:v>175287021</c:v>
                </c:pt>
                <c:pt idx="17">
                  <c:v>166213864.83000001</c:v>
                </c:pt>
                <c:pt idx="18">
                  <c:v>166614517.00000003</c:v>
                </c:pt>
                <c:pt idx="19">
                  <c:v>168978526</c:v>
                </c:pt>
                <c:pt idx="20">
                  <c:v>167967382</c:v>
                </c:pt>
                <c:pt idx="21">
                  <c:v>159442120</c:v>
                </c:pt>
                <c:pt idx="22">
                  <c:v>164951013</c:v>
                </c:pt>
                <c:pt idx="23">
                  <c:v>166644427</c:v>
                </c:pt>
                <c:pt idx="24">
                  <c:v>216390825</c:v>
                </c:pt>
                <c:pt idx="25">
                  <c:v>215645264</c:v>
                </c:pt>
                <c:pt idx="26">
                  <c:v>209341337.99999997</c:v>
                </c:pt>
                <c:pt idx="27">
                  <c:v>193311539</c:v>
                </c:pt>
                <c:pt idx="28">
                  <c:v>82040076</c:v>
                </c:pt>
                <c:pt idx="29">
                  <c:v>217128684.00000003</c:v>
                </c:pt>
                <c:pt idx="30">
                  <c:v>218811751</c:v>
                </c:pt>
                <c:pt idx="31">
                  <c:v>199899648</c:v>
                </c:pt>
                <c:pt idx="32">
                  <c:v>215441643.00000003</c:v>
                </c:pt>
                <c:pt idx="33">
                  <c:v>216417366</c:v>
                </c:pt>
                <c:pt idx="34">
                  <c:v>212923997</c:v>
                </c:pt>
                <c:pt idx="35">
                  <c:v>211650689</c:v>
                </c:pt>
                <c:pt idx="36">
                  <c:v>123060114</c:v>
                </c:pt>
                <c:pt idx="37">
                  <c:v>231802865</c:v>
                </c:pt>
                <c:pt idx="38">
                  <c:v>235436778</c:v>
                </c:pt>
                <c:pt idx="39">
                  <c:v>239584950</c:v>
                </c:pt>
                <c:pt idx="40">
                  <c:v>230632984.00000003</c:v>
                </c:pt>
                <c:pt idx="41">
                  <c:v>237886315</c:v>
                </c:pt>
                <c:pt idx="42">
                  <c:v>240957522</c:v>
                </c:pt>
                <c:pt idx="43">
                  <c:v>238469111</c:v>
                </c:pt>
                <c:pt idx="44">
                  <c:v>240326856</c:v>
                </c:pt>
                <c:pt idx="45">
                  <c:v>261543800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61-4BE1-8652-B923C98A8F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3643544"/>
        <c:axId val="333649424"/>
      </c:lineChart>
      <c:catAx>
        <c:axId val="333643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649424"/>
        <c:crosses val="autoZero"/>
        <c:auto val="1"/>
        <c:lblAlgn val="ctr"/>
        <c:lblOffset val="100"/>
        <c:noMultiLvlLbl val="0"/>
      </c:catAx>
      <c:valAx>
        <c:axId val="3336494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643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Radio" checked="Checked" firstButton="1" fmlaLink="RRHH!$O$7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Scroll" dx="26" fmlaLink="'Datos RRHH'!$B$16" horiz="1" max="30" page="10" val="13"/>
</file>

<file path=xl/ctrlProps/ctrlProp19.xml><?xml version="1.0" encoding="utf-8"?>
<formControlPr xmlns="http://schemas.microsoft.com/office/spreadsheetml/2009/9/main" objectType="Scroll" dx="26" fmlaLink="'Datos RRHH'!$B$17" horiz="1" max="30" page="10" val="9"/>
</file>

<file path=xl/ctrlProps/ctrlProp20.xml><?xml version="1.0" encoding="utf-8"?>
<formControlPr xmlns="http://schemas.microsoft.com/office/spreadsheetml/2009/9/main" objectType="Scroll" dx="26" fmlaLink="'Datos RRHH'!$B$18" horiz="1" max="30" page="10" val="12"/>
</file>

<file path=xl/ctrlProps/ctrlProp21.xml><?xml version="1.0" encoding="utf-8"?>
<formControlPr xmlns="http://schemas.microsoft.com/office/spreadsheetml/2009/9/main" objectType="Scroll" dx="26" fmlaLink="'Datos RRHH'!$B$19" horiz="1" max="30" page="10" val="16"/>
</file>

<file path=xl/ctrlProps/ctrlProp22.xml><?xml version="1.0" encoding="utf-8"?>
<formControlPr xmlns="http://schemas.microsoft.com/office/spreadsheetml/2009/9/main" objectType="Scroll" dx="26" fmlaLink="'Datos RRHH'!$B$20" horiz="1" max="30" page="10" val="13"/>
</file>

<file path=xl/ctrlProps/ctrlProp23.xml><?xml version="1.0" encoding="utf-8"?>
<formControlPr xmlns="http://schemas.microsoft.com/office/spreadsheetml/2009/9/main" objectType="Scroll" dx="26" fmlaLink="'Datos RRHH'!$B$21" horiz="1" max="30" page="10" val="10"/>
</file>

<file path=xl/ctrlProps/ctrlProp24.xml><?xml version="1.0" encoding="utf-8"?>
<formControlPr xmlns="http://schemas.microsoft.com/office/spreadsheetml/2009/9/main" objectType="Scroll" dx="26" fmlaLink="'Datos RRHH'!$B$22" horiz="1" max="30" page="10" val="17"/>
</file>

<file path=xl/ctrlProps/ctrlProp25.xml><?xml version="1.0" encoding="utf-8"?>
<formControlPr xmlns="http://schemas.microsoft.com/office/spreadsheetml/2009/9/main" objectType="Scroll" dx="26" fmlaLink="'Datos RRHH'!$B$23" horiz="1" max="30" page="10" val="13"/>
</file>

<file path=xl/ctrlProps/ctrlProp26.xml><?xml version="1.0" encoding="utf-8"?>
<formControlPr xmlns="http://schemas.microsoft.com/office/spreadsheetml/2009/9/main" objectType="Scroll" dx="26" fmlaLink="'Datos RRHH'!$B$24" horiz="1" max="30" page="10" val="18"/>
</file>

<file path=xl/ctrlProps/ctrlProp27.xml><?xml version="1.0" encoding="utf-8"?>
<formControlPr xmlns="http://schemas.microsoft.com/office/spreadsheetml/2009/9/main" objectType="GBox" noThreeD="1"/>
</file>

<file path=xl/ctrlProps/ctrlProp28.xml><?xml version="1.0" encoding="utf-8"?>
<formControlPr xmlns="http://schemas.microsoft.com/office/spreadsheetml/2009/9/main" objectType="Radio" checked="Checked" firstButton="1" fmlaLink="$O$7" lockText="1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Scroll" dx="26" fmlaLink="$B$16" horiz="1" max="30" page="10" val="13"/>
</file>

<file path=xl/ctrlProps/ctrlProp40.xml><?xml version="1.0" encoding="utf-8"?>
<formControlPr xmlns="http://schemas.microsoft.com/office/spreadsheetml/2009/9/main" objectType="Scroll" dx="26" fmlaLink="$B$17" horiz="1" max="30" page="10" val="9"/>
</file>

<file path=xl/ctrlProps/ctrlProp41.xml><?xml version="1.0" encoding="utf-8"?>
<formControlPr xmlns="http://schemas.microsoft.com/office/spreadsheetml/2009/9/main" objectType="Scroll" dx="26" fmlaLink="$B$18" horiz="1" max="30" page="10" val="12"/>
</file>

<file path=xl/ctrlProps/ctrlProp42.xml><?xml version="1.0" encoding="utf-8"?>
<formControlPr xmlns="http://schemas.microsoft.com/office/spreadsheetml/2009/9/main" objectType="Scroll" dx="26" fmlaLink="$B$19" horiz="1" max="30" page="10" val="16"/>
</file>

<file path=xl/ctrlProps/ctrlProp43.xml><?xml version="1.0" encoding="utf-8"?>
<formControlPr xmlns="http://schemas.microsoft.com/office/spreadsheetml/2009/9/main" objectType="Scroll" dx="26" fmlaLink="$B$20" horiz="1" max="30" page="10" val="13"/>
</file>

<file path=xl/ctrlProps/ctrlProp44.xml><?xml version="1.0" encoding="utf-8"?>
<formControlPr xmlns="http://schemas.microsoft.com/office/spreadsheetml/2009/9/main" objectType="Scroll" dx="26" fmlaLink="$B$21" horiz="1" max="30" page="10" val="10"/>
</file>

<file path=xl/ctrlProps/ctrlProp45.xml><?xml version="1.0" encoding="utf-8"?>
<formControlPr xmlns="http://schemas.microsoft.com/office/spreadsheetml/2009/9/main" objectType="Scroll" dx="26" fmlaLink="$B$22" horiz="1" max="30" page="10" val="17"/>
</file>

<file path=xl/ctrlProps/ctrlProp46.xml><?xml version="1.0" encoding="utf-8"?>
<formControlPr xmlns="http://schemas.microsoft.com/office/spreadsheetml/2009/9/main" objectType="Scroll" dx="26" fmlaLink="$B$23" horiz="1" max="30" page="10" val="13"/>
</file>

<file path=xl/ctrlProps/ctrlProp47.xml><?xml version="1.0" encoding="utf-8"?>
<formControlPr xmlns="http://schemas.microsoft.com/office/spreadsheetml/2009/9/main" objectType="Scroll" dx="26" fmlaLink="$B$24" horiz="1" max="30" page="10" val="18"/>
</file>

<file path=xl/ctrlProps/ctrlProp48.xml><?xml version="1.0" encoding="utf-8"?>
<formControlPr xmlns="http://schemas.microsoft.com/office/spreadsheetml/2009/9/main" objectType="Scroll" dx="26" fmlaLink="$B$16" horiz="1" max="30" page="10" val="13"/>
</file>

<file path=xl/ctrlProps/ctrlProp49.xml><?xml version="1.0" encoding="utf-8"?>
<formControlPr xmlns="http://schemas.microsoft.com/office/spreadsheetml/2009/9/main" objectType="Scroll" dx="26" fmlaLink="$B$17" horiz="1" max="30" page="10" val="9"/>
</file>

<file path=xl/ctrlProps/ctrlProp50.xml><?xml version="1.0" encoding="utf-8"?>
<formControlPr xmlns="http://schemas.microsoft.com/office/spreadsheetml/2009/9/main" objectType="Scroll" dx="26" fmlaLink="$B$18" horiz="1" max="30" page="10" val="12"/>
</file>

<file path=xl/ctrlProps/ctrlProp51.xml><?xml version="1.0" encoding="utf-8"?>
<formControlPr xmlns="http://schemas.microsoft.com/office/spreadsheetml/2009/9/main" objectType="Scroll" dx="26" fmlaLink="$B$19" horiz="1" max="30" page="10" val="16"/>
</file>

<file path=xl/ctrlProps/ctrlProp52.xml><?xml version="1.0" encoding="utf-8"?>
<formControlPr xmlns="http://schemas.microsoft.com/office/spreadsheetml/2009/9/main" objectType="Scroll" dx="26" fmlaLink="$B$20" horiz="1" max="30" page="10" val="13"/>
</file>

<file path=xl/ctrlProps/ctrlProp53.xml><?xml version="1.0" encoding="utf-8"?>
<formControlPr xmlns="http://schemas.microsoft.com/office/spreadsheetml/2009/9/main" objectType="Scroll" dx="26" fmlaLink="$B$21" horiz="1" max="30" page="10" val="10"/>
</file>

<file path=xl/ctrlProps/ctrlProp54.xml><?xml version="1.0" encoding="utf-8"?>
<formControlPr xmlns="http://schemas.microsoft.com/office/spreadsheetml/2009/9/main" objectType="Scroll" dx="26" fmlaLink="$B$22" horiz="1" max="30" page="10" val="17"/>
</file>

<file path=xl/ctrlProps/ctrlProp55.xml><?xml version="1.0" encoding="utf-8"?>
<formControlPr xmlns="http://schemas.microsoft.com/office/spreadsheetml/2009/9/main" objectType="Scroll" dx="26" fmlaLink="$B$23" horiz="1" max="30" page="10" val="13"/>
</file>

<file path=xl/ctrlProps/ctrlProp56.xml><?xml version="1.0" encoding="utf-8"?>
<formControlPr xmlns="http://schemas.microsoft.com/office/spreadsheetml/2009/9/main" objectType="Scroll" dx="26" fmlaLink="$B$24" horiz="1" max="30" page="10" val="18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jpeg"/><Relationship Id="rId1" Type="http://schemas.openxmlformats.org/officeDocument/2006/relationships/image" Target="../media/image2.jpeg"/><Relationship Id="rId4" Type="http://schemas.openxmlformats.org/officeDocument/2006/relationships/image" Target="../media/image5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596900</xdr:colOff>
      <xdr:row>4</xdr:row>
      <xdr:rowOff>82550</xdr:rowOff>
    </xdr:from>
    <xdr:to>
      <xdr:col>10</xdr:col>
      <xdr:colOff>12700</xdr:colOff>
      <xdr:row>11</xdr:row>
      <xdr:rowOff>12700</xdr:rowOff>
    </xdr:to>
    <xdr:sp macro="" textlink="">
      <xdr:nvSpPr>
        <xdr:cNvPr id="2" name="Rectángulo 1"/>
        <xdr:cNvSpPr/>
      </xdr:nvSpPr>
      <xdr:spPr>
        <a:xfrm>
          <a:off x="9258300" y="742950"/>
          <a:ext cx="2425700" cy="108585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10</xdr:col>
      <xdr:colOff>323850</xdr:colOff>
      <xdr:row>4</xdr:row>
      <xdr:rowOff>123825</xdr:rowOff>
    </xdr:from>
    <xdr:to>
      <xdr:col>13</xdr:col>
      <xdr:colOff>447675</xdr:colOff>
      <xdr:row>11</xdr:row>
      <xdr:rowOff>9525</xdr:rowOff>
    </xdr:to>
    <xdr:sp macro="" textlink="">
      <xdr:nvSpPr>
        <xdr:cNvPr id="3" name="Rectángulo 2"/>
        <xdr:cNvSpPr/>
      </xdr:nvSpPr>
      <xdr:spPr>
        <a:xfrm>
          <a:off x="10477500" y="809625"/>
          <a:ext cx="2495550" cy="1085850"/>
        </a:xfrm>
        <a:prstGeom prst="rect">
          <a:avLst/>
        </a:prstGeom>
        <a:solidFill>
          <a:srgbClr val="2C7D21"/>
        </a:solidFill>
        <a:ln>
          <a:solidFill>
            <a:srgbClr val="2C7D2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13</xdr:col>
      <xdr:colOff>581025</xdr:colOff>
      <xdr:row>4</xdr:row>
      <xdr:rowOff>152400</xdr:rowOff>
    </xdr:from>
    <xdr:to>
      <xdr:col>16</xdr:col>
      <xdr:colOff>704850</xdr:colOff>
      <xdr:row>11</xdr:row>
      <xdr:rowOff>38100</xdr:rowOff>
    </xdr:to>
    <xdr:sp macro="" textlink="">
      <xdr:nvSpPr>
        <xdr:cNvPr id="4" name="Rectángulo 3"/>
        <xdr:cNvSpPr/>
      </xdr:nvSpPr>
      <xdr:spPr>
        <a:xfrm>
          <a:off x="13106400" y="838200"/>
          <a:ext cx="2495550" cy="108585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8</xdr:col>
      <xdr:colOff>977900</xdr:colOff>
      <xdr:row>4</xdr:row>
      <xdr:rowOff>123825</xdr:rowOff>
    </xdr:from>
    <xdr:to>
      <xdr:col>9</xdr:col>
      <xdr:colOff>653463</xdr:colOff>
      <xdr:row>7</xdr:row>
      <xdr:rowOff>90517</xdr:rowOff>
    </xdr:to>
    <xdr:sp macro="" textlink="">
      <xdr:nvSpPr>
        <xdr:cNvPr id="5" name="CuadroTexto 4"/>
        <xdr:cNvSpPr txBox="1"/>
      </xdr:nvSpPr>
      <xdr:spPr>
        <a:xfrm>
          <a:off x="9639300" y="784225"/>
          <a:ext cx="1898063" cy="46199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400">
              <a:solidFill>
                <a:srgbClr val="2C7D21"/>
              </a:solidFill>
              <a:latin typeface="Arial Black" panose="020B0A04020102020204" pitchFamily="34" charset="0"/>
            </a:rPr>
            <a:t>Ingresos</a:t>
          </a:r>
        </a:p>
      </xdr:txBody>
    </xdr:sp>
    <xdr:clientData/>
  </xdr:twoCellAnchor>
  <xdr:twoCellAnchor>
    <xdr:from>
      <xdr:col>14</xdr:col>
      <xdr:colOff>352425</xdr:colOff>
      <xdr:row>5</xdr:row>
      <xdr:rowOff>19051</xdr:rowOff>
    </xdr:from>
    <xdr:to>
      <xdr:col>16</xdr:col>
      <xdr:colOff>142875</xdr:colOff>
      <xdr:row>7</xdr:row>
      <xdr:rowOff>76201</xdr:rowOff>
    </xdr:to>
    <xdr:sp macro="" textlink="">
      <xdr:nvSpPr>
        <xdr:cNvPr id="7" name="CuadroTexto 6"/>
        <xdr:cNvSpPr txBox="1"/>
      </xdr:nvSpPr>
      <xdr:spPr>
        <a:xfrm>
          <a:off x="13668375" y="876301"/>
          <a:ext cx="1371600" cy="4000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400">
              <a:solidFill>
                <a:srgbClr val="2C7D21"/>
              </a:solidFill>
              <a:latin typeface="Arial Black" panose="020B0A04020102020204" pitchFamily="34" charset="0"/>
            </a:rPr>
            <a:t>Ganancias</a:t>
          </a:r>
        </a:p>
      </xdr:txBody>
    </xdr:sp>
    <xdr:clientData/>
  </xdr:twoCellAnchor>
  <xdr:twoCellAnchor>
    <xdr:from>
      <xdr:col>11</xdr:col>
      <xdr:colOff>285750</xdr:colOff>
      <xdr:row>5</xdr:row>
      <xdr:rowOff>1</xdr:rowOff>
    </xdr:from>
    <xdr:to>
      <xdr:col>12</xdr:col>
      <xdr:colOff>390525</xdr:colOff>
      <xdr:row>7</xdr:row>
      <xdr:rowOff>0</xdr:rowOff>
    </xdr:to>
    <xdr:sp macro="" textlink="">
      <xdr:nvSpPr>
        <xdr:cNvPr id="9" name="CuadroTexto 8"/>
        <xdr:cNvSpPr txBox="1"/>
      </xdr:nvSpPr>
      <xdr:spPr>
        <a:xfrm>
          <a:off x="11229975" y="857251"/>
          <a:ext cx="895350" cy="342899"/>
        </a:xfrm>
        <a:prstGeom prst="rect">
          <a:avLst/>
        </a:prstGeom>
        <a:solidFill>
          <a:srgbClr val="2C7D2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400">
              <a:solidFill>
                <a:schemeClr val="bg1"/>
              </a:solidFill>
              <a:latin typeface="Arial Black" panose="020B0A04020102020204" pitchFamily="34" charset="0"/>
            </a:rPr>
            <a:t>Costos</a:t>
          </a:r>
        </a:p>
      </xdr:txBody>
    </xdr:sp>
    <xdr:clientData/>
  </xdr:twoCellAnchor>
  <xdr:twoCellAnchor>
    <xdr:from>
      <xdr:col>8</xdr:col>
      <xdr:colOff>850901</xdr:colOff>
      <xdr:row>6</xdr:row>
      <xdr:rowOff>57151</xdr:rowOff>
    </xdr:from>
    <xdr:to>
      <xdr:col>9</xdr:col>
      <xdr:colOff>330201</xdr:colOff>
      <xdr:row>10</xdr:row>
      <xdr:rowOff>88901</xdr:rowOff>
    </xdr:to>
    <xdr:sp macro="" textlink="' Datos administracion y finanza'!C5">
      <xdr:nvSpPr>
        <xdr:cNvPr id="10" name="CuadroTexto 9"/>
        <xdr:cNvSpPr txBox="1"/>
      </xdr:nvSpPr>
      <xdr:spPr>
        <a:xfrm>
          <a:off x="9512301" y="1047751"/>
          <a:ext cx="1701800" cy="692150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1777F478-A880-4566-80B7-61C0101492A2}" type="TxLink">
            <a:rPr lang="en-US" sz="1400" b="0" i="0" u="none" strike="noStrike">
              <a:solidFill>
                <a:srgbClr val="2C7D21"/>
              </a:solidFill>
              <a:latin typeface="Arial Black" panose="020B0A04020102020204" pitchFamily="34" charset="0"/>
              <a:cs typeface="Arial"/>
            </a:rPr>
            <a:pPr/>
            <a:t> $8.464.332.596 </a:t>
          </a:fld>
          <a:endParaRPr lang="es-CL" sz="1400">
            <a:solidFill>
              <a:srgbClr val="2C7D21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10</xdr:col>
      <xdr:colOff>704850</xdr:colOff>
      <xdr:row>8</xdr:row>
      <xdr:rowOff>47625</xdr:rowOff>
    </xdr:from>
    <xdr:to>
      <xdr:col>13</xdr:col>
      <xdr:colOff>200025</xdr:colOff>
      <xdr:row>10</xdr:row>
      <xdr:rowOff>114300</xdr:rowOff>
    </xdr:to>
    <xdr:sp macro="" textlink="' Datos administracion y finanza'!A5">
      <xdr:nvSpPr>
        <xdr:cNvPr id="11" name="CuadroTexto 10"/>
        <xdr:cNvSpPr txBox="1"/>
      </xdr:nvSpPr>
      <xdr:spPr>
        <a:xfrm>
          <a:off x="10858500" y="1419225"/>
          <a:ext cx="1866900" cy="409575"/>
        </a:xfrm>
        <a:prstGeom prst="rect">
          <a:avLst/>
        </a:prstGeom>
        <a:solidFill>
          <a:srgbClr val="2C7D2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90818417-5842-4263-AF73-C659CC0FC31D}" type="TxLink">
            <a:rPr lang="en-US" sz="1400" b="0" i="0" u="none" strike="noStrike">
              <a:solidFill>
                <a:schemeClr val="bg1"/>
              </a:solidFill>
              <a:latin typeface="Arial Black" panose="020B0A04020102020204" pitchFamily="34" charset="0"/>
              <a:cs typeface="Arial"/>
            </a:rPr>
            <a:pPr/>
            <a:t> $4.488.713.160 </a:t>
          </a:fld>
          <a:endParaRPr lang="es-CL" sz="1400"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14</xdr:col>
      <xdr:colOff>166687</xdr:colOff>
      <xdr:row>8</xdr:row>
      <xdr:rowOff>23812</xdr:rowOff>
    </xdr:from>
    <xdr:to>
      <xdr:col>16</xdr:col>
      <xdr:colOff>488157</xdr:colOff>
      <xdr:row>10</xdr:row>
      <xdr:rowOff>119063</xdr:rowOff>
    </xdr:to>
    <xdr:sp macro="" textlink="' Datos administracion y finanza'!B5">
      <xdr:nvSpPr>
        <xdr:cNvPr id="12" name="CuadroTexto 11"/>
        <xdr:cNvSpPr txBox="1"/>
      </xdr:nvSpPr>
      <xdr:spPr>
        <a:xfrm>
          <a:off x="13025437" y="1357312"/>
          <a:ext cx="1845470" cy="42862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F1BF90C-9A8E-4944-B40E-2B95B2B076CE}" type="TxLink">
            <a:rPr lang="en-US" sz="1400" b="0" i="0" u="none" strike="noStrike">
              <a:solidFill>
                <a:schemeClr val="accent4">
                  <a:lumMod val="75000"/>
                </a:schemeClr>
              </a:solidFill>
              <a:latin typeface="Arial Black" panose="020B0A04020102020204" pitchFamily="34" charset="0"/>
              <a:cs typeface="Arial"/>
            </a:rPr>
            <a:pPr/>
            <a:t> $3.975.619.436 </a:t>
          </a:fld>
          <a:endParaRPr lang="es-CL" sz="2400">
            <a:solidFill>
              <a:schemeClr val="accent4">
                <a:lumMod val="75000"/>
              </a:schemeClr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3</xdr:col>
      <xdr:colOff>95249</xdr:colOff>
      <xdr:row>14</xdr:row>
      <xdr:rowOff>104777</xdr:rowOff>
    </xdr:from>
    <xdr:to>
      <xdr:col>8</xdr:col>
      <xdr:colOff>723900</xdr:colOff>
      <xdr:row>36</xdr:row>
      <xdr:rowOff>114300</xdr:rowOff>
    </xdr:to>
    <xdr:graphicFrame macro="">
      <xdr:nvGraphicFramePr>
        <xdr:cNvPr id="14" name="Gráfico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1</xdr:row>
      <xdr:rowOff>137160</xdr:rowOff>
    </xdr:to>
    <xdr:sp macro="" textlink="">
      <xdr:nvSpPr>
        <xdr:cNvPr id="10244" name="AutoShape 4" descr="blob:https://web.whatsapp.com/75f5ed96-4eec-4734-9f1c-14f3f0055064"/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</xdr:row>
      <xdr:rowOff>0</xdr:rowOff>
    </xdr:from>
    <xdr:to>
      <xdr:col>2</xdr:col>
      <xdr:colOff>304800</xdr:colOff>
      <xdr:row>2</xdr:row>
      <xdr:rowOff>137160</xdr:rowOff>
    </xdr:to>
    <xdr:sp macro="" textlink="">
      <xdr:nvSpPr>
        <xdr:cNvPr id="10245" name="AutoShape 5" descr="blob:https://web.whatsapp.com/75f5ed96-4eec-4734-9f1c-14f3f0055064"/>
        <xdr:cNvSpPr>
          <a:spLocks noChangeAspect="1" noChangeArrowheads="1"/>
        </xdr:cNvSpPr>
      </xdr:nvSpPr>
      <xdr:spPr bwMode="auto">
        <a:xfrm>
          <a:off x="1584960" y="1676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991657</xdr:colOff>
      <xdr:row>14</xdr:row>
      <xdr:rowOff>9524</xdr:rowOff>
    </xdr:to>
    <xdr:pic>
      <xdr:nvPicPr>
        <xdr:cNvPr id="15" name="Imagen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0"/>
          <a:ext cx="3071282" cy="2409824"/>
        </a:xfrm>
        <a:prstGeom prst="rect">
          <a:avLst/>
        </a:prstGeom>
      </xdr:spPr>
    </xdr:pic>
    <xdr:clientData/>
  </xdr:twoCellAnchor>
  <xdr:twoCellAnchor editAs="oneCell">
    <xdr:from>
      <xdr:col>2</xdr:col>
      <xdr:colOff>1095375</xdr:colOff>
      <xdr:row>6</xdr:row>
      <xdr:rowOff>76201</xdr:rowOff>
    </xdr:from>
    <xdr:to>
      <xdr:col>4</xdr:col>
      <xdr:colOff>177800</xdr:colOff>
      <xdr:row>9</xdr:row>
      <xdr:rowOff>133350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1" name="AÑO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43250" y="1104901"/>
              <a:ext cx="2524125" cy="571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447675</xdr:colOff>
          <xdr:row>24</xdr:row>
          <xdr:rowOff>95250</xdr:rowOff>
        </xdr:from>
        <xdr:to>
          <xdr:col>2</xdr:col>
          <xdr:colOff>1933575</xdr:colOff>
          <xdr:row>26</xdr:row>
          <xdr:rowOff>152400</xdr:rowOff>
        </xdr:to>
        <xdr:sp macro="" textlink="">
          <xdr:nvSpPr>
            <xdr:cNvPr id="10246" name="Button 6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Black"/>
                </a:rPr>
                <a:t>Desembolso por cargo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781050</xdr:colOff>
      <xdr:row>4</xdr:row>
      <xdr:rowOff>142875</xdr:rowOff>
    </xdr:from>
    <xdr:to>
      <xdr:col>20</xdr:col>
      <xdr:colOff>114300</xdr:colOff>
      <xdr:row>11</xdr:row>
      <xdr:rowOff>28575</xdr:rowOff>
    </xdr:to>
    <xdr:sp macro="" textlink="">
      <xdr:nvSpPr>
        <xdr:cNvPr id="30" name="Rectángulo 29"/>
        <xdr:cNvSpPr/>
      </xdr:nvSpPr>
      <xdr:spPr>
        <a:xfrm>
          <a:off x="15678150" y="828675"/>
          <a:ext cx="2495550" cy="1085850"/>
        </a:xfrm>
        <a:prstGeom prst="rect">
          <a:avLst/>
        </a:prstGeom>
        <a:solidFill>
          <a:srgbClr val="2C7D21"/>
        </a:solidFill>
        <a:ln>
          <a:solidFill>
            <a:srgbClr val="2C7D2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17</xdr:col>
      <xdr:colOff>742950</xdr:colOff>
      <xdr:row>5</xdr:row>
      <xdr:rowOff>19051</xdr:rowOff>
    </xdr:from>
    <xdr:to>
      <xdr:col>19</xdr:col>
      <xdr:colOff>57150</xdr:colOff>
      <xdr:row>7</xdr:row>
      <xdr:rowOff>19050</xdr:rowOff>
    </xdr:to>
    <xdr:sp macro="" textlink="">
      <xdr:nvSpPr>
        <xdr:cNvPr id="31" name="CuadroTexto 30"/>
        <xdr:cNvSpPr txBox="1"/>
      </xdr:nvSpPr>
      <xdr:spPr>
        <a:xfrm>
          <a:off x="16430625" y="876301"/>
          <a:ext cx="895350" cy="342899"/>
        </a:xfrm>
        <a:prstGeom prst="rect">
          <a:avLst/>
        </a:prstGeom>
        <a:solidFill>
          <a:srgbClr val="2C7D2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400">
              <a:solidFill>
                <a:schemeClr val="bg1"/>
              </a:solidFill>
              <a:latin typeface="Arial Black" panose="020B0A04020102020204" pitchFamily="34" charset="0"/>
            </a:rPr>
            <a:t>Ventas</a:t>
          </a:r>
        </a:p>
        <a:p>
          <a:endParaRPr lang="es-CL" sz="1400"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17</xdr:col>
      <xdr:colOff>552450</xdr:colOff>
      <xdr:row>8</xdr:row>
      <xdr:rowOff>47625</xdr:rowOff>
    </xdr:from>
    <xdr:to>
      <xdr:col>19</xdr:col>
      <xdr:colOff>466725</xdr:colOff>
      <xdr:row>10</xdr:row>
      <xdr:rowOff>114300</xdr:rowOff>
    </xdr:to>
    <xdr:sp macro="" textlink="' Datos administracion y finanza'!$C$114">
      <xdr:nvSpPr>
        <xdr:cNvPr id="32" name="CuadroTexto 31"/>
        <xdr:cNvSpPr txBox="1"/>
      </xdr:nvSpPr>
      <xdr:spPr>
        <a:xfrm>
          <a:off x="16240125" y="1419225"/>
          <a:ext cx="1495425" cy="409575"/>
        </a:xfrm>
        <a:prstGeom prst="rect">
          <a:avLst/>
        </a:prstGeom>
        <a:solidFill>
          <a:srgbClr val="2C7D2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8B192C7-9378-4F05-AAF8-4DA18F79B003}" type="TxLink">
            <a:rPr lang="en-US" sz="1400" b="0" i="0" u="none" strike="noStrike">
              <a:solidFill>
                <a:schemeClr val="bg1"/>
              </a:solidFill>
              <a:latin typeface="Arial Black" panose="020B0A04020102020204" pitchFamily="34" charset="0"/>
              <a:cs typeface="Arial"/>
            </a:rPr>
            <a:pPr/>
            <a:t>8465978278</a:t>
          </a:fld>
          <a:endParaRPr lang="es-CL" sz="1400" b="0"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8</xdr:col>
      <xdr:colOff>761999</xdr:colOff>
      <xdr:row>14</xdr:row>
      <xdr:rowOff>152400</xdr:rowOff>
    </xdr:from>
    <xdr:to>
      <xdr:col>15</xdr:col>
      <xdr:colOff>133349</xdr:colOff>
      <xdr:row>35</xdr:row>
      <xdr:rowOff>57150</xdr:rowOff>
    </xdr:to>
    <xdr:graphicFrame macro="">
      <xdr:nvGraphicFramePr>
        <xdr:cNvPr id="33" name="Gráfico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114300</xdr:colOff>
      <xdr:row>26</xdr:row>
      <xdr:rowOff>57151</xdr:rowOff>
    </xdr:from>
    <xdr:to>
      <xdr:col>19</xdr:col>
      <xdr:colOff>438150</xdr:colOff>
      <xdr:row>29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4" name="AÑO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220825" y="4800601"/>
              <a:ext cx="3486150" cy="6095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108585</xdr:colOff>
      <xdr:row>19</xdr:row>
      <xdr:rowOff>213361</xdr:rowOff>
    </xdr:from>
    <xdr:to>
      <xdr:col>19</xdr:col>
      <xdr:colOff>447675</xdr:colOff>
      <xdr:row>23</xdr:row>
      <xdr:rowOff>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5" name="MODO PAGO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DO PAG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215110" y="3566161"/>
              <a:ext cx="3501390" cy="56769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106679</xdr:colOff>
      <xdr:row>14</xdr:row>
      <xdr:rowOff>87630</xdr:rowOff>
    </xdr:from>
    <xdr:to>
      <xdr:col>19</xdr:col>
      <xdr:colOff>457200</xdr:colOff>
      <xdr:row>19</xdr:row>
      <xdr:rowOff>114300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7" name="ORIGEN COMPRADOR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ORIGEN COMPRADO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213204" y="2487930"/>
              <a:ext cx="3512821" cy="10744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92075</xdr:colOff>
      <xdr:row>22</xdr:row>
      <xdr:rowOff>95250</xdr:rowOff>
    </xdr:from>
    <xdr:to>
      <xdr:col>19</xdr:col>
      <xdr:colOff>415925</xdr:colOff>
      <xdr:row>26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8" name="TIPO DE VENTA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DE VENT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150975" y="4032250"/>
              <a:ext cx="3473450" cy="6318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1114425</xdr:colOff>
          <xdr:row>11</xdr:row>
          <xdr:rowOff>85725</xdr:rowOff>
        </xdr:from>
        <xdr:to>
          <xdr:col>4</xdr:col>
          <xdr:colOff>219075</xdr:colOff>
          <xdr:row>13</xdr:row>
          <xdr:rowOff>76200</xdr:rowOff>
        </xdr:to>
        <xdr:sp macro="" textlink="">
          <xdr:nvSpPr>
            <xdr:cNvPr id="10271" name="Button 31" hidden="1">
              <a:extLst>
                <a:ext uri="{63B3BB69-23CF-44E3-9099-C40C66FF867C}">
                  <a14:compatExt spid="_x0000_s10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 Black"/>
                </a:rPr>
                <a:t>Agregar Nuevo Trabajador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27</xdr:row>
          <xdr:rowOff>9525</xdr:rowOff>
        </xdr:from>
        <xdr:to>
          <xdr:col>2</xdr:col>
          <xdr:colOff>1876425</xdr:colOff>
          <xdr:row>38</xdr:row>
          <xdr:rowOff>123825</xdr:rowOff>
        </xdr:to>
        <xdr:sp macro="" textlink="">
          <xdr:nvSpPr>
            <xdr:cNvPr id="10272" name="Group Box 32" hidden="1">
              <a:extLst>
                <a:ext uri="{63B3BB69-23CF-44E3-9099-C40C66FF867C}">
                  <a14:compatExt spid="_x0000_s10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Cargos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857250</xdr:colOff>
          <xdr:row>27</xdr:row>
          <xdr:rowOff>171450</xdr:rowOff>
        </xdr:from>
        <xdr:to>
          <xdr:col>2</xdr:col>
          <xdr:colOff>704850</xdr:colOff>
          <xdr:row>29</xdr:row>
          <xdr:rowOff>9525</xdr:rowOff>
        </xdr:to>
        <xdr:sp macro="" textlink="">
          <xdr:nvSpPr>
            <xdr:cNvPr id="10273" name="Option Button 33" hidden="1">
              <a:extLst>
                <a:ext uri="{63B3BB69-23CF-44E3-9099-C40C66FF867C}">
                  <a14:compatExt spid="_x0000_s10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857250</xdr:colOff>
          <xdr:row>29</xdr:row>
          <xdr:rowOff>28575</xdr:rowOff>
        </xdr:from>
        <xdr:to>
          <xdr:col>2</xdr:col>
          <xdr:colOff>704850</xdr:colOff>
          <xdr:row>30</xdr:row>
          <xdr:rowOff>38100</xdr:rowOff>
        </xdr:to>
        <xdr:sp macro="" textlink="">
          <xdr:nvSpPr>
            <xdr:cNvPr id="10274" name="Option Button 34" hidden="1">
              <a:extLst>
                <a:ext uri="{63B3BB69-23CF-44E3-9099-C40C66FF867C}">
                  <a14:compatExt spid="_x0000_s10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TRACTORISTA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857250</xdr:colOff>
          <xdr:row>30</xdr:row>
          <xdr:rowOff>66675</xdr:rowOff>
        </xdr:from>
        <xdr:to>
          <xdr:col>2</xdr:col>
          <xdr:colOff>704850</xdr:colOff>
          <xdr:row>31</xdr:row>
          <xdr:rowOff>85725</xdr:rowOff>
        </xdr:to>
        <xdr:sp macro="" textlink="">
          <xdr:nvSpPr>
            <xdr:cNvPr id="10275" name="Option Button 35" hidden="1">
              <a:extLst>
                <a:ext uri="{63B3BB69-23CF-44E3-9099-C40C66FF867C}">
                  <a14:compatExt spid="_x0000_s10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GUARDA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857250</xdr:colOff>
          <xdr:row>31</xdr:row>
          <xdr:rowOff>95250</xdr:rowOff>
        </xdr:from>
        <xdr:to>
          <xdr:col>2</xdr:col>
          <xdr:colOff>704850</xdr:colOff>
          <xdr:row>32</xdr:row>
          <xdr:rowOff>95250</xdr:rowOff>
        </xdr:to>
        <xdr:sp macro="" textlink="">
          <xdr:nvSpPr>
            <xdr:cNvPr id="10276" name="Option Button 36" hidden="1">
              <a:extLst>
                <a:ext uri="{63B3BB69-23CF-44E3-9099-C40C66FF867C}">
                  <a14:compatExt spid="_x0000_s10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CAPATAZ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857250</xdr:colOff>
          <xdr:row>32</xdr:row>
          <xdr:rowOff>142875</xdr:rowOff>
        </xdr:from>
        <xdr:to>
          <xdr:col>2</xdr:col>
          <xdr:colOff>1228725</xdr:colOff>
          <xdr:row>33</xdr:row>
          <xdr:rowOff>133350</xdr:rowOff>
        </xdr:to>
        <xdr:sp macro="" textlink="">
          <xdr:nvSpPr>
            <xdr:cNvPr id="10277" name="Option Button 37" hidden="1">
              <a:extLst>
                <a:ext uri="{63B3BB69-23CF-44E3-9099-C40C66FF867C}">
                  <a14:compatExt spid="_x0000_s10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TECNICO GRADO SUPERIOR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33</xdr:row>
          <xdr:rowOff>152400</xdr:rowOff>
        </xdr:from>
        <xdr:to>
          <xdr:col>2</xdr:col>
          <xdr:colOff>1057275</xdr:colOff>
          <xdr:row>35</xdr:row>
          <xdr:rowOff>0</xdr:rowOff>
        </xdr:to>
        <xdr:sp macro="" textlink="">
          <xdr:nvSpPr>
            <xdr:cNvPr id="10278" name="Option Button 38" hidden="1">
              <a:extLst>
                <a:ext uri="{63B3BB69-23CF-44E3-9099-C40C66FF867C}">
                  <a14:compatExt spid="_x0000_s10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TECNICO GRADO MEDIO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857250</xdr:colOff>
          <xdr:row>35</xdr:row>
          <xdr:rowOff>9525</xdr:rowOff>
        </xdr:from>
        <xdr:to>
          <xdr:col>2</xdr:col>
          <xdr:colOff>1562100</xdr:colOff>
          <xdr:row>36</xdr:row>
          <xdr:rowOff>28575</xdr:rowOff>
        </xdr:to>
        <xdr:sp macro="" textlink="">
          <xdr:nvSpPr>
            <xdr:cNvPr id="10279" name="Option Button 39" hidden="1">
              <a:extLst>
                <a:ext uri="{63B3BB69-23CF-44E3-9099-C40C66FF867C}">
                  <a14:compatExt spid="_x0000_s10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PERSONAL DE OFICIOS CLASICOS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857250</xdr:colOff>
          <xdr:row>36</xdr:row>
          <xdr:rowOff>47625</xdr:rowOff>
        </xdr:from>
        <xdr:to>
          <xdr:col>2</xdr:col>
          <xdr:colOff>771525</xdr:colOff>
          <xdr:row>37</xdr:row>
          <xdr:rowOff>57150</xdr:rowOff>
        </xdr:to>
        <xdr:sp macro="" textlink="">
          <xdr:nvSpPr>
            <xdr:cNvPr id="10280" name="Option Button 40" hidden="1">
              <a:extLst>
                <a:ext uri="{63B3BB69-23CF-44E3-9099-C40C66FF867C}">
                  <a14:compatExt spid="_x0000_s10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AYUDANTE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857250</xdr:colOff>
          <xdr:row>37</xdr:row>
          <xdr:rowOff>85725</xdr:rowOff>
        </xdr:from>
        <xdr:to>
          <xdr:col>2</xdr:col>
          <xdr:colOff>771525</xdr:colOff>
          <xdr:row>38</xdr:row>
          <xdr:rowOff>95250</xdr:rowOff>
        </xdr:to>
        <xdr:sp macro="" textlink="">
          <xdr:nvSpPr>
            <xdr:cNvPr id="10281" name="Option Button 41" hidden="1">
              <a:extLst>
                <a:ext uri="{63B3BB69-23CF-44E3-9099-C40C66FF867C}">
                  <a14:compatExt spid="_x0000_s10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ADMINISTRATIVOS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438150</xdr:colOff>
          <xdr:row>21</xdr:row>
          <xdr:rowOff>104775</xdr:rowOff>
        </xdr:from>
        <xdr:to>
          <xdr:col>2</xdr:col>
          <xdr:colOff>1962150</xdr:colOff>
          <xdr:row>24</xdr:row>
          <xdr:rowOff>28575</xdr:rowOff>
        </xdr:to>
        <xdr:sp macro="" textlink="">
          <xdr:nvSpPr>
            <xdr:cNvPr id="10282" name="Button 42" hidden="1">
              <a:extLst>
                <a:ext uri="{63B3BB69-23CF-44E3-9099-C40C66FF867C}">
                  <a14:compatExt spid="_x0000_s10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 Black"/>
                </a:rPr>
                <a:t>Reporte trabajadores empresa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228600</xdr:colOff>
          <xdr:row>6</xdr:row>
          <xdr:rowOff>38100</xdr:rowOff>
        </xdr:from>
        <xdr:to>
          <xdr:col>7</xdr:col>
          <xdr:colOff>514350</xdr:colOff>
          <xdr:row>8</xdr:row>
          <xdr:rowOff>57150</xdr:rowOff>
        </xdr:to>
        <xdr:sp macro="" textlink="">
          <xdr:nvSpPr>
            <xdr:cNvPr id="10283" name="Button 43" hidden="1">
              <a:extLst>
                <a:ext uri="{63B3BB69-23CF-44E3-9099-C40C66FF867C}">
                  <a14:compatExt spid="_x0000_s10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Black"/>
                </a:rPr>
                <a:t>Ingresar Venta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238125</xdr:colOff>
          <xdr:row>8</xdr:row>
          <xdr:rowOff>142875</xdr:rowOff>
        </xdr:from>
        <xdr:to>
          <xdr:col>7</xdr:col>
          <xdr:colOff>504825</xdr:colOff>
          <xdr:row>11</xdr:row>
          <xdr:rowOff>28575</xdr:rowOff>
        </xdr:to>
        <xdr:sp macro="" textlink="">
          <xdr:nvSpPr>
            <xdr:cNvPr id="10284" name="Button 44" hidden="1">
              <a:extLst>
                <a:ext uri="{63B3BB69-23CF-44E3-9099-C40C66FF867C}">
                  <a14:compatExt spid="_x0000_s10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 Black"/>
                </a:rPr>
                <a:t>Reporte de ventas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457200</xdr:colOff>
      <xdr:row>39</xdr:row>
      <xdr:rowOff>25400</xdr:rowOff>
    </xdr:from>
    <xdr:to>
      <xdr:col>21</xdr:col>
      <xdr:colOff>88900</xdr:colOff>
      <xdr:row>53</xdr:row>
      <xdr:rowOff>12700</xdr:rowOff>
    </xdr:to>
    <xdr:sp macro="" textlink="">
      <xdr:nvSpPr>
        <xdr:cNvPr id="6" name="CuadroTexto 5"/>
        <xdr:cNvSpPr txBox="1"/>
      </xdr:nvSpPr>
      <xdr:spPr>
        <a:xfrm>
          <a:off x="1244600" y="6769100"/>
          <a:ext cx="17741900" cy="2298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3600">
              <a:solidFill>
                <a:srgbClr val="2C7D21"/>
              </a:solidFill>
              <a:latin typeface="Bodoni MT Black" panose="02070A03080606020203" pitchFamily="18" charset="0"/>
            </a:rPr>
            <a:t>VENTAS</a:t>
          </a:r>
          <a:r>
            <a:rPr lang="es-CL" sz="3600" baseline="0">
              <a:solidFill>
                <a:srgbClr val="2C7D21"/>
              </a:solidFill>
              <a:latin typeface="Bodoni MT Black" panose="02070A03080606020203" pitchFamily="18" charset="0"/>
            </a:rPr>
            <a:t>FRUT ES ECOLOGICO Y TRANSPARENTE, PUEDES </a:t>
          </a:r>
        </a:p>
        <a:p>
          <a:r>
            <a:rPr lang="es-CL" sz="3600" baseline="0">
              <a:solidFill>
                <a:srgbClr val="2C7D21"/>
              </a:solidFill>
              <a:latin typeface="Bodoni MT Black" panose="02070A03080606020203" pitchFamily="18" charset="0"/>
            </a:rPr>
            <a:t>VER LA INFORMACION DE NUESTROS CULTIVOS EN EL BOTON.</a:t>
          </a:r>
          <a:endParaRPr lang="es-CL" sz="3600">
            <a:solidFill>
              <a:srgbClr val="2C7D21"/>
            </a:solidFill>
            <a:latin typeface="Bodoni MT Black" panose="02070A03080606020203" pitchFamily="18" charset="0"/>
          </a:endParaRPr>
        </a:p>
      </xdr:txBody>
    </xdr:sp>
    <xdr:clientData/>
  </xdr:twoCellAnchor>
  <xdr:twoCellAnchor>
    <xdr:from>
      <xdr:col>17</xdr:col>
      <xdr:colOff>279400</xdr:colOff>
      <xdr:row>38</xdr:row>
      <xdr:rowOff>76200</xdr:rowOff>
    </xdr:from>
    <xdr:to>
      <xdr:col>19</xdr:col>
      <xdr:colOff>241300</xdr:colOff>
      <xdr:row>42</xdr:row>
      <xdr:rowOff>88900</xdr:rowOff>
    </xdr:to>
    <xdr:sp macro="[0]!AguaUtilizada" textlink="">
      <xdr:nvSpPr>
        <xdr:cNvPr id="8" name="Elipse 7"/>
        <xdr:cNvSpPr/>
      </xdr:nvSpPr>
      <xdr:spPr>
        <a:xfrm>
          <a:off x="16027400" y="6654800"/>
          <a:ext cx="1536700" cy="673100"/>
        </a:xfrm>
        <a:prstGeom prst="ellipse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11</xdr:row>
          <xdr:rowOff>95250</xdr:rowOff>
        </xdr:from>
        <xdr:to>
          <xdr:col>6</xdr:col>
          <xdr:colOff>600075</xdr:colOff>
          <xdr:row>13</xdr:row>
          <xdr:rowOff>76200</xdr:rowOff>
        </xdr:to>
        <xdr:sp macro="" textlink="">
          <xdr:nvSpPr>
            <xdr:cNvPr id="10285" name="Button 45" hidden="1">
              <a:extLst>
                <a:ext uri="{63B3BB69-23CF-44E3-9099-C40C66FF867C}">
                  <a14:compatExt spid="_x0000_s10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 Black"/>
                </a:rPr>
                <a:t>Cotizaciones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695325</xdr:colOff>
          <xdr:row>11</xdr:row>
          <xdr:rowOff>95250</xdr:rowOff>
        </xdr:from>
        <xdr:to>
          <xdr:col>8</xdr:col>
          <xdr:colOff>981075</xdr:colOff>
          <xdr:row>13</xdr:row>
          <xdr:rowOff>76200</xdr:rowOff>
        </xdr:to>
        <xdr:sp macro="" textlink="">
          <xdr:nvSpPr>
            <xdr:cNvPr id="10286" name="Button 46" hidden="1">
              <a:extLst>
                <a:ext uri="{63B3BB69-23CF-44E3-9099-C40C66FF867C}">
                  <a14:compatExt spid="_x0000_s10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 Black"/>
                </a:rPr>
                <a:t>Reporte Financiero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644524</xdr:colOff>
      <xdr:row>46</xdr:row>
      <xdr:rowOff>142875</xdr:rowOff>
    </xdr:from>
    <xdr:to>
      <xdr:col>14</xdr:col>
      <xdr:colOff>473075</xdr:colOff>
      <xdr:row>61</xdr:row>
      <xdr:rowOff>142875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COMUNA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MUN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80399" y="7826375"/>
              <a:ext cx="6546851" cy="23812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13</xdr:col>
      <xdr:colOff>581024</xdr:colOff>
      <xdr:row>62</xdr:row>
      <xdr:rowOff>31750</xdr:rowOff>
    </xdr:from>
    <xdr:to>
      <xdr:col>19</xdr:col>
      <xdr:colOff>539749</xdr:colOff>
      <xdr:row>70</xdr:row>
      <xdr:rowOff>133350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ANTIGUEDAD EN EMPRESA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TIGUEDAD EN EMPRES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614524" y="10572750"/>
              <a:ext cx="4683125" cy="1422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16</xdr:col>
      <xdr:colOff>441324</xdr:colOff>
      <xdr:row>50</xdr:row>
      <xdr:rowOff>76201</xdr:rowOff>
    </xdr:from>
    <xdr:to>
      <xdr:col>19</xdr:col>
      <xdr:colOff>558799</xdr:colOff>
      <xdr:row>56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8" name="ESTADO CIVIL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 CIVIL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837024" y="8636001"/>
              <a:ext cx="2479675" cy="10667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16</xdr:col>
      <xdr:colOff>444500</xdr:colOff>
      <xdr:row>47</xdr:row>
      <xdr:rowOff>25400</xdr:rowOff>
    </xdr:from>
    <xdr:to>
      <xdr:col>19</xdr:col>
      <xdr:colOff>536575</xdr:colOff>
      <xdr:row>50</xdr:row>
      <xdr:rowOff>63500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9" name="COBERTURA SALUD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BERTURA SALU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840200" y="8089900"/>
              <a:ext cx="2454275" cy="533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16</xdr:col>
      <xdr:colOff>434975</xdr:colOff>
      <xdr:row>56</xdr:row>
      <xdr:rowOff>155575</xdr:rowOff>
    </xdr:from>
    <xdr:to>
      <xdr:col>19</xdr:col>
      <xdr:colOff>542925</xdr:colOff>
      <xdr:row>62</xdr:row>
      <xdr:rowOff>12700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NUMERO DE HIJOS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UMERO DE HIJO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830675" y="9705975"/>
              <a:ext cx="2470150" cy="8477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</xdr:col>
      <xdr:colOff>495300</xdr:colOff>
      <xdr:row>46</xdr:row>
      <xdr:rowOff>63500</xdr:rowOff>
    </xdr:from>
    <xdr:to>
      <xdr:col>7</xdr:col>
      <xdr:colOff>266700</xdr:colOff>
      <xdr:row>71</xdr:row>
      <xdr:rowOff>63500</xdr:rowOff>
    </xdr:to>
    <xdr:graphicFrame macro="">
      <xdr:nvGraphicFramePr>
        <xdr:cNvPr id="51" name="Gráfico 5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62</xdr:row>
          <xdr:rowOff>133350</xdr:rowOff>
        </xdr:from>
        <xdr:to>
          <xdr:col>10</xdr:col>
          <xdr:colOff>695325</xdr:colOff>
          <xdr:row>63</xdr:row>
          <xdr:rowOff>133350</xdr:rowOff>
        </xdr:to>
        <xdr:sp macro="" textlink="">
          <xdr:nvSpPr>
            <xdr:cNvPr id="10288" name="Scroll Bar 48" hidden="1">
              <a:extLst>
                <a:ext uri="{63B3BB69-23CF-44E3-9099-C40C66FF867C}">
                  <a14:compatExt spid="_x0000_s10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63</xdr:row>
          <xdr:rowOff>133350</xdr:rowOff>
        </xdr:from>
        <xdr:to>
          <xdr:col>10</xdr:col>
          <xdr:colOff>685800</xdr:colOff>
          <xdr:row>64</xdr:row>
          <xdr:rowOff>123825</xdr:rowOff>
        </xdr:to>
        <xdr:sp macro="" textlink="">
          <xdr:nvSpPr>
            <xdr:cNvPr id="10289" name="Scroll Bar 49" hidden="1">
              <a:extLst>
                <a:ext uri="{63B3BB69-23CF-44E3-9099-C40C66FF867C}">
                  <a14:compatExt spid="_x0000_s10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64</xdr:row>
          <xdr:rowOff>152400</xdr:rowOff>
        </xdr:from>
        <xdr:to>
          <xdr:col>10</xdr:col>
          <xdr:colOff>695325</xdr:colOff>
          <xdr:row>65</xdr:row>
          <xdr:rowOff>142875</xdr:rowOff>
        </xdr:to>
        <xdr:sp macro="" textlink="">
          <xdr:nvSpPr>
            <xdr:cNvPr id="10290" name="Scroll Bar 50" hidden="1">
              <a:extLst>
                <a:ext uri="{63B3BB69-23CF-44E3-9099-C40C66FF867C}">
                  <a14:compatExt spid="_x0000_s10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</xdr:colOff>
          <xdr:row>66</xdr:row>
          <xdr:rowOff>0</xdr:rowOff>
        </xdr:from>
        <xdr:to>
          <xdr:col>10</xdr:col>
          <xdr:colOff>714375</xdr:colOff>
          <xdr:row>67</xdr:row>
          <xdr:rowOff>3175</xdr:rowOff>
        </xdr:to>
        <xdr:sp macro="" textlink="">
          <xdr:nvSpPr>
            <xdr:cNvPr id="10291" name="Scroll Bar 51" hidden="1">
              <a:extLst>
                <a:ext uri="{63B3BB69-23CF-44E3-9099-C40C66FF867C}">
                  <a14:compatExt spid="_x0000_s10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66</xdr:row>
          <xdr:rowOff>133350</xdr:rowOff>
        </xdr:from>
        <xdr:to>
          <xdr:col>10</xdr:col>
          <xdr:colOff>704850</xdr:colOff>
          <xdr:row>67</xdr:row>
          <xdr:rowOff>133350</xdr:rowOff>
        </xdr:to>
        <xdr:sp macro="" textlink="">
          <xdr:nvSpPr>
            <xdr:cNvPr id="10292" name="Scroll Bar 52" hidden="1">
              <a:extLst>
                <a:ext uri="{63B3BB69-23CF-44E3-9099-C40C66FF867C}">
                  <a14:compatExt spid="_x0000_s10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</xdr:colOff>
          <xdr:row>67</xdr:row>
          <xdr:rowOff>133350</xdr:rowOff>
        </xdr:from>
        <xdr:to>
          <xdr:col>10</xdr:col>
          <xdr:colOff>714375</xdr:colOff>
          <xdr:row>68</xdr:row>
          <xdr:rowOff>133350</xdr:rowOff>
        </xdr:to>
        <xdr:sp macro="" textlink="">
          <xdr:nvSpPr>
            <xdr:cNvPr id="10293" name="Scroll Bar 53" hidden="1">
              <a:extLst>
                <a:ext uri="{63B3BB69-23CF-44E3-9099-C40C66FF867C}">
                  <a14:compatExt spid="_x0000_s10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</xdr:colOff>
          <xdr:row>68</xdr:row>
          <xdr:rowOff>133350</xdr:rowOff>
        </xdr:from>
        <xdr:to>
          <xdr:col>10</xdr:col>
          <xdr:colOff>714375</xdr:colOff>
          <xdr:row>69</xdr:row>
          <xdr:rowOff>133350</xdr:rowOff>
        </xdr:to>
        <xdr:sp macro="" textlink="">
          <xdr:nvSpPr>
            <xdr:cNvPr id="10294" name="Scroll Bar 54" hidden="1">
              <a:extLst>
                <a:ext uri="{63B3BB69-23CF-44E3-9099-C40C66FF867C}">
                  <a14:compatExt spid="_x0000_s10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69</xdr:row>
          <xdr:rowOff>133350</xdr:rowOff>
        </xdr:from>
        <xdr:to>
          <xdr:col>10</xdr:col>
          <xdr:colOff>704850</xdr:colOff>
          <xdr:row>70</xdr:row>
          <xdr:rowOff>133350</xdr:rowOff>
        </xdr:to>
        <xdr:sp macro="" textlink="">
          <xdr:nvSpPr>
            <xdr:cNvPr id="10295" name="Scroll Bar 55" hidden="1">
              <a:extLst>
                <a:ext uri="{63B3BB69-23CF-44E3-9099-C40C66FF867C}">
                  <a14:compatExt spid="_x0000_s10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70</xdr:row>
          <xdr:rowOff>161925</xdr:rowOff>
        </xdr:from>
        <xdr:to>
          <xdr:col>10</xdr:col>
          <xdr:colOff>704850</xdr:colOff>
          <xdr:row>71</xdr:row>
          <xdr:rowOff>152400</xdr:rowOff>
        </xdr:to>
        <xdr:sp macro="" textlink="">
          <xdr:nvSpPr>
            <xdr:cNvPr id="10296" name="Scroll Bar 56" hidden="1">
              <a:extLst>
                <a:ext uri="{63B3BB69-23CF-44E3-9099-C40C66FF867C}">
                  <a14:compatExt spid="_x0000_s10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647700</xdr:colOff>
          <xdr:row>7</xdr:row>
          <xdr:rowOff>38100</xdr:rowOff>
        </xdr:from>
        <xdr:to>
          <xdr:col>18</xdr:col>
          <xdr:colOff>352425</xdr:colOff>
          <xdr:row>19</xdr:row>
          <xdr:rowOff>123825</xdr:rowOff>
        </xdr:to>
        <xdr:sp macro="" textlink="">
          <xdr:nvSpPr>
            <xdr:cNvPr id="5122" name="Group Box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Cargos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8</xdr:row>
          <xdr:rowOff>0</xdr:rowOff>
        </xdr:from>
        <xdr:to>
          <xdr:col>17</xdr:col>
          <xdr:colOff>161925</xdr:colOff>
          <xdr:row>9</xdr:row>
          <xdr:rowOff>19050</xdr:rowOff>
        </xdr:to>
        <xdr:sp macro="" textlink="">
          <xdr:nvSpPr>
            <xdr:cNvPr id="5123" name="Option 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9</xdr:row>
          <xdr:rowOff>0</xdr:rowOff>
        </xdr:from>
        <xdr:to>
          <xdr:col>17</xdr:col>
          <xdr:colOff>161925</xdr:colOff>
          <xdr:row>10</xdr:row>
          <xdr:rowOff>19050</xdr:rowOff>
        </xdr:to>
        <xdr:sp macro="" textlink="">
          <xdr:nvSpPr>
            <xdr:cNvPr id="5124" name="Option 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TRACTORISTA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9525</xdr:rowOff>
        </xdr:from>
        <xdr:to>
          <xdr:col>17</xdr:col>
          <xdr:colOff>161925</xdr:colOff>
          <xdr:row>11</xdr:row>
          <xdr:rowOff>28575</xdr:rowOff>
        </xdr:to>
        <xdr:sp macro="" textlink="">
          <xdr:nvSpPr>
            <xdr:cNvPr id="5125" name="Option 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GUARDA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</xdr:row>
          <xdr:rowOff>0</xdr:rowOff>
        </xdr:from>
        <xdr:to>
          <xdr:col>17</xdr:col>
          <xdr:colOff>161925</xdr:colOff>
          <xdr:row>12</xdr:row>
          <xdr:rowOff>19050</xdr:rowOff>
        </xdr:to>
        <xdr:sp macro="" textlink="">
          <xdr:nvSpPr>
            <xdr:cNvPr id="5126" name="Option Button 6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CAPATAZ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12</xdr:row>
          <xdr:rowOff>19050</xdr:rowOff>
        </xdr:from>
        <xdr:to>
          <xdr:col>17</xdr:col>
          <xdr:colOff>685800</xdr:colOff>
          <xdr:row>13</xdr:row>
          <xdr:rowOff>19050</xdr:rowOff>
        </xdr:to>
        <xdr:sp macro="" textlink="">
          <xdr:nvSpPr>
            <xdr:cNvPr id="5127" name="Option Button 7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TECNICO GRADO SUPERIOR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962025</xdr:colOff>
          <xdr:row>12</xdr:row>
          <xdr:rowOff>200025</xdr:rowOff>
        </xdr:from>
        <xdr:to>
          <xdr:col>17</xdr:col>
          <xdr:colOff>514350</xdr:colOff>
          <xdr:row>14</xdr:row>
          <xdr:rowOff>28575</xdr:rowOff>
        </xdr:to>
        <xdr:sp macro="" textlink="">
          <xdr:nvSpPr>
            <xdr:cNvPr id="5128" name="Option Button 8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TECNICO GRADO MEDIO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13</xdr:row>
          <xdr:rowOff>190500</xdr:rowOff>
        </xdr:from>
        <xdr:to>
          <xdr:col>18</xdr:col>
          <xdr:colOff>28575</xdr:colOff>
          <xdr:row>15</xdr:row>
          <xdr:rowOff>28575</xdr:rowOff>
        </xdr:to>
        <xdr:sp macro="" textlink="">
          <xdr:nvSpPr>
            <xdr:cNvPr id="5129" name="Option Button 9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PERSONAL DE OFICIOS CLASICOS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15</xdr:row>
          <xdr:rowOff>0</xdr:rowOff>
        </xdr:from>
        <xdr:to>
          <xdr:col>17</xdr:col>
          <xdr:colOff>228600</xdr:colOff>
          <xdr:row>16</xdr:row>
          <xdr:rowOff>9525</xdr:rowOff>
        </xdr:to>
        <xdr:sp macro="" textlink="">
          <xdr:nvSpPr>
            <xdr:cNvPr id="5130" name="Option Button 10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AYUDANTE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16</xdr:row>
          <xdr:rowOff>9525</xdr:rowOff>
        </xdr:from>
        <xdr:to>
          <xdr:col>17</xdr:col>
          <xdr:colOff>228600</xdr:colOff>
          <xdr:row>17</xdr:row>
          <xdr:rowOff>28575</xdr:rowOff>
        </xdr:to>
        <xdr:sp macro="" textlink="">
          <xdr:nvSpPr>
            <xdr:cNvPr id="5131" name="Option Button 11" hidden="1">
              <a:extLst>
                <a:ext uri="{63B3BB69-23CF-44E3-9099-C40C66FF867C}">
                  <a14:compatExt spid="_x0000_s5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ADMINISTRATIVOS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952500</xdr:colOff>
          <xdr:row>10</xdr:row>
          <xdr:rowOff>9525</xdr:rowOff>
        </xdr:from>
        <xdr:to>
          <xdr:col>14</xdr:col>
          <xdr:colOff>295275</xdr:colOff>
          <xdr:row>15</xdr:row>
          <xdr:rowOff>66675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Remuneraciones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419100</xdr:colOff>
          <xdr:row>107</xdr:row>
          <xdr:rowOff>57150</xdr:rowOff>
        </xdr:from>
        <xdr:to>
          <xdr:col>14</xdr:col>
          <xdr:colOff>28575</xdr:colOff>
          <xdr:row>108</xdr:row>
          <xdr:rowOff>171450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Agregar Nuevo Trabajador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500743</xdr:colOff>
      <xdr:row>0</xdr:row>
      <xdr:rowOff>0</xdr:rowOff>
    </xdr:from>
    <xdr:to>
      <xdr:col>13</xdr:col>
      <xdr:colOff>500743</xdr:colOff>
      <xdr:row>16</xdr:row>
      <xdr:rowOff>152400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280852</xdr:colOff>
      <xdr:row>18</xdr:row>
      <xdr:rowOff>34290</xdr:rowOff>
    </xdr:from>
    <xdr:to>
      <xdr:col>14</xdr:col>
      <xdr:colOff>166552</xdr:colOff>
      <xdr:row>36</xdr:row>
      <xdr:rowOff>137160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1</xdr:row>
          <xdr:rowOff>0</xdr:rowOff>
        </xdr:from>
        <xdr:to>
          <xdr:col>3</xdr:col>
          <xdr:colOff>1590675</xdr:colOff>
          <xdr:row>1</xdr:row>
          <xdr:rowOff>161925</xdr:rowOff>
        </xdr:to>
        <xdr:sp macro="" textlink="">
          <xdr:nvSpPr>
            <xdr:cNvPr id="11266" name="Scroll Bar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1</xdr:row>
          <xdr:rowOff>161925</xdr:rowOff>
        </xdr:from>
        <xdr:to>
          <xdr:col>3</xdr:col>
          <xdr:colOff>1581150</xdr:colOff>
          <xdr:row>2</xdr:row>
          <xdr:rowOff>152400</xdr:rowOff>
        </xdr:to>
        <xdr:sp macro="" textlink="">
          <xdr:nvSpPr>
            <xdr:cNvPr id="11267" name="Scroll Bar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19050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1268" name="Scroll Bar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4</xdr:row>
          <xdr:rowOff>28575</xdr:rowOff>
        </xdr:from>
        <xdr:to>
          <xdr:col>3</xdr:col>
          <xdr:colOff>1619250</xdr:colOff>
          <xdr:row>5</xdr:row>
          <xdr:rowOff>19050</xdr:rowOff>
        </xdr:to>
        <xdr:sp macro="" textlink="">
          <xdr:nvSpPr>
            <xdr:cNvPr id="11269" name="Scroll Bar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161925</xdr:colOff>
          <xdr:row>4</xdr:row>
          <xdr:rowOff>171450</xdr:rowOff>
        </xdr:from>
        <xdr:to>
          <xdr:col>3</xdr:col>
          <xdr:colOff>1609725</xdr:colOff>
          <xdr:row>5</xdr:row>
          <xdr:rowOff>161925</xdr:rowOff>
        </xdr:to>
        <xdr:sp macro="" textlink="">
          <xdr:nvSpPr>
            <xdr:cNvPr id="11270" name="Scroll Bar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5</xdr:row>
          <xdr:rowOff>171450</xdr:rowOff>
        </xdr:from>
        <xdr:to>
          <xdr:col>3</xdr:col>
          <xdr:colOff>1619250</xdr:colOff>
          <xdr:row>6</xdr:row>
          <xdr:rowOff>161925</xdr:rowOff>
        </xdr:to>
        <xdr:sp macro="" textlink="">
          <xdr:nvSpPr>
            <xdr:cNvPr id="11271" name="Scroll Bar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7</xdr:row>
          <xdr:rowOff>0</xdr:rowOff>
        </xdr:from>
        <xdr:to>
          <xdr:col>3</xdr:col>
          <xdr:colOff>1619250</xdr:colOff>
          <xdr:row>7</xdr:row>
          <xdr:rowOff>161925</xdr:rowOff>
        </xdr:to>
        <xdr:sp macro="" textlink="">
          <xdr:nvSpPr>
            <xdr:cNvPr id="11272" name="Scroll Bar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161925</xdr:colOff>
          <xdr:row>8</xdr:row>
          <xdr:rowOff>0</xdr:rowOff>
        </xdr:from>
        <xdr:to>
          <xdr:col>3</xdr:col>
          <xdr:colOff>1609725</xdr:colOff>
          <xdr:row>8</xdr:row>
          <xdr:rowOff>161925</xdr:rowOff>
        </xdr:to>
        <xdr:sp macro="" textlink="">
          <xdr:nvSpPr>
            <xdr:cNvPr id="11273" name="Scroll Bar 9" hidden="1">
              <a:extLst>
                <a:ext uri="{63B3BB69-23CF-44E3-9099-C40C66FF867C}">
                  <a14:compatExt spid="_x0000_s11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9</xdr:row>
          <xdr:rowOff>19050</xdr:rowOff>
        </xdr:from>
        <xdr:to>
          <xdr:col>3</xdr:col>
          <xdr:colOff>1600200</xdr:colOff>
          <xdr:row>10</xdr:row>
          <xdr:rowOff>19050</xdr:rowOff>
        </xdr:to>
        <xdr:sp macro="" textlink="">
          <xdr:nvSpPr>
            <xdr:cNvPr id="11274" name="Scroll Bar 10" hidden="1">
              <a:extLst>
                <a:ext uri="{63B3BB69-23CF-44E3-9099-C40C66FF867C}">
                  <a14:compatExt spid="_x0000_s11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14</xdr:row>
          <xdr:rowOff>152400</xdr:rowOff>
        </xdr:from>
        <xdr:to>
          <xdr:col>5</xdr:col>
          <xdr:colOff>704850</xdr:colOff>
          <xdr:row>15</xdr:row>
          <xdr:rowOff>142875</xdr:rowOff>
        </xdr:to>
        <xdr:sp macro="" textlink="">
          <xdr:nvSpPr>
            <xdr:cNvPr id="11275" name="Scroll Bar 11" hidden="1">
              <a:extLst>
                <a:ext uri="{63B3BB69-23CF-44E3-9099-C40C66FF867C}">
                  <a14:compatExt spid="_x0000_s11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15</xdr:row>
          <xdr:rowOff>142875</xdr:rowOff>
        </xdr:from>
        <xdr:to>
          <xdr:col>5</xdr:col>
          <xdr:colOff>695325</xdr:colOff>
          <xdr:row>16</xdr:row>
          <xdr:rowOff>133350</xdr:rowOff>
        </xdr:to>
        <xdr:sp macro="" textlink="">
          <xdr:nvSpPr>
            <xdr:cNvPr id="11276" name="Scroll Bar 12" hidden="1">
              <a:extLst>
                <a:ext uri="{63B3BB69-23CF-44E3-9099-C40C66FF867C}">
                  <a14:compatExt spid="_x0000_s11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16</xdr:row>
          <xdr:rowOff>171450</xdr:rowOff>
        </xdr:from>
        <xdr:to>
          <xdr:col>5</xdr:col>
          <xdr:colOff>704850</xdr:colOff>
          <xdr:row>17</xdr:row>
          <xdr:rowOff>161925</xdr:rowOff>
        </xdr:to>
        <xdr:sp macro="" textlink="">
          <xdr:nvSpPr>
            <xdr:cNvPr id="11277" name="Scroll Bar 13" hidden="1">
              <a:extLst>
                <a:ext uri="{63B3BB69-23CF-44E3-9099-C40C66FF867C}">
                  <a14:compatExt spid="_x0000_s11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18</xdr:row>
          <xdr:rowOff>19050</xdr:rowOff>
        </xdr:from>
        <xdr:to>
          <xdr:col>5</xdr:col>
          <xdr:colOff>723900</xdr:colOff>
          <xdr:row>19</xdr:row>
          <xdr:rowOff>9525</xdr:rowOff>
        </xdr:to>
        <xdr:sp macro="" textlink="">
          <xdr:nvSpPr>
            <xdr:cNvPr id="11278" name="Scroll Bar 14" hidden="1">
              <a:extLst>
                <a:ext uri="{63B3BB69-23CF-44E3-9099-C40C66FF867C}">
                  <a14:compatExt spid="_x0000_s11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18</xdr:row>
          <xdr:rowOff>152400</xdr:rowOff>
        </xdr:from>
        <xdr:to>
          <xdr:col>5</xdr:col>
          <xdr:colOff>714375</xdr:colOff>
          <xdr:row>19</xdr:row>
          <xdr:rowOff>142875</xdr:rowOff>
        </xdr:to>
        <xdr:sp macro="" textlink="">
          <xdr:nvSpPr>
            <xdr:cNvPr id="11279" name="Scroll Bar 15" hidden="1">
              <a:extLst>
                <a:ext uri="{63B3BB69-23CF-44E3-9099-C40C66FF867C}">
                  <a14:compatExt spid="_x0000_s11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19</xdr:row>
          <xdr:rowOff>152400</xdr:rowOff>
        </xdr:from>
        <xdr:to>
          <xdr:col>5</xdr:col>
          <xdr:colOff>723900</xdr:colOff>
          <xdr:row>20</xdr:row>
          <xdr:rowOff>142875</xdr:rowOff>
        </xdr:to>
        <xdr:sp macro="" textlink="">
          <xdr:nvSpPr>
            <xdr:cNvPr id="11280" name="Scroll Bar 16" hidden="1">
              <a:extLst>
                <a:ext uri="{63B3BB69-23CF-44E3-9099-C40C66FF867C}">
                  <a14:compatExt spid="_x0000_s11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20</xdr:row>
          <xdr:rowOff>152400</xdr:rowOff>
        </xdr:from>
        <xdr:to>
          <xdr:col>5</xdr:col>
          <xdr:colOff>723900</xdr:colOff>
          <xdr:row>21</xdr:row>
          <xdr:rowOff>142875</xdr:rowOff>
        </xdr:to>
        <xdr:sp macro="" textlink="">
          <xdr:nvSpPr>
            <xdr:cNvPr id="11281" name="Scroll Bar 17" hidden="1">
              <a:extLst>
                <a:ext uri="{63B3BB69-23CF-44E3-9099-C40C66FF867C}">
                  <a14:compatExt spid="_x0000_s11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21</xdr:row>
          <xdr:rowOff>152400</xdr:rowOff>
        </xdr:from>
        <xdr:to>
          <xdr:col>5</xdr:col>
          <xdr:colOff>714375</xdr:colOff>
          <xdr:row>22</xdr:row>
          <xdr:rowOff>142875</xdr:rowOff>
        </xdr:to>
        <xdr:sp macro="" textlink="">
          <xdr:nvSpPr>
            <xdr:cNvPr id="11282" name="Scroll Bar 18" hidden="1">
              <a:extLst>
                <a:ext uri="{63B3BB69-23CF-44E3-9099-C40C66FF867C}">
                  <a14:compatExt spid="_x0000_s11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23</xdr:row>
          <xdr:rowOff>9525</xdr:rowOff>
        </xdr:from>
        <xdr:to>
          <xdr:col>5</xdr:col>
          <xdr:colOff>704850</xdr:colOff>
          <xdr:row>23</xdr:row>
          <xdr:rowOff>171450</xdr:rowOff>
        </xdr:to>
        <xdr:sp macro="" textlink="">
          <xdr:nvSpPr>
            <xdr:cNvPr id="11283" name="Scroll Bar 19" hidden="1">
              <a:extLst>
                <a:ext uri="{63B3BB69-23CF-44E3-9099-C40C66FF867C}">
                  <a14:compatExt spid="_x0000_s11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22860</xdr:colOff>
      <xdr:row>0</xdr:row>
      <xdr:rowOff>0</xdr:rowOff>
    </xdr:from>
    <xdr:to>
      <xdr:col>9</xdr:col>
      <xdr:colOff>625230</xdr:colOff>
      <xdr:row>15</xdr:row>
      <xdr:rowOff>53340</xdr:rowOff>
    </xdr:to>
    <xdr:pic>
      <xdr:nvPicPr>
        <xdr:cNvPr id="2" name="Imagen 1" descr="Resultado de imagen para IMAGEN CULTIVOS ARANDANO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92040" y="0"/>
          <a:ext cx="4564770" cy="25679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22860</xdr:colOff>
      <xdr:row>15</xdr:row>
      <xdr:rowOff>60960</xdr:rowOff>
    </xdr:from>
    <xdr:to>
      <xdr:col>9</xdr:col>
      <xdr:colOff>601980</xdr:colOff>
      <xdr:row>22</xdr:row>
      <xdr:rowOff>99060</xdr:rowOff>
    </xdr:to>
    <xdr:sp macro="" textlink="">
      <xdr:nvSpPr>
        <xdr:cNvPr id="3" name="CuadroTexto 2"/>
        <xdr:cNvSpPr txBox="1"/>
      </xdr:nvSpPr>
      <xdr:spPr>
        <a:xfrm>
          <a:off x="4892040" y="2575560"/>
          <a:ext cx="4541520" cy="121158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400">
              <a:solidFill>
                <a:srgbClr val="2C7D21"/>
              </a:solidFill>
              <a:latin typeface="Bodoni MT Black" panose="02070A03080606020203" pitchFamily="18" charset="0"/>
            </a:rPr>
            <a:t>La</a:t>
          </a:r>
          <a:r>
            <a:rPr lang="es-CL" sz="1400" baseline="0">
              <a:solidFill>
                <a:srgbClr val="2C7D21"/>
              </a:solidFill>
              <a:latin typeface="Bodoni MT Black" panose="02070A03080606020203" pitchFamily="18" charset="0"/>
            </a:rPr>
            <a:t> produccion de arandanos requiere de 2 hectareas de terreno, y se necesitan 2.366.944L de agua para su cultivo</a:t>
          </a:r>
          <a:endParaRPr lang="es-CL" sz="1400">
            <a:solidFill>
              <a:srgbClr val="2C7D21"/>
            </a:solidFill>
            <a:latin typeface="Bodoni MT Black" panose="02070A03080606020203" pitchFamily="18" charset="0"/>
          </a:endParaRPr>
        </a:p>
      </xdr:txBody>
    </xdr:sp>
    <xdr:clientData/>
  </xdr:twoCellAnchor>
  <xdr:twoCellAnchor editAs="oneCell">
    <xdr:from>
      <xdr:col>11</xdr:col>
      <xdr:colOff>15240</xdr:colOff>
      <xdr:row>0</xdr:row>
      <xdr:rowOff>0</xdr:rowOff>
    </xdr:from>
    <xdr:to>
      <xdr:col>15</xdr:col>
      <xdr:colOff>746760</xdr:colOff>
      <xdr:row>17</xdr:row>
      <xdr:rowOff>76200</xdr:rowOff>
    </xdr:to>
    <xdr:pic>
      <xdr:nvPicPr>
        <xdr:cNvPr id="4" name="Imagen 3" descr="Resultado de imagen para IMAGEN CULTIVOS manzanas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31780" y="0"/>
          <a:ext cx="3901440" cy="29260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762000</xdr:colOff>
      <xdr:row>17</xdr:row>
      <xdr:rowOff>53340</xdr:rowOff>
    </xdr:from>
    <xdr:to>
      <xdr:col>16</xdr:col>
      <xdr:colOff>15240</xdr:colOff>
      <xdr:row>24</xdr:row>
      <xdr:rowOff>91440</xdr:rowOff>
    </xdr:to>
    <xdr:sp macro="" textlink="">
      <xdr:nvSpPr>
        <xdr:cNvPr id="5" name="CuadroTexto 4"/>
        <xdr:cNvSpPr txBox="1"/>
      </xdr:nvSpPr>
      <xdr:spPr>
        <a:xfrm>
          <a:off x="10386060" y="2903220"/>
          <a:ext cx="4008120" cy="121158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400">
              <a:solidFill>
                <a:srgbClr val="2C7D21"/>
              </a:solidFill>
              <a:latin typeface="Bodoni MT Black" panose="02070A03080606020203" pitchFamily="18" charset="0"/>
            </a:rPr>
            <a:t>La</a:t>
          </a:r>
          <a:r>
            <a:rPr lang="es-CL" sz="1400" baseline="0">
              <a:solidFill>
                <a:srgbClr val="2C7D21"/>
              </a:solidFill>
              <a:latin typeface="Bodoni MT Black" panose="02070A03080606020203" pitchFamily="18" charset="0"/>
            </a:rPr>
            <a:t> produccion de manzanas requiere de 3 hectareas de terreno, y se necesitan 2.987.563L de agua para su cultivo</a:t>
          </a:r>
          <a:endParaRPr lang="es-CL" sz="1400">
            <a:solidFill>
              <a:srgbClr val="2C7D21"/>
            </a:solidFill>
            <a:latin typeface="Bodoni MT Black" panose="02070A03080606020203" pitchFamily="18" charset="0"/>
          </a:endParaRPr>
        </a:p>
      </xdr:txBody>
    </xdr:sp>
    <xdr:clientData/>
  </xdr:twoCellAnchor>
  <xdr:twoCellAnchor editAs="oneCell">
    <xdr:from>
      <xdr:col>18</xdr:col>
      <xdr:colOff>0</xdr:colOff>
      <xdr:row>0</xdr:row>
      <xdr:rowOff>0</xdr:rowOff>
    </xdr:from>
    <xdr:to>
      <xdr:col>23</xdr:col>
      <xdr:colOff>68580</xdr:colOff>
      <xdr:row>18</xdr:row>
      <xdr:rowOff>5715</xdr:rowOff>
    </xdr:to>
    <xdr:pic>
      <xdr:nvPicPr>
        <xdr:cNvPr id="6" name="Imagen 5" descr="Resultado de imagen para IMAGEN CULTIVOS peras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963900" y="0"/>
          <a:ext cx="4030980" cy="30232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18</xdr:col>
      <xdr:colOff>0</xdr:colOff>
      <xdr:row>18</xdr:row>
      <xdr:rowOff>30480</xdr:rowOff>
    </xdr:from>
    <xdr:to>
      <xdr:col>23</xdr:col>
      <xdr:colOff>45720</xdr:colOff>
      <xdr:row>25</xdr:row>
      <xdr:rowOff>68580</xdr:rowOff>
    </xdr:to>
    <xdr:sp macro="" textlink="">
      <xdr:nvSpPr>
        <xdr:cNvPr id="7" name="CuadroTexto 6"/>
        <xdr:cNvSpPr txBox="1"/>
      </xdr:nvSpPr>
      <xdr:spPr>
        <a:xfrm>
          <a:off x="15963900" y="3048000"/>
          <a:ext cx="4008120" cy="121158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400">
              <a:solidFill>
                <a:srgbClr val="2C7D21"/>
              </a:solidFill>
              <a:latin typeface="Bodoni MT Black" panose="02070A03080606020203" pitchFamily="18" charset="0"/>
            </a:rPr>
            <a:t>La</a:t>
          </a:r>
          <a:r>
            <a:rPr lang="es-CL" sz="1400" baseline="0">
              <a:solidFill>
                <a:srgbClr val="2C7D21"/>
              </a:solidFill>
              <a:latin typeface="Bodoni MT Black" panose="02070A03080606020203" pitchFamily="18" charset="0"/>
            </a:rPr>
            <a:t> produccion de peras requiere de 2 hectareas de terreno, y se necesitan 1.493.782L de agua para su cultivo</a:t>
          </a:r>
          <a:endParaRPr lang="es-CL" sz="1400">
            <a:solidFill>
              <a:srgbClr val="2C7D21"/>
            </a:solidFill>
            <a:latin typeface="Bodoni MT Black" panose="02070A03080606020203" pitchFamily="18" charset="0"/>
          </a:endParaRPr>
        </a:p>
      </xdr:txBody>
    </xdr:sp>
    <xdr:clientData/>
  </xdr:twoCellAnchor>
  <xdr:twoCellAnchor editAs="oneCell">
    <xdr:from>
      <xdr:col>25</xdr:col>
      <xdr:colOff>15240</xdr:colOff>
      <xdr:row>0</xdr:row>
      <xdr:rowOff>0</xdr:rowOff>
    </xdr:from>
    <xdr:to>
      <xdr:col>30</xdr:col>
      <xdr:colOff>762000</xdr:colOff>
      <xdr:row>17</xdr:row>
      <xdr:rowOff>162376</xdr:rowOff>
    </xdr:to>
    <xdr:pic>
      <xdr:nvPicPr>
        <xdr:cNvPr id="8" name="Imagen 7" descr="Resultado de imagen para IMAGEN CULTIVOS uvas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26500" y="0"/>
          <a:ext cx="4709160" cy="3012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365760</xdr:colOff>
      <xdr:row>18</xdr:row>
      <xdr:rowOff>7620</xdr:rowOff>
    </xdr:from>
    <xdr:to>
      <xdr:col>30</xdr:col>
      <xdr:colOff>411480</xdr:colOff>
      <xdr:row>25</xdr:row>
      <xdr:rowOff>45720</xdr:rowOff>
    </xdr:to>
    <xdr:sp macro="" textlink="">
      <xdr:nvSpPr>
        <xdr:cNvPr id="9" name="CuadroTexto 8"/>
        <xdr:cNvSpPr txBox="1"/>
      </xdr:nvSpPr>
      <xdr:spPr>
        <a:xfrm>
          <a:off x="21877020" y="3025140"/>
          <a:ext cx="4008120" cy="121158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400">
              <a:solidFill>
                <a:srgbClr val="2C7D21"/>
              </a:solidFill>
              <a:latin typeface="Bodoni MT Black" panose="02070A03080606020203" pitchFamily="18" charset="0"/>
            </a:rPr>
            <a:t>La</a:t>
          </a:r>
          <a:r>
            <a:rPr lang="es-CL" sz="1400" baseline="0">
              <a:solidFill>
                <a:srgbClr val="2C7D21"/>
              </a:solidFill>
              <a:latin typeface="Bodoni MT Black" panose="02070A03080606020203" pitchFamily="18" charset="0"/>
            </a:rPr>
            <a:t> produccion de peras requiere de 3 hectareas de terreno, y se necesitan 3.947.368L de agua para su cultivo</a:t>
          </a:r>
          <a:endParaRPr lang="es-CL" sz="1400">
            <a:solidFill>
              <a:srgbClr val="2C7D21"/>
            </a:solidFill>
            <a:latin typeface="Bodoni MT Black" panose="02070A03080606020203" pitchFamily="18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87630</xdr:colOff>
      <xdr:row>7</xdr:row>
      <xdr:rowOff>0</xdr:rowOff>
    </xdr:from>
    <xdr:to>
      <xdr:col>9</xdr:col>
      <xdr:colOff>480060</xdr:colOff>
      <xdr:row>25</xdr:row>
      <xdr:rowOff>49530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902970</xdr:colOff>
      <xdr:row>62</xdr:row>
      <xdr:rowOff>95250</xdr:rowOff>
    </xdr:from>
    <xdr:to>
      <xdr:col>6</xdr:col>
      <xdr:colOff>521970</xdr:colOff>
      <xdr:row>78</xdr:row>
      <xdr:rowOff>156210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2278802</xdr:colOff>
      <xdr:row>14</xdr:row>
      <xdr:rowOff>62864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071282" cy="2409824"/>
        </a:xfrm>
        <a:prstGeom prst="rect">
          <a:avLst/>
        </a:prstGeom>
      </xdr:spPr>
    </xdr:pic>
    <xdr:clientData/>
  </xdr:twoCellAnchor>
  <xdr:twoCellAnchor>
    <xdr:from>
      <xdr:col>1</xdr:col>
      <xdr:colOff>2362200</xdr:colOff>
      <xdr:row>1</xdr:row>
      <xdr:rowOff>7620</xdr:rowOff>
    </xdr:from>
    <xdr:to>
      <xdr:col>3</xdr:col>
      <xdr:colOff>335280</xdr:colOff>
      <xdr:row>11</xdr:row>
      <xdr:rowOff>129540</xdr:rowOff>
    </xdr:to>
    <xdr:sp macro="" textlink="">
      <xdr:nvSpPr>
        <xdr:cNvPr id="3" name="CuadroTexto 2"/>
        <xdr:cNvSpPr txBox="1"/>
      </xdr:nvSpPr>
      <xdr:spPr>
        <a:xfrm>
          <a:off x="3154680" y="175260"/>
          <a:ext cx="2369820" cy="17983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2800" b="1">
              <a:solidFill>
                <a:srgbClr val="2C7D21"/>
              </a:solidFill>
              <a:latin typeface="Algerian" panose="04020705040A02060702" pitchFamily="82" charset="0"/>
            </a:rPr>
            <a:t>Ventasfrut</a:t>
          </a:r>
        </a:p>
        <a:p>
          <a:r>
            <a:rPr lang="es-CL" sz="1800" b="0">
              <a:solidFill>
                <a:srgbClr val="2C7D21"/>
              </a:solidFill>
              <a:latin typeface="Algerian" panose="04020705040A02060702" pitchFamily="82" charset="0"/>
            </a:rPr>
            <a:t>"Conoce lo que es </a:t>
          </a:r>
        </a:p>
        <a:p>
          <a:r>
            <a:rPr lang="es-CL" sz="1800" b="0">
              <a:solidFill>
                <a:srgbClr val="2C7D21"/>
              </a:solidFill>
              <a:latin typeface="Algerian" panose="04020705040A02060702" pitchFamily="82" charset="0"/>
            </a:rPr>
            <a:t>vivir sanamente"</a:t>
          </a:r>
        </a:p>
        <a:p>
          <a:endParaRPr lang="es-CL" sz="2000" b="1">
            <a:solidFill>
              <a:srgbClr val="2C7D21"/>
            </a:solidFill>
            <a:latin typeface="Algerian" panose="04020705040A02060702" pitchFamily="82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0</xdr:row>
      <xdr:rowOff>0</xdr:rowOff>
    </xdr:from>
    <xdr:to>
      <xdr:col>15</xdr:col>
      <xdr:colOff>541442</xdr:colOff>
      <xdr:row>13</xdr:row>
      <xdr:rowOff>47624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80720" y="0"/>
          <a:ext cx="3071282" cy="2409824"/>
        </a:xfrm>
        <a:prstGeom prst="rect">
          <a:avLst/>
        </a:prstGeom>
      </xdr:spPr>
    </xdr:pic>
    <xdr:clientData/>
  </xdr:twoCellAnchor>
  <xdr:twoCellAnchor>
    <xdr:from>
      <xdr:col>15</xdr:col>
      <xdr:colOff>579120</xdr:colOff>
      <xdr:row>0</xdr:row>
      <xdr:rowOff>137160</xdr:rowOff>
    </xdr:from>
    <xdr:to>
      <xdr:col>17</xdr:col>
      <xdr:colOff>762000</xdr:colOff>
      <xdr:row>13</xdr:row>
      <xdr:rowOff>160020</xdr:rowOff>
    </xdr:to>
    <xdr:sp macro="" textlink="">
      <xdr:nvSpPr>
        <xdr:cNvPr id="3" name="CuadroTexto 2"/>
        <xdr:cNvSpPr txBox="1"/>
      </xdr:nvSpPr>
      <xdr:spPr>
        <a:xfrm>
          <a:off x="16489680" y="137160"/>
          <a:ext cx="2545080" cy="238506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2400">
              <a:solidFill>
                <a:srgbClr val="2C7D21"/>
              </a:solidFill>
              <a:latin typeface="Algerian" panose="04020705040A02060702" pitchFamily="82" charset="0"/>
            </a:rPr>
            <a:t>Ventas</a:t>
          </a:r>
          <a:r>
            <a:rPr lang="es-CL" sz="2400" baseline="0">
              <a:solidFill>
                <a:srgbClr val="2C7D21"/>
              </a:solidFill>
              <a:latin typeface="Algerian" panose="04020705040A02060702" pitchFamily="82" charset="0"/>
            </a:rPr>
            <a:t>frut</a:t>
          </a:r>
        </a:p>
        <a:p>
          <a:r>
            <a:rPr lang="es-CL" sz="2400" baseline="0">
              <a:solidFill>
                <a:srgbClr val="2C7D21"/>
              </a:solidFill>
              <a:latin typeface="Algerian" panose="04020705040A02060702" pitchFamily="82" charset="0"/>
            </a:rPr>
            <a:t>Reporte de </a:t>
          </a:r>
        </a:p>
        <a:p>
          <a:r>
            <a:rPr lang="es-CL" sz="2400" baseline="0">
              <a:solidFill>
                <a:srgbClr val="2C7D21"/>
              </a:solidFill>
              <a:latin typeface="Algerian" panose="04020705040A02060702" pitchFamily="82" charset="0"/>
            </a:rPr>
            <a:t>trabajadores </a:t>
          </a:r>
        </a:p>
        <a:p>
          <a:r>
            <a:rPr lang="es-CL" sz="2400" baseline="0">
              <a:solidFill>
                <a:srgbClr val="2C7D21"/>
              </a:solidFill>
              <a:latin typeface="Algerian" panose="04020705040A02060702" pitchFamily="82" charset="0"/>
            </a:rPr>
            <a:t>por cargo</a:t>
          </a:r>
        </a:p>
        <a:p>
          <a:r>
            <a:rPr lang="es-CL" sz="2400" baseline="0">
              <a:solidFill>
                <a:srgbClr val="2C7D21"/>
              </a:solidFill>
              <a:latin typeface="Algerian" panose="04020705040A02060702" pitchFamily="82" charset="0"/>
            </a:rPr>
            <a:t>tractorista</a:t>
          </a:r>
          <a:endParaRPr lang="es-CL" sz="2400">
            <a:solidFill>
              <a:srgbClr val="2C7D21"/>
            </a:solidFill>
            <a:latin typeface="Algerian" panose="04020705040A02060702" pitchFamily="82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541442</xdr:colOff>
      <xdr:row>14</xdr:row>
      <xdr:rowOff>62864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071282" cy="2409824"/>
        </a:xfrm>
        <a:prstGeom prst="rect">
          <a:avLst/>
        </a:prstGeom>
      </xdr:spPr>
    </xdr:pic>
    <xdr:clientData/>
  </xdr:twoCellAnchor>
  <xdr:twoCellAnchor>
    <xdr:from>
      <xdr:col>2</xdr:col>
      <xdr:colOff>441960</xdr:colOff>
      <xdr:row>0</xdr:row>
      <xdr:rowOff>45720</xdr:rowOff>
    </xdr:from>
    <xdr:to>
      <xdr:col>5</xdr:col>
      <xdr:colOff>266700</xdr:colOff>
      <xdr:row>14</xdr:row>
      <xdr:rowOff>83820</xdr:rowOff>
    </xdr:to>
    <xdr:sp macro="" textlink="">
      <xdr:nvSpPr>
        <xdr:cNvPr id="3" name="CuadroTexto 2"/>
        <xdr:cNvSpPr txBox="1"/>
      </xdr:nvSpPr>
      <xdr:spPr>
        <a:xfrm>
          <a:off x="2971800" y="45720"/>
          <a:ext cx="2887980" cy="238506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2400">
              <a:solidFill>
                <a:srgbClr val="2C7D21"/>
              </a:solidFill>
              <a:latin typeface="Algerian" panose="04020705040A02060702" pitchFamily="82" charset="0"/>
            </a:rPr>
            <a:t>Ventas</a:t>
          </a:r>
          <a:r>
            <a:rPr lang="es-CL" sz="2400" baseline="0">
              <a:solidFill>
                <a:srgbClr val="2C7D21"/>
              </a:solidFill>
              <a:latin typeface="Algerian" panose="04020705040A02060702" pitchFamily="82" charset="0"/>
            </a:rPr>
            <a:t>frut</a:t>
          </a:r>
        </a:p>
        <a:p>
          <a:r>
            <a:rPr lang="es-CL" sz="2400" baseline="0">
              <a:solidFill>
                <a:srgbClr val="2C7D21"/>
              </a:solidFill>
              <a:latin typeface="Algerian" panose="04020705040A02060702" pitchFamily="82" charset="0"/>
            </a:rPr>
            <a:t>Reporte de </a:t>
          </a:r>
        </a:p>
        <a:p>
          <a:r>
            <a:rPr lang="es-CL" sz="2400" baseline="0">
              <a:solidFill>
                <a:srgbClr val="2C7D21"/>
              </a:solidFill>
              <a:latin typeface="Algerian" panose="04020705040A02060702" pitchFamily="82" charset="0"/>
            </a:rPr>
            <a:t>trabajadores </a:t>
          </a:r>
        </a:p>
        <a:p>
          <a:r>
            <a:rPr lang="es-CL" sz="2400" baseline="0">
              <a:solidFill>
                <a:srgbClr val="2C7D21"/>
              </a:solidFill>
              <a:latin typeface="Algerian" panose="04020705040A02060702" pitchFamily="82" charset="0"/>
            </a:rPr>
            <a:t>por cargo peon</a:t>
          </a:r>
          <a:endParaRPr lang="es-CL" sz="2400">
            <a:solidFill>
              <a:srgbClr val="2C7D21"/>
            </a:solidFill>
            <a:latin typeface="Algerian" panose="04020705040A02060702" pitchFamily="82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541442</xdr:colOff>
      <xdr:row>14</xdr:row>
      <xdr:rowOff>62864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071282" cy="2409824"/>
        </a:xfrm>
        <a:prstGeom prst="rect">
          <a:avLst/>
        </a:prstGeom>
      </xdr:spPr>
    </xdr:pic>
    <xdr:clientData/>
  </xdr:twoCellAnchor>
  <xdr:twoCellAnchor>
    <xdr:from>
      <xdr:col>2</xdr:col>
      <xdr:colOff>548640</xdr:colOff>
      <xdr:row>0</xdr:row>
      <xdr:rowOff>0</xdr:rowOff>
    </xdr:from>
    <xdr:to>
      <xdr:col>5</xdr:col>
      <xdr:colOff>289560</xdr:colOff>
      <xdr:row>14</xdr:row>
      <xdr:rowOff>38100</xdr:rowOff>
    </xdr:to>
    <xdr:sp macro="" textlink="">
      <xdr:nvSpPr>
        <xdr:cNvPr id="3" name="CuadroTexto 2"/>
        <xdr:cNvSpPr txBox="1"/>
      </xdr:nvSpPr>
      <xdr:spPr>
        <a:xfrm>
          <a:off x="3078480" y="0"/>
          <a:ext cx="2545080" cy="238506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2400">
              <a:solidFill>
                <a:srgbClr val="2C7D21"/>
              </a:solidFill>
              <a:latin typeface="Algerian" panose="04020705040A02060702" pitchFamily="82" charset="0"/>
            </a:rPr>
            <a:t>Ventas</a:t>
          </a:r>
          <a:r>
            <a:rPr lang="es-CL" sz="2400" baseline="0">
              <a:solidFill>
                <a:srgbClr val="2C7D21"/>
              </a:solidFill>
              <a:latin typeface="Algerian" panose="04020705040A02060702" pitchFamily="82" charset="0"/>
            </a:rPr>
            <a:t>frut</a:t>
          </a:r>
        </a:p>
        <a:p>
          <a:r>
            <a:rPr lang="es-CL" sz="2400" baseline="0">
              <a:solidFill>
                <a:srgbClr val="2C7D21"/>
              </a:solidFill>
              <a:latin typeface="Algerian" panose="04020705040A02060702" pitchFamily="82" charset="0"/>
            </a:rPr>
            <a:t>Reporte de </a:t>
          </a:r>
        </a:p>
        <a:p>
          <a:r>
            <a:rPr lang="es-CL" sz="2400" baseline="0">
              <a:solidFill>
                <a:srgbClr val="2C7D21"/>
              </a:solidFill>
              <a:latin typeface="Algerian" panose="04020705040A02060702" pitchFamily="82" charset="0"/>
            </a:rPr>
            <a:t>trabajadores </a:t>
          </a:r>
        </a:p>
        <a:p>
          <a:r>
            <a:rPr lang="es-CL" sz="2400" baseline="0">
              <a:solidFill>
                <a:srgbClr val="2C7D21"/>
              </a:solidFill>
              <a:latin typeface="Algerian" panose="04020705040A02060702" pitchFamily="82" charset="0"/>
            </a:rPr>
            <a:t>por cargo</a:t>
          </a:r>
        </a:p>
        <a:p>
          <a:r>
            <a:rPr lang="es-CL" sz="2400" baseline="0">
              <a:solidFill>
                <a:srgbClr val="2C7D21"/>
              </a:solidFill>
              <a:latin typeface="Algerian" panose="04020705040A02060702" pitchFamily="82" charset="0"/>
            </a:rPr>
            <a:t>guarda</a:t>
          </a:r>
          <a:endParaRPr lang="es-CL" sz="2400">
            <a:solidFill>
              <a:srgbClr val="2C7D21"/>
            </a:solidFill>
            <a:latin typeface="Algerian" panose="04020705040A02060702" pitchFamily="82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541442</xdr:colOff>
      <xdr:row>14</xdr:row>
      <xdr:rowOff>62864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071282" cy="2409824"/>
        </a:xfrm>
        <a:prstGeom prst="rect">
          <a:avLst/>
        </a:prstGeom>
      </xdr:spPr>
    </xdr:pic>
    <xdr:clientData/>
  </xdr:twoCellAnchor>
  <xdr:twoCellAnchor>
    <xdr:from>
      <xdr:col>2</xdr:col>
      <xdr:colOff>563880</xdr:colOff>
      <xdr:row>0</xdr:row>
      <xdr:rowOff>53340</xdr:rowOff>
    </xdr:from>
    <xdr:to>
      <xdr:col>5</xdr:col>
      <xdr:colOff>175260</xdr:colOff>
      <xdr:row>14</xdr:row>
      <xdr:rowOff>91440</xdr:rowOff>
    </xdr:to>
    <xdr:sp macro="" textlink="">
      <xdr:nvSpPr>
        <xdr:cNvPr id="3" name="CuadroTexto 2"/>
        <xdr:cNvSpPr txBox="1"/>
      </xdr:nvSpPr>
      <xdr:spPr>
        <a:xfrm>
          <a:off x="3093720" y="53340"/>
          <a:ext cx="2560320" cy="238506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2400">
              <a:solidFill>
                <a:srgbClr val="2C7D21"/>
              </a:solidFill>
              <a:latin typeface="Algerian" panose="04020705040A02060702" pitchFamily="82" charset="0"/>
            </a:rPr>
            <a:t>Ventas</a:t>
          </a:r>
          <a:r>
            <a:rPr lang="es-CL" sz="2400" baseline="0">
              <a:solidFill>
                <a:srgbClr val="2C7D21"/>
              </a:solidFill>
              <a:latin typeface="Algerian" panose="04020705040A02060702" pitchFamily="82" charset="0"/>
            </a:rPr>
            <a:t>frut</a:t>
          </a:r>
        </a:p>
        <a:p>
          <a:r>
            <a:rPr lang="es-CL" sz="2400" baseline="0">
              <a:solidFill>
                <a:srgbClr val="2C7D21"/>
              </a:solidFill>
              <a:latin typeface="Algerian" panose="04020705040A02060702" pitchFamily="82" charset="0"/>
            </a:rPr>
            <a:t>Reporte de </a:t>
          </a:r>
        </a:p>
        <a:p>
          <a:r>
            <a:rPr lang="es-CL" sz="2400" baseline="0">
              <a:solidFill>
                <a:srgbClr val="2C7D21"/>
              </a:solidFill>
              <a:latin typeface="Algerian" panose="04020705040A02060702" pitchFamily="82" charset="0"/>
            </a:rPr>
            <a:t>trabajadores </a:t>
          </a:r>
        </a:p>
        <a:p>
          <a:r>
            <a:rPr lang="es-CL" sz="2400" baseline="0">
              <a:solidFill>
                <a:srgbClr val="2C7D21"/>
              </a:solidFill>
              <a:latin typeface="Algerian" panose="04020705040A02060702" pitchFamily="82" charset="0"/>
            </a:rPr>
            <a:t>por cargo</a:t>
          </a:r>
        </a:p>
        <a:p>
          <a:r>
            <a:rPr lang="es-CL" sz="2400" baseline="0">
              <a:solidFill>
                <a:srgbClr val="2C7D21"/>
              </a:solidFill>
              <a:latin typeface="Algerian" panose="04020705040A02060702" pitchFamily="82" charset="0"/>
            </a:rPr>
            <a:t>ayudante</a:t>
          </a:r>
          <a:endParaRPr lang="es-CL" sz="2400">
            <a:solidFill>
              <a:srgbClr val="2C7D21"/>
            </a:solidFill>
            <a:latin typeface="Algerian" panose="04020705040A02060702" pitchFamily="82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541442</xdr:colOff>
      <xdr:row>14</xdr:row>
      <xdr:rowOff>62864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071282" cy="2409824"/>
        </a:xfrm>
        <a:prstGeom prst="rect">
          <a:avLst/>
        </a:prstGeom>
      </xdr:spPr>
    </xdr:pic>
    <xdr:clientData/>
  </xdr:twoCellAnchor>
  <xdr:twoCellAnchor>
    <xdr:from>
      <xdr:col>2</xdr:col>
      <xdr:colOff>472440</xdr:colOff>
      <xdr:row>0</xdr:row>
      <xdr:rowOff>0</xdr:rowOff>
    </xdr:from>
    <xdr:to>
      <xdr:col>5</xdr:col>
      <xdr:colOff>144780</xdr:colOff>
      <xdr:row>14</xdr:row>
      <xdr:rowOff>38100</xdr:rowOff>
    </xdr:to>
    <xdr:sp macro="" textlink="">
      <xdr:nvSpPr>
        <xdr:cNvPr id="3" name="CuadroTexto 2"/>
        <xdr:cNvSpPr txBox="1"/>
      </xdr:nvSpPr>
      <xdr:spPr>
        <a:xfrm>
          <a:off x="3002280" y="0"/>
          <a:ext cx="2697480" cy="238506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2400">
              <a:solidFill>
                <a:srgbClr val="2C7D21"/>
              </a:solidFill>
              <a:latin typeface="Algerian" panose="04020705040A02060702" pitchFamily="82" charset="0"/>
            </a:rPr>
            <a:t>Ventas</a:t>
          </a:r>
          <a:r>
            <a:rPr lang="es-CL" sz="2400" baseline="0">
              <a:solidFill>
                <a:srgbClr val="2C7D21"/>
              </a:solidFill>
              <a:latin typeface="Algerian" panose="04020705040A02060702" pitchFamily="82" charset="0"/>
            </a:rPr>
            <a:t>frut</a:t>
          </a:r>
        </a:p>
        <a:p>
          <a:r>
            <a:rPr lang="es-CL" sz="2400" baseline="0">
              <a:solidFill>
                <a:srgbClr val="2C7D21"/>
              </a:solidFill>
              <a:latin typeface="Algerian" panose="04020705040A02060702" pitchFamily="82" charset="0"/>
            </a:rPr>
            <a:t>Reporte de </a:t>
          </a:r>
        </a:p>
        <a:p>
          <a:r>
            <a:rPr lang="es-CL" sz="2400" baseline="0">
              <a:solidFill>
                <a:srgbClr val="2C7D21"/>
              </a:solidFill>
              <a:latin typeface="Algerian" panose="04020705040A02060702" pitchFamily="82" charset="0"/>
            </a:rPr>
            <a:t>trabajadores </a:t>
          </a:r>
        </a:p>
        <a:p>
          <a:r>
            <a:rPr lang="es-CL" sz="2400" baseline="0">
              <a:solidFill>
                <a:srgbClr val="2C7D21"/>
              </a:solidFill>
              <a:latin typeface="Algerian" panose="04020705040A02060702" pitchFamily="82" charset="0"/>
            </a:rPr>
            <a:t>por cargo</a:t>
          </a:r>
        </a:p>
        <a:p>
          <a:r>
            <a:rPr lang="es-CL" sz="2400" baseline="0">
              <a:solidFill>
                <a:srgbClr val="2C7D21"/>
              </a:solidFill>
              <a:latin typeface="Algerian" panose="04020705040A02060702" pitchFamily="82" charset="0"/>
            </a:rPr>
            <a:t>administrativo</a:t>
          </a:r>
          <a:endParaRPr lang="es-CL" sz="2400">
            <a:solidFill>
              <a:srgbClr val="2C7D21"/>
            </a:solidFill>
            <a:latin typeface="Algerian" panose="04020705040A02060702" pitchFamily="82" charset="0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541442</xdr:colOff>
      <xdr:row>14</xdr:row>
      <xdr:rowOff>62864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071282" cy="2409824"/>
        </a:xfrm>
        <a:prstGeom prst="rect">
          <a:avLst/>
        </a:prstGeom>
      </xdr:spPr>
    </xdr:pic>
    <xdr:clientData/>
  </xdr:twoCellAnchor>
  <xdr:twoCellAnchor>
    <xdr:from>
      <xdr:col>2</xdr:col>
      <xdr:colOff>342900</xdr:colOff>
      <xdr:row>0</xdr:row>
      <xdr:rowOff>45720</xdr:rowOff>
    </xdr:from>
    <xdr:to>
      <xdr:col>5</xdr:col>
      <xdr:colOff>91440</xdr:colOff>
      <xdr:row>14</xdr:row>
      <xdr:rowOff>83820</xdr:rowOff>
    </xdr:to>
    <xdr:sp macro="" textlink="">
      <xdr:nvSpPr>
        <xdr:cNvPr id="3" name="CuadroTexto 2"/>
        <xdr:cNvSpPr txBox="1"/>
      </xdr:nvSpPr>
      <xdr:spPr>
        <a:xfrm>
          <a:off x="2872740" y="45720"/>
          <a:ext cx="2590800" cy="238506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2400">
              <a:solidFill>
                <a:srgbClr val="2C7D21"/>
              </a:solidFill>
              <a:latin typeface="Algerian" panose="04020705040A02060702" pitchFamily="82" charset="0"/>
            </a:rPr>
            <a:t>Ventas</a:t>
          </a:r>
          <a:r>
            <a:rPr lang="es-CL" sz="2400" baseline="0">
              <a:solidFill>
                <a:srgbClr val="2C7D21"/>
              </a:solidFill>
              <a:latin typeface="Algerian" panose="04020705040A02060702" pitchFamily="82" charset="0"/>
            </a:rPr>
            <a:t>frut</a:t>
          </a:r>
        </a:p>
        <a:p>
          <a:r>
            <a:rPr lang="es-CL" sz="2400" baseline="0">
              <a:solidFill>
                <a:srgbClr val="2C7D21"/>
              </a:solidFill>
              <a:latin typeface="Algerian" panose="04020705040A02060702" pitchFamily="82" charset="0"/>
            </a:rPr>
            <a:t>Reporte de </a:t>
          </a:r>
        </a:p>
        <a:p>
          <a:r>
            <a:rPr lang="es-CL" sz="2400" baseline="0">
              <a:solidFill>
                <a:srgbClr val="2C7D21"/>
              </a:solidFill>
              <a:latin typeface="Algerian" panose="04020705040A02060702" pitchFamily="82" charset="0"/>
            </a:rPr>
            <a:t>trabajadores </a:t>
          </a:r>
        </a:p>
        <a:p>
          <a:r>
            <a:rPr lang="es-CL" sz="2400" baseline="0">
              <a:solidFill>
                <a:srgbClr val="2C7D21"/>
              </a:solidFill>
              <a:latin typeface="Algerian" panose="04020705040A02060702" pitchFamily="82" charset="0"/>
            </a:rPr>
            <a:t>pot cargo</a:t>
          </a:r>
        </a:p>
        <a:p>
          <a:r>
            <a:rPr lang="es-CL" sz="2400" baseline="0">
              <a:solidFill>
                <a:srgbClr val="2C7D21"/>
              </a:solidFill>
              <a:latin typeface="Algerian" panose="04020705040A02060702" pitchFamily="82" charset="0"/>
            </a:rPr>
            <a:t>Capataz</a:t>
          </a:r>
          <a:endParaRPr lang="es-CL" sz="2400">
            <a:solidFill>
              <a:srgbClr val="2C7D21"/>
            </a:solidFill>
            <a:latin typeface="Algerian" panose="04020705040A02060702" pitchFamily="82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541442</xdr:colOff>
      <xdr:row>14</xdr:row>
      <xdr:rowOff>62864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071282" cy="2409824"/>
        </a:xfrm>
        <a:prstGeom prst="rect">
          <a:avLst/>
        </a:prstGeom>
      </xdr:spPr>
    </xdr:pic>
    <xdr:clientData/>
  </xdr:twoCellAnchor>
  <xdr:twoCellAnchor>
    <xdr:from>
      <xdr:col>2</xdr:col>
      <xdr:colOff>472440</xdr:colOff>
      <xdr:row>0</xdr:row>
      <xdr:rowOff>0</xdr:rowOff>
    </xdr:from>
    <xdr:to>
      <xdr:col>5</xdr:col>
      <xdr:colOff>381000</xdr:colOff>
      <xdr:row>14</xdr:row>
      <xdr:rowOff>160020</xdr:rowOff>
    </xdr:to>
    <xdr:sp macro="" textlink="">
      <xdr:nvSpPr>
        <xdr:cNvPr id="3" name="CuadroTexto 2"/>
        <xdr:cNvSpPr txBox="1"/>
      </xdr:nvSpPr>
      <xdr:spPr>
        <a:xfrm>
          <a:off x="3002280" y="0"/>
          <a:ext cx="2987040" cy="250698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2400">
              <a:solidFill>
                <a:srgbClr val="2C7D21"/>
              </a:solidFill>
              <a:latin typeface="Algerian" panose="04020705040A02060702" pitchFamily="82" charset="0"/>
            </a:rPr>
            <a:t>Ventas</a:t>
          </a:r>
          <a:r>
            <a:rPr lang="es-CL" sz="2400" baseline="0">
              <a:solidFill>
                <a:srgbClr val="2C7D21"/>
              </a:solidFill>
              <a:latin typeface="Algerian" panose="04020705040A02060702" pitchFamily="82" charset="0"/>
            </a:rPr>
            <a:t>frut</a:t>
          </a:r>
        </a:p>
        <a:p>
          <a:r>
            <a:rPr lang="es-CL" sz="2400" baseline="0">
              <a:solidFill>
                <a:srgbClr val="2C7D21"/>
              </a:solidFill>
              <a:latin typeface="Algerian" panose="04020705040A02060702" pitchFamily="82" charset="0"/>
            </a:rPr>
            <a:t>Reporte de </a:t>
          </a:r>
        </a:p>
        <a:p>
          <a:r>
            <a:rPr lang="es-CL" sz="2400" baseline="0">
              <a:solidFill>
                <a:srgbClr val="2C7D21"/>
              </a:solidFill>
              <a:latin typeface="Algerian" panose="04020705040A02060702" pitchFamily="82" charset="0"/>
            </a:rPr>
            <a:t>trabajadores </a:t>
          </a:r>
        </a:p>
        <a:p>
          <a:r>
            <a:rPr lang="es-CL" sz="2400" baseline="0">
              <a:solidFill>
                <a:srgbClr val="2C7D21"/>
              </a:solidFill>
              <a:latin typeface="Algerian" panose="04020705040A02060702" pitchFamily="82" charset="0"/>
            </a:rPr>
            <a:t>por cargo</a:t>
          </a:r>
        </a:p>
        <a:p>
          <a:r>
            <a:rPr lang="es-CL" sz="2400" baseline="0">
              <a:solidFill>
                <a:srgbClr val="2C7D21"/>
              </a:solidFill>
              <a:latin typeface="Algerian" panose="04020705040A02060702" pitchFamily="82" charset="0"/>
            </a:rPr>
            <a:t>Personal de oficios clasicos</a:t>
          </a:r>
          <a:endParaRPr lang="es-CL" sz="2400">
            <a:solidFill>
              <a:srgbClr val="2C7D21"/>
            </a:solidFill>
            <a:latin typeface="Algerian" panose="04020705040A02060702" pitchFamily="82" charset="0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541442</xdr:colOff>
      <xdr:row>14</xdr:row>
      <xdr:rowOff>62864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071282" cy="2409824"/>
        </a:xfrm>
        <a:prstGeom prst="rect">
          <a:avLst/>
        </a:prstGeom>
      </xdr:spPr>
    </xdr:pic>
    <xdr:clientData/>
  </xdr:twoCellAnchor>
  <xdr:twoCellAnchor>
    <xdr:from>
      <xdr:col>2</xdr:col>
      <xdr:colOff>541020</xdr:colOff>
      <xdr:row>0</xdr:row>
      <xdr:rowOff>0</xdr:rowOff>
    </xdr:from>
    <xdr:to>
      <xdr:col>6</xdr:col>
      <xdr:colOff>60960</xdr:colOff>
      <xdr:row>14</xdr:row>
      <xdr:rowOff>144780</xdr:rowOff>
    </xdr:to>
    <xdr:sp macro="" textlink="">
      <xdr:nvSpPr>
        <xdr:cNvPr id="3" name="CuadroTexto 2"/>
        <xdr:cNvSpPr txBox="1"/>
      </xdr:nvSpPr>
      <xdr:spPr>
        <a:xfrm>
          <a:off x="3070860" y="0"/>
          <a:ext cx="3352800" cy="249174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2400">
              <a:solidFill>
                <a:srgbClr val="2C7D21"/>
              </a:solidFill>
              <a:latin typeface="Algerian" panose="04020705040A02060702" pitchFamily="82" charset="0"/>
            </a:rPr>
            <a:t>Ventas</a:t>
          </a:r>
          <a:r>
            <a:rPr lang="es-CL" sz="2400" baseline="0">
              <a:solidFill>
                <a:srgbClr val="2C7D21"/>
              </a:solidFill>
              <a:latin typeface="Algerian" panose="04020705040A02060702" pitchFamily="82" charset="0"/>
            </a:rPr>
            <a:t>frut</a:t>
          </a:r>
        </a:p>
        <a:p>
          <a:r>
            <a:rPr lang="es-CL" sz="2400" baseline="0">
              <a:solidFill>
                <a:srgbClr val="2C7D21"/>
              </a:solidFill>
              <a:latin typeface="Algerian" panose="04020705040A02060702" pitchFamily="82" charset="0"/>
            </a:rPr>
            <a:t>Reporte de </a:t>
          </a:r>
        </a:p>
        <a:p>
          <a:r>
            <a:rPr lang="es-CL" sz="2400" baseline="0">
              <a:solidFill>
                <a:srgbClr val="2C7D21"/>
              </a:solidFill>
              <a:latin typeface="Algerian" panose="04020705040A02060702" pitchFamily="82" charset="0"/>
            </a:rPr>
            <a:t>trabajadores </a:t>
          </a:r>
        </a:p>
        <a:p>
          <a:r>
            <a:rPr lang="es-CL" sz="2400" baseline="0">
              <a:solidFill>
                <a:srgbClr val="2C7D21"/>
              </a:solidFill>
              <a:latin typeface="Algerian" panose="04020705040A02060702" pitchFamily="82" charset="0"/>
            </a:rPr>
            <a:t>por cargo</a:t>
          </a:r>
        </a:p>
        <a:p>
          <a:r>
            <a:rPr lang="es-CL" sz="2400" baseline="0">
              <a:solidFill>
                <a:srgbClr val="2C7D21"/>
              </a:solidFill>
              <a:latin typeface="Algerian" panose="04020705040A02060702" pitchFamily="82" charset="0"/>
            </a:rPr>
            <a:t>tecnico medio</a:t>
          </a:r>
        </a:p>
        <a:p>
          <a:endParaRPr lang="es-CL" sz="2400">
            <a:solidFill>
              <a:srgbClr val="2C7D21"/>
            </a:solidFill>
            <a:latin typeface="Algerian" panose="04020705040A02060702" pitchFamily="82" charset="0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541442</xdr:colOff>
      <xdr:row>14</xdr:row>
      <xdr:rowOff>62864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071282" cy="2409824"/>
        </a:xfrm>
        <a:prstGeom prst="rect">
          <a:avLst/>
        </a:prstGeom>
      </xdr:spPr>
    </xdr:pic>
    <xdr:clientData/>
  </xdr:twoCellAnchor>
  <xdr:twoCellAnchor>
    <xdr:from>
      <xdr:col>2</xdr:col>
      <xdr:colOff>472440</xdr:colOff>
      <xdr:row>0</xdr:row>
      <xdr:rowOff>53340</xdr:rowOff>
    </xdr:from>
    <xdr:to>
      <xdr:col>5</xdr:col>
      <xdr:colOff>609600</xdr:colOff>
      <xdr:row>14</xdr:row>
      <xdr:rowOff>91440</xdr:rowOff>
    </xdr:to>
    <xdr:sp macro="" textlink="">
      <xdr:nvSpPr>
        <xdr:cNvPr id="3" name="CuadroTexto 2"/>
        <xdr:cNvSpPr txBox="1"/>
      </xdr:nvSpPr>
      <xdr:spPr>
        <a:xfrm>
          <a:off x="3002280" y="53340"/>
          <a:ext cx="3329940" cy="238506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2400">
              <a:solidFill>
                <a:srgbClr val="2C7D21"/>
              </a:solidFill>
              <a:latin typeface="Algerian" panose="04020705040A02060702" pitchFamily="82" charset="0"/>
            </a:rPr>
            <a:t>Ventas</a:t>
          </a:r>
          <a:r>
            <a:rPr lang="es-CL" sz="2400" baseline="0">
              <a:solidFill>
                <a:srgbClr val="2C7D21"/>
              </a:solidFill>
              <a:latin typeface="Algerian" panose="04020705040A02060702" pitchFamily="82" charset="0"/>
            </a:rPr>
            <a:t>frut</a:t>
          </a:r>
        </a:p>
        <a:p>
          <a:r>
            <a:rPr lang="es-CL" sz="2400" baseline="0">
              <a:solidFill>
                <a:srgbClr val="2C7D21"/>
              </a:solidFill>
              <a:latin typeface="Algerian" panose="04020705040A02060702" pitchFamily="82" charset="0"/>
            </a:rPr>
            <a:t>Reporte de </a:t>
          </a:r>
        </a:p>
        <a:p>
          <a:r>
            <a:rPr lang="es-CL" sz="2400" baseline="0">
              <a:solidFill>
                <a:srgbClr val="2C7D21"/>
              </a:solidFill>
              <a:latin typeface="Algerian" panose="04020705040A02060702" pitchFamily="82" charset="0"/>
            </a:rPr>
            <a:t>trabajadores </a:t>
          </a:r>
        </a:p>
        <a:p>
          <a:r>
            <a:rPr lang="es-CL" sz="2400" baseline="0">
              <a:solidFill>
                <a:srgbClr val="2C7D21"/>
              </a:solidFill>
              <a:latin typeface="Algerian" panose="04020705040A02060702" pitchFamily="82" charset="0"/>
            </a:rPr>
            <a:t>por cargo</a:t>
          </a:r>
        </a:p>
        <a:p>
          <a:r>
            <a:rPr lang="es-CL" sz="2400" baseline="0">
              <a:solidFill>
                <a:srgbClr val="2C7D21"/>
              </a:solidFill>
              <a:latin typeface="Algerian" panose="04020705040A02060702" pitchFamily="82" charset="0"/>
            </a:rPr>
            <a:t>tecnico superior</a:t>
          </a:r>
          <a:endParaRPr lang="es-CL" sz="2400">
            <a:solidFill>
              <a:srgbClr val="2C7D21"/>
            </a:solidFill>
            <a:latin typeface="Algerian" panose="04020705040A02060702" pitchFamily="82" charset="0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456845</xdr:colOff>
      <xdr:row>12</xdr:row>
      <xdr:rowOff>152400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758085" cy="2164080"/>
        </a:xfrm>
        <a:prstGeom prst="rect">
          <a:avLst/>
        </a:prstGeom>
      </xdr:spPr>
    </xdr:pic>
    <xdr:clientData/>
  </xdr:twoCellAnchor>
  <xdr:twoCellAnchor>
    <xdr:from>
      <xdr:col>2</xdr:col>
      <xdr:colOff>441960</xdr:colOff>
      <xdr:row>0</xdr:row>
      <xdr:rowOff>38100</xdr:rowOff>
    </xdr:from>
    <xdr:to>
      <xdr:col>4</xdr:col>
      <xdr:colOff>434340</xdr:colOff>
      <xdr:row>12</xdr:row>
      <xdr:rowOff>99060</xdr:rowOff>
    </xdr:to>
    <xdr:sp macro="" textlink="">
      <xdr:nvSpPr>
        <xdr:cNvPr id="3" name="CuadroTexto 2"/>
        <xdr:cNvSpPr txBox="1"/>
      </xdr:nvSpPr>
      <xdr:spPr>
        <a:xfrm>
          <a:off x="2743200" y="38100"/>
          <a:ext cx="2590800" cy="207264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2000">
              <a:solidFill>
                <a:srgbClr val="2C7D21"/>
              </a:solidFill>
              <a:latin typeface="Algerian" panose="04020705040A02060702" pitchFamily="82" charset="0"/>
            </a:rPr>
            <a:t>Ventas</a:t>
          </a:r>
          <a:r>
            <a:rPr lang="es-CL" sz="2000" baseline="0">
              <a:solidFill>
                <a:srgbClr val="2C7D21"/>
              </a:solidFill>
              <a:latin typeface="Algerian" panose="04020705040A02060702" pitchFamily="82" charset="0"/>
            </a:rPr>
            <a:t>frut</a:t>
          </a:r>
        </a:p>
        <a:p>
          <a:r>
            <a:rPr lang="es-CL" sz="2000" baseline="0">
              <a:solidFill>
                <a:srgbClr val="2C7D21"/>
              </a:solidFill>
              <a:latin typeface="Algerian" panose="04020705040A02060702" pitchFamily="82" charset="0"/>
            </a:rPr>
            <a:t>Reporte de ventas nacionales el año 2016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548285</xdr:colOff>
      <xdr:row>12</xdr:row>
      <xdr:rowOff>152400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758085" cy="216408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45720</xdr:rowOff>
    </xdr:from>
    <xdr:to>
      <xdr:col>5</xdr:col>
      <xdr:colOff>0</xdr:colOff>
      <xdr:row>12</xdr:row>
      <xdr:rowOff>106680</xdr:rowOff>
    </xdr:to>
    <xdr:sp macro="" textlink="">
      <xdr:nvSpPr>
        <xdr:cNvPr id="3" name="CuadroTexto 2"/>
        <xdr:cNvSpPr txBox="1"/>
      </xdr:nvSpPr>
      <xdr:spPr>
        <a:xfrm>
          <a:off x="3116580" y="45720"/>
          <a:ext cx="2240280" cy="207264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2000">
              <a:solidFill>
                <a:srgbClr val="2C7D21"/>
              </a:solidFill>
              <a:latin typeface="Algerian" panose="04020705040A02060702" pitchFamily="82" charset="0"/>
            </a:rPr>
            <a:t>Ventas</a:t>
          </a:r>
          <a:r>
            <a:rPr lang="es-CL" sz="2000" baseline="0">
              <a:solidFill>
                <a:srgbClr val="2C7D21"/>
              </a:solidFill>
              <a:latin typeface="Algerian" panose="04020705040A02060702" pitchFamily="82" charset="0"/>
            </a:rPr>
            <a:t>frut</a:t>
          </a:r>
        </a:p>
        <a:p>
          <a:r>
            <a:rPr lang="es-CL" sz="2000" baseline="0">
              <a:solidFill>
                <a:srgbClr val="2C7D21"/>
              </a:solidFill>
              <a:latin typeface="Algerian" panose="04020705040A02060702" pitchFamily="82" charset="0"/>
            </a:rPr>
            <a:t>Reporte de ventas nacionales el año 2017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37745</xdr:colOff>
      <xdr:row>12</xdr:row>
      <xdr:rowOff>152400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758085" cy="2164080"/>
        </a:xfrm>
        <a:prstGeom prst="rect">
          <a:avLst/>
        </a:prstGeom>
      </xdr:spPr>
    </xdr:pic>
    <xdr:clientData/>
  </xdr:twoCellAnchor>
  <xdr:twoCellAnchor>
    <xdr:from>
      <xdr:col>3</xdr:col>
      <xdr:colOff>342900</xdr:colOff>
      <xdr:row>0</xdr:row>
      <xdr:rowOff>60960</xdr:rowOff>
    </xdr:from>
    <xdr:to>
      <xdr:col>4</xdr:col>
      <xdr:colOff>883920</xdr:colOff>
      <xdr:row>12</xdr:row>
      <xdr:rowOff>121920</xdr:rowOff>
    </xdr:to>
    <xdr:sp macro="" textlink="">
      <xdr:nvSpPr>
        <xdr:cNvPr id="3" name="CuadroTexto 2"/>
        <xdr:cNvSpPr txBox="1"/>
      </xdr:nvSpPr>
      <xdr:spPr>
        <a:xfrm>
          <a:off x="2964180" y="60960"/>
          <a:ext cx="2026920" cy="207264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2000">
              <a:solidFill>
                <a:srgbClr val="2C7D21"/>
              </a:solidFill>
              <a:latin typeface="Algerian" panose="04020705040A02060702" pitchFamily="82" charset="0"/>
            </a:rPr>
            <a:t>Ventas</a:t>
          </a:r>
          <a:r>
            <a:rPr lang="es-CL" sz="2000" baseline="0">
              <a:solidFill>
                <a:srgbClr val="2C7D21"/>
              </a:solidFill>
              <a:latin typeface="Algerian" panose="04020705040A02060702" pitchFamily="82" charset="0"/>
            </a:rPr>
            <a:t>frut</a:t>
          </a:r>
        </a:p>
        <a:p>
          <a:r>
            <a:rPr lang="es-CL" sz="2000" baseline="0">
              <a:solidFill>
                <a:srgbClr val="2C7D21"/>
              </a:solidFill>
              <a:latin typeface="Algerian" panose="04020705040A02060702" pitchFamily="82" charset="0"/>
            </a:rPr>
            <a:t>Reporte de ventas nacionales el año 2018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799745</xdr:colOff>
      <xdr:row>12</xdr:row>
      <xdr:rowOff>152400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758085" cy="2164080"/>
        </a:xfrm>
        <a:prstGeom prst="rect">
          <a:avLst/>
        </a:prstGeom>
      </xdr:spPr>
    </xdr:pic>
    <xdr:clientData/>
  </xdr:twoCellAnchor>
  <xdr:twoCellAnchor>
    <xdr:from>
      <xdr:col>3</xdr:col>
      <xdr:colOff>22860</xdr:colOff>
      <xdr:row>0</xdr:row>
      <xdr:rowOff>0</xdr:rowOff>
    </xdr:from>
    <xdr:to>
      <xdr:col>5</xdr:col>
      <xdr:colOff>106680</xdr:colOff>
      <xdr:row>11</xdr:row>
      <xdr:rowOff>129540</xdr:rowOff>
    </xdr:to>
    <xdr:sp macro="" textlink="">
      <xdr:nvSpPr>
        <xdr:cNvPr id="3" name="CuadroTexto 2"/>
        <xdr:cNvSpPr txBox="1"/>
      </xdr:nvSpPr>
      <xdr:spPr>
        <a:xfrm>
          <a:off x="2887980" y="0"/>
          <a:ext cx="2484120" cy="197358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2000">
              <a:solidFill>
                <a:srgbClr val="2C7D21"/>
              </a:solidFill>
              <a:latin typeface="Algerian" panose="04020705040A02060702" pitchFamily="82" charset="0"/>
            </a:rPr>
            <a:t>Ventas</a:t>
          </a:r>
          <a:r>
            <a:rPr lang="es-CL" sz="2000" baseline="0">
              <a:solidFill>
                <a:srgbClr val="2C7D21"/>
              </a:solidFill>
              <a:latin typeface="Algerian" panose="04020705040A02060702" pitchFamily="82" charset="0"/>
            </a:rPr>
            <a:t>frut</a:t>
          </a:r>
        </a:p>
        <a:p>
          <a:r>
            <a:rPr lang="es-CL" sz="2000" baseline="0">
              <a:solidFill>
                <a:srgbClr val="2C7D21"/>
              </a:solidFill>
              <a:latin typeface="Algerian" panose="04020705040A02060702" pitchFamily="82" charset="0"/>
            </a:rPr>
            <a:t>Reporte de ventas nacionales </a:t>
          </a:r>
        </a:p>
        <a:p>
          <a:r>
            <a:rPr lang="es-CL" sz="2000" baseline="0">
              <a:solidFill>
                <a:srgbClr val="2C7D21"/>
              </a:solidFill>
              <a:latin typeface="Algerian" panose="04020705040A02060702" pitchFamily="82" charset="0"/>
            </a:rPr>
            <a:t>el año 2019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830225</xdr:colOff>
      <xdr:row>12</xdr:row>
      <xdr:rowOff>152400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758085" cy="216408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45720</xdr:rowOff>
    </xdr:from>
    <xdr:to>
      <xdr:col>5</xdr:col>
      <xdr:colOff>53340</xdr:colOff>
      <xdr:row>11</xdr:row>
      <xdr:rowOff>114300</xdr:rowOff>
    </xdr:to>
    <xdr:sp macro="" textlink="">
      <xdr:nvSpPr>
        <xdr:cNvPr id="3" name="CuadroTexto 2"/>
        <xdr:cNvSpPr txBox="1"/>
      </xdr:nvSpPr>
      <xdr:spPr>
        <a:xfrm>
          <a:off x="2933700" y="45720"/>
          <a:ext cx="1920240" cy="19126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2000">
              <a:solidFill>
                <a:srgbClr val="2C7D21"/>
              </a:solidFill>
              <a:latin typeface="Algerian" panose="04020705040A02060702" pitchFamily="82" charset="0"/>
            </a:rPr>
            <a:t>Ventas</a:t>
          </a:r>
          <a:r>
            <a:rPr lang="es-CL" sz="2000" baseline="0">
              <a:solidFill>
                <a:srgbClr val="2C7D21"/>
              </a:solidFill>
              <a:latin typeface="Algerian" panose="04020705040A02060702" pitchFamily="82" charset="0"/>
            </a:rPr>
            <a:t>frut</a:t>
          </a:r>
        </a:p>
        <a:p>
          <a:r>
            <a:rPr lang="es-CL" sz="2000" baseline="0">
              <a:solidFill>
                <a:srgbClr val="2C7D21"/>
              </a:solidFill>
              <a:latin typeface="Algerian" panose="04020705040A02060702" pitchFamily="82" charset="0"/>
            </a:rPr>
            <a:t>Reporte de exportacion </a:t>
          </a:r>
        </a:p>
        <a:p>
          <a:r>
            <a:rPr lang="es-CL" sz="2000" baseline="0">
              <a:solidFill>
                <a:srgbClr val="2C7D21"/>
              </a:solidFill>
              <a:latin typeface="Algerian" panose="04020705040A02060702" pitchFamily="82" charset="0"/>
            </a:rPr>
            <a:t>el año 2016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685445</xdr:colOff>
      <xdr:row>12</xdr:row>
      <xdr:rowOff>152400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758085" cy="216408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7620</xdr:rowOff>
    </xdr:from>
    <xdr:to>
      <xdr:col>5</xdr:col>
      <xdr:colOff>495300</xdr:colOff>
      <xdr:row>12</xdr:row>
      <xdr:rowOff>91440</xdr:rowOff>
    </xdr:to>
    <xdr:sp macro="" textlink="">
      <xdr:nvSpPr>
        <xdr:cNvPr id="3" name="CuadroTexto 2"/>
        <xdr:cNvSpPr txBox="1"/>
      </xdr:nvSpPr>
      <xdr:spPr>
        <a:xfrm>
          <a:off x="2842260" y="7620"/>
          <a:ext cx="2407920" cy="20955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2000">
              <a:solidFill>
                <a:srgbClr val="2C7D21"/>
              </a:solidFill>
              <a:latin typeface="Algerian" panose="04020705040A02060702" pitchFamily="82" charset="0"/>
            </a:rPr>
            <a:t>Ventas</a:t>
          </a:r>
          <a:r>
            <a:rPr lang="es-CL" sz="2000" baseline="0">
              <a:solidFill>
                <a:srgbClr val="2C7D21"/>
              </a:solidFill>
              <a:latin typeface="Algerian" panose="04020705040A02060702" pitchFamily="82" charset="0"/>
            </a:rPr>
            <a:t>frut</a:t>
          </a:r>
        </a:p>
        <a:p>
          <a:r>
            <a:rPr lang="es-CL" sz="2000" baseline="0">
              <a:solidFill>
                <a:srgbClr val="2C7D21"/>
              </a:solidFill>
              <a:latin typeface="Algerian" panose="04020705040A02060702" pitchFamily="82" charset="0"/>
            </a:rPr>
            <a:t>Reporte de exportacion</a:t>
          </a:r>
        </a:p>
        <a:p>
          <a:r>
            <a:rPr lang="es-CL" sz="2000" baseline="0">
              <a:solidFill>
                <a:srgbClr val="2C7D21"/>
              </a:solidFill>
              <a:latin typeface="Algerian" panose="04020705040A02060702" pitchFamily="82" charset="0"/>
            </a:rPr>
            <a:t>el año 2017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738785</xdr:colOff>
      <xdr:row>12</xdr:row>
      <xdr:rowOff>152400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758085" cy="2164080"/>
        </a:xfrm>
        <a:prstGeom prst="rect">
          <a:avLst/>
        </a:prstGeom>
      </xdr:spPr>
    </xdr:pic>
    <xdr:clientData/>
  </xdr:twoCellAnchor>
  <xdr:twoCellAnchor>
    <xdr:from>
      <xdr:col>3</xdr:col>
      <xdr:colOff>289560</xdr:colOff>
      <xdr:row>0</xdr:row>
      <xdr:rowOff>137160</xdr:rowOff>
    </xdr:from>
    <xdr:to>
      <xdr:col>5</xdr:col>
      <xdr:colOff>266700</xdr:colOff>
      <xdr:row>10</xdr:row>
      <xdr:rowOff>106680</xdr:rowOff>
    </xdr:to>
    <xdr:sp macro="" textlink="">
      <xdr:nvSpPr>
        <xdr:cNvPr id="3" name="CuadroTexto 2"/>
        <xdr:cNvSpPr txBox="1"/>
      </xdr:nvSpPr>
      <xdr:spPr>
        <a:xfrm>
          <a:off x="2781300" y="137160"/>
          <a:ext cx="2080260" cy="16459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2000">
              <a:solidFill>
                <a:srgbClr val="2C7D21"/>
              </a:solidFill>
              <a:latin typeface="Algerian" panose="04020705040A02060702" pitchFamily="82" charset="0"/>
            </a:rPr>
            <a:t>Ventas</a:t>
          </a:r>
          <a:r>
            <a:rPr lang="es-CL" sz="2000" baseline="0">
              <a:solidFill>
                <a:srgbClr val="2C7D21"/>
              </a:solidFill>
              <a:latin typeface="Algerian" panose="04020705040A02060702" pitchFamily="82" charset="0"/>
            </a:rPr>
            <a:t>frut</a:t>
          </a:r>
        </a:p>
        <a:p>
          <a:r>
            <a:rPr lang="es-CL" sz="2000" baseline="0">
              <a:solidFill>
                <a:srgbClr val="2C7D21"/>
              </a:solidFill>
              <a:latin typeface="Algerian" panose="04020705040A02060702" pitchFamily="82" charset="0"/>
            </a:rPr>
            <a:t>Reporte de exportacion </a:t>
          </a:r>
        </a:p>
        <a:p>
          <a:r>
            <a:rPr lang="es-CL" sz="2000" baseline="0">
              <a:solidFill>
                <a:srgbClr val="2C7D21"/>
              </a:solidFill>
              <a:latin typeface="Algerian" panose="04020705040A02060702" pitchFamily="82" charset="0"/>
            </a:rPr>
            <a:t>el año 2018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776885</xdr:colOff>
      <xdr:row>12</xdr:row>
      <xdr:rowOff>152400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758085" cy="2164080"/>
        </a:xfrm>
        <a:prstGeom prst="rect">
          <a:avLst/>
        </a:prstGeom>
      </xdr:spPr>
    </xdr:pic>
    <xdr:clientData/>
  </xdr:twoCellAnchor>
  <xdr:twoCellAnchor>
    <xdr:from>
      <xdr:col>3</xdr:col>
      <xdr:colOff>388620</xdr:colOff>
      <xdr:row>0</xdr:row>
      <xdr:rowOff>99060</xdr:rowOff>
    </xdr:from>
    <xdr:to>
      <xdr:col>6</xdr:col>
      <xdr:colOff>0</xdr:colOff>
      <xdr:row>11</xdr:row>
      <xdr:rowOff>152400</xdr:rowOff>
    </xdr:to>
    <xdr:sp macro="" textlink="">
      <xdr:nvSpPr>
        <xdr:cNvPr id="5" name="CuadroTexto 4"/>
        <xdr:cNvSpPr txBox="1"/>
      </xdr:nvSpPr>
      <xdr:spPr>
        <a:xfrm>
          <a:off x="2811780" y="99060"/>
          <a:ext cx="1988820" cy="189738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2000">
              <a:solidFill>
                <a:srgbClr val="2C7D21"/>
              </a:solidFill>
              <a:latin typeface="Algerian" panose="04020705040A02060702" pitchFamily="82" charset="0"/>
            </a:rPr>
            <a:t>Ventas</a:t>
          </a:r>
          <a:r>
            <a:rPr lang="es-CL" sz="2000" baseline="0">
              <a:solidFill>
                <a:srgbClr val="2C7D21"/>
              </a:solidFill>
              <a:latin typeface="Algerian" panose="04020705040A02060702" pitchFamily="82" charset="0"/>
            </a:rPr>
            <a:t>frut</a:t>
          </a:r>
        </a:p>
        <a:p>
          <a:r>
            <a:rPr lang="es-CL" sz="2000" baseline="0">
              <a:solidFill>
                <a:srgbClr val="2C7D21"/>
              </a:solidFill>
              <a:latin typeface="Algerian" panose="04020705040A02060702" pitchFamily="82" charset="0"/>
            </a:rPr>
            <a:t>Reporte de exportacion </a:t>
          </a:r>
        </a:p>
        <a:p>
          <a:r>
            <a:rPr lang="es-CL" sz="2000" baseline="0">
              <a:solidFill>
                <a:srgbClr val="2C7D21"/>
              </a:solidFill>
              <a:latin typeface="Algerian" panose="04020705040A02060702" pitchFamily="82" charset="0"/>
            </a:rPr>
            <a:t>el año 2019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0</xdr:row>
      <xdr:rowOff>95250</xdr:rowOff>
    </xdr:from>
    <xdr:to>
      <xdr:col>3</xdr:col>
      <xdr:colOff>760517</xdr:colOff>
      <xdr:row>14</xdr:row>
      <xdr:rowOff>158114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625" y="95250"/>
          <a:ext cx="2998892" cy="2329814"/>
        </a:xfrm>
        <a:prstGeom prst="rect">
          <a:avLst/>
        </a:prstGeom>
      </xdr:spPr>
    </xdr:pic>
    <xdr:clientData/>
  </xdr:twoCellAnchor>
  <xdr:twoCellAnchor>
    <xdr:from>
      <xdr:col>3</xdr:col>
      <xdr:colOff>733425</xdr:colOff>
      <xdr:row>3</xdr:row>
      <xdr:rowOff>19050</xdr:rowOff>
    </xdr:from>
    <xdr:to>
      <xdr:col>6</xdr:col>
      <xdr:colOff>723900</xdr:colOff>
      <xdr:row>14</xdr:row>
      <xdr:rowOff>66675</xdr:rowOff>
    </xdr:to>
    <xdr:sp macro="" textlink="">
      <xdr:nvSpPr>
        <xdr:cNvPr id="3" name="CuadroTexto 2"/>
        <xdr:cNvSpPr txBox="1"/>
      </xdr:nvSpPr>
      <xdr:spPr>
        <a:xfrm>
          <a:off x="3105150" y="504825"/>
          <a:ext cx="2276475" cy="18288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2400">
              <a:solidFill>
                <a:srgbClr val="2C7D21"/>
              </a:solidFill>
              <a:latin typeface="Algerian" panose="04020705040A02060702" pitchFamily="82" charset="0"/>
            </a:rPr>
            <a:t>cotización  Nacional Ventas</a:t>
          </a:r>
          <a:r>
            <a:rPr lang="es-CL" sz="2400" baseline="0">
              <a:solidFill>
                <a:srgbClr val="2C7D21"/>
              </a:solidFill>
              <a:latin typeface="Algerian" panose="04020705040A02060702" pitchFamily="82" charset="0"/>
            </a:rPr>
            <a:t>frut</a:t>
          </a:r>
        </a:p>
      </xdr:txBody>
    </xdr:sp>
    <xdr:clientData/>
  </xdr:twoCellAnchor>
  <xdr:twoCellAnchor>
    <xdr:from>
      <xdr:col>5</xdr:col>
      <xdr:colOff>142875</xdr:colOff>
      <xdr:row>18</xdr:row>
      <xdr:rowOff>0</xdr:rowOff>
    </xdr:from>
    <xdr:to>
      <xdr:col>6</xdr:col>
      <xdr:colOff>390525</xdr:colOff>
      <xdr:row>21</xdr:row>
      <xdr:rowOff>38100</xdr:rowOff>
    </xdr:to>
    <xdr:sp macro="" textlink="">
      <xdr:nvSpPr>
        <xdr:cNvPr id="4" name="CuadroTexto 3"/>
        <xdr:cNvSpPr txBox="1"/>
      </xdr:nvSpPr>
      <xdr:spPr>
        <a:xfrm>
          <a:off x="4038600" y="2914650"/>
          <a:ext cx="1009650" cy="5238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chemeClr val="accent4">
                  <a:lumMod val="50000"/>
                </a:schemeClr>
              </a:solidFill>
            </a:rPr>
            <a:t>Cantidad:</a:t>
          </a:r>
        </a:p>
        <a:p>
          <a:r>
            <a:rPr lang="en-US" sz="1100" b="1">
              <a:solidFill>
                <a:schemeClr val="accent4">
                  <a:lumMod val="50000"/>
                </a:schemeClr>
              </a:solidFill>
            </a:rPr>
            <a:t>0</a:t>
          </a:r>
          <a:r>
            <a:rPr lang="en-US" sz="1100" b="1" baseline="0">
              <a:solidFill>
                <a:schemeClr val="accent4">
                  <a:lumMod val="50000"/>
                </a:schemeClr>
              </a:solidFill>
            </a:rPr>
            <a:t> - 1000 Kg.</a:t>
          </a:r>
          <a:endParaRPr lang="en-US" sz="1100" b="1">
            <a:solidFill>
              <a:schemeClr val="accent4">
                <a:lumMod val="50000"/>
              </a:schemeClr>
            </a:solidFill>
          </a:endParaRPr>
        </a:p>
      </xdr:txBody>
    </xdr:sp>
    <xdr:clientData/>
  </xdr:twoCellAnchor>
  <xdr:twoCellAnchor>
    <xdr:from>
      <xdr:col>5</xdr:col>
      <xdr:colOff>142874</xdr:colOff>
      <xdr:row>23</xdr:row>
      <xdr:rowOff>123825</xdr:rowOff>
    </xdr:from>
    <xdr:to>
      <xdr:col>6</xdr:col>
      <xdr:colOff>609599</xdr:colOff>
      <xdr:row>27</xdr:row>
      <xdr:rowOff>0</xdr:rowOff>
    </xdr:to>
    <xdr:sp macro="" textlink="">
      <xdr:nvSpPr>
        <xdr:cNvPr id="5" name="CuadroTexto 4"/>
        <xdr:cNvSpPr txBox="1"/>
      </xdr:nvSpPr>
      <xdr:spPr>
        <a:xfrm>
          <a:off x="4038599" y="3848100"/>
          <a:ext cx="1228725" cy="5238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chemeClr val="accent4">
                  <a:lumMod val="50000"/>
                </a:schemeClr>
              </a:solidFill>
            </a:rPr>
            <a:t>Cantidad:</a:t>
          </a:r>
        </a:p>
        <a:p>
          <a:r>
            <a:rPr lang="en-US" sz="1100" b="1">
              <a:solidFill>
                <a:schemeClr val="accent4">
                  <a:lumMod val="50000"/>
                </a:schemeClr>
              </a:solidFill>
            </a:rPr>
            <a:t>1000</a:t>
          </a:r>
          <a:r>
            <a:rPr lang="en-US" sz="1100" b="1" baseline="0">
              <a:solidFill>
                <a:schemeClr val="accent4">
                  <a:lumMod val="50000"/>
                </a:schemeClr>
              </a:solidFill>
            </a:rPr>
            <a:t> - 3000 Kg.</a:t>
          </a:r>
          <a:endParaRPr lang="en-US" sz="1100" b="1">
            <a:solidFill>
              <a:schemeClr val="accent4">
                <a:lumMod val="50000"/>
              </a:schemeClr>
            </a:solidFill>
          </a:endParaRPr>
        </a:p>
      </xdr:txBody>
    </xdr:sp>
    <xdr:clientData/>
  </xdr:twoCellAnchor>
  <xdr:twoCellAnchor>
    <xdr:from>
      <xdr:col>5</xdr:col>
      <xdr:colOff>152401</xdr:colOff>
      <xdr:row>29</xdr:row>
      <xdr:rowOff>114300</xdr:rowOff>
    </xdr:from>
    <xdr:to>
      <xdr:col>6</xdr:col>
      <xdr:colOff>323851</xdr:colOff>
      <xdr:row>32</xdr:row>
      <xdr:rowOff>152400</xdr:rowOff>
    </xdr:to>
    <xdr:sp macro="" textlink="">
      <xdr:nvSpPr>
        <xdr:cNvPr id="6" name="CuadroTexto 5"/>
        <xdr:cNvSpPr txBox="1"/>
      </xdr:nvSpPr>
      <xdr:spPr>
        <a:xfrm>
          <a:off x="4048126" y="4810125"/>
          <a:ext cx="933450" cy="5238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chemeClr val="accent4">
                  <a:lumMod val="50000"/>
                </a:schemeClr>
              </a:solidFill>
            </a:rPr>
            <a:t>Cantidad:</a:t>
          </a:r>
        </a:p>
        <a:p>
          <a:r>
            <a:rPr lang="en-US" sz="1100" b="1" baseline="0">
              <a:solidFill>
                <a:schemeClr val="accent4">
                  <a:lumMod val="50000"/>
                </a:schemeClr>
              </a:solidFill>
            </a:rPr>
            <a:t>+3000 Kg.</a:t>
          </a:r>
          <a:endParaRPr lang="en-US" sz="1100" b="1">
            <a:solidFill>
              <a:schemeClr val="accent4">
                <a:lumMod val="50000"/>
              </a:schemeClr>
            </a:solidFill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1</xdr:row>
      <xdr:rowOff>28575</xdr:rowOff>
    </xdr:from>
    <xdr:to>
      <xdr:col>4</xdr:col>
      <xdr:colOff>8042</xdr:colOff>
      <xdr:row>15</xdr:row>
      <xdr:rowOff>91439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190500"/>
          <a:ext cx="2998892" cy="2329814"/>
        </a:xfrm>
        <a:prstGeom prst="rect">
          <a:avLst/>
        </a:prstGeom>
      </xdr:spPr>
    </xdr:pic>
    <xdr:clientData/>
  </xdr:twoCellAnchor>
  <xdr:twoCellAnchor>
    <xdr:from>
      <xdr:col>3</xdr:col>
      <xdr:colOff>600075</xdr:colOff>
      <xdr:row>3</xdr:row>
      <xdr:rowOff>66675</xdr:rowOff>
    </xdr:from>
    <xdr:to>
      <xdr:col>6</xdr:col>
      <xdr:colOff>590550</xdr:colOff>
      <xdr:row>13</xdr:row>
      <xdr:rowOff>133350</xdr:rowOff>
    </xdr:to>
    <xdr:sp macro="" textlink="">
      <xdr:nvSpPr>
        <xdr:cNvPr id="3" name="CuadroTexto 2"/>
        <xdr:cNvSpPr txBox="1"/>
      </xdr:nvSpPr>
      <xdr:spPr>
        <a:xfrm>
          <a:off x="2971800" y="552450"/>
          <a:ext cx="2276475" cy="16859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2400">
              <a:solidFill>
                <a:srgbClr val="2C7D21"/>
              </a:solidFill>
              <a:latin typeface="Algerian" panose="04020705040A02060702" pitchFamily="82" charset="0"/>
            </a:rPr>
            <a:t>cotización  EXPORTACIÓN Ventas</a:t>
          </a:r>
          <a:r>
            <a:rPr lang="es-CL" sz="2400" baseline="0">
              <a:solidFill>
                <a:srgbClr val="2C7D21"/>
              </a:solidFill>
              <a:latin typeface="Algerian" panose="04020705040A02060702" pitchFamily="82" charset="0"/>
            </a:rPr>
            <a:t>frut</a:t>
          </a:r>
        </a:p>
      </xdr:txBody>
    </xdr:sp>
    <xdr:clientData/>
  </xdr:twoCellAnchor>
  <xdr:twoCellAnchor>
    <xdr:from>
      <xdr:col>5</xdr:col>
      <xdr:colOff>190500</xdr:colOff>
      <xdr:row>17</xdr:row>
      <xdr:rowOff>133350</xdr:rowOff>
    </xdr:from>
    <xdr:to>
      <xdr:col>6</xdr:col>
      <xdr:colOff>438150</xdr:colOff>
      <xdr:row>21</xdr:row>
      <xdr:rowOff>9525</xdr:rowOff>
    </xdr:to>
    <xdr:sp macro="" textlink="">
      <xdr:nvSpPr>
        <xdr:cNvPr id="4" name="CuadroTexto 3"/>
        <xdr:cNvSpPr txBox="1"/>
      </xdr:nvSpPr>
      <xdr:spPr>
        <a:xfrm>
          <a:off x="4086225" y="2886075"/>
          <a:ext cx="1009650" cy="5238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chemeClr val="accent4">
                  <a:lumMod val="50000"/>
                </a:schemeClr>
              </a:solidFill>
            </a:rPr>
            <a:t>Cantidad:</a:t>
          </a:r>
        </a:p>
        <a:p>
          <a:r>
            <a:rPr lang="en-US" sz="1100" b="1">
              <a:solidFill>
                <a:schemeClr val="accent4">
                  <a:lumMod val="50000"/>
                </a:schemeClr>
              </a:solidFill>
            </a:rPr>
            <a:t>0</a:t>
          </a:r>
          <a:r>
            <a:rPr lang="en-US" sz="1100" b="1" baseline="0">
              <a:solidFill>
                <a:schemeClr val="accent4">
                  <a:lumMod val="50000"/>
                </a:schemeClr>
              </a:solidFill>
            </a:rPr>
            <a:t> - 1000 Kg.</a:t>
          </a:r>
          <a:endParaRPr lang="en-US" sz="1100" b="1">
            <a:solidFill>
              <a:schemeClr val="accent4">
                <a:lumMod val="50000"/>
              </a:schemeClr>
            </a:solidFill>
          </a:endParaRPr>
        </a:p>
      </xdr:txBody>
    </xdr:sp>
    <xdr:clientData/>
  </xdr:twoCellAnchor>
  <xdr:twoCellAnchor>
    <xdr:from>
      <xdr:col>5</xdr:col>
      <xdr:colOff>190499</xdr:colOff>
      <xdr:row>23</xdr:row>
      <xdr:rowOff>123825</xdr:rowOff>
    </xdr:from>
    <xdr:to>
      <xdr:col>6</xdr:col>
      <xdr:colOff>657224</xdr:colOff>
      <xdr:row>27</xdr:row>
      <xdr:rowOff>0</xdr:rowOff>
    </xdr:to>
    <xdr:sp macro="" textlink="">
      <xdr:nvSpPr>
        <xdr:cNvPr id="5" name="CuadroTexto 4"/>
        <xdr:cNvSpPr txBox="1"/>
      </xdr:nvSpPr>
      <xdr:spPr>
        <a:xfrm>
          <a:off x="4086224" y="3848100"/>
          <a:ext cx="1228725" cy="5238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chemeClr val="accent4">
                  <a:lumMod val="50000"/>
                </a:schemeClr>
              </a:solidFill>
            </a:rPr>
            <a:t>Cantidad:</a:t>
          </a:r>
        </a:p>
        <a:p>
          <a:r>
            <a:rPr lang="en-US" sz="1100" b="1">
              <a:solidFill>
                <a:schemeClr val="accent4">
                  <a:lumMod val="50000"/>
                </a:schemeClr>
              </a:solidFill>
            </a:rPr>
            <a:t>1000</a:t>
          </a:r>
          <a:r>
            <a:rPr lang="en-US" sz="1100" b="1" baseline="0">
              <a:solidFill>
                <a:schemeClr val="accent4">
                  <a:lumMod val="50000"/>
                </a:schemeClr>
              </a:solidFill>
            </a:rPr>
            <a:t> - 3000 Kg.</a:t>
          </a:r>
          <a:endParaRPr lang="en-US" sz="1100" b="1">
            <a:solidFill>
              <a:schemeClr val="accent4">
                <a:lumMod val="50000"/>
              </a:schemeClr>
            </a:solidFill>
          </a:endParaRPr>
        </a:p>
      </xdr:txBody>
    </xdr:sp>
    <xdr:clientData/>
  </xdr:twoCellAnchor>
  <xdr:twoCellAnchor>
    <xdr:from>
      <xdr:col>5</xdr:col>
      <xdr:colOff>209550</xdr:colOff>
      <xdr:row>29</xdr:row>
      <xdr:rowOff>152400</xdr:rowOff>
    </xdr:from>
    <xdr:to>
      <xdr:col>6</xdr:col>
      <xdr:colOff>333375</xdr:colOff>
      <xdr:row>33</xdr:row>
      <xdr:rowOff>28575</xdr:rowOff>
    </xdr:to>
    <xdr:sp macro="" textlink="">
      <xdr:nvSpPr>
        <xdr:cNvPr id="6" name="CuadroTexto 5"/>
        <xdr:cNvSpPr txBox="1"/>
      </xdr:nvSpPr>
      <xdr:spPr>
        <a:xfrm>
          <a:off x="4105275" y="4848225"/>
          <a:ext cx="885825" cy="5238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chemeClr val="accent4">
                  <a:lumMod val="50000"/>
                </a:schemeClr>
              </a:solidFill>
            </a:rPr>
            <a:t>Cantidad:</a:t>
          </a:r>
        </a:p>
        <a:p>
          <a:r>
            <a:rPr lang="en-US" sz="1100" b="1" baseline="0">
              <a:solidFill>
                <a:schemeClr val="accent4">
                  <a:lumMod val="50000"/>
                </a:schemeClr>
              </a:solidFill>
            </a:rPr>
            <a:t>+3000 Kg.</a:t>
          </a:r>
          <a:endParaRPr lang="en-US" sz="1100" b="1">
            <a:solidFill>
              <a:schemeClr val="accent4">
                <a:lumMod val="50000"/>
              </a:schemeClr>
            </a:solidFill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1</xdr:row>
      <xdr:rowOff>0</xdr:rowOff>
    </xdr:from>
    <xdr:to>
      <xdr:col>4</xdr:col>
      <xdr:colOff>427142</xdr:colOff>
      <xdr:row>15</xdr:row>
      <xdr:rowOff>62864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400" y="161925"/>
          <a:ext cx="2998892" cy="2329814"/>
        </a:xfrm>
        <a:prstGeom prst="rect">
          <a:avLst/>
        </a:prstGeom>
      </xdr:spPr>
    </xdr:pic>
    <xdr:clientData/>
  </xdr:twoCellAnchor>
  <xdr:twoCellAnchor>
    <xdr:from>
      <xdr:col>4</xdr:col>
      <xdr:colOff>600075</xdr:colOff>
      <xdr:row>5</xdr:row>
      <xdr:rowOff>142876</xdr:rowOff>
    </xdr:from>
    <xdr:to>
      <xdr:col>10</xdr:col>
      <xdr:colOff>609600</xdr:colOff>
      <xdr:row>11</xdr:row>
      <xdr:rowOff>123826</xdr:rowOff>
    </xdr:to>
    <xdr:sp macro="" textlink="">
      <xdr:nvSpPr>
        <xdr:cNvPr id="3" name="CuadroTexto 2"/>
        <xdr:cNvSpPr txBox="1"/>
      </xdr:nvSpPr>
      <xdr:spPr>
        <a:xfrm>
          <a:off x="3343275" y="952501"/>
          <a:ext cx="5029200" cy="9525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2400">
              <a:solidFill>
                <a:srgbClr val="2C7D21"/>
              </a:solidFill>
              <a:latin typeface="Algerian" panose="04020705040A02060702" pitchFamily="82" charset="0"/>
            </a:rPr>
            <a:t>Departamento de finanzas</a:t>
          </a:r>
        </a:p>
        <a:p>
          <a:r>
            <a:rPr lang="es-CL" sz="2400">
              <a:solidFill>
                <a:srgbClr val="2C7D21"/>
              </a:solidFill>
              <a:latin typeface="Algerian" panose="04020705040A02060702" pitchFamily="82" charset="0"/>
            </a:rPr>
            <a:t>reporte 2016</a:t>
          </a:r>
          <a:r>
            <a:rPr lang="es-CL" sz="2400" baseline="0">
              <a:solidFill>
                <a:srgbClr val="2C7D21"/>
              </a:solidFill>
              <a:latin typeface="Algerian" panose="04020705040A02060702" pitchFamily="82" charset="0"/>
            </a:rPr>
            <a:t> </a:t>
          </a:r>
          <a:r>
            <a:rPr lang="es-CL" sz="2400">
              <a:solidFill>
                <a:srgbClr val="2C7D21"/>
              </a:solidFill>
              <a:latin typeface="Algerian" panose="04020705040A02060702" pitchFamily="82" charset="0"/>
            </a:rPr>
            <a:t>Ventas</a:t>
          </a:r>
          <a:r>
            <a:rPr lang="es-CL" sz="2400" baseline="0">
              <a:solidFill>
                <a:srgbClr val="2C7D21"/>
              </a:solidFill>
              <a:latin typeface="Algerian" panose="04020705040A02060702" pitchFamily="82" charset="0"/>
            </a:rPr>
            <a:t>frut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1</xdr:row>
      <xdr:rowOff>0</xdr:rowOff>
    </xdr:from>
    <xdr:to>
      <xdr:col>4</xdr:col>
      <xdr:colOff>427142</xdr:colOff>
      <xdr:row>15</xdr:row>
      <xdr:rowOff>62864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400" y="161925"/>
          <a:ext cx="2998892" cy="2329814"/>
        </a:xfrm>
        <a:prstGeom prst="rect">
          <a:avLst/>
        </a:prstGeom>
      </xdr:spPr>
    </xdr:pic>
    <xdr:clientData/>
  </xdr:twoCellAnchor>
  <xdr:twoCellAnchor>
    <xdr:from>
      <xdr:col>4</xdr:col>
      <xdr:colOff>600075</xdr:colOff>
      <xdr:row>5</xdr:row>
      <xdr:rowOff>142876</xdr:rowOff>
    </xdr:from>
    <xdr:to>
      <xdr:col>11</xdr:col>
      <xdr:colOff>28575</xdr:colOff>
      <xdr:row>11</xdr:row>
      <xdr:rowOff>123826</xdr:rowOff>
    </xdr:to>
    <xdr:sp macro="" textlink="">
      <xdr:nvSpPr>
        <xdr:cNvPr id="3" name="CuadroTexto 2"/>
        <xdr:cNvSpPr txBox="1"/>
      </xdr:nvSpPr>
      <xdr:spPr>
        <a:xfrm>
          <a:off x="3467100" y="952501"/>
          <a:ext cx="5781675" cy="9525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2400">
              <a:solidFill>
                <a:srgbClr val="2C7D21"/>
              </a:solidFill>
              <a:latin typeface="Algerian" panose="04020705040A02060702" pitchFamily="82" charset="0"/>
            </a:rPr>
            <a:t>Departamento de finanzas</a:t>
          </a:r>
        </a:p>
        <a:p>
          <a:r>
            <a:rPr lang="es-CL" sz="2400">
              <a:solidFill>
                <a:srgbClr val="2C7D21"/>
              </a:solidFill>
              <a:latin typeface="Algerian" panose="04020705040A02060702" pitchFamily="82" charset="0"/>
            </a:rPr>
            <a:t>reporte 2017</a:t>
          </a:r>
          <a:r>
            <a:rPr lang="es-CL" sz="2400" baseline="0">
              <a:solidFill>
                <a:srgbClr val="2C7D21"/>
              </a:solidFill>
              <a:latin typeface="Algerian" panose="04020705040A02060702" pitchFamily="82" charset="0"/>
            </a:rPr>
            <a:t> </a:t>
          </a:r>
          <a:r>
            <a:rPr lang="es-CL" sz="2400">
              <a:solidFill>
                <a:srgbClr val="2C7D21"/>
              </a:solidFill>
              <a:latin typeface="Algerian" panose="04020705040A02060702" pitchFamily="82" charset="0"/>
            </a:rPr>
            <a:t>Ventas</a:t>
          </a:r>
          <a:r>
            <a:rPr lang="es-CL" sz="2400" baseline="0">
              <a:solidFill>
                <a:srgbClr val="2C7D21"/>
              </a:solidFill>
              <a:latin typeface="Algerian" panose="04020705040A02060702" pitchFamily="82" charset="0"/>
            </a:rPr>
            <a:t>frut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1</xdr:row>
      <xdr:rowOff>0</xdr:rowOff>
    </xdr:from>
    <xdr:to>
      <xdr:col>4</xdr:col>
      <xdr:colOff>227117</xdr:colOff>
      <xdr:row>15</xdr:row>
      <xdr:rowOff>62864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400" y="161925"/>
          <a:ext cx="2998892" cy="2329814"/>
        </a:xfrm>
        <a:prstGeom prst="rect">
          <a:avLst/>
        </a:prstGeom>
      </xdr:spPr>
    </xdr:pic>
    <xdr:clientData/>
  </xdr:twoCellAnchor>
  <xdr:twoCellAnchor>
    <xdr:from>
      <xdr:col>4</xdr:col>
      <xdr:colOff>600075</xdr:colOff>
      <xdr:row>5</xdr:row>
      <xdr:rowOff>142876</xdr:rowOff>
    </xdr:from>
    <xdr:to>
      <xdr:col>11</xdr:col>
      <xdr:colOff>28575</xdr:colOff>
      <xdr:row>11</xdr:row>
      <xdr:rowOff>123826</xdr:rowOff>
    </xdr:to>
    <xdr:sp macro="" textlink="">
      <xdr:nvSpPr>
        <xdr:cNvPr id="3" name="CuadroTexto 2"/>
        <xdr:cNvSpPr txBox="1"/>
      </xdr:nvSpPr>
      <xdr:spPr>
        <a:xfrm>
          <a:off x="3524250" y="952501"/>
          <a:ext cx="5676900" cy="9525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2400">
              <a:solidFill>
                <a:srgbClr val="2C7D21"/>
              </a:solidFill>
              <a:latin typeface="Algerian" panose="04020705040A02060702" pitchFamily="82" charset="0"/>
            </a:rPr>
            <a:t>Departamento de finanzas</a:t>
          </a:r>
        </a:p>
        <a:p>
          <a:r>
            <a:rPr lang="es-CL" sz="2400">
              <a:solidFill>
                <a:srgbClr val="2C7D21"/>
              </a:solidFill>
              <a:latin typeface="Algerian" panose="04020705040A02060702" pitchFamily="82" charset="0"/>
            </a:rPr>
            <a:t>reporte 2018</a:t>
          </a:r>
          <a:r>
            <a:rPr lang="es-CL" sz="2400" baseline="0">
              <a:solidFill>
                <a:srgbClr val="2C7D21"/>
              </a:solidFill>
              <a:latin typeface="Algerian" panose="04020705040A02060702" pitchFamily="82" charset="0"/>
            </a:rPr>
            <a:t> </a:t>
          </a:r>
          <a:r>
            <a:rPr lang="es-CL" sz="2400">
              <a:solidFill>
                <a:srgbClr val="2C7D21"/>
              </a:solidFill>
              <a:latin typeface="Algerian" panose="04020705040A02060702" pitchFamily="82" charset="0"/>
            </a:rPr>
            <a:t>Ventas</a:t>
          </a:r>
          <a:r>
            <a:rPr lang="es-CL" sz="2400" baseline="0">
              <a:solidFill>
                <a:srgbClr val="2C7D21"/>
              </a:solidFill>
              <a:latin typeface="Algerian" panose="04020705040A02060702" pitchFamily="82" charset="0"/>
            </a:rPr>
            <a:t>frut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1</xdr:row>
      <xdr:rowOff>0</xdr:rowOff>
    </xdr:from>
    <xdr:to>
      <xdr:col>4</xdr:col>
      <xdr:colOff>389042</xdr:colOff>
      <xdr:row>15</xdr:row>
      <xdr:rowOff>62864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400" y="161925"/>
          <a:ext cx="2998892" cy="2329814"/>
        </a:xfrm>
        <a:prstGeom prst="rect">
          <a:avLst/>
        </a:prstGeom>
      </xdr:spPr>
    </xdr:pic>
    <xdr:clientData/>
  </xdr:twoCellAnchor>
  <xdr:twoCellAnchor>
    <xdr:from>
      <xdr:col>4</xdr:col>
      <xdr:colOff>600075</xdr:colOff>
      <xdr:row>5</xdr:row>
      <xdr:rowOff>142876</xdr:rowOff>
    </xdr:from>
    <xdr:to>
      <xdr:col>11</xdr:col>
      <xdr:colOff>28575</xdr:colOff>
      <xdr:row>11</xdr:row>
      <xdr:rowOff>123826</xdr:rowOff>
    </xdr:to>
    <xdr:sp macro="" textlink="">
      <xdr:nvSpPr>
        <xdr:cNvPr id="3" name="CuadroTexto 2"/>
        <xdr:cNvSpPr txBox="1"/>
      </xdr:nvSpPr>
      <xdr:spPr>
        <a:xfrm>
          <a:off x="3543300" y="952501"/>
          <a:ext cx="5676900" cy="9525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2400">
              <a:solidFill>
                <a:srgbClr val="2C7D21"/>
              </a:solidFill>
              <a:latin typeface="Algerian" panose="04020705040A02060702" pitchFamily="82" charset="0"/>
            </a:rPr>
            <a:t>Departamento de finanzas</a:t>
          </a:r>
        </a:p>
        <a:p>
          <a:r>
            <a:rPr lang="es-CL" sz="2400">
              <a:solidFill>
                <a:srgbClr val="2C7D21"/>
              </a:solidFill>
              <a:latin typeface="Algerian" panose="04020705040A02060702" pitchFamily="82" charset="0"/>
            </a:rPr>
            <a:t>reporte 2019</a:t>
          </a:r>
          <a:r>
            <a:rPr lang="es-CL" sz="2400" baseline="0">
              <a:solidFill>
                <a:srgbClr val="2C7D21"/>
              </a:solidFill>
              <a:latin typeface="Algerian" panose="04020705040A02060702" pitchFamily="82" charset="0"/>
            </a:rPr>
            <a:t> </a:t>
          </a:r>
          <a:r>
            <a:rPr lang="es-CL" sz="2400">
              <a:solidFill>
                <a:srgbClr val="2C7D21"/>
              </a:solidFill>
              <a:latin typeface="Algerian" panose="04020705040A02060702" pitchFamily="82" charset="0"/>
            </a:rPr>
            <a:t>Ventas</a:t>
          </a:r>
          <a:r>
            <a:rPr lang="es-CL" sz="2400" baseline="0">
              <a:solidFill>
                <a:srgbClr val="2C7D21"/>
              </a:solidFill>
              <a:latin typeface="Algerian" panose="04020705040A02060702" pitchFamily="82" charset="0"/>
            </a:rPr>
            <a:t>frut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ashboar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dministracion y finanzas"/>
      <sheetName val="Contabilidad"/>
      <sheetName val="Hoja5"/>
      <sheetName val="Produccion "/>
      <sheetName val="RRHH"/>
      <sheetName val="Dashboard"/>
      <sheetName val="FACTURA"/>
      <sheetName val="Hoja4"/>
      <sheetName val="Hoja1"/>
      <sheetName val=" Datos administracion y finanza"/>
    </sheetNames>
    <definedNames>
      <definedName name="Botón13_Haga_clic_en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oren" refreshedDate="43724.632165972223" createdVersion="5" refreshedVersion="5" minRefreshableVersion="3" recordCount="45">
  <cacheSource type="worksheet">
    <worksheetSource ref="A4:L49" sheet="Administracion y Finanzas"/>
  </cacheSource>
  <cacheFields count="12">
    <cacheField name="MES" numFmtId="0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AÑO" numFmtId="0">
      <sharedItems containsSemiMixedTypes="0" containsString="0" containsNumber="1" containsInteger="1" minValue="2016" maxValue="2019" count="4">
        <n v="2016"/>
        <n v="2017"/>
        <n v="2018"/>
        <n v="2019"/>
      </sharedItems>
    </cacheField>
    <cacheField name="UTILIDAD" numFmtId="165">
      <sharedItems containsSemiMixedTypes="0" containsString="0" containsNumber="1" containsInteger="1" minValue="70582780" maxValue="120353660"/>
    </cacheField>
    <cacheField name="SUELDOS" numFmtId="165">
      <sharedItems containsSemiMixedTypes="0" containsString="0" containsNumber="1" containsInteger="1" minValue="30859394" maxValue="75832390" count="45">
        <n v="32783326"/>
        <n v="32343639"/>
        <n v="33671565"/>
        <n v="34220582"/>
        <n v="34654053"/>
        <n v="32495537"/>
        <n v="32331219"/>
        <n v="31025035"/>
        <n v="33620371"/>
        <n v="33309799"/>
        <n v="32524851"/>
        <n v="30859394"/>
        <n v="47512780"/>
        <n v="47778368"/>
        <n v="47363826"/>
        <n v="44258148"/>
        <n v="37481024"/>
        <n v="47785506"/>
        <n v="45240676"/>
        <n v="40579760"/>
        <n v="44122485"/>
        <n v="39606751"/>
        <n v="36558190"/>
        <n v="47249670"/>
        <n v="59269961"/>
        <n v="59851684"/>
        <n v="60870744"/>
        <n v="54541752"/>
        <n v="60555692"/>
        <n v="56424063"/>
        <n v="59768183"/>
        <n v="58211606"/>
        <n v="63876439"/>
        <n v="60776949"/>
        <n v="52107299"/>
        <n v="59174277"/>
        <n v="68214416"/>
        <n v="69490972"/>
        <n v="71406523"/>
        <n v="68255914"/>
        <n v="65449267"/>
        <n v="74864777"/>
        <n v="74628904"/>
        <n v="65558116"/>
        <n v="75832390"/>
      </sharedItems>
    </cacheField>
    <cacheField name="SEMILLAS" numFmtId="165">
      <sharedItems containsSemiMixedTypes="0" containsString="0" containsNumber="1" minValue="4214138.6000000006" maxValue="9150085"/>
    </cacheField>
    <cacheField name="FERTILIZANTE" numFmtId="165">
      <sharedItems containsSemiMixedTypes="0" containsString="0" containsNumber="1" minValue="6020198" maxValue="13071550"/>
    </cacheField>
    <cacheField name="AGUA" numFmtId="165">
      <sharedItems containsSemiMixedTypes="0" containsString="0" containsNumber="1" minValue="9030297" maxValue="19607325"/>
    </cacheField>
    <cacheField name="MAQUINARIA" numFmtId="165">
      <sharedItems containsSemiMixedTypes="0" containsString="0" containsNumber="1" minValue="4816158.4000000004" maxValue="10457240"/>
    </cacheField>
    <cacheField name="DISTRIBUCION" numFmtId="165">
      <sharedItems containsSemiMixedTypes="0" containsString="0" containsNumber="1" minValue="4515148.5" maxValue="9803662.5"/>
    </cacheField>
    <cacheField name="INDUMENTARIA" numFmtId="165">
      <sharedItems containsSemiMixedTypes="0" containsString="0" containsNumber="1" minValue="1505049.5" maxValue="3267887.5"/>
    </cacheField>
    <cacheField name="COSTOS DE PRODUCIR" numFmtId="165">
      <sharedItems containsSemiMixedTypes="0" containsString="0" containsNumber="1" containsInteger="1" minValue="30100990" maxValue="65357750"/>
    </cacheField>
    <cacheField name="INGRESOS" numFmtId="165">
      <sharedItems containsSemiMixedTypes="0" containsString="0" containsNumber="1" containsInteger="1" minValue="135768365" maxValue="26154380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moren" refreshedDate="43725.377537384258" createdVersion="5" refreshedVersion="5" minRefreshableVersion="3" recordCount="240">
  <cacheSource type="worksheet">
    <worksheetSource name="CONTABILIDAD"/>
  </cacheSource>
  <cacheFields count="12">
    <cacheField name="N° FACTURA" numFmtId="164">
      <sharedItems/>
    </cacheField>
    <cacheField name="MES" numFmtId="164">
      <sharedItems count="13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MAYO "/>
      </sharedItems>
    </cacheField>
    <cacheField name="AÑO" numFmtId="0">
      <sharedItems containsSemiMixedTypes="0" containsString="0" containsNumber="1" containsInteger="1" minValue="2016" maxValue="2019" count="4">
        <n v="2016"/>
        <n v="2017"/>
        <n v="2018"/>
        <n v="2019"/>
      </sharedItems>
    </cacheField>
    <cacheField name="VALOR VENTA" numFmtId="42">
      <sharedItems containsSemiMixedTypes="0" containsString="0" containsNumber="1" minValue="2776483" maxValue="144574513.19999999"/>
    </cacheField>
    <cacheField name="CODIGO VENTA" numFmtId="0">
      <sharedItems/>
    </cacheField>
    <cacheField name="SECTOR VENTA" numFmtId="0">
      <sharedItems/>
    </cacheField>
    <cacheField name="MODO PAGO" numFmtId="0">
      <sharedItems count="2">
        <s v="CREDITO"/>
        <s v="CONTADO"/>
      </sharedItems>
    </cacheField>
    <cacheField name="DEUDA" numFmtId="0">
      <sharedItems containsSemiMixedTypes="0" containsString="0" containsNumber="1" minValue="0" maxValue="50241921.120000005"/>
    </cacheField>
    <cacheField name="TIPO DE VENTA" numFmtId="0">
      <sharedItems count="2">
        <s v="VENTA NACIONAL"/>
        <s v="EXPORTACION"/>
      </sharedItems>
    </cacheField>
    <cacheField name="NOMBRE EMPRESA" numFmtId="0">
      <sharedItems/>
    </cacheField>
    <cacheField name="ORIGEN COMPRADOR" numFmtId="0">
      <sharedItems count="9">
        <s v="IQUIQUE"/>
        <s v="EEUU"/>
        <s v="HOLANDA"/>
        <s v="MEXICO"/>
        <s v="RANCAGUA"/>
        <s v="TEMUCO"/>
        <s v="COQUIMBO"/>
        <s v="SANTIAGO"/>
        <s v="CONCEPCION"/>
      </sharedItems>
    </cacheField>
    <cacheField name="PRODUCTO" numFmtId="42">
      <sharedItems/>
    </cacheField>
  </cacheFields>
  <extLst>
    <ext xmlns:x14="http://schemas.microsoft.com/office/spreadsheetml/2009/9/main" uri="{725AE2AE-9491-48be-B2B4-4EB974FC3084}">
      <x14:pivotCacheDefinition pivotCacheId="2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Ingrid" refreshedDate="43729.935440740737" createdVersion="6" refreshedVersion="6" minRefreshableVersion="3" recordCount="131">
  <cacheSource type="worksheet">
    <worksheetSource name="RRHH"/>
  </cacheSource>
  <cacheFields count="12">
    <cacheField name="CEDULA" numFmtId="0">
      <sharedItems containsBlank="1"/>
    </cacheField>
    <cacheField name="1ER. APELLIDO" numFmtId="0">
      <sharedItems containsBlank="1"/>
    </cacheField>
    <cacheField name="2DO. APELLIDO" numFmtId="0">
      <sharedItems containsBlank="1"/>
    </cacheField>
    <cacheField name="NOMBRES" numFmtId="0">
      <sharedItems containsBlank="1"/>
    </cacheField>
    <cacheField name="COMUNA" numFmtId="0">
      <sharedItems containsBlank="1" count="37">
        <s v="PANQUEHUE"/>
        <s v="HIJUELAS"/>
        <s v="LOS ANDES"/>
        <s v="CON CON"/>
        <s v="LA CALERA"/>
        <s v="LLAY LLAY"/>
        <s v="VIÑA DEL MAR"/>
        <s v="VALPARAISO"/>
        <s v="CABILDO"/>
        <s v="LA CRUZ"/>
        <s v="ALGARROBO"/>
        <s v="ZAPALLAR"/>
        <s v="QUILLOTA"/>
        <s v="OLMUE"/>
        <s v="CALLE LARGA"/>
        <s v="CASA BLANCA"/>
        <s v="EL QUISCO"/>
        <s v="PAPUDO"/>
        <s v="RINCONADA"/>
        <s v="QUINTERO"/>
        <s v="QUILPUE"/>
        <s v="LIMACHE"/>
        <s v="PUCHUNCAVI"/>
        <s v="NOGALES"/>
        <s v="EL TABO"/>
        <s v="SANTO DOMINGO"/>
        <s v="LA LIGUA"/>
        <s v="SAN ESTEBAN"/>
        <s v="SAN FELIPE"/>
        <s v="MARGA MARGA"/>
        <s v="SANTA MARIA"/>
        <s v="PETORCA"/>
        <s v="VILLA ALEMANA"/>
        <s v="CATEMU"/>
        <s v="CARTAGENA"/>
        <m/>
        <s v="Recoleta"/>
      </sharedItems>
    </cacheField>
    <cacheField name="CARGO" numFmtId="0">
      <sharedItems containsBlank="1" count="10">
        <s v="TRACTORISTA"/>
        <s v="CAPATAZ"/>
        <s v="TECNICO GRADO SUPERIOR"/>
        <s v="GUARDA"/>
        <s v="PEON"/>
        <s v="TECNICO GRADO MEDIO"/>
        <s v="PERSONAL DE OFICIOS CLASICOS"/>
        <s v="AYUDANTE"/>
        <s v="ADMINISTRATIVOS"/>
        <m/>
      </sharedItems>
    </cacheField>
    <cacheField name="ANTIGUEDAD EN EMPRESA" numFmtId="0">
      <sharedItems containsString="0" containsBlank="1" containsNumber="1" containsInteger="1" minValue="1" maxValue="22" count="23">
        <n v="11"/>
        <n v="2"/>
        <n v="16"/>
        <n v="6"/>
        <n v="8"/>
        <n v="10"/>
        <n v="20"/>
        <n v="7"/>
        <n v="21"/>
        <n v="18"/>
        <n v="13"/>
        <n v="3"/>
        <n v="15"/>
        <n v="9"/>
        <n v="22"/>
        <n v="19"/>
        <n v="17"/>
        <n v="5"/>
        <n v="12"/>
        <n v="1"/>
        <n v="14"/>
        <n v="4"/>
        <m/>
      </sharedItems>
    </cacheField>
    <cacheField name="SUELDO" numFmtId="165">
      <sharedItems containsString="0" containsBlank="1" containsNumber="1" containsInteger="1" minValue="200604" maxValue="2000000"/>
    </cacheField>
    <cacheField name="ESTADO CIVIL" numFmtId="0">
      <sharedItems containsBlank="1" count="6">
        <s v="CASADO"/>
        <s v="SOLTERO"/>
        <s v="VIUDO"/>
        <s v="DIVORCIADO"/>
        <s v="SEPARADO"/>
        <m/>
      </sharedItems>
    </cacheField>
    <cacheField name="COBERTURA SALUD" numFmtId="0">
      <sharedItems containsBlank="1" count="3">
        <s v="ISAPRE"/>
        <s v="FONASA"/>
        <m/>
      </sharedItems>
    </cacheField>
    <cacheField name="NUMERO DE HIJOS" numFmtId="0">
      <sharedItems containsString="0" containsBlank="1" containsNumber="1" containsInteger="1" minValue="0" maxValue="4" count="6">
        <n v="3"/>
        <n v="4"/>
        <n v="1"/>
        <n v="2"/>
        <n v="0"/>
        <m/>
      </sharedItems>
    </cacheField>
    <cacheField name="N° CELULAR" numFmtId="0">
      <sharedItems containsString="0" containsBlank="1" containsNumber="1" containsInteger="1" minValue="40601486" maxValue="99543354"/>
    </cacheField>
  </cacheFields>
  <extLst>
    <ext xmlns:x14="http://schemas.microsoft.com/office/spreadsheetml/2009/9/main" uri="{725AE2AE-9491-48be-B2B4-4EB974FC3084}">
      <x14:pivotCacheDefinition pivotCacheId="3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5">
  <r>
    <x v="0"/>
    <x v="0"/>
    <n v="73410364"/>
    <x v="0"/>
    <n v="5516747.6000000006"/>
    <n v="7881068"/>
    <n v="11821602"/>
    <n v="6304854.4000000004"/>
    <n v="5910801"/>
    <n v="1970267"/>
    <n v="39405340"/>
    <n v="145599030"/>
  </r>
  <r>
    <x v="1"/>
    <x v="0"/>
    <n v="71572553"/>
    <x v="1"/>
    <n v="6088890.6400000006"/>
    <n v="8698415.2000000011"/>
    <n v="13047622.799999999"/>
    <n v="6958732.1600000001"/>
    <n v="6523811.3999999994"/>
    <n v="2174603.8000000003"/>
    <n v="43492076"/>
    <n v="147408268"/>
  </r>
  <r>
    <x v="2"/>
    <x v="0"/>
    <n v="71056485"/>
    <x v="2"/>
    <n v="4345644.1000000006"/>
    <n v="6208063"/>
    <n v="9312094.5"/>
    <n v="4966450.4000000004"/>
    <n v="4656047.25"/>
    <n v="1552015.75"/>
    <n v="31040315"/>
    <n v="135768365"/>
  </r>
  <r>
    <x v="3"/>
    <x v="0"/>
    <n v="71499303"/>
    <x v="3"/>
    <n v="5406794.1200000001"/>
    <n v="7723991.6000000006"/>
    <n v="11585987.4"/>
    <n v="6179193.2800000003"/>
    <n v="5792993.7000000002"/>
    <n v="1930997.9000000001"/>
    <n v="38619958"/>
    <n v="144339843"/>
  </r>
  <r>
    <x v="4"/>
    <x v="0"/>
    <n v="72568803"/>
    <x v="4"/>
    <n v="4838978.9000000004"/>
    <n v="6912827"/>
    <n v="10369240.5"/>
    <n v="5530261.6000000006"/>
    <n v="5184620.25"/>
    <n v="1728206.75"/>
    <n v="34564135"/>
    <n v="141786991"/>
  </r>
  <r>
    <x v="5"/>
    <x v="0"/>
    <n v="72496647"/>
    <x v="5"/>
    <n v="4736475.24"/>
    <n v="6766393.2000000002"/>
    <n v="10149589.799999999"/>
    <n v="5413114.5600000005"/>
    <n v="5074794.8999999994"/>
    <n v="1691598.3"/>
    <n v="33831966"/>
    <n v="138824150"/>
  </r>
  <r>
    <x v="6"/>
    <x v="0"/>
    <n v="74758537"/>
    <x v="6"/>
    <n v="4214138.6000000006"/>
    <n v="6020198"/>
    <n v="9030297"/>
    <n v="4816158.4000000004"/>
    <n v="4515148.5"/>
    <n v="1505049.5"/>
    <n v="30100990"/>
    <n v="137190746"/>
  </r>
  <r>
    <x v="7"/>
    <x v="0"/>
    <n v="74168041"/>
    <x v="7"/>
    <n v="5857562.0600000005"/>
    <n v="8367945.8000000007"/>
    <n v="12551918.699999999"/>
    <n v="6694356.6400000006"/>
    <n v="6275959.3499999996"/>
    <n v="2091986.4500000002"/>
    <n v="41839729"/>
    <n v="147032805"/>
  </r>
  <r>
    <x v="8"/>
    <x v="0"/>
    <n v="74035506"/>
    <x v="8"/>
    <n v="6278394.9200000009"/>
    <n v="8969135.5999999996"/>
    <n v="13453703.4"/>
    <n v="7175308.4800000004"/>
    <n v="6726851.7000000002"/>
    <n v="2242283.9"/>
    <n v="44845678"/>
    <n v="152501555"/>
  </r>
  <r>
    <x v="9"/>
    <x v="0"/>
    <n v="71846743"/>
    <x v="9"/>
    <n v="6176152.2200000007"/>
    <n v="8823074.5999999996"/>
    <n v="13234611.9"/>
    <n v="7058459.6799999997"/>
    <n v="6617305.9500000002"/>
    <n v="2205768.65"/>
    <n v="44115373"/>
    <n v="149271915"/>
  </r>
  <r>
    <x v="10"/>
    <x v="0"/>
    <n v="70820420"/>
    <x v="10"/>
    <n v="5943060.3400000008"/>
    <n v="8490086.2000000011"/>
    <n v="12735129.299999999"/>
    <n v="6792068.96"/>
    <n v="6367564.6499999994"/>
    <n v="2122521.5500000003"/>
    <n v="42450431"/>
    <n v="145795702"/>
  </r>
  <r>
    <x v="11"/>
    <x v="0"/>
    <n v="72428100"/>
    <x v="11"/>
    <n v="4846305.3800000008"/>
    <n v="6923293.4000000004"/>
    <n v="10384940.1"/>
    <n v="5538634.7199999997"/>
    <n v="5192470.05"/>
    <n v="1730823.35"/>
    <n v="34616467"/>
    <n v="137903961"/>
  </r>
  <r>
    <x v="0"/>
    <x v="1"/>
    <n v="81870408"/>
    <x v="12"/>
    <n v="6740442.5200000005"/>
    <n v="9629203.5999999996"/>
    <n v="14443805.4"/>
    <n v="7703362.8799999999"/>
    <n v="7221902.7000000002"/>
    <n v="2407300.9"/>
    <n v="48146018"/>
    <n v="177529206"/>
  </r>
  <r>
    <x v="1"/>
    <x v="1"/>
    <n v="88616671"/>
    <x v="13"/>
    <n v="6707065.4000000004"/>
    <n v="9581522"/>
    <n v="14372283"/>
    <n v="7665217.6000000006"/>
    <n v="7186141.5"/>
    <n v="2395380.5"/>
    <n v="47907610"/>
    <n v="184302649"/>
  </r>
  <r>
    <x v="2"/>
    <x v="1"/>
    <n v="89222902"/>
    <x v="14"/>
    <n v="6584490.7800000003"/>
    <n v="9406415.4000000004"/>
    <n v="14109623.1"/>
    <n v="7525132.3200000003"/>
    <n v="7054811.5499999998"/>
    <n v="2351603.85"/>
    <n v="47032077"/>
    <n v="183618805"/>
  </r>
  <r>
    <x v="3"/>
    <x v="1"/>
    <n v="78417624"/>
    <x v="15"/>
    <n v="6947574.0600000005"/>
    <n v="9925105.8000000007"/>
    <n v="14887658.699999999"/>
    <n v="7940084.6400000006"/>
    <n v="7443829.3499999996"/>
    <n v="2481276.4500000002"/>
    <n v="49625529"/>
    <n v="172301301"/>
  </r>
  <r>
    <x v="4"/>
    <x v="1"/>
    <n v="88937309"/>
    <x v="16"/>
    <n v="6841616.3200000003"/>
    <n v="9773737.5999999996"/>
    <n v="14660606.4"/>
    <n v="7818990.0800000001"/>
    <n v="7330303.2000000002"/>
    <n v="2443434.4"/>
    <n v="48868688"/>
    <n v="175287021"/>
  </r>
  <r>
    <x v="5"/>
    <x v="1"/>
    <n v="74176217"/>
    <x v="17"/>
    <n v="5964904.4000000004"/>
    <n v="8521292"/>
    <n v="12781938"/>
    <n v="6817033.6000000006"/>
    <n v="6390969"/>
    <n v="2130323"/>
    <n v="42606460"/>
    <n v="164568183"/>
  </r>
  <r>
    <x v="6"/>
    <x v="1"/>
    <n v="80202147"/>
    <x v="18"/>
    <n v="5764037.1600000001"/>
    <n v="8234338.8000000007"/>
    <n v="12351508.199999999"/>
    <n v="6587471.04"/>
    <n v="6175754.0999999996"/>
    <n v="2058584.7000000002"/>
    <n v="41171694"/>
    <n v="166614517"/>
  </r>
  <r>
    <x v="7"/>
    <x v="1"/>
    <n v="81632052"/>
    <x v="19"/>
    <n v="6547339.9600000009"/>
    <n v="9353342.8000000007"/>
    <n v="14030014.199999999"/>
    <n v="7482674.2400000002"/>
    <n v="7015007.0999999996"/>
    <n v="2338335.7000000002"/>
    <n v="46766714"/>
    <n v="168978526"/>
  </r>
  <r>
    <x v="8"/>
    <x v="1"/>
    <n v="79136571"/>
    <x v="20"/>
    <n v="6259165.6400000006"/>
    <n v="8941665.2000000011"/>
    <n v="13412497.799999999"/>
    <n v="7153332.1600000001"/>
    <n v="6706248.8999999994"/>
    <n v="2235416.3000000003"/>
    <n v="44708326"/>
    <n v="167967382"/>
  </r>
  <r>
    <x v="9"/>
    <x v="1"/>
    <n v="71011182"/>
    <x v="21"/>
    <n v="6835386.1800000006"/>
    <n v="9764837.4000000004"/>
    <n v="14647256.1"/>
    <n v="7811869.9199999999"/>
    <n v="7323628.0499999998"/>
    <n v="2441209.35"/>
    <n v="48824187"/>
    <n v="159442120"/>
  </r>
  <r>
    <x v="10"/>
    <x v="1"/>
    <n v="80354705"/>
    <x v="22"/>
    <n v="6725336.5200000005"/>
    <n v="9607623.5999999996"/>
    <n v="14411435.4"/>
    <n v="7686098.8799999999"/>
    <n v="7205717.7000000002"/>
    <n v="2401905.9"/>
    <n v="48038118"/>
    <n v="164951013"/>
  </r>
  <r>
    <x v="11"/>
    <x v="1"/>
    <n v="70582780"/>
    <x v="23"/>
    <n v="6833676.7800000003"/>
    <n v="9762395.4000000004"/>
    <n v="14643593.1"/>
    <n v="7809916.3200000003"/>
    <n v="7321796.5499999998"/>
    <n v="2440598.85"/>
    <n v="48811977"/>
    <n v="166644427"/>
  </r>
  <r>
    <x v="0"/>
    <x v="2"/>
    <n v="98229392"/>
    <x v="24"/>
    <n v="8244806.080000001"/>
    <n v="11778294.4"/>
    <n v="17667441.599999998"/>
    <n v="9422635.5199999996"/>
    <n v="8833720.7999999989"/>
    <n v="2944573.6"/>
    <n v="58891472"/>
    <n v="216390825"/>
  </r>
  <r>
    <x v="1"/>
    <x v="2"/>
    <n v="98211131"/>
    <x v="25"/>
    <n v="8061542.8600000003"/>
    <n v="11516489.800000001"/>
    <n v="17274734.699999999"/>
    <n v="9213191.8399999999"/>
    <n v="8637367.3499999996"/>
    <n v="2879122.45"/>
    <n v="57582449"/>
    <n v="215645264"/>
  </r>
  <r>
    <x v="2"/>
    <x v="2"/>
    <n v="92870411"/>
    <x v="26"/>
    <n v="7784025.620000001"/>
    <n v="11120036.600000001"/>
    <n v="16680054.899999999"/>
    <n v="8896029.2799999993"/>
    <n v="8340027.4499999993"/>
    <n v="2780009.1500000004"/>
    <n v="55600183"/>
    <n v="209341338"/>
  </r>
  <r>
    <x v="3"/>
    <x v="2"/>
    <n v="82816086"/>
    <x v="27"/>
    <n v="7833518.1400000006"/>
    <n v="11190740.200000001"/>
    <n v="16786110.300000001"/>
    <n v="8952592.1600000001"/>
    <n v="8393055.1500000004"/>
    <n v="2797685.0500000003"/>
    <n v="55953701"/>
    <n v="193311539"/>
  </r>
  <r>
    <x v="4"/>
    <x v="2"/>
    <n v="92194965"/>
    <x v="28"/>
    <n v="7328934.620000001"/>
    <n v="10469906.600000001"/>
    <n v="15704859.899999999"/>
    <n v="8375925.2800000003"/>
    <n v="7852429.9499999993"/>
    <n v="2617476.6500000004"/>
    <n v="52349533"/>
    <n v="205100190"/>
  </r>
  <r>
    <x v="5"/>
    <x v="2"/>
    <n v="107673954"/>
    <x v="29"/>
    <n v="7424293.3800000008"/>
    <n v="10606133.4"/>
    <n v="15909200.1"/>
    <n v="8484906.7200000007"/>
    <n v="7954600.0499999998"/>
    <n v="2651533.35"/>
    <n v="53030667"/>
    <n v="217128684"/>
  </r>
  <r>
    <x v="6"/>
    <x v="2"/>
    <n v="105176916"/>
    <x v="30"/>
    <n v="7541331.2800000003"/>
    <n v="10773330.4"/>
    <n v="16159995.6"/>
    <n v="8618664.3200000003"/>
    <n v="8079997.7999999998"/>
    <n v="2693332.6"/>
    <n v="53866652"/>
    <n v="218811751"/>
  </r>
  <r>
    <x v="7"/>
    <x v="2"/>
    <n v="87912000"/>
    <x v="31"/>
    <n v="7528645.8800000008"/>
    <n v="10755208.4"/>
    <n v="16132812.6"/>
    <n v="8604166.7200000007"/>
    <n v="8066406.2999999998"/>
    <n v="2688802.1"/>
    <n v="53776042"/>
    <n v="199899648"/>
  </r>
  <r>
    <x v="8"/>
    <x v="2"/>
    <n v="101519169"/>
    <x v="32"/>
    <n v="7006444.9000000004"/>
    <n v="10009207"/>
    <n v="15013810.5"/>
    <n v="8007365.6000000006"/>
    <n v="7506905.25"/>
    <n v="2502301.75"/>
    <n v="50046035"/>
    <n v="215441643"/>
  </r>
  <r>
    <x v="9"/>
    <x v="2"/>
    <n v="108381183"/>
    <x v="33"/>
    <n v="6616292.7600000007"/>
    <n v="9451846.8000000007"/>
    <n v="14177770.199999999"/>
    <n v="7561477.4400000004"/>
    <n v="7088885.0999999996"/>
    <n v="2362961.7000000002"/>
    <n v="47259234"/>
    <n v="216417366"/>
  </r>
  <r>
    <x v="10"/>
    <x v="2"/>
    <n v="107513244"/>
    <x v="34"/>
    <n v="7462483.5600000005"/>
    <n v="10660690.800000001"/>
    <n v="15991036.199999999"/>
    <n v="8528552.6400000006"/>
    <n v="7995518.0999999996"/>
    <n v="2665172.7000000002"/>
    <n v="53303454"/>
    <n v="212923997"/>
  </r>
  <r>
    <x v="11"/>
    <x v="2"/>
    <n v="95495910"/>
    <x v="35"/>
    <n v="7977270.2800000012"/>
    <n v="11396100.4"/>
    <n v="17094150.599999998"/>
    <n v="9116880.3200000003"/>
    <n v="8547075.2999999989"/>
    <n v="2849025.1"/>
    <n v="56980502"/>
    <n v="211650689"/>
  </r>
  <r>
    <x v="0"/>
    <x v="3"/>
    <n v="100591450"/>
    <x v="36"/>
    <n v="8819579.8600000013"/>
    <n v="12599399.800000001"/>
    <n v="18899099.699999999"/>
    <n v="10079519.84"/>
    <n v="9449549.8499999996"/>
    <n v="3149849.95"/>
    <n v="62996999"/>
    <n v="231802865"/>
  </r>
  <r>
    <x v="1"/>
    <x v="3"/>
    <n v="103896728"/>
    <x v="37"/>
    <n v="8686870.9199999999"/>
    <n v="12409815.600000001"/>
    <n v="18614723.399999999"/>
    <n v="9927852.4800000004"/>
    <n v="9307361.6999999993"/>
    <n v="3102453.9000000004"/>
    <n v="62049078"/>
    <n v="235436778"/>
  </r>
  <r>
    <x v="2"/>
    <x v="3"/>
    <n v="104314447"/>
    <x v="38"/>
    <n v="8940957.2000000011"/>
    <n v="12772796"/>
    <n v="19159194"/>
    <n v="10218236.800000001"/>
    <n v="9579597"/>
    <n v="3193199"/>
    <n v="63863980"/>
    <n v="239584950"/>
  </r>
  <r>
    <x v="3"/>
    <x v="3"/>
    <n v="102135189"/>
    <x v="39"/>
    <n v="8433863.3400000017"/>
    <n v="12048376.200000001"/>
    <n v="18072564.300000001"/>
    <n v="9638700.9600000009"/>
    <n v="9036282.1500000004"/>
    <n v="3012094.0500000003"/>
    <n v="60241881"/>
    <n v="230632984"/>
  </r>
  <r>
    <x v="4"/>
    <x v="3"/>
    <n v="111387732"/>
    <x v="40"/>
    <n v="8546904.2400000002"/>
    <n v="12209863.200000001"/>
    <n v="18314794.800000001"/>
    <n v="9767890.5600000005"/>
    <n v="9157397.4000000004"/>
    <n v="3052465.8000000003"/>
    <n v="61049316"/>
    <n v="237886315"/>
  </r>
  <r>
    <x v="5"/>
    <x v="3"/>
    <n v="104864171"/>
    <x v="41"/>
    <n v="8572000.3600000013"/>
    <n v="12245714.800000001"/>
    <n v="18368572.199999999"/>
    <n v="9796571.8399999999"/>
    <n v="9184286.0999999996"/>
    <n v="3061428.7"/>
    <n v="61228574"/>
    <n v="240957522"/>
  </r>
  <r>
    <x v="6"/>
    <x v="3"/>
    <n v="102166011"/>
    <x v="42"/>
    <n v="8634387.4400000013"/>
    <n v="12334839.200000001"/>
    <n v="18502258.800000001"/>
    <n v="9867871.3599999994"/>
    <n v="9251129.4000000004"/>
    <n v="3083709.8000000003"/>
    <n v="61674196"/>
    <n v="238469111"/>
  </r>
  <r>
    <x v="7"/>
    <x v="3"/>
    <n v="113093617"/>
    <x v="43"/>
    <n v="8634517.2200000007"/>
    <n v="12335024.600000001"/>
    <n v="18502536.899999999"/>
    <n v="9868019.6799999997"/>
    <n v="9251268.4499999993"/>
    <n v="3083756.1500000004"/>
    <n v="61675123"/>
    <n v="240326856"/>
  </r>
  <r>
    <x v="8"/>
    <x v="3"/>
    <n v="120353660"/>
    <x v="44"/>
    <n v="9150085"/>
    <n v="13071550"/>
    <n v="19607325"/>
    <n v="10457240"/>
    <n v="9803662.5"/>
    <n v="3267887.5"/>
    <n v="65357750"/>
    <n v="2615438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40">
  <r>
    <s v="0002-0001742"/>
    <x v="0"/>
    <x v="0"/>
    <n v="43679709"/>
    <s v="2-3646"/>
    <s v="SECTOR PUBLICO"/>
    <x v="0"/>
    <n v="17471883.600000001"/>
    <x v="0"/>
    <s v="ALVARO VELEZ Y CIA LTDA."/>
    <x v="0"/>
    <s v="PERA"/>
  </r>
  <r>
    <s v="0001-0002048"/>
    <x v="0"/>
    <x v="0"/>
    <n v="23295844.800000001"/>
    <s v="2-3648"/>
    <s v="SECTOR PUBLICO"/>
    <x v="1"/>
    <n v="0"/>
    <x v="1"/>
    <s v="NORTH AMERICAN FRUIT COMPANIES"/>
    <x v="1"/>
    <s v="PERA"/>
  </r>
  <r>
    <s v="0001-0001598"/>
    <x v="0"/>
    <x v="0"/>
    <n v="20383864.200000003"/>
    <s v="2-3239"/>
    <s v="SECTOR PUBLICO"/>
    <x v="1"/>
    <n v="0"/>
    <x v="1"/>
    <s v="SINCO LTDA S.C.A."/>
    <x v="2"/>
    <s v="ARANDANOS"/>
  </r>
  <r>
    <s v="0002-0001379"/>
    <x v="0"/>
    <x v="0"/>
    <n v="14559903"/>
    <s v="1-3912"/>
    <s v="SECTOR PRIVADO"/>
    <x v="1"/>
    <n v="0"/>
    <x v="1"/>
    <s v="DOW CORNING HOLAND S.A."/>
    <x v="2"/>
    <s v="PERA"/>
  </r>
  <r>
    <s v="0003-0001187"/>
    <x v="0"/>
    <x v="0"/>
    <n v="24751835.100000001"/>
    <s v="1-3670"/>
    <s v="SECTOR PRIVADO"/>
    <x v="0"/>
    <n v="9900734.040000001"/>
    <x v="1"/>
    <s v="SSK COMPANIES"/>
    <x v="2"/>
    <s v="UVA"/>
  </r>
  <r>
    <s v="0001-0002157"/>
    <x v="0"/>
    <x v="0"/>
    <n v="18927873.900000002"/>
    <s v="2-3587"/>
    <s v="SECTOR PUBLICO"/>
    <x v="1"/>
    <n v="0"/>
    <x v="1"/>
    <s v="SUMAZARI S.A"/>
    <x v="1"/>
    <s v="UVA"/>
  </r>
  <r>
    <s v="0001-0001961"/>
    <x v="1"/>
    <x v="0"/>
    <n v="14740826.800000001"/>
    <s v="1-3348"/>
    <s v="SECTOR PRIVADO"/>
    <x v="0"/>
    <n v="5896330.7200000007"/>
    <x v="1"/>
    <s v="CALYPSO MONTERREY LTDA"/>
    <x v="3"/>
    <s v="ARANDANOS"/>
  </r>
  <r>
    <s v="0002-0002803"/>
    <x v="1"/>
    <x v="0"/>
    <n v="17688992.16"/>
    <s v="1-1928"/>
    <s v="SECTOR PRIVADO"/>
    <x v="1"/>
    <n v="0"/>
    <x v="0"/>
    <s v="RUDESCO S.A."/>
    <x v="4"/>
    <s v="ARANDANOS"/>
  </r>
  <r>
    <s v="0002-0002717"/>
    <x v="1"/>
    <x v="0"/>
    <n v="41274315.040000007"/>
    <s v="1-4538"/>
    <s v="SECTOR PRIVADO"/>
    <x v="0"/>
    <n v="16509726.016000003"/>
    <x v="1"/>
    <s v="INVERSIONES Y NEGOCIOS FRUTICOLAS S.A."/>
    <x v="3"/>
    <s v="PERA"/>
  </r>
  <r>
    <s v="0003-0001272"/>
    <x v="1"/>
    <x v="0"/>
    <n v="44222480.399999999"/>
    <s v="1-1616"/>
    <s v="SECTOR PRIVADO"/>
    <x v="1"/>
    <n v="0"/>
    <x v="1"/>
    <s v="INVESTISSEMENTS_x000a_"/>
    <x v="2"/>
    <s v="PERA"/>
  </r>
  <r>
    <s v="0001-0001652"/>
    <x v="1"/>
    <x v="0"/>
    <n v="29481653.600000001"/>
    <s v="2-1307"/>
    <s v="SECTOR PUBLICO"/>
    <x v="0"/>
    <n v="11792661.440000001"/>
    <x v="1"/>
    <s v="LINHAMDAN ARBOLD COMPANY "/>
    <x v="1"/>
    <s v="ARANDANOS"/>
  </r>
  <r>
    <s v="0002-0002611"/>
    <x v="2"/>
    <x v="0"/>
    <n v="14934520.15"/>
    <s v="2-2193"/>
    <s v="SECTOR PUBLICO"/>
    <x v="1"/>
    <n v="0"/>
    <x v="1"/>
    <s v="INVERSIONES VIENA S.A."/>
    <x v="3"/>
    <s v="PERA"/>
  </r>
  <r>
    <s v="0002-0001543"/>
    <x v="2"/>
    <x v="0"/>
    <n v="13576836.5"/>
    <s v="2-1659"/>
    <s v="SECTOR PUBLICO"/>
    <x v="0"/>
    <n v="5430734.6000000006"/>
    <x v="1"/>
    <s v="BEGOLE S.A."/>
    <x v="2"/>
    <s v="ARANDANOS"/>
  </r>
  <r>
    <s v="0003-0002852"/>
    <x v="2"/>
    <x v="0"/>
    <n v="12219152.85"/>
    <s v="2-3486"/>
    <s v="SECTOR PUBLICO"/>
    <x v="0"/>
    <n v="4887661.1399999997"/>
    <x v="1"/>
    <s v="EUROPE FRUIT ENGINEERING INC"/>
    <x v="2"/>
    <s v="PERA"/>
  </r>
  <r>
    <s v="0003-0001024"/>
    <x v="2"/>
    <x v="0"/>
    <n v="10861469.200000001"/>
    <s v="2-1476"/>
    <s v="SECTOR PUBLICO"/>
    <x v="0"/>
    <n v="4344587.6800000006"/>
    <x v="1"/>
    <s v="DIGALI S.A."/>
    <x v="1"/>
    <s v="ARANDANOS"/>
  </r>
  <r>
    <s v="0002-0001006"/>
    <x v="2"/>
    <x v="0"/>
    <n v="27153673"/>
    <s v="1-2903"/>
    <s v="SECTOR PRIVADO"/>
    <x v="0"/>
    <n v="10861469.200000001"/>
    <x v="1"/>
    <s v="INVERITAKA LTDA"/>
    <x v="2"/>
    <s v="UVA"/>
  </r>
  <r>
    <s v="0001-0002036"/>
    <x v="2"/>
    <x v="0"/>
    <n v="19007571.100000001"/>
    <s v="1-3065"/>
    <s v="SECTOR PRIVADO"/>
    <x v="0"/>
    <n v="7603028.4400000013"/>
    <x v="0"/>
    <s v="CORPORACION VENTAS LTDA."/>
    <x v="5"/>
    <s v="MANZANA"/>
  </r>
  <r>
    <s v="0002-0001467"/>
    <x v="2"/>
    <x v="0"/>
    <n v="21722938.400000002"/>
    <s v="1-3391"/>
    <s v="SECTOR PRIVADO"/>
    <x v="0"/>
    <n v="8689175.3600000013"/>
    <x v="0"/>
    <s v="GILBERTO HURTADO Y CIA. S.C.A."/>
    <x v="4"/>
    <s v="MANZANA"/>
  </r>
  <r>
    <s v="0001-0002240"/>
    <x v="2"/>
    <x v="0"/>
    <n v="16292203.799999999"/>
    <s v="2-4444"/>
    <s v="SECTOR PUBLICO"/>
    <x v="0"/>
    <n v="6516881.5199999996"/>
    <x v="0"/>
    <s v="COMPAÑIA COMERCIAL DE MAQUINARIA LTDA"/>
    <x v="0"/>
    <s v="PERA"/>
  </r>
  <r>
    <s v="0002-0002436"/>
    <x v="3"/>
    <x v="0"/>
    <n v="57735937.200000003"/>
    <s v="1-3121"/>
    <s v="SECTOR PRIVADO"/>
    <x v="1"/>
    <n v="0"/>
    <x v="1"/>
    <s v="RESTREP S.C.S."/>
    <x v="2"/>
    <s v="ARANDANOS"/>
  </r>
  <r>
    <s v="0003-0001412"/>
    <x v="3"/>
    <x v="0"/>
    <n v="7216992.1500000004"/>
    <s v="2-4302"/>
    <s v="SECTOR PUBLICO"/>
    <x v="0"/>
    <n v="2886796.8600000003"/>
    <x v="0"/>
    <s v="AGROPECUARIA LOS LLANOS LIMITADA"/>
    <x v="6"/>
    <s v="PERA"/>
  </r>
  <r>
    <s v="0002-0001729"/>
    <x v="3"/>
    <x v="0"/>
    <n v="21650976.449999999"/>
    <s v="1-2701"/>
    <s v="SECTOR PRIVADO"/>
    <x v="0"/>
    <n v="8660390.5800000001"/>
    <x v="1"/>
    <s v="INCUBDY S.A.L."/>
    <x v="2"/>
    <s v="PERA"/>
  </r>
  <r>
    <s v="0003-0002680"/>
    <x v="3"/>
    <x v="0"/>
    <n v="43301952.899999999"/>
    <s v="2-2549"/>
    <s v="SECTOR PUBLICO"/>
    <x v="0"/>
    <n v="17320781.16"/>
    <x v="0"/>
    <s v="SANTANDER POLLOSAN LTDA"/>
    <x v="7"/>
    <s v="UVA"/>
  </r>
  <r>
    <s v="0003-0001681"/>
    <x v="3"/>
    <x v="0"/>
    <n v="14433984.300000001"/>
    <s v="1-2608"/>
    <s v="SECTOR PRIVADO"/>
    <x v="0"/>
    <n v="5773593.7200000007"/>
    <x v="0"/>
    <s v="COMPAÑIA  CALIMA S A"/>
    <x v="8"/>
    <s v="PERA"/>
  </r>
  <r>
    <s v="0003-0002791"/>
    <x v="4"/>
    <x v="0"/>
    <n v="70893495.5"/>
    <s v="1-4290"/>
    <s v="SECTOR PRIVADO"/>
    <x v="1"/>
    <n v="0"/>
    <x v="1"/>
    <s v="_x000a_AGRICULTURAL SALES"/>
    <x v="1"/>
    <s v="ARANDANOS"/>
  </r>
  <r>
    <s v="0002-0001757"/>
    <x v="4"/>
    <x v="0"/>
    <n v="17014438.919999998"/>
    <s v="1-3393"/>
    <s v="SECTOR PRIVADO"/>
    <x v="0"/>
    <n v="6805775.568"/>
    <x v="0"/>
    <s v="LG INDUSTRIAL SYSTEMS DE COLOMBIA S A"/>
    <x v="8"/>
    <s v="PERA"/>
  </r>
  <r>
    <s v="0003-0002622"/>
    <x v="4"/>
    <x v="0"/>
    <n v="18432308.830000002"/>
    <s v="1-2907"/>
    <s v="SECTOR PRIVADO"/>
    <x v="1"/>
    <n v="0"/>
    <x v="1"/>
    <s v="GROUP KANSAS"/>
    <x v="1"/>
    <s v="UVA"/>
  </r>
  <r>
    <s v="0003-0002978"/>
    <x v="4"/>
    <x v="0"/>
    <n v="28357398.200000003"/>
    <s v="2-3172"/>
    <s v="SECTOR PUBLICO"/>
    <x v="1"/>
    <n v="0"/>
    <x v="0"/>
    <s v="MITSUBISHI CORPORATION SUCURSAL EN COLOMBIA"/>
    <x v="8"/>
    <s v="MANZANA"/>
  </r>
  <r>
    <s v="0002-0001540"/>
    <x v="4"/>
    <x v="0"/>
    <n v="7089349.5500000007"/>
    <s v="2-4673"/>
    <s v="SECTOR PUBLICO"/>
    <x v="0"/>
    <n v="2835739.8200000003"/>
    <x v="1"/>
    <s v="SAPUGA S.A."/>
    <x v="2"/>
    <s v="MANZANA"/>
  </r>
  <r>
    <s v="0001-0002267"/>
    <x v="5"/>
    <x v="0"/>
    <n v="27764830"/>
    <s v="1-3752"/>
    <s v="SECTOR PRIVADO"/>
    <x v="1"/>
    <n v="0"/>
    <x v="0"/>
    <s v="TINZUQUE LTDA"/>
    <x v="0"/>
    <s v="PERA"/>
  </r>
  <r>
    <s v="0003-0001381"/>
    <x v="5"/>
    <x v="0"/>
    <n v="13882415"/>
    <s v="2-1707"/>
    <s v="SECTOR PUBLICO"/>
    <x v="1"/>
    <n v="0"/>
    <x v="1"/>
    <s v="FORES SAN JUAN S.A. C.I."/>
    <x v="3"/>
    <s v="MANZANA"/>
  </r>
  <r>
    <s v="0003-0001464"/>
    <x v="5"/>
    <x v="0"/>
    <n v="6941207.5"/>
    <s v="1-4951"/>
    <s v="SECTOR PRIVADO"/>
    <x v="0"/>
    <n v="2776483"/>
    <x v="1"/>
    <s v="APPLE SALES "/>
    <x v="1"/>
    <s v="UVA"/>
  </r>
  <r>
    <s v="0001-0001381"/>
    <x v="5"/>
    <x v="0"/>
    <n v="8329449"/>
    <s v="2-4005"/>
    <s v="SECTOR PUBLICO"/>
    <x v="0"/>
    <n v="3331779.6"/>
    <x v="1"/>
    <s v="FRUIT SALES COMPANY"/>
    <x v="1"/>
    <s v="MANZANA"/>
  </r>
  <r>
    <s v="0003-0002848"/>
    <x v="5"/>
    <x v="0"/>
    <n v="19435381"/>
    <s v="1-2094"/>
    <s v="SECTOR PRIVADO"/>
    <x v="1"/>
    <n v="0"/>
    <x v="1"/>
    <s v="TURFIN S.A."/>
    <x v="3"/>
    <s v="MANZANA"/>
  </r>
  <r>
    <s v="0002-0002608"/>
    <x v="5"/>
    <x v="0"/>
    <n v="34706037.5"/>
    <s v="2-3013"/>
    <s v="SECTOR PUBLICO"/>
    <x v="1"/>
    <n v="0"/>
    <x v="0"/>
    <s v="FRUTIVOLAVIA LTDA SOCIEDAD COMERCIALIZADORA INTERNACIONAL"/>
    <x v="6"/>
    <s v="MANZANA"/>
  </r>
  <r>
    <s v="0003-0002802"/>
    <x v="5"/>
    <x v="0"/>
    <n v="4164724.5"/>
    <s v="2-4603"/>
    <s v="SECTOR PUBLICO"/>
    <x v="1"/>
    <n v="0"/>
    <x v="1"/>
    <s v="RAPID FRUIT"/>
    <x v="1"/>
    <s v="PERA"/>
  </r>
  <r>
    <s v="0001-0001186"/>
    <x v="5"/>
    <x v="0"/>
    <n v="2776483"/>
    <s v="2-4930"/>
    <s v="SECTOR PUBLICO"/>
    <x v="0"/>
    <n v="1110593.2"/>
    <x v="0"/>
    <s v="CABAL Y CIA LTDA"/>
    <x v="5"/>
    <s v="MANZANA"/>
  </r>
  <r>
    <s v="0003-0001491"/>
    <x v="5"/>
    <x v="0"/>
    <n v="20823622.5"/>
    <s v="1-4210"/>
    <s v="SECTOR PRIVADO"/>
    <x v="1"/>
    <n v="0"/>
    <x v="1"/>
    <s v="DESACOL S.A."/>
    <x v="3"/>
    <s v="UVA"/>
  </r>
  <r>
    <s v="0003-0001938"/>
    <x v="6"/>
    <x v="0"/>
    <n v="13719074.600000001"/>
    <s v="2-1625"/>
    <s v="SECTOR PUBLICO"/>
    <x v="1"/>
    <n v="0"/>
    <x v="0"/>
    <s v="CONSORCIO DE SERVICIOS INTEGRADOS DE COMERCIO EXTERIOR CONSIMEX S.A."/>
    <x v="6"/>
    <s v="UVA"/>
  </r>
  <r>
    <s v="0003-0001267"/>
    <x v="6"/>
    <x v="0"/>
    <n v="20578611.899999999"/>
    <s v="2-3420"/>
    <s v="SECTOR PUBLICO"/>
    <x v="1"/>
    <n v="0"/>
    <x v="0"/>
    <s v="COMPAÑIA COMERCIAL EL DORADO LTDA"/>
    <x v="5"/>
    <s v="UVA"/>
  </r>
  <r>
    <s v="0003-0001904"/>
    <x v="6"/>
    <x v="0"/>
    <n v="6859537.3000000007"/>
    <s v="1-2765"/>
    <s v="SECTOR PRIVADO"/>
    <x v="0"/>
    <n v="2743814.9200000004"/>
    <x v="0"/>
    <s v="ITELCA LTDA"/>
    <x v="7"/>
    <s v="PERA"/>
  </r>
  <r>
    <s v="0002-0001961"/>
    <x v="6"/>
    <x v="0"/>
    <n v="96033522.199999988"/>
    <s v="2-2081"/>
    <s v="SECTOR PUBLICO"/>
    <x v="1"/>
    <n v="0"/>
    <x v="1"/>
    <s v="DISTRIBUCIONES ARBELAEZ Y SIERRA SURTILINEAS DEL CARIBE Y CIA LTDA"/>
    <x v="3"/>
    <s v="UVA"/>
  </r>
  <r>
    <s v="0002-0002696"/>
    <x v="7"/>
    <x v="0"/>
    <n v="11762624.4"/>
    <s v="1-3402"/>
    <s v="SECTOR PRIVADO"/>
    <x v="0"/>
    <n v="4705049.7600000007"/>
    <x v="0"/>
    <s v=" PAULY PHARMACEUTICAL S.A"/>
    <x v="5"/>
    <s v="ARANDANOS"/>
  </r>
  <r>
    <s v="0001-0001148"/>
    <x v="7"/>
    <x v="0"/>
    <n v="2940656.1"/>
    <s v="1-3159"/>
    <s v="SECTOR PRIVADO"/>
    <x v="1"/>
    <n v="0"/>
    <x v="1"/>
    <s v="AGRISOCIALITY "/>
    <x v="1"/>
    <s v="ARANDANOS"/>
  </r>
  <r>
    <s v="0003-0001584"/>
    <x v="7"/>
    <x v="0"/>
    <n v="29406561"/>
    <s v="2-4955"/>
    <s v="SECTOR PUBLICO"/>
    <x v="1"/>
    <n v="0"/>
    <x v="1"/>
    <s v="TINZUQUE LTDA"/>
    <x v="2"/>
    <s v="UVA"/>
  </r>
  <r>
    <s v="0001-0002046"/>
    <x v="7"/>
    <x v="0"/>
    <n v="58813122"/>
    <s v="1-2466"/>
    <s v="SECTOR PRIVADO"/>
    <x v="1"/>
    <n v="0"/>
    <x v="1"/>
    <s v="TEXML YDA"/>
    <x v="2"/>
    <s v="MANZANA"/>
  </r>
  <r>
    <s v="0002-0001839"/>
    <x v="7"/>
    <x v="0"/>
    <n v="44109841.5"/>
    <s v="1-4491"/>
    <s v="SECTOR PRIVADO"/>
    <x v="1"/>
    <n v="0"/>
    <x v="0"/>
    <s v="VENTAS INSTITUCIONALES LTDA"/>
    <x v="8"/>
    <s v="PERA"/>
  </r>
  <r>
    <s v="0001-0002761"/>
    <x v="8"/>
    <x v="0"/>
    <n v="3050031.1"/>
    <s v="2-3328"/>
    <s v="SECTOR PUBLICO"/>
    <x v="0"/>
    <n v="1220012.4400000002"/>
    <x v="0"/>
    <s v="ARAUCANIA S A"/>
    <x v="5"/>
    <s v="MANZANA"/>
  </r>
  <r>
    <s v="0002-0002920"/>
    <x v="8"/>
    <x v="0"/>
    <n v="4575046.6499999994"/>
    <s v="1-1712"/>
    <s v="SECTOR PRIVADO"/>
    <x v="1"/>
    <n v="0"/>
    <x v="0"/>
    <s v="ARAUCARIAS LTDA"/>
    <x v="5"/>
    <s v="MANZANA"/>
  </r>
  <r>
    <s v="0003-0002293"/>
    <x v="8"/>
    <x v="0"/>
    <n v="76250777.5"/>
    <s v="1-3303"/>
    <s v="SECTOR PRIVADO"/>
    <x v="1"/>
    <n v="0"/>
    <x v="1"/>
    <s v="MEGRIWELD"/>
    <x v="1"/>
    <s v="MANZANA"/>
  </r>
  <r>
    <s v="0001-0002843"/>
    <x v="8"/>
    <x v="0"/>
    <n v="38125388.75"/>
    <s v="2-4073"/>
    <s v="SECTOR PUBLICO"/>
    <x v="0"/>
    <n v="15250155.5"/>
    <x v="0"/>
    <s v="COMPAÑIA COMERCIAL CURACAO  S A"/>
    <x v="0"/>
    <s v="ARANDANOS"/>
  </r>
  <r>
    <s v="0001-0002908"/>
    <x v="8"/>
    <x v="0"/>
    <n v="30500311"/>
    <s v="2-3347"/>
    <s v="SECTOR PUBLICO"/>
    <x v="0"/>
    <n v="12200124.4"/>
    <x v="1"/>
    <s v="NORTH COMPANY S.A."/>
    <x v="1"/>
    <s v="MANZANA"/>
  </r>
  <r>
    <s v="0002-0002272"/>
    <x v="9"/>
    <x v="0"/>
    <n v="43288855.349999994"/>
    <s v="2-4661"/>
    <s v="SECTOR PUBLICO"/>
    <x v="1"/>
    <n v="0"/>
    <x v="1"/>
    <s v="KFGD YSTA"/>
    <x v="2"/>
    <s v="ARANDANOS"/>
  </r>
  <r>
    <s v="0003-0001273"/>
    <x v="9"/>
    <x v="0"/>
    <n v="28361663.850000001"/>
    <s v="1-3087"/>
    <s v="SECTOR PRIVADO"/>
    <x v="1"/>
    <n v="0"/>
    <x v="0"/>
    <s v="BOGOFORMA LTDA."/>
    <x v="5"/>
    <s v="MANZANA"/>
  </r>
  <r>
    <s v="0003-0002720"/>
    <x v="9"/>
    <x v="0"/>
    <n v="31347102.149999999"/>
    <s v="2-2557"/>
    <s v="SECTOR PUBLICO"/>
    <x v="0"/>
    <n v="12538840.859999999"/>
    <x v="0"/>
    <s v="FERIA MULTIAMBRES LTDA"/>
    <x v="7"/>
    <s v="UVA"/>
  </r>
  <r>
    <s v="0001-0002104"/>
    <x v="9"/>
    <x v="0"/>
    <n v="46274293.649999999"/>
    <s v="2-1394"/>
    <s v="SECTOR PUBLICO"/>
    <x v="1"/>
    <n v="0"/>
    <x v="1"/>
    <s v="KRAUSMUN LIJS"/>
    <x v="2"/>
    <s v="PERA"/>
  </r>
  <r>
    <s v="0002-0001608"/>
    <x v="10"/>
    <x v="0"/>
    <n v="58318280.800000004"/>
    <s v="1-1854"/>
    <s v="SECTOR PRIVADO"/>
    <x v="0"/>
    <n v="23327312.320000004"/>
    <x v="1"/>
    <s v="TRANSFRUIT JALISCO LTDA."/>
    <x v="3"/>
    <s v="MANZANA"/>
  </r>
  <r>
    <s v="0001-0001965"/>
    <x v="10"/>
    <x v="0"/>
    <n v="14579570.200000001"/>
    <s v="1-1326"/>
    <s v="SECTOR PRIVADO"/>
    <x v="0"/>
    <n v="5831828.080000001"/>
    <x v="1"/>
    <s v="MAESTRIL GUADALAJARA LTDA."/>
    <x v="3"/>
    <s v="ARANDANOS"/>
  </r>
  <r>
    <s v="0003-0002872"/>
    <x v="10"/>
    <x v="0"/>
    <n v="29159140.400000002"/>
    <s v="1-3430"/>
    <s v="SECTOR PRIVADO"/>
    <x v="0"/>
    <n v="11663656.160000002"/>
    <x v="0"/>
    <s v="RPTN FERCON LTDA."/>
    <x v="8"/>
    <s v="ARANDANOS"/>
  </r>
  <r>
    <s v="0002-0001370"/>
    <x v="10"/>
    <x v="0"/>
    <n v="23327312.32"/>
    <s v="1-2581"/>
    <s v="SECTOR PRIVADO"/>
    <x v="0"/>
    <n v="9330924.9280000012"/>
    <x v="1"/>
    <s v=" MEGRIWELD UNITED"/>
    <x v="1"/>
    <s v="ARANDANOS"/>
  </r>
  <r>
    <s v="0002-0001313"/>
    <x v="10"/>
    <x v="0"/>
    <n v="20411398.280000001"/>
    <s v="2-4432"/>
    <s v="SECTOR PUBLICO"/>
    <x v="0"/>
    <n v="8164559.3120000008"/>
    <x v="1"/>
    <s v="NORTH AMERICAN FRUIT"/>
    <x v="1"/>
    <s v="UVA"/>
  </r>
  <r>
    <s v="0002-0002305"/>
    <x v="11"/>
    <x v="0"/>
    <n v="6895198.0500000007"/>
    <s v="2-1668"/>
    <s v="SECTOR PUBLICO"/>
    <x v="0"/>
    <n v="2758079.2200000007"/>
    <x v="1"/>
    <s v="COUNTRY FRUIT SALES"/>
    <x v="1"/>
    <s v="MANZANA"/>
  </r>
  <r>
    <s v="0001-0001960"/>
    <x v="11"/>
    <x v="0"/>
    <n v="8274237.6600000001"/>
    <s v="1-3510"/>
    <s v="SECTOR PRIVADO"/>
    <x v="0"/>
    <n v="3309695.0640000002"/>
    <x v="0"/>
    <s v=" EL CARMEN S.C.A."/>
    <x v="4"/>
    <s v="MANZANA"/>
  </r>
  <r>
    <s v="0002-0001949"/>
    <x v="11"/>
    <x v="0"/>
    <n v="12411356.49"/>
    <s v="2-4963"/>
    <s v="SECTOR PUBLICO"/>
    <x v="0"/>
    <n v="4964542.5959999999"/>
    <x v="1"/>
    <s v="BESTRUE "/>
    <x v="1"/>
    <s v="MANZANA"/>
  </r>
  <r>
    <s v="0001-0002304"/>
    <x v="11"/>
    <x v="0"/>
    <n v="55161584.400000006"/>
    <s v="2-4861"/>
    <s v="SECTOR PUBLICO"/>
    <x v="0"/>
    <n v="22064633.760000005"/>
    <x v="1"/>
    <s v="COMERCIALIZADORA MONTERREY LTDA"/>
    <x v="3"/>
    <s v="MANZANA"/>
  </r>
  <r>
    <s v="0003-0001499"/>
    <x v="11"/>
    <x v="0"/>
    <n v="28959831.809999999"/>
    <s v="1-4597"/>
    <s v="SECTOR PRIVADO"/>
    <x v="1"/>
    <n v="0"/>
    <x v="0"/>
    <s v="PROALIMENTOS LIMITADA"/>
    <x v="5"/>
    <s v="PERA"/>
  </r>
  <r>
    <s v="0003-0001508"/>
    <x v="11"/>
    <x v="0"/>
    <n v="26201752.59"/>
    <s v="1-3200"/>
    <s v="SECTOR PRIVADO"/>
    <x v="1"/>
    <n v="0"/>
    <x v="1"/>
    <s v="JKL PRONSTER"/>
    <x v="2"/>
    <s v="UVA"/>
  </r>
  <r>
    <s v="0002-0001722"/>
    <x v="0"/>
    <x v="1"/>
    <n v="17752920.600000001"/>
    <s v="2-2568"/>
    <s v="SECTOR PUBLICO"/>
    <x v="1"/>
    <n v="0"/>
    <x v="0"/>
    <s v="FRUTAS DEL VALLE"/>
    <x v="0"/>
    <s v="PERA"/>
  </r>
  <r>
    <s v="0002-0002403"/>
    <x v="0"/>
    <x v="1"/>
    <n v="26629380.899999999"/>
    <s v="2-4163"/>
    <s v="SECTOR PUBLICO"/>
    <x v="1"/>
    <n v="0"/>
    <x v="1"/>
    <s v="COLDERFRUIT"/>
    <x v="1"/>
    <s v="UVA"/>
  </r>
  <r>
    <s v="0002-0002151"/>
    <x v="0"/>
    <x v="1"/>
    <n v="42607009.439999998"/>
    <s v="1-1262"/>
    <s v="SECTOR PRIVADO"/>
    <x v="1"/>
    <n v="0"/>
    <x v="1"/>
    <s v="SUPRA S.A."/>
    <x v="1"/>
    <s v="UVA"/>
  </r>
  <r>
    <s v="0001-0001409"/>
    <x v="0"/>
    <x v="1"/>
    <n v="35505841.200000003"/>
    <s v="1-4202"/>
    <s v="SECTOR PRIVADO"/>
    <x v="1"/>
    <n v="0"/>
    <x v="0"/>
    <s v="DISTRICONDOR LIMITADA"/>
    <x v="4"/>
    <s v="UVA"/>
  </r>
  <r>
    <s v="0001-0002690"/>
    <x v="0"/>
    <x v="1"/>
    <n v="8876460.3000000007"/>
    <s v="2-1687"/>
    <s v="SECTOR PUBLICO"/>
    <x v="0"/>
    <n v="3550584.1200000006"/>
    <x v="1"/>
    <s v="MRKT LIDFER"/>
    <x v="2"/>
    <s v="ARANDANOS"/>
  </r>
  <r>
    <s v="0001-0002414"/>
    <x v="0"/>
    <x v="1"/>
    <n v="46157593.560000002"/>
    <s v="2-3168"/>
    <s v="SECTOR PUBLICO"/>
    <x v="1"/>
    <n v="0"/>
    <x v="0"/>
    <s v="GARCINTRAS S.A."/>
    <x v="5"/>
    <s v="MANZANA"/>
  </r>
  <r>
    <s v="0002-0002783"/>
    <x v="1"/>
    <x v="1"/>
    <n v="110581589.39999999"/>
    <s v="2-1458"/>
    <s v="SECTOR PUBLICO"/>
    <x v="0"/>
    <n v="44232635.759999998"/>
    <x v="1"/>
    <s v="BUSSINES UNITED"/>
    <x v="1"/>
    <s v="MANZANA"/>
  </r>
  <r>
    <s v="0001-0001050"/>
    <x v="1"/>
    <x v="1"/>
    <n v="9215132.4500000011"/>
    <s v="1-4537"/>
    <s v="SECTOR PRIVADO"/>
    <x v="0"/>
    <n v="3686052.9800000004"/>
    <x v="0"/>
    <s v="AUTOFRUIT S.A"/>
    <x v="8"/>
    <s v="UVA"/>
  </r>
  <r>
    <s v="0001-0002301"/>
    <x v="1"/>
    <x v="1"/>
    <n v="27645397.349999998"/>
    <s v="2-2354"/>
    <s v="SECTOR PUBLICO"/>
    <x v="1"/>
    <n v="0"/>
    <x v="1"/>
    <s v="PROCAR INVERSIONES S EN C S"/>
    <x v="3"/>
    <s v="PERA"/>
  </r>
  <r>
    <s v="0001-0001845"/>
    <x v="1"/>
    <x v="1"/>
    <n v="36860529.800000004"/>
    <s v="2-2220"/>
    <s v="SECTOR PUBLICO"/>
    <x v="0"/>
    <n v="14744211.920000002"/>
    <x v="0"/>
    <s v="AUTOMAYOR S A"/>
    <x v="6"/>
    <s v="ARANDANOS"/>
  </r>
  <r>
    <s v="0003-0001809"/>
    <x v="2"/>
    <x v="1"/>
    <n v="55085641.5"/>
    <s v="2-4713"/>
    <s v="SECTOR PUBLICO"/>
    <x v="1"/>
    <n v="0"/>
    <x v="1"/>
    <s v="FRUIT CITY COMPANY"/>
    <x v="1"/>
    <s v="PERA"/>
  </r>
  <r>
    <s v="0001-0002249"/>
    <x v="2"/>
    <x v="1"/>
    <n v="14689504.4"/>
    <s v="1-3334"/>
    <s v="SECTOR PRIVADO"/>
    <x v="1"/>
    <n v="0"/>
    <x v="0"/>
    <s v="OBYCO S.A."/>
    <x v="7"/>
    <s v="MANZANA"/>
  </r>
  <r>
    <s v="0003-0001974"/>
    <x v="2"/>
    <x v="1"/>
    <n v="3672376.1"/>
    <s v="1-1301"/>
    <s v="SECTOR PRIVADO"/>
    <x v="0"/>
    <n v="1468950.4400000002"/>
    <x v="0"/>
    <s v="TOLIMOTOS LIMITADA"/>
    <x v="0"/>
    <s v="PERA"/>
  </r>
  <r>
    <s v="0002-0002719"/>
    <x v="2"/>
    <x v="1"/>
    <n v="91809402.5"/>
    <s v="2-4308"/>
    <s v="SECTOR PUBLICO"/>
    <x v="1"/>
    <n v="0"/>
    <x v="1"/>
    <s v="THE KING FRUIT"/>
    <x v="1"/>
    <s v="MANZANA"/>
  </r>
  <r>
    <s v="0002-0002556"/>
    <x v="2"/>
    <x v="1"/>
    <n v="18361880.5"/>
    <s v="1-3463"/>
    <s v="SECTOR PRIVADO"/>
    <x v="0"/>
    <n v="7344752.2000000002"/>
    <x v="1"/>
    <s v="LATINOAMERICAN BUSSINES"/>
    <x v="1"/>
    <s v="UVA"/>
  </r>
  <r>
    <s v="0003-0002675"/>
    <x v="3"/>
    <x v="1"/>
    <n v="8615065.0500000007"/>
    <s v="1-2085"/>
    <s v="SECTOR PRIVADO"/>
    <x v="0"/>
    <n v="3446026.0200000005"/>
    <x v="1"/>
    <s v="WASHINGTON BLUE"/>
    <x v="1"/>
    <s v="MANZANA"/>
  </r>
  <r>
    <s v="0001-0002616"/>
    <x v="3"/>
    <x v="1"/>
    <n v="10338078.060000001"/>
    <s v="2-3310"/>
    <s v="SECTOR PUBLICO"/>
    <x v="1"/>
    <n v="0"/>
    <x v="0"/>
    <s v="MARUBENI CORPORATION SUCURSAL"/>
    <x v="8"/>
    <s v="PERA"/>
  </r>
  <r>
    <s v="0003-0002427"/>
    <x v="3"/>
    <x v="1"/>
    <n v="15507117.09"/>
    <s v="1-4141"/>
    <s v="SECTOR PRIVADO"/>
    <x v="0"/>
    <n v="6202846.8360000001"/>
    <x v="0"/>
    <s v="R &amp; A GALANTE HERRERA LTDA"/>
    <x v="5"/>
    <s v="MANZANA"/>
  </r>
  <r>
    <s v="0001-0001369"/>
    <x v="3"/>
    <x v="1"/>
    <n v="20676156.120000001"/>
    <s v="2-3115"/>
    <s v="SECTOR PUBLICO"/>
    <x v="0"/>
    <n v="8270462.4480000008"/>
    <x v="1"/>
    <s v="_x000a_BON ET BON MARCHÉ"/>
    <x v="2"/>
    <s v="MANZANA"/>
  </r>
  <r>
    <s v="0002-0002991"/>
    <x v="3"/>
    <x v="1"/>
    <n v="31014234.18"/>
    <s v="2-2225"/>
    <s v="SECTOR PUBLICO"/>
    <x v="1"/>
    <n v="0"/>
    <x v="0"/>
    <s v="VEGA DEL SUR S.A."/>
    <x v="8"/>
    <s v="ARANDANOS"/>
  </r>
  <r>
    <s v="0002-0001472"/>
    <x v="3"/>
    <x v="1"/>
    <n v="17230130.100000001"/>
    <s v="1-2257"/>
    <s v="SECTOR PRIVADO"/>
    <x v="0"/>
    <n v="6892052.040000001"/>
    <x v="1"/>
    <s v="PROMISE FUTURE S.A."/>
    <x v="1"/>
    <s v="MANZANA"/>
  </r>
  <r>
    <s v="0001-0001058"/>
    <x v="3"/>
    <x v="1"/>
    <n v="56859429.330000006"/>
    <s v="1-4180"/>
    <s v="SECTOR PRIVADO"/>
    <x v="0"/>
    <n v="22743771.732000005"/>
    <x v="0"/>
    <s v="ORTIZ REY LTDA"/>
    <x v="4"/>
    <s v="MANZANA"/>
  </r>
  <r>
    <s v="0003-0001402"/>
    <x v="3"/>
    <x v="1"/>
    <n v="12061091.07"/>
    <s v="1-3935"/>
    <s v="SECTOR PRIVADO"/>
    <x v="0"/>
    <n v="4824436.4280000003"/>
    <x v="1"/>
    <s v="CONSRUCTORAA&amp;CS.A."/>
    <x v="1"/>
    <s v="MANZANA"/>
  </r>
  <r>
    <s v="0003-0001367"/>
    <x v="4"/>
    <x v="1"/>
    <n v="140229616.80000001"/>
    <s v="2-2392"/>
    <s v="SECTOR PUBLICO"/>
    <x v="1"/>
    <n v="0"/>
    <x v="1"/>
    <s v="GREGTOR LTDA"/>
    <x v="2"/>
    <s v="ARANDANOS"/>
  </r>
  <r>
    <s v="0003-0001115"/>
    <x v="4"/>
    <x v="1"/>
    <n v="7011480.8399999999"/>
    <s v="1-4818"/>
    <s v="SECTOR PRIVADO"/>
    <x v="1"/>
    <n v="0"/>
    <x v="0"/>
    <s v="COCO COMPAÑIA LTDA"/>
    <x v="6"/>
    <s v="PERA"/>
  </r>
  <r>
    <s v="0001-0001166"/>
    <x v="4"/>
    <x v="1"/>
    <n v="10517221.26"/>
    <s v="2-3085"/>
    <s v="SECTOR PUBLICO"/>
    <x v="0"/>
    <n v="4206888.5039999997"/>
    <x v="1"/>
    <s v="SPEED CITY LT"/>
    <x v="1"/>
    <s v="UVA"/>
  </r>
  <r>
    <s v="0002-0001139"/>
    <x v="4"/>
    <x v="1"/>
    <n v="17528702.100000001"/>
    <s v="1-4016"/>
    <s v="SECTOR PRIVADO"/>
    <x v="1"/>
    <n v="0"/>
    <x v="1"/>
    <s v="ORDOÑEZ CARDENAS Y CIA "/>
    <x v="3"/>
    <s v="UVA"/>
  </r>
  <r>
    <s v="0002-0001599"/>
    <x v="5"/>
    <x v="1"/>
    <n v="19748181.960000001"/>
    <s v="1-3695"/>
    <s v="SECTOR PRIVADO"/>
    <x v="1"/>
    <n v="0"/>
    <x v="1"/>
    <s v="TRIANON S.A."/>
    <x v="1"/>
    <s v="ARANDANOS"/>
  </r>
  <r>
    <s v="0001-0001905"/>
    <x v="5"/>
    <x v="1"/>
    <n v="27976591.110000003"/>
    <s v="2-2955"/>
    <s v="SECTOR PUBLICO"/>
    <x v="1"/>
    <n v="0"/>
    <x v="1"/>
    <s v="FRUTICOLA JUAREZ"/>
    <x v="3"/>
    <s v="MANZANA"/>
  </r>
  <r>
    <s v="0002-0002398"/>
    <x v="5"/>
    <x v="1"/>
    <n v="21393863.789999999"/>
    <s v="1-4756"/>
    <s v="SECTOR PRIVADO"/>
    <x v="0"/>
    <n v="8557545.5160000008"/>
    <x v="0"/>
    <s v="FUNDER ESCOBAR S.A."/>
    <x v="6"/>
    <s v="UVA"/>
  </r>
  <r>
    <s v="0003-0001242"/>
    <x v="5"/>
    <x v="1"/>
    <n v="31267954.77"/>
    <s v="1-2657"/>
    <s v="SECTOR PRIVADO"/>
    <x v="0"/>
    <n v="12507181.908"/>
    <x v="1"/>
    <s v="VILLEGAS ASOCIADOS S A"/>
    <x v="3"/>
    <s v="PERA"/>
  </r>
  <r>
    <s v="0003-0001497"/>
    <x v="5"/>
    <x v="1"/>
    <n v="36205000.259999998"/>
    <s v="2-4128"/>
    <s v="SECTOR PUBLICO"/>
    <x v="0"/>
    <n v="14482000.104"/>
    <x v="1"/>
    <s v="ZETTA YRPUN LIMITADA"/>
    <x v="2"/>
    <s v="PERA"/>
  </r>
  <r>
    <s v="0002-0001723"/>
    <x v="5"/>
    <x v="1"/>
    <n v="29622272.939999998"/>
    <s v="1-4079"/>
    <s v="SECTOR PRIVADO"/>
    <x v="1"/>
    <n v="0"/>
    <x v="1"/>
    <s v="CARTOPEL S.A."/>
    <x v="3"/>
    <s v="UVA"/>
  </r>
  <r>
    <s v="0002-0001742"/>
    <x v="6"/>
    <x v="1"/>
    <n v="133291613.60000001"/>
    <s v="2-3646"/>
    <s v="SECTOR PUBLICO"/>
    <x v="1"/>
    <n v="0"/>
    <x v="0"/>
    <s v="ALVARO VELEZ Y CIA LTDA."/>
    <x v="0"/>
    <s v="ARANDANOS"/>
  </r>
  <r>
    <s v="0001-0002048"/>
    <x v="6"/>
    <x v="1"/>
    <n v="16661451.700000001"/>
    <s v="2-3648"/>
    <s v="SECTOR PRIVADO"/>
    <x v="1"/>
    <n v="0"/>
    <x v="1"/>
    <s v="NORTH AMERICAN FRUIT COMPANIES"/>
    <x v="1"/>
    <s v="MANZANA"/>
  </r>
  <r>
    <s v="0001-0001598"/>
    <x v="6"/>
    <x v="1"/>
    <n v="6664580.6799999997"/>
    <s v="2-3239"/>
    <s v="SECTOR PUBLICO"/>
    <x v="1"/>
    <n v="0"/>
    <x v="1"/>
    <s v="SINCO LTDA S.C.A."/>
    <x v="2"/>
    <s v="MANZANA"/>
  </r>
  <r>
    <s v="0002-0001379"/>
    <x v="6"/>
    <x v="1"/>
    <n v="9996871.0199999996"/>
    <s v="1-3912"/>
    <s v="SECTOR PRIVADO"/>
    <x v="0"/>
    <n v="3998748.4079999998"/>
    <x v="1"/>
    <s v="DOW CORNING HOLAND S.A."/>
    <x v="2"/>
    <s v="MANZANA"/>
  </r>
  <r>
    <s v="0003-0001187"/>
    <x v="7"/>
    <x v="1"/>
    <n v="50693557.799999997"/>
    <s v="1-3670"/>
    <s v="SECTOR PRIVADO"/>
    <x v="1"/>
    <n v="0"/>
    <x v="1"/>
    <s v="SSK COMPANIES"/>
    <x v="2"/>
    <s v="MANZANA"/>
  </r>
  <r>
    <s v="0001-0002157"/>
    <x v="7"/>
    <x v="1"/>
    <n v="76040336.700000003"/>
    <s v="2-3587"/>
    <s v="SECTOR PRIVADO"/>
    <x v="1"/>
    <n v="0"/>
    <x v="1"/>
    <s v="SUMAZARI S.A"/>
    <x v="1"/>
    <s v="ARANDANOS"/>
  </r>
  <r>
    <s v="0001-0001961"/>
    <x v="7"/>
    <x v="1"/>
    <n v="42244631.5"/>
    <s v="1-3348"/>
    <s v="SECTOR PUBLICO"/>
    <x v="0"/>
    <n v="16897852.600000001"/>
    <x v="1"/>
    <s v="CALYPSO MONTERREY LTDA"/>
    <x v="3"/>
    <s v="ARANDANOS"/>
  </r>
  <r>
    <s v="0002-0002803"/>
    <x v="8"/>
    <x v="1"/>
    <n v="20156085.84"/>
    <s v="1-1928"/>
    <s v="SECTOR PUBLICO"/>
    <x v="0"/>
    <n v="8062434.3360000001"/>
    <x v="0"/>
    <s v="RUDESCO S.A."/>
    <x v="4"/>
    <s v="ARANDANOS"/>
  </r>
  <r>
    <s v="0002-0002717"/>
    <x v="8"/>
    <x v="1"/>
    <n v="33593476.399999999"/>
    <s v="1-4538"/>
    <s v="SECTOR PUBLICO"/>
    <x v="0"/>
    <n v="13437390.560000001"/>
    <x v="1"/>
    <s v="INVERSIONES Y NEGOCIOS FRUTICOLAS S.A."/>
    <x v="3"/>
    <s v="ARANDANOS"/>
  </r>
  <r>
    <s v="0003-0001272"/>
    <x v="8"/>
    <x v="1"/>
    <n v="30234128.759999998"/>
    <s v="1-1616"/>
    <s v="SECTOR PUBLICO"/>
    <x v="0"/>
    <n v="12093651.504000001"/>
    <x v="1"/>
    <s v="INVESTISSEMENTS_x000a_"/>
    <x v="2"/>
    <s v="MANZANA"/>
  </r>
  <r>
    <s v="0001-0001652"/>
    <x v="8"/>
    <x v="1"/>
    <n v="58788583.699999996"/>
    <s v="2-1307"/>
    <s v="SECTOR PUBLICO"/>
    <x v="1"/>
    <n v="0"/>
    <x v="1"/>
    <s v="LINHAMDAN ARBOLD COMPANY "/>
    <x v="1"/>
    <s v="ARANDANOS"/>
  </r>
  <r>
    <s v="0002-0002611"/>
    <x v="8"/>
    <x v="1"/>
    <n v="25195107.300000001"/>
    <s v="2-2193"/>
    <s v="SECTOR PRIVADO"/>
    <x v="1"/>
    <n v="0"/>
    <x v="1"/>
    <s v="INVERSIONES VIENA S.A."/>
    <x v="3"/>
    <s v="ARANDANOS"/>
  </r>
  <r>
    <s v="0002-0001543"/>
    <x v="9"/>
    <x v="1"/>
    <n v="12755369.6"/>
    <s v="2-1659"/>
    <s v="SECTOR PUBLICO"/>
    <x v="1"/>
    <n v="0"/>
    <x v="1"/>
    <s v="BEGOLE S.A."/>
    <x v="2"/>
    <s v="ARANDANOS"/>
  </r>
  <r>
    <s v="0003-0002852"/>
    <x v="9"/>
    <x v="1"/>
    <n v="3188842.4"/>
    <s v="2-3486"/>
    <s v="SECTOR PUBLICO"/>
    <x v="0"/>
    <n v="1275536.96"/>
    <x v="1"/>
    <s v="EUROPE FRUIT ENGINEERING INC"/>
    <x v="2"/>
    <s v="ARANDANOS"/>
  </r>
  <r>
    <s v="0003-0001024"/>
    <x v="9"/>
    <x v="1"/>
    <n v="4783263.5999999996"/>
    <s v="2-1476"/>
    <s v="SECTOR PUBLICO"/>
    <x v="0"/>
    <n v="1913305.44"/>
    <x v="1"/>
    <s v="DIGALI S.A."/>
    <x v="1"/>
    <s v="MANZANA"/>
  </r>
  <r>
    <s v="0002-0001006"/>
    <x v="9"/>
    <x v="1"/>
    <n v="11160948.4"/>
    <s v="1-2903"/>
    <s v="SECTOR PUBLICO"/>
    <x v="0"/>
    <n v="4464379.3600000003"/>
    <x v="1"/>
    <s v="INVERITAKA LTDA"/>
    <x v="2"/>
    <s v="ARANDANOS"/>
  </r>
  <r>
    <s v="0001-0002036"/>
    <x v="9"/>
    <x v="1"/>
    <n v="30294002.800000001"/>
    <s v="1-3065"/>
    <s v="SECTOR PRIVADO"/>
    <x v="1"/>
    <n v="0"/>
    <x v="0"/>
    <s v="CORPORACION VENTAS LTDA."/>
    <x v="5"/>
    <s v="ARANDANOS"/>
  </r>
  <r>
    <s v="0002-0001467"/>
    <x v="9"/>
    <x v="1"/>
    <n v="23916318"/>
    <s v="1-3391"/>
    <s v="SECTOR PUBLICO"/>
    <x v="0"/>
    <n v="9566527.2000000011"/>
    <x v="0"/>
    <s v="GILBERTO HURTADO Y CIA. S.C.A."/>
    <x v="4"/>
    <s v="MANZANA"/>
  </r>
  <r>
    <s v="0001-0002240"/>
    <x v="9"/>
    <x v="1"/>
    <n v="39860530"/>
    <s v="2-4444"/>
    <s v="SECTOR PRIVADO"/>
    <x v="0"/>
    <n v="15944212"/>
    <x v="0"/>
    <s v="COMPAÑIA COMERCIAL DE MAQUINARIA LTDA"/>
    <x v="0"/>
    <s v="ARANDANOS"/>
  </r>
  <r>
    <s v="0002-0002436"/>
    <x v="9"/>
    <x v="1"/>
    <n v="33482845.199999999"/>
    <s v="1-3121"/>
    <s v="SECTOR PUBLICO"/>
    <x v="0"/>
    <n v="13393138.08"/>
    <x v="1"/>
    <s v="RESTREP S.C.S."/>
    <x v="2"/>
    <s v="MANZANA"/>
  </r>
  <r>
    <s v="0003-0001412"/>
    <x v="10"/>
    <x v="1"/>
    <n v="32990202.600000001"/>
    <s v="2-4302"/>
    <s v="SECTOR PUBLICO"/>
    <x v="1"/>
    <n v="0"/>
    <x v="0"/>
    <s v="AGROPECUARIA LOS LLANOS LIMITADA"/>
    <x v="6"/>
    <s v="MANZANA"/>
  </r>
  <r>
    <s v="0002-0001729"/>
    <x v="10"/>
    <x v="1"/>
    <n v="49485303.899999999"/>
    <s v="1-2701"/>
    <s v="SECTOR PRIVADO"/>
    <x v="0"/>
    <n v="19794121.559999999"/>
    <x v="1"/>
    <s v="INCUBDY S.A.L."/>
    <x v="2"/>
    <s v="MANZANA"/>
  </r>
  <r>
    <s v="0003-0002680"/>
    <x v="10"/>
    <x v="1"/>
    <n v="65980405.200000003"/>
    <s v="2-2549"/>
    <s v="SECTOR PUBLICO"/>
    <x v="0"/>
    <n v="26392162.080000002"/>
    <x v="0"/>
    <s v="SANTANDER POLLOSAN LTDA"/>
    <x v="7"/>
    <s v="ARANDANOS"/>
  </r>
  <r>
    <s v="0003-0001681"/>
    <x v="10"/>
    <x v="1"/>
    <n v="16495101.300000001"/>
    <s v="1-2608"/>
    <s v="SECTOR PRIVADO"/>
    <x v="1"/>
    <n v="0"/>
    <x v="0"/>
    <s v="COMPAÑIA  CALIMA S A"/>
    <x v="8"/>
    <s v="ARANDANOS"/>
  </r>
  <r>
    <s v="0003-0002791"/>
    <x v="11"/>
    <x v="1"/>
    <n v="16664442.700000001"/>
    <s v="1-4290"/>
    <s v="SECTOR PUBLICO"/>
    <x v="0"/>
    <n v="6665777.080000001"/>
    <x v="1"/>
    <s v="_x000a_AGRICULTURAL SALES"/>
    <x v="1"/>
    <s v="MANZANA"/>
  </r>
  <r>
    <s v="0002-0001757"/>
    <x v="11"/>
    <x v="1"/>
    <n v="4999332.8099999996"/>
    <s v="1-3393"/>
    <s v="SECTOR PUBLICO"/>
    <x v="0"/>
    <n v="1999733.1239999998"/>
    <x v="0"/>
    <s v="LG INDUSTRIAL SYSTEMS DE COLOMBIA S A"/>
    <x v="8"/>
    <s v="ARANDANOS"/>
  </r>
  <r>
    <s v="0003-0002622"/>
    <x v="11"/>
    <x v="1"/>
    <n v="11665109.890000001"/>
    <s v="1-2907"/>
    <s v="SECTOR PRIVADO"/>
    <x v="0"/>
    <n v="4666043.9560000002"/>
    <x v="1"/>
    <s v="GROUP KANSAS"/>
    <x v="1"/>
    <s v="ARANDANOS"/>
  </r>
  <r>
    <s v="0003-0002978"/>
    <x v="11"/>
    <x v="1"/>
    <n v="31662441.129999999"/>
    <s v="2-3172"/>
    <s v="SECTOR PRIVADO"/>
    <x v="0"/>
    <n v="12664976.452"/>
    <x v="0"/>
    <s v="MITSUBISHI CORPORATION SUCURSAL EN COLOMBIA"/>
    <x v="8"/>
    <s v="MANZANA"/>
  </r>
  <r>
    <s v="0002-0001540"/>
    <x v="11"/>
    <x v="1"/>
    <n v="41661106.75"/>
    <s v="2-4673"/>
    <s v="SECTOR PUBLICO"/>
    <x v="0"/>
    <n v="16664442.700000001"/>
    <x v="1"/>
    <s v="SAPUGA S.A."/>
    <x v="2"/>
    <s v="MANZANA"/>
  </r>
  <r>
    <s v="0001-0002267"/>
    <x v="11"/>
    <x v="1"/>
    <n v="24996664.050000001"/>
    <s v="1-3752"/>
    <s v="SECTOR PRIVADO"/>
    <x v="0"/>
    <n v="9998665.620000001"/>
    <x v="0"/>
    <s v="TINZUQUE LTDA"/>
    <x v="0"/>
    <s v="ARANDANOS"/>
  </r>
  <r>
    <s v="0003-0001381"/>
    <x v="11"/>
    <x v="1"/>
    <n v="34995329.670000002"/>
    <s v="2-1707"/>
    <s v="SECTOR PUBLICO"/>
    <x v="1"/>
    <n v="0"/>
    <x v="1"/>
    <s v="FORES SAN JUAN S.A. C.I."/>
    <x v="3"/>
    <s v="MANZANA"/>
  </r>
  <r>
    <s v="0003-0001464"/>
    <x v="0"/>
    <x v="2"/>
    <n v="64917247.5"/>
    <s v="1-4951"/>
    <s v="SECTOR PRIVADO"/>
    <x v="1"/>
    <n v="0"/>
    <x v="1"/>
    <s v="APPLE SALES "/>
    <x v="1"/>
    <s v="UVA"/>
  </r>
  <r>
    <s v="0001-0001381"/>
    <x v="0"/>
    <x v="2"/>
    <n v="108195412.5"/>
    <s v="2-4005"/>
    <s v="SECTOR PUBLICO"/>
    <x v="1"/>
    <n v="0"/>
    <x v="1"/>
    <s v="FRUIT SALES COMPANY"/>
    <x v="1"/>
    <s v="MANZANA"/>
  </r>
  <r>
    <s v="0003-0002848"/>
    <x v="0"/>
    <x v="2"/>
    <n v="21639082.5"/>
    <s v="1-2094"/>
    <s v="SECTOR PUBLICO"/>
    <x v="1"/>
    <n v="0"/>
    <x v="1"/>
    <s v="TURFIN S.A."/>
    <x v="3"/>
    <s v="MANZANA"/>
  </r>
  <r>
    <s v="0002-0002608"/>
    <x v="0"/>
    <x v="2"/>
    <n v="4327816.5"/>
    <s v="2-3013"/>
    <s v="SECTOR PUBLICO"/>
    <x v="0"/>
    <n v="1731126.6"/>
    <x v="0"/>
    <s v="FRUTIVOLAVIA LTDA SOCIEDAD COMERCIALIZADORA INTERNACIONAL"/>
    <x v="6"/>
    <s v="MANZANA"/>
  </r>
  <r>
    <s v="0003-0002802"/>
    <x v="0"/>
    <x v="2"/>
    <n v="17311266"/>
    <s v="2-4603"/>
    <s v="SECTOR PRIVADO"/>
    <x v="0"/>
    <n v="6924506.4000000004"/>
    <x v="1"/>
    <s v="RAPID FRUIT"/>
    <x v="1"/>
    <s v="MANZANA"/>
  </r>
  <r>
    <s v="0001-0001186"/>
    <x v="1"/>
    <x v="2"/>
    <n v="43129052.800000004"/>
    <s v="2-4930"/>
    <s v="SECTOR PUBLICO"/>
    <x v="1"/>
    <n v="0"/>
    <x v="0"/>
    <s v="CABAL Y CIA LTDA"/>
    <x v="5"/>
    <s v="UVA"/>
  </r>
  <r>
    <s v="0003-0001491"/>
    <x v="1"/>
    <x v="2"/>
    <n v="64693579.199999996"/>
    <s v="1-4210"/>
    <s v="SECTOR PUBLICO"/>
    <x v="1"/>
    <n v="0"/>
    <x v="1"/>
    <s v="DESACOL S.A."/>
    <x v="3"/>
    <s v="PERA"/>
  </r>
  <r>
    <s v="0003-0001938"/>
    <x v="1"/>
    <x v="2"/>
    <n v="86258105.600000009"/>
    <s v="2-1625"/>
    <s v="SECTOR PUBLICO"/>
    <x v="0"/>
    <n v="34503242.240000002"/>
    <x v="0"/>
    <s v="CONSORCIO DE SERVICIOS INTEGRADOS DE COMERCIO EXTERIOR CONSIMEX S.A."/>
    <x v="6"/>
    <s v="PERA"/>
  </r>
  <r>
    <s v="0003-0001267"/>
    <x v="1"/>
    <x v="2"/>
    <n v="6469357.9199999999"/>
    <s v="2-3420"/>
    <s v="SECTOR PRIVADO"/>
    <x v="0"/>
    <n v="2587743.1680000001"/>
    <x v="0"/>
    <s v="COMPAÑIA COMERCIAL EL DORADO LTDA"/>
    <x v="5"/>
    <s v="PERA"/>
  </r>
  <r>
    <s v="0003-0001904"/>
    <x v="1"/>
    <x v="2"/>
    <n v="15095168.480000002"/>
    <s v="1-2765"/>
    <s v="SECTOR PUBLICO"/>
    <x v="0"/>
    <n v="6038067.3920000009"/>
    <x v="0"/>
    <s v="ITELCA LTDA"/>
    <x v="7"/>
    <s v="ARANDANOS"/>
  </r>
  <r>
    <s v="0002-0001961"/>
    <x v="2"/>
    <x v="2"/>
    <n v="23027547.18"/>
    <s v="2-2081"/>
    <s v="SECTOR PUBLICO"/>
    <x v="1"/>
    <n v="0"/>
    <x v="1"/>
    <s v="DISTRIBUCIONES ARBELAEZ Y SIERRA SURTILINEAS DEL CARIBE Y CIA LTDA"/>
    <x v="3"/>
    <s v="ARANDANOS"/>
  </r>
  <r>
    <s v="0002-0002696"/>
    <x v="2"/>
    <x v="2"/>
    <n v="125604802.8"/>
    <s v="1-3402"/>
    <s v="SECTOR PUBLICO"/>
    <x v="0"/>
    <n v="50241921.120000005"/>
    <x v="0"/>
    <s v=" PAULY PHARMACEUTICAL S.A"/>
    <x v="5"/>
    <s v="MANZANA"/>
  </r>
  <r>
    <s v="0001-0001148"/>
    <x v="2"/>
    <x v="2"/>
    <n v="41868267.600000001"/>
    <s v="1-3159"/>
    <s v="SECTOR PUBLICO"/>
    <x v="1"/>
    <n v="0"/>
    <x v="1"/>
    <s v="AGRISOCIALITY "/>
    <x v="1"/>
    <s v="ARANDANOS"/>
  </r>
  <r>
    <s v="0003-0001584"/>
    <x v="2"/>
    <x v="2"/>
    <n v="18840720.419999998"/>
    <s v="2-4955"/>
    <s v="SECTOR PRIVADO"/>
    <x v="0"/>
    <n v="7536288.1679999996"/>
    <x v="1"/>
    <s v="TINZUQUE LTDA"/>
    <x v="2"/>
    <s v="UVA"/>
  </r>
  <r>
    <s v="0001-0002046"/>
    <x v="3"/>
    <x v="2"/>
    <n v="9665576.9500000011"/>
    <s v="1-2466"/>
    <s v="SECTOR PUBLICO"/>
    <x v="1"/>
    <n v="0"/>
    <x v="1"/>
    <s v="TEXML YDA"/>
    <x v="2"/>
    <s v="PERA"/>
  </r>
  <r>
    <s v="0002-0001839"/>
    <x v="3"/>
    <x v="2"/>
    <n v="5799346.1699999999"/>
    <s v="1-4491"/>
    <s v="SECTOR PRIVADO"/>
    <x v="1"/>
    <n v="0"/>
    <x v="0"/>
    <s v="VENTAS INSTITUCIONALES LTDA"/>
    <x v="8"/>
    <s v="ARANDANOS"/>
  </r>
  <r>
    <s v="0001-0002761"/>
    <x v="3"/>
    <x v="2"/>
    <n v="13531807.73"/>
    <s v="2-3328"/>
    <s v="SECTOR PUBLICO"/>
    <x v="0"/>
    <n v="5412723.0920000002"/>
    <x v="0"/>
    <s v="ARAUCANIA S A"/>
    <x v="5"/>
    <s v="MANZANA"/>
  </r>
  <r>
    <s v="0002-0002920"/>
    <x v="3"/>
    <x v="2"/>
    <n v="28996730.849999998"/>
    <s v="1-1712"/>
    <s v="SECTOR PRIVADO"/>
    <x v="0"/>
    <n v="11598692.34"/>
    <x v="0"/>
    <s v="ARAUCARIAS LTDA"/>
    <x v="5"/>
    <s v="ARANDANOS"/>
  </r>
  <r>
    <s v="0003-0002293"/>
    <x v="3"/>
    <x v="2"/>
    <n v="57993461.699999996"/>
    <s v="1-3303"/>
    <s v="SECTOR PRIVADO"/>
    <x v="1"/>
    <n v="0"/>
    <x v="1"/>
    <s v="MEGRIWELD"/>
    <x v="1"/>
    <s v="ARANDANOS"/>
  </r>
  <r>
    <s v="0001-0002843"/>
    <x v="3"/>
    <x v="2"/>
    <n v="77324615.600000009"/>
    <s v="2-4073"/>
    <s v="SECTOR PRIVADO"/>
    <x v="0"/>
    <n v="30929846.240000006"/>
    <x v="0"/>
    <s v="COMPAÑIA COMERCIAL CURACAO  S A"/>
    <x v="0"/>
    <s v="ARANDANOS"/>
  </r>
  <r>
    <s v="0001-0002908"/>
    <x v="12"/>
    <x v="2"/>
    <n v="123060114"/>
    <s v="2-3347"/>
    <s v="SECTOR PUBLICO"/>
    <x v="0"/>
    <n v="49224045.600000001"/>
    <x v="1"/>
    <s v="NORTH COMPANY S.A."/>
    <x v="1"/>
    <s v="PERA"/>
  </r>
  <r>
    <s v="0002-0002272"/>
    <x v="4"/>
    <x v="2"/>
    <n v="10255009.5"/>
    <s v="2-4661"/>
    <s v="SECTOR PUBLICO"/>
    <x v="0"/>
    <n v="4102003.8000000003"/>
    <x v="1"/>
    <s v="KFGD YSTA"/>
    <x v="2"/>
    <s v="MANZANA"/>
  </r>
  <r>
    <s v="0003-0001273"/>
    <x v="4"/>
    <x v="2"/>
    <n v="30765028.5"/>
    <s v="1-3087"/>
    <s v="SECTOR PUBLICO"/>
    <x v="0"/>
    <n v="12306011.4"/>
    <x v="0"/>
    <s v="BOGOFORMA LTDA."/>
    <x v="5"/>
    <s v="UVA"/>
  </r>
  <r>
    <s v="0003-0002720"/>
    <x v="4"/>
    <x v="2"/>
    <n v="41020038"/>
    <s v="2-2557"/>
    <s v="SECTOR PRIVADO"/>
    <x v="1"/>
    <n v="0"/>
    <x v="0"/>
    <s v="FERIA MULTIAMBRES LTDA"/>
    <x v="7"/>
    <s v="MANZANA"/>
  </r>
  <r>
    <s v="0001-0002104"/>
    <x v="5"/>
    <x v="2"/>
    <n v="15199007.880000001"/>
    <s v="2-1394"/>
    <s v="SECTOR PUBLICO"/>
    <x v="0"/>
    <n v="6079603.1520000007"/>
    <x v="1"/>
    <s v="KRAUSMUN LIJS"/>
    <x v="2"/>
    <s v="MANZANA"/>
  </r>
  <r>
    <s v="0002-0001608"/>
    <x v="5"/>
    <x v="2"/>
    <n v="6513860.5199999996"/>
    <s v="1-1854"/>
    <s v="SECTOR PRIVADO"/>
    <x v="1"/>
    <n v="0"/>
    <x v="1"/>
    <s v="TRANSFRUIT JALISCO LTDA."/>
    <x v="3"/>
    <s v="PERA"/>
  </r>
  <r>
    <s v="0001-0001965"/>
    <x v="5"/>
    <x v="2"/>
    <n v="32569302.599999998"/>
    <s v="1-1326"/>
    <s v="SECTOR PRIVADO"/>
    <x v="1"/>
    <n v="0"/>
    <x v="1"/>
    <s v="MAESTRIL GUADALAJARA LTDA."/>
    <x v="3"/>
    <s v="UVA"/>
  </r>
  <r>
    <s v="0003-0002872"/>
    <x v="5"/>
    <x v="2"/>
    <n v="54282171"/>
    <s v="1-3430"/>
    <s v="SECTOR PUBLICO"/>
    <x v="1"/>
    <n v="0"/>
    <x v="0"/>
    <s v="RPTN FERCON LTDA."/>
    <x v="8"/>
    <s v="MANZANA"/>
  </r>
  <r>
    <s v="0002-0001370"/>
    <x v="5"/>
    <x v="2"/>
    <n v="86851473.600000009"/>
    <s v="1-2581"/>
    <s v="SECTOR PRIVADO"/>
    <x v="1"/>
    <n v="0"/>
    <x v="1"/>
    <s v=" MEGRIWELD UNITED"/>
    <x v="1"/>
    <s v="ARANDANOS"/>
  </r>
  <r>
    <s v="0002-0001313"/>
    <x v="5"/>
    <x v="2"/>
    <n v="21712868.400000002"/>
    <s v="2-4432"/>
    <s v="SECTOR PRIVADO"/>
    <x v="1"/>
    <n v="0"/>
    <x v="1"/>
    <s v="NORTH AMERICAN FRUIT"/>
    <x v="1"/>
    <s v="ARANDANOS"/>
  </r>
  <r>
    <s v="0002-0002305"/>
    <x v="6"/>
    <x v="2"/>
    <n v="65643525.299999997"/>
    <s v="2-1668"/>
    <s v="SECTOR PUBLICO"/>
    <x v="0"/>
    <n v="26257410.120000001"/>
    <x v="1"/>
    <s v="COUNTRY FRUIT SALES"/>
    <x v="1"/>
    <s v="PERA"/>
  </r>
  <r>
    <s v="0001-0001960"/>
    <x v="6"/>
    <x v="2"/>
    <n v="10940587.550000001"/>
    <s v="1-3510"/>
    <s v="SECTOR PUBLICO"/>
    <x v="0"/>
    <n v="4376235.0200000005"/>
    <x v="0"/>
    <s v=" EL CARMEN S.C.A."/>
    <x v="4"/>
    <s v="ARANDANOS"/>
  </r>
  <r>
    <s v="0002-0001949"/>
    <x v="6"/>
    <x v="2"/>
    <n v="32821762.649999999"/>
    <s v="2-4963"/>
    <s v="SECTOR PRIVADO"/>
    <x v="1"/>
    <n v="0"/>
    <x v="1"/>
    <s v="BESTRUE "/>
    <x v="1"/>
    <s v="MANZANA"/>
  </r>
  <r>
    <s v="0001-0002304"/>
    <x v="6"/>
    <x v="2"/>
    <n v="41574232.689999998"/>
    <s v="2-4861"/>
    <s v="SECTOR PRIVADO"/>
    <x v="0"/>
    <n v="16629693.075999999"/>
    <x v="1"/>
    <s v="COMERCIALIZADORA MONTERREY LTDA"/>
    <x v="3"/>
    <s v="MANZANA"/>
  </r>
  <r>
    <s v="0003-0001499"/>
    <x v="6"/>
    <x v="2"/>
    <n v="45950467.710000001"/>
    <s v="1-4597"/>
    <s v="SECTOR PUBLICO"/>
    <x v="1"/>
    <n v="0"/>
    <x v="0"/>
    <s v="PROALIMENTOS LIMITADA"/>
    <x v="5"/>
    <s v="PERA"/>
  </r>
  <r>
    <s v="0003-0001508"/>
    <x v="6"/>
    <x v="2"/>
    <n v="21881175.100000001"/>
    <s v="1-3200"/>
    <s v="SECTOR PRIVADO"/>
    <x v="1"/>
    <n v="0"/>
    <x v="1"/>
    <s v="JKL PRONSTER"/>
    <x v="2"/>
    <s v="UVA"/>
  </r>
  <r>
    <s v="0002-0001722"/>
    <x v="7"/>
    <x v="2"/>
    <n v="19989964.800000001"/>
    <s v="2-2568"/>
    <s v="SECTOR PUBLICO"/>
    <x v="0"/>
    <n v="7995985.9200000009"/>
    <x v="0"/>
    <s v="FRUTAS DEL VALLE"/>
    <x v="0"/>
    <s v="MANZANA"/>
  </r>
  <r>
    <s v="0002-0002403"/>
    <x v="7"/>
    <x v="2"/>
    <n v="39979929.600000001"/>
    <s v="2-4163"/>
    <s v="SECTOR PUBLICO"/>
    <x v="1"/>
    <n v="0"/>
    <x v="1"/>
    <s v="COLDERFRUIT"/>
    <x v="1"/>
    <s v="ARANDANOS"/>
  </r>
  <r>
    <s v="0002-0002151"/>
    <x v="7"/>
    <x v="2"/>
    <n v="59969894.399999999"/>
    <s v="1-1262"/>
    <s v="SECTOR PUBLICO"/>
    <x v="1"/>
    <n v="0"/>
    <x v="1"/>
    <s v="SUPRA S.A."/>
    <x v="1"/>
    <s v="ARANDANOS"/>
  </r>
  <r>
    <s v="0001-0001409"/>
    <x v="7"/>
    <x v="2"/>
    <n v="9994982.4000000004"/>
    <s v="1-4202"/>
    <s v="SECTOR PUBLICO"/>
    <x v="1"/>
    <n v="0"/>
    <x v="0"/>
    <s v="DISTRICONDOR LIMITADA"/>
    <x v="4"/>
    <s v="PERA"/>
  </r>
  <r>
    <s v="0001-0002690"/>
    <x v="7"/>
    <x v="2"/>
    <n v="7995985.9199999999"/>
    <s v="2-1687"/>
    <s v="SECTOR PRIVADO"/>
    <x v="1"/>
    <n v="0"/>
    <x v="1"/>
    <s v="MRKT LIDFER"/>
    <x v="2"/>
    <s v="MANZANA"/>
  </r>
  <r>
    <s v="0001-0002414"/>
    <x v="7"/>
    <x v="2"/>
    <n v="61968890.880000003"/>
    <s v="2-3168"/>
    <s v="SECTOR PRIVADO"/>
    <x v="1"/>
    <n v="0"/>
    <x v="0"/>
    <s v="GARCINTRAS S.A."/>
    <x v="5"/>
    <s v="ARANDANOS"/>
  </r>
  <r>
    <s v="0002-0002783"/>
    <x v="8"/>
    <x v="2"/>
    <n v="86176657.200000003"/>
    <s v="2-1458"/>
    <s v="SECTOR PRIVADO"/>
    <x v="1"/>
    <n v="0"/>
    <x v="1"/>
    <s v="BUSSINES UNITED"/>
    <x v="1"/>
    <s v="MANZANA"/>
  </r>
  <r>
    <s v="0001-0001050"/>
    <x v="8"/>
    <x v="2"/>
    <n v="6463249.29"/>
    <s v="1-4537"/>
    <s v="SECTOR PRIVADO"/>
    <x v="0"/>
    <n v="2585299.716"/>
    <x v="0"/>
    <s v="AUTOFRUIT S.A"/>
    <x v="8"/>
    <s v="MANZANA"/>
  </r>
  <r>
    <s v="0001-0002301"/>
    <x v="8"/>
    <x v="2"/>
    <n v="15080915.010000002"/>
    <s v="2-2354"/>
    <s v="SECTOR PUBLICO"/>
    <x v="0"/>
    <n v="6032366.0040000007"/>
    <x v="1"/>
    <s v="PROCAR INVERSIONES S EN C S"/>
    <x v="3"/>
    <s v="UVA"/>
  </r>
  <r>
    <s v="0001-0001845"/>
    <x v="8"/>
    <x v="2"/>
    <n v="43088328.600000001"/>
    <s v="2-2220"/>
    <s v="SECTOR PUBLICO"/>
    <x v="1"/>
    <n v="0"/>
    <x v="0"/>
    <s v="AUTOMAYOR S A"/>
    <x v="6"/>
    <s v="ARANDANOS"/>
  </r>
  <r>
    <s v="0003-0001809"/>
    <x v="8"/>
    <x v="2"/>
    <n v="28007413.59"/>
    <s v="2-4713"/>
    <s v="SECTOR PRIVADO"/>
    <x v="0"/>
    <n v="11202965.436000001"/>
    <x v="1"/>
    <s v="FRUIT CITY COMPANY"/>
    <x v="1"/>
    <s v="UVA"/>
  </r>
  <r>
    <s v="0001-0002249"/>
    <x v="8"/>
    <x v="2"/>
    <n v="36625079.310000002"/>
    <s v="1-3334"/>
    <s v="SECTOR PRIVADO"/>
    <x v="0"/>
    <n v="14650031.724000001"/>
    <x v="0"/>
    <s v="OBYCO S.A."/>
    <x v="7"/>
    <s v="PERA"/>
  </r>
  <r>
    <s v="0003-0001974"/>
    <x v="9"/>
    <x v="2"/>
    <n v="8656694.6400000006"/>
    <s v="1-1301"/>
    <s v="SECTOR PRIVADO"/>
    <x v="1"/>
    <n v="0"/>
    <x v="0"/>
    <s v="TOLIMOTOS LIMITADA"/>
    <x v="0"/>
    <s v="MANZANA"/>
  </r>
  <r>
    <s v="0002-0002719"/>
    <x v="9"/>
    <x v="2"/>
    <n v="12985041.959999999"/>
    <s v="2-4308"/>
    <s v="SECTOR PUBLICO"/>
    <x v="0"/>
    <n v="5194016.784"/>
    <x v="1"/>
    <s v="THE KING FRUIT"/>
    <x v="1"/>
    <s v="PERA"/>
  </r>
  <r>
    <s v="0002-0002556"/>
    <x v="9"/>
    <x v="2"/>
    <n v="43283473.200000003"/>
    <s v="1-3463"/>
    <s v="SECTOR PRIVADO"/>
    <x v="1"/>
    <n v="0"/>
    <x v="1"/>
    <s v="LATINOAMERICAN BUSSINES"/>
    <x v="1"/>
    <s v="MANZANA"/>
  </r>
  <r>
    <s v="0003-0002675"/>
    <x v="9"/>
    <x v="2"/>
    <n v="32462604.899999999"/>
    <s v="1-2085"/>
    <s v="SECTOR PUBLICO"/>
    <x v="1"/>
    <n v="0"/>
    <x v="1"/>
    <s v="WASHINGTON BLUE"/>
    <x v="1"/>
    <s v="UVA"/>
  </r>
  <r>
    <s v="0001-0002616"/>
    <x v="9"/>
    <x v="2"/>
    <n v="54104341.5"/>
    <s v="2-3310"/>
    <s v="SECTOR PRIVADO"/>
    <x v="1"/>
    <n v="0"/>
    <x v="0"/>
    <s v="MARUBENI CORPORATION SUCURSAL"/>
    <x v="8"/>
    <s v="UVA"/>
  </r>
  <r>
    <s v="0003-0002427"/>
    <x v="9"/>
    <x v="2"/>
    <n v="64925209.799999997"/>
    <s v="1-4141"/>
    <s v="SECTOR PUBLICO"/>
    <x v="0"/>
    <n v="25970083.920000002"/>
    <x v="0"/>
    <s v="R &amp; A GALANTE HERRERA LTDA"/>
    <x v="5"/>
    <s v="UVA"/>
  </r>
  <r>
    <s v="0001-0001369"/>
    <x v="10"/>
    <x v="2"/>
    <n v="25550879.640000001"/>
    <s v="2-3115"/>
    <s v="SECTOR PUBLICO"/>
    <x v="0"/>
    <n v="10220351.856000001"/>
    <x v="1"/>
    <s v="_x000a_BON ET BON MARCHÉ"/>
    <x v="2"/>
    <s v="MANZANA"/>
  </r>
  <r>
    <s v="0002-0002991"/>
    <x v="10"/>
    <x v="2"/>
    <n v="27680119.609999999"/>
    <s v="2-2225"/>
    <s v="SECTOR PRIVADO"/>
    <x v="1"/>
    <n v="0"/>
    <x v="0"/>
    <s v="VEGA DEL SUR S.A."/>
    <x v="8"/>
    <s v="ARANDANOS"/>
  </r>
  <r>
    <s v="0002-0001472"/>
    <x v="10"/>
    <x v="2"/>
    <n v="42584799.400000006"/>
    <s v="1-2257"/>
    <s v="SECTOR PRIVADO"/>
    <x v="0"/>
    <n v="17033919.760000002"/>
    <x v="1"/>
    <s v="PROMISE FUTURE S.A."/>
    <x v="1"/>
    <s v="MANZANA"/>
  </r>
  <r>
    <s v="0001-0001058"/>
    <x v="10"/>
    <x v="2"/>
    <n v="6387719.9100000001"/>
    <s v="1-4180"/>
    <s v="SECTOR PUBLICO"/>
    <x v="0"/>
    <n v="2555087.9640000002"/>
    <x v="0"/>
    <s v="ORTIZ REY LTDA"/>
    <x v="4"/>
    <s v="ARANDANOS"/>
  </r>
  <r>
    <s v="0003-0001402"/>
    <x v="10"/>
    <x v="2"/>
    <n v="14904679.790000001"/>
    <s v="1-3935"/>
    <s v="SECTOR PUBLICO"/>
    <x v="1"/>
    <n v="0"/>
    <x v="1"/>
    <s v="CONSRUCTORAA&amp;CS.A."/>
    <x v="1"/>
    <s v="PERA"/>
  </r>
  <r>
    <s v="0003-0001367"/>
    <x v="10"/>
    <x v="2"/>
    <n v="95815798.650000006"/>
    <s v="2-2392"/>
    <s v="SECTOR PRIVADO"/>
    <x v="0"/>
    <n v="38326319.460000001"/>
    <x v="1"/>
    <s v="GREGTOR LTDA"/>
    <x v="2"/>
    <s v="UVA"/>
  </r>
  <r>
    <s v="0003-0001115"/>
    <x v="11"/>
    <x v="2"/>
    <n v="29631096.460000005"/>
    <s v="1-4818"/>
    <s v="SECTOR PRIVADO"/>
    <x v="0"/>
    <n v="11852438.584000003"/>
    <x v="0"/>
    <s v="COCO COMPAÑIA LTDA"/>
    <x v="6"/>
    <s v="ARANDANOS"/>
  </r>
  <r>
    <s v="0001-0001166"/>
    <x v="11"/>
    <x v="2"/>
    <n v="33864110.240000002"/>
    <s v="2-3085"/>
    <s v="SECTOR PUBLICO"/>
    <x v="1"/>
    <n v="0"/>
    <x v="1"/>
    <s v="SPEED CITY LT"/>
    <x v="1"/>
    <s v="MANZANA"/>
  </r>
  <r>
    <s v="0002-0001139"/>
    <x v="11"/>
    <x v="2"/>
    <n v="52912672.25"/>
    <s v="1-4016"/>
    <s v="SECTOR PRIVADO"/>
    <x v="0"/>
    <n v="21165068.900000002"/>
    <x v="1"/>
    <s v="ORDOÑEZ CARDENAS Y CIA "/>
    <x v="3"/>
    <s v="PERA"/>
  </r>
  <r>
    <s v="0002-0001599"/>
    <x v="11"/>
    <x v="2"/>
    <n v="31747603.349999998"/>
    <s v="1-3695"/>
    <s v="SECTOR PUBLICO"/>
    <x v="0"/>
    <n v="12699041.34"/>
    <x v="1"/>
    <s v="TRIANON S.A."/>
    <x v="1"/>
    <s v="PERA"/>
  </r>
  <r>
    <s v="0001-0001905"/>
    <x v="11"/>
    <x v="2"/>
    <n v="57145686.030000001"/>
    <s v="2-2955"/>
    <s v="SECTOR PRIVADO"/>
    <x v="1"/>
    <n v="0"/>
    <x v="1"/>
    <s v="FRUTICOLA JUAREZ"/>
    <x v="3"/>
    <s v="PERA"/>
  </r>
  <r>
    <s v="0002-0002398"/>
    <x v="11"/>
    <x v="2"/>
    <n v="6349520.6699999999"/>
    <s v="1-4756"/>
    <s v="SECTOR PRIVADO"/>
    <x v="1"/>
    <n v="0"/>
    <x v="0"/>
    <s v="FUNDER ESCOBAR S.A."/>
    <x v="6"/>
    <s v="UVA"/>
  </r>
  <r>
    <s v="0003-0001242"/>
    <x v="0"/>
    <x v="3"/>
    <n v="27816343.800000001"/>
    <s v="1-2657"/>
    <s v="SECTOR PRIVADO"/>
    <x v="1"/>
    <n v="0"/>
    <x v="1"/>
    <s v="VILLEGAS ASOCIADOS S A"/>
    <x v="3"/>
    <s v="PERA"/>
  </r>
  <r>
    <s v="0003-0001497"/>
    <x v="0"/>
    <x v="3"/>
    <n v="25498315.149999999"/>
    <s v="2-4128"/>
    <s v="SECTOR PUBLICO"/>
    <x v="0"/>
    <n v="10199326.060000001"/>
    <x v="1"/>
    <s v="ZETTA YRPUN LIMITADA"/>
    <x v="2"/>
    <s v="MANZANA"/>
  </r>
  <r>
    <s v="0002-0001723"/>
    <x v="0"/>
    <x v="3"/>
    <n v="39406487.050000004"/>
    <s v="1-4079"/>
    <s v="SECTOR PUBLICO"/>
    <x v="1"/>
    <n v="0"/>
    <x v="1"/>
    <s v="CARTOPEL S.A."/>
    <x v="3"/>
    <s v="UVA"/>
  </r>
  <r>
    <s v="0002-0001313"/>
    <x v="0"/>
    <x v="3"/>
    <n v="46360573"/>
    <s v="2-4432"/>
    <s v="SECTOR PUBLICO"/>
    <x v="1"/>
    <n v="0"/>
    <x v="0"/>
    <s v="ALVARO VELEZ Y CIA LTDA."/>
    <x v="0"/>
    <s v="PERA"/>
  </r>
  <r>
    <s v="0002-0002305"/>
    <x v="0"/>
    <x v="3"/>
    <n v="57950716.25"/>
    <s v="2-1668"/>
    <s v="SECTOR PUBLICO"/>
    <x v="0"/>
    <n v="23180286.5"/>
    <x v="1"/>
    <s v="NORTH AMERICAN FRUIT COMPANIES"/>
    <x v="1"/>
    <s v="ARANDANOS"/>
  </r>
  <r>
    <s v="0001-0001960"/>
    <x v="0"/>
    <x v="3"/>
    <n v="34770429.75"/>
    <s v="1-3510"/>
    <s v="SECTOR PRIVADO"/>
    <x v="1"/>
    <n v="0"/>
    <x v="1"/>
    <s v="SINCO LTDA S.C.A."/>
    <x v="2"/>
    <s v="ARANDANOS"/>
  </r>
  <r>
    <s v="0002-0001949"/>
    <x v="1"/>
    <x v="3"/>
    <n v="94174711.200000003"/>
    <s v="2-4963"/>
    <s v="SECTOR PUBLICO"/>
    <x v="1"/>
    <n v="0"/>
    <x v="1"/>
    <s v="DOW CORNING HOLAND S.A."/>
    <x v="2"/>
    <s v="MANZANA"/>
  </r>
  <r>
    <s v="0001-0002304"/>
    <x v="1"/>
    <x v="3"/>
    <n v="70631033.399999991"/>
    <s v="2-4861"/>
    <s v="SECTOR PUBLICO"/>
    <x v="1"/>
    <n v="0"/>
    <x v="1"/>
    <s v="SSK COMPANIES"/>
    <x v="2"/>
    <s v="ARANDANOS"/>
  </r>
  <r>
    <s v="0003-0001499"/>
    <x v="1"/>
    <x v="3"/>
    <n v="23543677.800000001"/>
    <s v="1-4597"/>
    <s v="SECTOR PRIVADO"/>
    <x v="0"/>
    <n v="9417471.120000001"/>
    <x v="1"/>
    <s v="SUMAZARI S.A"/>
    <x v="1"/>
    <s v="ARANDANOS"/>
  </r>
  <r>
    <s v="0003-0001508"/>
    <x v="1"/>
    <x v="3"/>
    <n v="35315516.699999996"/>
    <s v="1-3200"/>
    <s v="SECTOR PUBLICO"/>
    <x v="1"/>
    <n v="0"/>
    <x v="1"/>
    <s v="CALYPSO MONTERREY LTDA"/>
    <x v="3"/>
    <s v="UVA"/>
  </r>
  <r>
    <s v="0002-0001722"/>
    <x v="1"/>
    <x v="3"/>
    <n v="11771838.9"/>
    <s v="2-2568"/>
    <s v="SECTOR PUBLICO"/>
    <x v="0"/>
    <n v="4708735.5600000005"/>
    <x v="0"/>
    <s v="RUDESCO S.A."/>
    <x v="4"/>
    <s v="ARANDANOS"/>
  </r>
  <r>
    <s v="0002-0002403"/>
    <x v="2"/>
    <x v="3"/>
    <n v="71875485"/>
    <s v="2-4163"/>
    <s v="SECTOR PUBLICO"/>
    <x v="1"/>
    <n v="0"/>
    <x v="1"/>
    <s v="INVERSIONES Y NEGOCIOS FRUTICOLAS S.A."/>
    <x v="3"/>
    <s v="UVA"/>
  </r>
  <r>
    <s v="0002-0002151"/>
    <x v="2"/>
    <x v="3"/>
    <n v="76667184"/>
    <s v="1-1262"/>
    <s v="SECTOR PRIVADO"/>
    <x v="1"/>
    <n v="0"/>
    <x v="1"/>
    <s v="INVESTISSEMENTS_x000a_"/>
    <x v="2"/>
    <s v="UVA"/>
  </r>
  <r>
    <s v="0001-0001409"/>
    <x v="2"/>
    <x v="3"/>
    <n v="67083786.000000007"/>
    <s v="1-4202"/>
    <s v="SECTOR PUBLICO"/>
    <x v="1"/>
    <n v="0"/>
    <x v="1"/>
    <s v="LINHAMDAN ARBOLD COMPANY "/>
    <x v="1"/>
    <s v="MANZANA"/>
  </r>
  <r>
    <s v="0001-0002690"/>
    <x v="2"/>
    <x v="3"/>
    <n v="23958495"/>
    <s v="2-1687"/>
    <s v="SECTOR PRIVADO"/>
    <x v="1"/>
    <n v="0"/>
    <x v="1"/>
    <s v="INVERSIONES VIENA S.A."/>
    <x v="3"/>
    <s v="PERA"/>
  </r>
  <r>
    <s v="0001-0002414"/>
    <x v="3"/>
    <x v="3"/>
    <n v="11531649.200000001"/>
    <s v="2-3168"/>
    <s v="SECTOR PUBLICO"/>
    <x v="0"/>
    <n v="4612659.6800000006"/>
    <x v="1"/>
    <s v="BEGOLE S.A."/>
    <x v="2"/>
    <s v="ARANDANOS"/>
  </r>
  <r>
    <s v="0002-0002783"/>
    <x v="3"/>
    <x v="3"/>
    <n v="34594947.600000001"/>
    <s v="2-1458"/>
    <s v="SECTOR PRIVADO"/>
    <x v="1"/>
    <n v="0"/>
    <x v="1"/>
    <s v="EUROPE FRUIT ENGINEERING INC"/>
    <x v="2"/>
    <s v="ARANDANOS"/>
  </r>
  <r>
    <s v="0001-0001050"/>
    <x v="3"/>
    <x v="3"/>
    <n v="69189895.200000003"/>
    <s v="1-4537"/>
    <s v="SECTOR PUBLICO"/>
    <x v="0"/>
    <n v="27675958.080000002"/>
    <x v="1"/>
    <s v="DIGALI S.A."/>
    <x v="1"/>
    <s v="PERA"/>
  </r>
  <r>
    <s v="0001-0002301"/>
    <x v="3"/>
    <x v="3"/>
    <n v="92253193.600000009"/>
    <s v="2-2354"/>
    <s v="SECTOR PRIVADO"/>
    <x v="1"/>
    <n v="0"/>
    <x v="1"/>
    <s v="INVERITAKA LTDA"/>
    <x v="2"/>
    <s v="ARANDANOS"/>
  </r>
  <r>
    <s v="0001-0001845"/>
    <x v="3"/>
    <x v="3"/>
    <n v="23063298.400000002"/>
    <s v="2-2220"/>
    <s v="SECTOR PUBLICO"/>
    <x v="0"/>
    <n v="9225319.3600000013"/>
    <x v="0"/>
    <s v="CORPORACION VENTAS LTDA."/>
    <x v="5"/>
    <s v="MANZANA"/>
  </r>
  <r>
    <s v="0003-0001809"/>
    <x v="4"/>
    <x v="3"/>
    <n v="47577263"/>
    <s v="2-4713"/>
    <s v="SECTOR PRIVADO"/>
    <x v="1"/>
    <n v="0"/>
    <x v="0"/>
    <s v="GILBERTO HURTADO Y CIA. S.C.A."/>
    <x v="4"/>
    <s v="ARANDANOS"/>
  </r>
  <r>
    <s v="0001-0002249"/>
    <x v="4"/>
    <x v="3"/>
    <n v="49956126.149999999"/>
    <s v="1-3334"/>
    <s v="SECTOR PRIVADO"/>
    <x v="0"/>
    <n v="19982450.460000001"/>
    <x v="0"/>
    <s v="COMPAÑIA COMERCIAL DE MAQUINARIA LTDA"/>
    <x v="0"/>
    <s v="MANZANA"/>
  </r>
  <r>
    <s v="0003-0001974"/>
    <x v="4"/>
    <x v="3"/>
    <n v="21409768.349999998"/>
    <s v="1-1301"/>
    <s v="SECTOR PRIVADO"/>
    <x v="0"/>
    <n v="8563907.3399999999"/>
    <x v="1"/>
    <s v="RESTREP S.C.S."/>
    <x v="2"/>
    <s v="ARANDANOS"/>
  </r>
  <r>
    <s v="0002-0002719"/>
    <x v="4"/>
    <x v="3"/>
    <n v="47577263"/>
    <s v="2-4308"/>
    <s v="SECTOR PRIVADO"/>
    <x v="0"/>
    <n v="19030905.199999999"/>
    <x v="0"/>
    <s v="AGROPECUARIA LOS LLANOS LIMITADA"/>
    <x v="6"/>
    <s v="ARANDANOS"/>
  </r>
  <r>
    <s v="0002-0002556"/>
    <x v="4"/>
    <x v="3"/>
    <n v="71365894.5"/>
    <s v="1-3463"/>
    <s v="SECTOR PUBLICO"/>
    <x v="1"/>
    <n v="0"/>
    <x v="1"/>
    <s v="INCUBDY S.A.L."/>
    <x v="2"/>
    <s v="UVA"/>
  </r>
  <r>
    <s v="0003-0002675"/>
    <x v="5"/>
    <x v="3"/>
    <n v="7228725.6600000001"/>
    <s v="1-2085"/>
    <s v="SECTOR PUBLICO"/>
    <x v="1"/>
    <n v="0"/>
    <x v="0"/>
    <s v="SANTANDER POLLOSAN LTDA"/>
    <x v="7"/>
    <s v="MANZANA"/>
  </r>
  <r>
    <s v="0001-0002616"/>
    <x v="5"/>
    <x v="3"/>
    <n v="9638300.8800000008"/>
    <s v="2-3310"/>
    <s v="SECTOR PRIVADO"/>
    <x v="0"/>
    <n v="3855320.3520000004"/>
    <x v="0"/>
    <s v="COMPAÑIA  CALIMA S A"/>
    <x v="8"/>
    <s v="UVA"/>
  </r>
  <r>
    <s v="0003-0002427"/>
    <x v="5"/>
    <x v="3"/>
    <n v="16867026.540000003"/>
    <s v="1-4141"/>
    <s v="SECTOR PRIVADO"/>
    <x v="1"/>
    <n v="0"/>
    <x v="1"/>
    <s v="_x000a_AGRICULTURAL SALES"/>
    <x v="1"/>
    <s v="ARANDANOS"/>
  </r>
  <r>
    <s v="0001-0001369"/>
    <x v="5"/>
    <x v="3"/>
    <n v="14457451.32"/>
    <s v="2-3115"/>
    <s v="SECTOR PRIVADO"/>
    <x v="0"/>
    <n v="5782980.5280000009"/>
    <x v="0"/>
    <s v="LG INDUSTRIAL SYSTEMS DE COLOMBIA S A"/>
    <x v="8"/>
    <s v="ARANDANOS"/>
  </r>
  <r>
    <s v="0002-0002991"/>
    <x v="5"/>
    <x v="3"/>
    <n v="48191504.400000006"/>
    <s v="2-2225"/>
    <s v="SECTOR PRIVADO"/>
    <x v="0"/>
    <n v="19276601.760000002"/>
    <x v="1"/>
    <s v="GROUP KANSAS"/>
    <x v="1"/>
    <s v="PERA"/>
  </r>
  <r>
    <s v="0002-0001472"/>
    <x v="5"/>
    <x v="3"/>
    <n v="144574513.19999999"/>
    <s v="1-2257"/>
    <s v="SECTOR PRIVADO"/>
    <x v="1"/>
    <n v="0"/>
    <x v="0"/>
    <s v="MITSUBISHI CORPORATION SUCURSAL EN COLOMBIA"/>
    <x v="8"/>
    <s v="MANZANA"/>
  </r>
  <r>
    <s v="0001-0001058"/>
    <x v="6"/>
    <x v="3"/>
    <n v="35770366.649999999"/>
    <s v="1-4180"/>
    <s v="SECTOR PRIVADO"/>
    <x v="0"/>
    <n v="14308146.66"/>
    <x v="1"/>
    <s v="SAPUGA S.A."/>
    <x v="2"/>
    <s v="ARANDANOS"/>
  </r>
  <r>
    <s v="0003-0001402"/>
    <x v="6"/>
    <x v="3"/>
    <n v="119234555.5"/>
    <s v="1-3935"/>
    <s v="SECTOR PRIVADO"/>
    <x v="0"/>
    <n v="47693822.200000003"/>
    <x v="0"/>
    <s v="TINZUQUE LTDA"/>
    <x v="0"/>
    <s v="PERA"/>
  </r>
  <r>
    <s v="0003-0001367"/>
    <x v="6"/>
    <x v="3"/>
    <n v="11923455.550000001"/>
    <s v="2-2392"/>
    <s v="SECTOR PUBLICO"/>
    <x v="1"/>
    <n v="0"/>
    <x v="1"/>
    <s v="FORES SAN JUAN S.A. C.I."/>
    <x v="3"/>
    <s v="PERA"/>
  </r>
  <r>
    <s v="0003-0001115"/>
    <x v="6"/>
    <x v="3"/>
    <n v="23846911.100000001"/>
    <s v="1-4818"/>
    <s v="SECTOR PRIVADO"/>
    <x v="0"/>
    <n v="9538764.4400000013"/>
    <x v="1"/>
    <s v="APPLE SALES "/>
    <x v="1"/>
    <s v="UVA"/>
  </r>
  <r>
    <s v="0001-0001166"/>
    <x v="6"/>
    <x v="3"/>
    <n v="47693822.200000003"/>
    <s v="2-3085"/>
    <s v="SECTOR PRIVADO"/>
    <x v="1"/>
    <n v="0"/>
    <x v="1"/>
    <s v="FRUIT SALES COMPANY"/>
    <x v="1"/>
    <s v="ARANDANOS"/>
  </r>
  <r>
    <s v="0002-0001139"/>
    <x v="7"/>
    <x v="3"/>
    <n v="72098056.799999997"/>
    <s v="1-4016"/>
    <s v="SECTOR PUBLICO"/>
    <x v="1"/>
    <n v="0"/>
    <x v="1"/>
    <s v="TURFIN S.A."/>
    <x v="3"/>
    <s v="ARANDANOS"/>
  </r>
  <r>
    <s v="0002-0001599"/>
    <x v="7"/>
    <x v="3"/>
    <n v="7209805.6799999997"/>
    <s v="1-3695"/>
    <s v="SECTOR PRIVADO"/>
    <x v="0"/>
    <n v="2883922.2719999999"/>
    <x v="0"/>
    <s v="FRUTIVOLAVIA LTDA SOCIEDAD COMERCIALIZADORA INTERNACIONAL"/>
    <x v="6"/>
    <s v="UVA"/>
  </r>
  <r>
    <s v="0001-0001905"/>
    <x v="7"/>
    <x v="3"/>
    <n v="40855565.520000003"/>
    <s v="2-2955"/>
    <s v="SECTOR PUBLICO"/>
    <x v="1"/>
    <n v="0"/>
    <x v="1"/>
    <s v="RAPID FRUIT"/>
    <x v="1"/>
    <s v="MANZANA"/>
  </r>
  <r>
    <s v="0002-0002398"/>
    <x v="7"/>
    <x v="3"/>
    <n v="120163428"/>
    <s v="1-4756"/>
    <s v="SECTOR PRIVADO"/>
    <x v="0"/>
    <n v="48065371.200000003"/>
    <x v="0"/>
    <s v="CABAL Y CIA LTDA"/>
    <x v="5"/>
    <s v="MANZANA"/>
  </r>
  <r>
    <s v="0003-0001242"/>
    <x v="8"/>
    <x v="3"/>
    <n v="78463140"/>
    <s v="1-2657"/>
    <s v="SECTOR PUBLICO"/>
    <x v="1"/>
    <n v="0"/>
    <x v="1"/>
    <s v="DESACOL S.A."/>
    <x v="3"/>
    <s v="MANZANA"/>
  </r>
  <r>
    <s v="0003-0001497"/>
    <x v="8"/>
    <x v="3"/>
    <n v="117694710"/>
    <s v="2-4128"/>
    <s v="SECTOR PRIVADO"/>
    <x v="0"/>
    <n v="47077884"/>
    <x v="0"/>
    <s v="CONSORCIO DE SERVICIOS INTEGRADOS DE COMERCIO EXTERIOR CONSIMEX S.A."/>
    <x v="6"/>
    <s v="PERA"/>
  </r>
  <r>
    <s v="0002-0001723"/>
    <x v="8"/>
    <x v="3"/>
    <n v="65385950"/>
    <s v="1-4079"/>
    <s v="SECTOR PRIVADO"/>
    <x v="1"/>
    <n v="0"/>
    <x v="0"/>
    <s v="COMPAÑIA COMERCIAL EL DORADO LTDA"/>
    <x v="5"/>
    <s v="MANZANA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31">
  <r>
    <s v="9390429-3"/>
    <s v="ABALOS"/>
    <s v="ROCHON"/>
    <s v="ALBERTO OSCAR"/>
    <x v="0"/>
    <x v="0"/>
    <x v="0"/>
    <n v="318593"/>
    <x v="0"/>
    <x v="0"/>
    <x v="0"/>
    <n v="97811855"/>
  </r>
  <r>
    <s v="12588842-2"/>
    <s v="ABARNO"/>
    <s v="SILVA"/>
    <s v="ARIEL"/>
    <x v="1"/>
    <x v="1"/>
    <x v="1"/>
    <n v="527137"/>
    <x v="1"/>
    <x v="1"/>
    <x v="1"/>
    <n v="63748206"/>
  </r>
  <r>
    <s v="12536051-6"/>
    <s v="ABASCAL"/>
    <s v="BELOQUI"/>
    <s v="WINSTON FRANKLIN"/>
    <x v="2"/>
    <x v="2"/>
    <x v="2"/>
    <n v="1028812"/>
    <x v="0"/>
    <x v="1"/>
    <x v="2"/>
    <n v="64342901"/>
  </r>
  <r>
    <s v="7919875-3"/>
    <s v="ABDALA"/>
    <s v="SCHWARZ"/>
    <s v="PABLO DANIEL"/>
    <x v="3"/>
    <x v="0"/>
    <x v="3"/>
    <n v="390276"/>
    <x v="2"/>
    <x v="0"/>
    <x v="0"/>
    <n v="79617553"/>
  </r>
  <r>
    <s v="13792899-4"/>
    <s v="ABDALA"/>
    <s v="SOSA"/>
    <s v="MERCEDES MARIA"/>
    <x v="4"/>
    <x v="3"/>
    <x v="4"/>
    <n v="386271"/>
    <x v="1"/>
    <x v="0"/>
    <x v="3"/>
    <n v="98706383"/>
  </r>
  <r>
    <s v="14828741-4"/>
    <s v="ABIN"/>
    <s v="DE MARIA"/>
    <s v="JORGE MARIA"/>
    <x v="5"/>
    <x v="4"/>
    <x v="5"/>
    <n v="372548"/>
    <x v="1"/>
    <x v="1"/>
    <x v="3"/>
    <n v="49589493"/>
  </r>
  <r>
    <s v="11291921-2"/>
    <s v="ABREU"/>
    <s v="HERNANDEZ"/>
    <s v="ALCIDES"/>
    <x v="6"/>
    <x v="2"/>
    <x v="6"/>
    <n v="1188535"/>
    <x v="3"/>
    <x v="0"/>
    <x v="1"/>
    <n v="97981020"/>
  </r>
  <r>
    <s v="7859702-6"/>
    <s v="ABREU"/>
    <s v="NUÑEZ"/>
    <s v="MIRTA GRACIELA"/>
    <x v="7"/>
    <x v="5"/>
    <x v="1"/>
    <n v="772883"/>
    <x v="4"/>
    <x v="0"/>
    <x v="4"/>
    <n v="77024382"/>
  </r>
  <r>
    <s v="16718220-5"/>
    <s v="ABREU"/>
    <s v="BONILLA"/>
    <s v="SERGIO"/>
    <x v="8"/>
    <x v="1"/>
    <x v="7"/>
    <n v="523109"/>
    <x v="0"/>
    <x v="0"/>
    <x v="1"/>
    <n v="74349182"/>
  </r>
  <r>
    <s v="9207177-2"/>
    <s v="ABUCHALJA"/>
    <s v="SEADE"/>
    <s v="DORITA"/>
    <x v="9"/>
    <x v="4"/>
    <x v="8"/>
    <n v="446305"/>
    <x v="4"/>
    <x v="1"/>
    <x v="3"/>
    <n v="89821684"/>
  </r>
  <r>
    <s v="11706252-5"/>
    <s v="ACHUGAR"/>
    <s v="FERRARI"/>
    <s v="HUGO JOSE"/>
    <x v="10"/>
    <x v="4"/>
    <x v="2"/>
    <n v="362813"/>
    <x v="0"/>
    <x v="1"/>
    <x v="1"/>
    <n v="65973110"/>
  </r>
  <r>
    <s v="8983421-0"/>
    <s v="ACOSTA"/>
    <s v="MADERA"/>
    <s v="JOSE BARTOLOME"/>
    <x v="11"/>
    <x v="3"/>
    <x v="9"/>
    <n v="436735"/>
    <x v="1"/>
    <x v="0"/>
    <x v="2"/>
    <n v="63617355"/>
  </r>
  <r>
    <s v="16941739-5"/>
    <s v="ACOSTA"/>
    <s v="MARTINEZ"/>
    <s v="NELSON EDUARDO"/>
    <x v="12"/>
    <x v="3"/>
    <x v="10"/>
    <n v="300789"/>
    <x v="0"/>
    <x v="1"/>
    <x v="2"/>
    <n v="87572060"/>
  </r>
  <r>
    <s v="9810562-5"/>
    <s v="ACOSTA"/>
    <s v="PEREZ"/>
    <s v="JUAN CARLOS"/>
    <x v="13"/>
    <x v="2"/>
    <x v="5"/>
    <n v="958007"/>
    <x v="1"/>
    <x v="1"/>
    <x v="4"/>
    <n v="61674337"/>
  </r>
  <r>
    <s v="10721756-7"/>
    <s v="ACOSTA"/>
    <s v="PEREIRA"/>
    <s v="MARTHA VANDA"/>
    <x v="14"/>
    <x v="2"/>
    <x v="11"/>
    <n v="999512"/>
    <x v="4"/>
    <x v="1"/>
    <x v="0"/>
    <n v="68434749"/>
  </r>
  <r>
    <s v="11590199-0"/>
    <s v="ACOSTA"/>
    <s v="SOSA"/>
    <s v="MABEL"/>
    <x v="15"/>
    <x v="2"/>
    <x v="12"/>
    <n v="1088695"/>
    <x v="1"/>
    <x v="1"/>
    <x v="1"/>
    <n v="46700554"/>
  </r>
  <r>
    <s v="15908466-7"/>
    <s v="ACUÑA"/>
    <s v="CABRERA"/>
    <s v="EFRAIN ANDRES"/>
    <x v="16"/>
    <x v="5"/>
    <x v="13"/>
    <n v="648609"/>
    <x v="4"/>
    <x v="1"/>
    <x v="0"/>
    <n v="40601486"/>
  </r>
  <r>
    <s v="17466996-7"/>
    <s v="ACUÑA"/>
    <s v="GUTIERREZ"/>
    <s v="VICTOR ESTEBAN"/>
    <x v="7"/>
    <x v="0"/>
    <x v="5"/>
    <n v="312930"/>
    <x v="0"/>
    <x v="0"/>
    <x v="2"/>
    <n v="94828765"/>
  </r>
  <r>
    <s v="17957988-3"/>
    <s v="ADDIEGO"/>
    <s v="PROSPERO"/>
    <s v="GERARDO"/>
    <x v="17"/>
    <x v="3"/>
    <x v="10"/>
    <n v="335140"/>
    <x v="4"/>
    <x v="1"/>
    <x v="4"/>
    <n v="74950336"/>
  </r>
  <r>
    <s v="9139154-9"/>
    <s v="AGAZZI"/>
    <s v="SARASOLA"/>
    <s v="ERNESTO"/>
    <x v="18"/>
    <x v="6"/>
    <x v="14"/>
    <n v="481771"/>
    <x v="2"/>
    <x v="0"/>
    <x v="2"/>
    <n v="96992654"/>
  </r>
  <r>
    <s v="15532699-5"/>
    <s v="AGUERRE"/>
    <s v="PEREIRO"/>
    <s v="STELLA SERRANA"/>
    <x v="19"/>
    <x v="7"/>
    <x v="5"/>
    <n v="200604"/>
    <x v="3"/>
    <x v="1"/>
    <x v="4"/>
    <n v="77921744"/>
  </r>
  <r>
    <s v="17165317-3"/>
    <s v="AGUERRE"/>
    <s v="LOMBARDO"/>
    <s v="TABARE"/>
    <x v="13"/>
    <x v="2"/>
    <x v="8"/>
    <n v="944384"/>
    <x v="1"/>
    <x v="0"/>
    <x v="3"/>
    <n v="87933546"/>
  </r>
  <r>
    <s v="13718411-9"/>
    <s v="AGUIAR"/>
    <m/>
    <s v="SILVIA"/>
    <x v="1"/>
    <x v="6"/>
    <x v="8"/>
    <n v="407245"/>
    <x v="0"/>
    <x v="0"/>
    <x v="3"/>
    <n v="56615931"/>
  </r>
  <r>
    <s v="15348390-3"/>
    <s v="AGUILAR"/>
    <s v="PAIS"/>
    <s v="CLAUDIO MARTIN"/>
    <x v="20"/>
    <x v="1"/>
    <x v="14"/>
    <n v="499565"/>
    <x v="3"/>
    <x v="1"/>
    <x v="4"/>
    <n v="78072104"/>
  </r>
  <r>
    <s v="17360163-2"/>
    <s v="AGUILAR"/>
    <s v="AGUILAR"/>
    <s v="VICTOR HUGO"/>
    <x v="12"/>
    <x v="3"/>
    <x v="15"/>
    <n v="393492"/>
    <x v="0"/>
    <x v="1"/>
    <x v="3"/>
    <n v="94997479"/>
  </r>
  <r>
    <s v="15403783-1"/>
    <s v="AGUIÑAGA"/>
    <s v="CORBO"/>
    <s v="JOSE EDUARDO"/>
    <x v="21"/>
    <x v="1"/>
    <x v="6"/>
    <n v="420912"/>
    <x v="2"/>
    <x v="1"/>
    <x v="2"/>
    <n v="78479398"/>
  </r>
  <r>
    <s v="11482505-9"/>
    <s v="BURGOS"/>
    <s v="HERNANDEZ"/>
    <s v="JUAN CARLOS"/>
    <x v="22"/>
    <x v="5"/>
    <x v="16"/>
    <n v="650887"/>
    <x v="1"/>
    <x v="0"/>
    <x v="1"/>
    <n v="78941481"/>
  </r>
  <r>
    <s v="11891807-9"/>
    <s v="BURGOS"/>
    <s v="ARIAS"/>
    <s v="JORGE LUIS"/>
    <x v="22"/>
    <x v="3"/>
    <x v="17"/>
    <n v="385834"/>
    <x v="0"/>
    <x v="0"/>
    <x v="3"/>
    <n v="64181702"/>
  </r>
  <r>
    <s v="10839867-3"/>
    <s v="BURIANI"/>
    <s v="PARDO"/>
    <s v="JORGE"/>
    <x v="12"/>
    <x v="3"/>
    <x v="1"/>
    <n v="329204"/>
    <x v="4"/>
    <x v="0"/>
    <x v="0"/>
    <n v="62855595"/>
  </r>
  <r>
    <s v="10948252-0"/>
    <s v="BURNS"/>
    <s v="CERVETTI"/>
    <s v="JOHN"/>
    <x v="7"/>
    <x v="6"/>
    <x v="11"/>
    <n v="342616"/>
    <x v="1"/>
    <x v="1"/>
    <x v="1"/>
    <n v="56033427"/>
  </r>
  <r>
    <s v="16705519-1"/>
    <s v="BURONE"/>
    <s v="MENDEZ"/>
    <s v="JOSE MARIA"/>
    <x v="5"/>
    <x v="1"/>
    <x v="12"/>
    <n v="454778"/>
    <x v="4"/>
    <x v="1"/>
    <x v="4"/>
    <n v="85612418"/>
  </r>
  <r>
    <s v="12007560-2"/>
    <s v="BUSTILLO"/>
    <s v="BONASSO"/>
    <s v="FRANCISCO C."/>
    <x v="0"/>
    <x v="4"/>
    <x v="10"/>
    <n v="437528"/>
    <x v="0"/>
    <x v="0"/>
    <x v="4"/>
    <n v="96392522"/>
  </r>
  <r>
    <s v="10096685-8"/>
    <s v="BUTTAZZONI"/>
    <s v="REPETTO"/>
    <s v="FERNANDO"/>
    <x v="23"/>
    <x v="8"/>
    <x v="3"/>
    <n v="1495675"/>
    <x v="0"/>
    <x v="0"/>
    <x v="3"/>
    <n v="58526539"/>
  </r>
  <r>
    <s v="15991438-7"/>
    <s v="BUZO"/>
    <s v="DEL PUERTO"/>
    <s v="SILVIA"/>
    <x v="24"/>
    <x v="1"/>
    <x v="15"/>
    <n v="521836"/>
    <x v="1"/>
    <x v="0"/>
    <x v="2"/>
    <n v="88832761"/>
  </r>
  <r>
    <s v="12478992-0"/>
    <s v="BUZZETTI"/>
    <s v="FRAGA"/>
    <s v="IRUPE CARMEN"/>
    <x v="18"/>
    <x v="3"/>
    <x v="18"/>
    <n v="448482"/>
    <x v="3"/>
    <x v="1"/>
    <x v="3"/>
    <n v="63110628"/>
  </r>
  <r>
    <s v="8031199-5"/>
    <s v="CAAMAÑO"/>
    <s v="CERNADAS"/>
    <s v="FRANCISCO EDUARDO"/>
    <x v="19"/>
    <x v="5"/>
    <x v="9"/>
    <n v="639676"/>
    <x v="3"/>
    <x v="1"/>
    <x v="3"/>
    <n v="87127245"/>
  </r>
  <r>
    <s v="14013598-4"/>
    <s v="CAAMAÑO"/>
    <s v="VERNAY"/>
    <s v="MARIA ANDREA"/>
    <x v="5"/>
    <x v="5"/>
    <x v="11"/>
    <n v="772035"/>
    <x v="0"/>
    <x v="0"/>
    <x v="4"/>
    <n v="91344969"/>
  </r>
  <r>
    <s v="9591530-1"/>
    <s v="CABALLERO"/>
    <s v="LARUMBE"/>
    <s v="ANITA MARIA"/>
    <x v="25"/>
    <x v="0"/>
    <x v="8"/>
    <n v="393125"/>
    <x v="1"/>
    <x v="1"/>
    <x v="1"/>
    <n v="73737552"/>
  </r>
  <r>
    <s v="9710604-7"/>
    <s v="CABALLERO"/>
    <m/>
    <s v="ALCIDES"/>
    <x v="5"/>
    <x v="0"/>
    <x v="16"/>
    <n v="301714"/>
    <x v="4"/>
    <x v="1"/>
    <x v="0"/>
    <n v="76194793"/>
  </r>
  <r>
    <s v="10940791-3"/>
    <s v="CABELLO"/>
    <s v="RAMIREZ"/>
    <s v="LUIS FERNANDO"/>
    <x v="16"/>
    <x v="4"/>
    <x v="2"/>
    <n v="465432"/>
    <x v="0"/>
    <x v="1"/>
    <x v="4"/>
    <n v="83042842"/>
  </r>
  <r>
    <s v="6225541-6"/>
    <s v="CABRAL"/>
    <s v="BORBA"/>
    <s v="MARIA GREGORIA"/>
    <x v="26"/>
    <x v="6"/>
    <x v="17"/>
    <n v="319134"/>
    <x v="1"/>
    <x v="1"/>
    <x v="1"/>
    <n v="55109781"/>
  </r>
  <r>
    <s v="7530202-2"/>
    <s v="CABRERA"/>
    <s v="RODRIGUEZ"/>
    <s v="WILITON"/>
    <x v="7"/>
    <x v="8"/>
    <x v="17"/>
    <n v="1855041"/>
    <x v="1"/>
    <x v="0"/>
    <x v="4"/>
    <n v="99543354"/>
  </r>
  <r>
    <s v="10962389-2"/>
    <s v="CADIZ"/>
    <s v="BARRETO"/>
    <s v="JULIO ROBERTO"/>
    <x v="3"/>
    <x v="0"/>
    <x v="14"/>
    <n v="395424"/>
    <x v="1"/>
    <x v="1"/>
    <x v="0"/>
    <n v="84240125"/>
  </r>
  <r>
    <s v="17450514-1"/>
    <s v="CALDERON"/>
    <s v="LABORDE"/>
    <s v="MARCELO DANIEL"/>
    <x v="21"/>
    <x v="5"/>
    <x v="14"/>
    <n v="752628"/>
    <x v="4"/>
    <x v="0"/>
    <x v="3"/>
    <n v="76272634"/>
  </r>
  <r>
    <s v="11794758-2"/>
    <s v="CARRASCO"/>
    <s v="GARCIA"/>
    <s v="ADOLFO AURELIANO"/>
    <x v="14"/>
    <x v="7"/>
    <x v="4"/>
    <n v="246571"/>
    <x v="4"/>
    <x v="1"/>
    <x v="0"/>
    <n v="76103520"/>
  </r>
  <r>
    <s v="12366735-1"/>
    <s v="CARRASCO"/>
    <s v="OLIVERA"/>
    <s v="ARIBEL ENRIQUE"/>
    <x v="20"/>
    <x v="4"/>
    <x v="19"/>
    <n v="350305"/>
    <x v="1"/>
    <x v="1"/>
    <x v="4"/>
    <n v="73652872"/>
  </r>
  <r>
    <s v="16941821-9"/>
    <s v="CASTILLO"/>
    <s v="HERRERA"/>
    <s v="SERGIO GUSTAVO"/>
    <x v="27"/>
    <x v="0"/>
    <x v="19"/>
    <n v="325521"/>
    <x v="2"/>
    <x v="0"/>
    <x v="0"/>
    <n v="48437452"/>
  </r>
  <r>
    <s v="7013435-6"/>
    <s v="CASTILLO"/>
    <s v="RE"/>
    <s v="SUSANA"/>
    <x v="5"/>
    <x v="1"/>
    <x v="2"/>
    <n v="549045"/>
    <x v="3"/>
    <x v="0"/>
    <x v="1"/>
    <n v="54027742"/>
  </r>
  <r>
    <s v="13880513-9"/>
    <s v="CHAVEZ"/>
    <s v="PUENTE"/>
    <s v="ALICIA"/>
    <x v="6"/>
    <x v="0"/>
    <x v="17"/>
    <n v="397895"/>
    <x v="3"/>
    <x v="1"/>
    <x v="2"/>
    <n v="86971164"/>
  </r>
  <r>
    <s v="12476711-5"/>
    <s v="CORTES"/>
    <s v="COLETTO"/>
    <s v="LUIS EDUARDO"/>
    <x v="28"/>
    <x v="3"/>
    <x v="5"/>
    <n v="444330"/>
    <x v="3"/>
    <x v="0"/>
    <x v="0"/>
    <n v="82107094"/>
  </r>
  <r>
    <s v="16870759-0"/>
    <s v="CUBILLOS"/>
    <s v="ORGA"/>
    <s v="JUAN ANTONIO"/>
    <x v="29"/>
    <x v="5"/>
    <x v="14"/>
    <n v="669161"/>
    <x v="2"/>
    <x v="0"/>
    <x v="2"/>
    <n v="59851691"/>
  </r>
  <r>
    <s v="17293433-8"/>
    <s v="DURAN"/>
    <s v="PUENTE"/>
    <s v="ALICIA"/>
    <x v="12"/>
    <x v="8"/>
    <x v="11"/>
    <n v="1382404"/>
    <x v="2"/>
    <x v="1"/>
    <x v="0"/>
    <n v="76557898"/>
  </r>
  <r>
    <s v="10634002-2"/>
    <s v="FIGO"/>
    <s v="SOSA"/>
    <s v="NELSON MARIO"/>
    <x v="20"/>
    <x v="2"/>
    <x v="15"/>
    <n v="914513"/>
    <x v="3"/>
    <x v="0"/>
    <x v="0"/>
    <n v="96458288"/>
  </r>
  <r>
    <s v="13250450-7"/>
    <s v="HERNANDEZ"/>
    <s v="ARMESTO"/>
    <s v="HORACIO"/>
    <x v="21"/>
    <x v="7"/>
    <x v="18"/>
    <n v="248955"/>
    <x v="1"/>
    <x v="0"/>
    <x v="4"/>
    <n v="72975793"/>
  </r>
  <r>
    <s v="16562674-4"/>
    <s v="HERRERA"/>
    <s v="MONTENEGRO"/>
    <s v="RUBI DARDO"/>
    <x v="15"/>
    <x v="1"/>
    <x v="2"/>
    <n v="579243"/>
    <x v="2"/>
    <x v="0"/>
    <x v="3"/>
    <n v="98339700"/>
  </r>
  <r>
    <s v="8240382-8"/>
    <s v="IBARRA"/>
    <s v="DEL PRETTI"/>
    <s v="NANCY LUJAN"/>
    <x v="13"/>
    <x v="8"/>
    <x v="5"/>
    <n v="1764332"/>
    <x v="2"/>
    <x v="1"/>
    <x v="0"/>
    <n v="53471635"/>
  </r>
  <r>
    <s v="15842279-8"/>
    <s v="IGLESIAS"/>
    <s v="CASAL RIBEIRO"/>
    <s v="ALBERTO MARTIN"/>
    <x v="6"/>
    <x v="4"/>
    <x v="20"/>
    <n v="391901"/>
    <x v="1"/>
    <x v="0"/>
    <x v="3"/>
    <n v="45008587"/>
  </r>
  <r>
    <s v="15388071-7"/>
    <s v="LOPEZ"/>
    <m/>
    <s v="NELIDA"/>
    <x v="2"/>
    <x v="7"/>
    <x v="3"/>
    <n v="237521"/>
    <x v="2"/>
    <x v="1"/>
    <x v="4"/>
    <n v="93107404"/>
  </r>
  <r>
    <s v="7019094-0"/>
    <s v="LORBEER"/>
    <s v="PONS"/>
    <s v="GERARDO"/>
    <x v="5"/>
    <x v="0"/>
    <x v="18"/>
    <n v="363240"/>
    <x v="4"/>
    <x v="1"/>
    <x v="4"/>
    <n v="52327499"/>
  </r>
  <r>
    <s v="17852012-8"/>
    <s v="LORDA"/>
    <s v="MAYORA"/>
    <s v="WILMA LORDA"/>
    <x v="27"/>
    <x v="2"/>
    <x v="17"/>
    <n v="1162376"/>
    <x v="0"/>
    <x v="1"/>
    <x v="1"/>
    <n v="88415854"/>
  </r>
  <r>
    <s v="8512945-4"/>
    <s v="LORENTE"/>
    <s v="VICENTE"/>
    <s v="RAMON MARIA"/>
    <x v="18"/>
    <x v="3"/>
    <x v="4"/>
    <n v="448150"/>
    <x v="3"/>
    <x v="0"/>
    <x v="2"/>
    <n v="56220795"/>
  </r>
  <r>
    <s v="12364796-5"/>
    <s v="LORENZO"/>
    <s v="FIGUEROA"/>
    <s v="ELSA"/>
    <x v="17"/>
    <x v="3"/>
    <x v="4"/>
    <n v="400029"/>
    <x v="3"/>
    <x v="0"/>
    <x v="3"/>
    <n v="88238280"/>
  </r>
  <r>
    <s v="9711631-4"/>
    <s v="MAZZUCHI"/>
    <s v="CRISAFULLI"/>
    <s v="GRACIELA"/>
    <x v="30"/>
    <x v="7"/>
    <x v="11"/>
    <n v="227562"/>
    <x v="3"/>
    <x v="0"/>
    <x v="0"/>
    <n v="89446856"/>
  </r>
  <r>
    <s v="13030002-5"/>
    <s v="MEDINA"/>
    <s v="RIVEIRO"/>
    <s v="ROBERT NINO"/>
    <x v="21"/>
    <x v="5"/>
    <x v="7"/>
    <n v="691682"/>
    <x v="2"/>
    <x v="0"/>
    <x v="3"/>
    <n v="42114765"/>
  </r>
  <r>
    <s v="8634371-7"/>
    <s v="MEDINA"/>
    <s v="COSCIA"/>
    <s v="ISIDRO RAMON"/>
    <x v="12"/>
    <x v="6"/>
    <x v="7"/>
    <n v="433144"/>
    <x v="0"/>
    <x v="1"/>
    <x v="1"/>
    <n v="94164969"/>
  </r>
  <r>
    <s v="17651820-4"/>
    <s v="MEIJIDES"/>
    <s v="MAINE"/>
    <s v="GUSTAVO WILLIAN"/>
    <x v="26"/>
    <x v="1"/>
    <x v="6"/>
    <n v="451540"/>
    <x v="1"/>
    <x v="1"/>
    <x v="0"/>
    <n v="76461312"/>
  </r>
  <r>
    <s v="16446445-9"/>
    <s v="MEILAN"/>
    <s v="BELLO"/>
    <s v="RAFAEL MANUEL"/>
    <x v="31"/>
    <x v="1"/>
    <x v="4"/>
    <n v="438657"/>
    <x v="2"/>
    <x v="1"/>
    <x v="4"/>
    <n v="88031276"/>
  </r>
  <r>
    <s v="10637151-5"/>
    <s v="MEIRELES"/>
    <s v="CRESPO"/>
    <s v="WALTER JOSE"/>
    <x v="25"/>
    <x v="8"/>
    <x v="10"/>
    <n v="1265553"/>
    <x v="1"/>
    <x v="0"/>
    <x v="0"/>
    <n v="83768197"/>
  </r>
  <r>
    <s v="10764129-8"/>
    <s v="MELENDEZ"/>
    <s v="CADIAC"/>
    <s v="LAURO JUAN BAUTISTA"/>
    <x v="6"/>
    <x v="6"/>
    <x v="4"/>
    <n v="469188"/>
    <x v="3"/>
    <x v="1"/>
    <x v="0"/>
    <n v="76558141"/>
  </r>
  <r>
    <s v="8164786-1"/>
    <s v="MELLI"/>
    <s v="PEREIRA"/>
    <s v="CARLOS ENRIQUE"/>
    <x v="1"/>
    <x v="2"/>
    <x v="4"/>
    <n v="985042"/>
    <x v="1"/>
    <x v="1"/>
    <x v="3"/>
    <n v="65053944"/>
  </r>
  <r>
    <s v="7813472-4"/>
    <s v="MELO"/>
    <s v="BOCCA"/>
    <s v="MARIA DEL CARMEN"/>
    <x v="24"/>
    <x v="7"/>
    <x v="14"/>
    <n v="233646"/>
    <x v="4"/>
    <x v="0"/>
    <x v="1"/>
    <n v="79471330"/>
  </r>
  <r>
    <s v="10936625-5"/>
    <s v="MENA"/>
    <s v="GONZALEZ"/>
    <s v="NIGEL RAFAEL"/>
    <x v="25"/>
    <x v="5"/>
    <x v="11"/>
    <n v="600404"/>
    <x v="3"/>
    <x v="1"/>
    <x v="0"/>
    <n v="40809297"/>
  </r>
  <r>
    <s v="15891352-6"/>
    <s v="MENDEZ"/>
    <s v="OLIVER"/>
    <s v="SCHUBERT FLORENCIO"/>
    <x v="2"/>
    <x v="6"/>
    <x v="20"/>
    <n v="460809"/>
    <x v="2"/>
    <x v="0"/>
    <x v="1"/>
    <n v="53799359"/>
  </r>
  <r>
    <s v="11673649-7"/>
    <s v="MORALES"/>
    <s v="MARTINEZ"/>
    <s v="DORIS PERLA"/>
    <x v="2"/>
    <x v="4"/>
    <x v="4"/>
    <n v="416822"/>
    <x v="1"/>
    <x v="0"/>
    <x v="1"/>
    <n v="40665543"/>
  </r>
  <r>
    <s v="12703206-5"/>
    <s v="MORATO"/>
    <s v="BOVE"/>
    <s v="ANA INES"/>
    <x v="4"/>
    <x v="3"/>
    <x v="21"/>
    <n v="401295"/>
    <x v="4"/>
    <x v="1"/>
    <x v="4"/>
    <n v="51429394"/>
  </r>
  <r>
    <s v="8043555-5"/>
    <s v="MORATORIO"/>
    <m/>
    <s v="BEATRIZ"/>
    <x v="9"/>
    <x v="5"/>
    <x v="21"/>
    <n v="694631"/>
    <x v="2"/>
    <x v="1"/>
    <x v="0"/>
    <n v="97021588"/>
  </r>
  <r>
    <s v="17186628-1"/>
    <s v="MORE"/>
    <s v="GIACCA"/>
    <s v="ALICIA ESTHER"/>
    <x v="6"/>
    <x v="0"/>
    <x v="19"/>
    <n v="362607"/>
    <x v="4"/>
    <x v="1"/>
    <x v="3"/>
    <n v="63864092"/>
  </r>
  <r>
    <s v="16544387-0"/>
    <s v="MOREIRA"/>
    <s v="DE LIMA"/>
    <s v="EMMA COLBERT"/>
    <x v="6"/>
    <x v="8"/>
    <x v="17"/>
    <n v="1765004"/>
    <x v="2"/>
    <x v="0"/>
    <x v="2"/>
    <n v="62864148"/>
  </r>
  <r>
    <s v="10229263-8"/>
    <s v="PORRO"/>
    <s v="MARTINEZ"/>
    <s v="MIGUEL ANGEL"/>
    <x v="4"/>
    <x v="4"/>
    <x v="19"/>
    <n v="465680"/>
    <x v="0"/>
    <x v="0"/>
    <x v="0"/>
    <n v="41913729"/>
  </r>
  <r>
    <s v="11843443-1"/>
    <s v="PORTAS"/>
    <s v="BARREIRO"/>
    <s v="ANA MARÍA"/>
    <x v="23"/>
    <x v="0"/>
    <x v="6"/>
    <n v="315091"/>
    <x v="3"/>
    <x v="0"/>
    <x v="4"/>
    <n v="49015415"/>
  </r>
  <r>
    <s v="16796080-0"/>
    <s v="PORTE"/>
    <s v="DE SOUZA"/>
    <s v="ARIOSTO"/>
    <x v="15"/>
    <x v="0"/>
    <x v="14"/>
    <n v="399251"/>
    <x v="1"/>
    <x v="0"/>
    <x v="4"/>
    <n v="53058017"/>
  </r>
  <r>
    <s v="6194775-9"/>
    <s v="PORTEIRO"/>
    <s v="BELLO"/>
    <s v="SILVIA"/>
    <x v="1"/>
    <x v="3"/>
    <x v="1"/>
    <n v="415641"/>
    <x v="4"/>
    <x v="1"/>
    <x v="3"/>
    <n v="71042608"/>
  </r>
  <r>
    <s v="10625498-3"/>
    <s v="PORTILLO"/>
    <s v="PEREZ"/>
    <s v="MARIO"/>
    <x v="3"/>
    <x v="7"/>
    <x v="10"/>
    <n v="218007"/>
    <x v="1"/>
    <x v="1"/>
    <x v="2"/>
    <n v="74211965"/>
  </r>
  <r>
    <s v="13031053-5"/>
    <s v="PORTO"/>
    <s v="LARA"/>
    <s v="DANIELA"/>
    <x v="5"/>
    <x v="5"/>
    <x v="13"/>
    <n v="885561"/>
    <x v="1"/>
    <x v="0"/>
    <x v="0"/>
    <n v="91063754"/>
  </r>
  <r>
    <s v="6754190-1"/>
    <s v="PRIETO"/>
    <s v="AMARAL"/>
    <s v="EMILIO ALBO"/>
    <x v="16"/>
    <x v="8"/>
    <x v="0"/>
    <n v="1314637"/>
    <x v="0"/>
    <x v="0"/>
    <x v="0"/>
    <n v="72630176"/>
  </r>
  <r>
    <s v="10033155-8"/>
    <s v="PRIGRIONI"/>
    <s v="SUAREZ"/>
    <s v="LENADRO"/>
    <x v="9"/>
    <x v="4"/>
    <x v="4"/>
    <n v="404925"/>
    <x v="2"/>
    <x v="1"/>
    <x v="2"/>
    <n v="94684082"/>
  </r>
  <r>
    <s v="11291830-5"/>
    <s v="PRIMICERI"/>
    <s v="PORTELA"/>
    <s v="RENEE LOURDES"/>
    <x v="16"/>
    <x v="4"/>
    <x v="2"/>
    <n v="376859"/>
    <x v="0"/>
    <x v="0"/>
    <x v="4"/>
    <n v="82683943"/>
  </r>
  <r>
    <s v="15497715-8"/>
    <s v="PUERTO"/>
    <s v="DELGADO"/>
    <s v="ALVARO"/>
    <x v="32"/>
    <x v="7"/>
    <x v="3"/>
    <n v="225507"/>
    <x v="3"/>
    <x v="1"/>
    <x v="0"/>
    <n v="98297411"/>
  </r>
  <r>
    <s v="9382943-3"/>
    <s v="PUGA"/>
    <s v="MARIÑO"/>
    <s v="SUSANA MARTHA"/>
    <x v="11"/>
    <x v="8"/>
    <x v="2"/>
    <n v="1903013"/>
    <x v="1"/>
    <x v="0"/>
    <x v="2"/>
    <n v="61245515"/>
  </r>
  <r>
    <s v="9410808-5"/>
    <s v="QUINTANA"/>
    <s v="CONIL"/>
    <s v="OSCAR FERNANDO"/>
    <x v="16"/>
    <x v="0"/>
    <x v="3"/>
    <n v="357150"/>
    <x v="4"/>
    <x v="0"/>
    <x v="4"/>
    <n v="56986909"/>
  </r>
  <r>
    <s v="12143458-8"/>
    <s v="QUINTEIRO"/>
    <s v="MARTINEZ"/>
    <s v="VIRGINIA"/>
    <x v="21"/>
    <x v="0"/>
    <x v="13"/>
    <n v="372015"/>
    <x v="0"/>
    <x v="1"/>
    <x v="3"/>
    <n v="99413935"/>
  </r>
  <r>
    <s v="12244143-7"/>
    <s v="QUINTERO"/>
    <s v="AREAL"/>
    <s v="PABLO GERMAN"/>
    <x v="3"/>
    <x v="4"/>
    <x v="20"/>
    <n v="411399"/>
    <x v="2"/>
    <x v="0"/>
    <x v="0"/>
    <n v="78259581"/>
  </r>
  <r>
    <s v="9212788-5"/>
    <s v="RABOSTO"/>
    <s v="QUEVEDO"/>
    <s v="MIGUEL ANGEL"/>
    <x v="23"/>
    <x v="0"/>
    <x v="7"/>
    <n v="312481"/>
    <x v="1"/>
    <x v="0"/>
    <x v="4"/>
    <n v="83316785"/>
  </r>
  <r>
    <s v="9255324-1"/>
    <s v="RABUÑAL"/>
    <s v="CHINAZZO"/>
    <s v="MA. DEL LOUREDES"/>
    <x v="20"/>
    <x v="8"/>
    <x v="1"/>
    <n v="1686150"/>
    <x v="4"/>
    <x v="0"/>
    <x v="0"/>
    <n v="41848875"/>
  </r>
  <r>
    <s v="6773601-6"/>
    <s v="RADICCIONI"/>
    <s v="CURBELO"/>
    <s v="FRANCISCO JAVIER"/>
    <x v="11"/>
    <x v="0"/>
    <x v="14"/>
    <n v="309067"/>
    <x v="1"/>
    <x v="0"/>
    <x v="4"/>
    <n v="71722245"/>
  </r>
  <r>
    <s v="16320127-7"/>
    <s v="RADIO"/>
    <s v="PRESTA"/>
    <s v="DANIEL ALEXIS"/>
    <x v="3"/>
    <x v="0"/>
    <x v="20"/>
    <n v="399833"/>
    <x v="2"/>
    <x v="1"/>
    <x v="1"/>
    <n v="80819786"/>
  </r>
  <r>
    <s v="11503937-8"/>
    <s v="RAFANIELLO"/>
    <s v="MARTINEZ"/>
    <s v="DANIEL"/>
    <x v="33"/>
    <x v="4"/>
    <x v="17"/>
    <n v="431656"/>
    <x v="1"/>
    <x v="0"/>
    <x v="4"/>
    <n v="93195830"/>
  </r>
  <r>
    <s v="11564021-8"/>
    <s v="RAFFO"/>
    <s v="RUSCH"/>
    <s v="LUIS EDUARDO"/>
    <x v="21"/>
    <x v="2"/>
    <x v="17"/>
    <n v="950005"/>
    <x v="2"/>
    <x v="0"/>
    <x v="4"/>
    <n v="94210822"/>
  </r>
  <r>
    <s v="6670350-3"/>
    <s v="RAFULS"/>
    <s v="FABREGAS"/>
    <s v="DANIEL"/>
    <x v="24"/>
    <x v="8"/>
    <x v="20"/>
    <n v="1853438"/>
    <x v="4"/>
    <x v="0"/>
    <x v="1"/>
    <n v="60536177"/>
  </r>
  <r>
    <s v="16991649-4"/>
    <s v="RAGGIO"/>
    <s v="FACCIOLI"/>
    <s v="WALKYRIA BEATRIZ"/>
    <x v="10"/>
    <x v="5"/>
    <x v="10"/>
    <n v="699402"/>
    <x v="0"/>
    <x v="1"/>
    <x v="0"/>
    <n v="76447201"/>
  </r>
  <r>
    <s v="7864438-3"/>
    <s v="RAMAGLI"/>
    <s v="ODDERA"/>
    <s v="ALVARO JAVIER"/>
    <x v="20"/>
    <x v="2"/>
    <x v="12"/>
    <n v="1173864"/>
    <x v="1"/>
    <x v="0"/>
    <x v="0"/>
    <n v="95224253"/>
  </r>
  <r>
    <s v="9823219-1"/>
    <s v="RAMELLA"/>
    <s v="BARROS"/>
    <s v="HECTOR SAUL"/>
    <x v="14"/>
    <x v="5"/>
    <x v="17"/>
    <n v="774145"/>
    <x v="2"/>
    <x v="1"/>
    <x v="3"/>
    <n v="63759674"/>
  </r>
  <r>
    <s v="8833710-0"/>
    <s v="RAMILLO"/>
    <s v="DELFINO"/>
    <s v="RAQUEL"/>
    <x v="32"/>
    <x v="8"/>
    <x v="16"/>
    <n v="1875785"/>
    <x v="2"/>
    <x v="0"/>
    <x v="0"/>
    <n v="69620382"/>
  </r>
  <r>
    <s v="9410209-9"/>
    <s v="RAMIREZ"/>
    <s v="MAISONABA"/>
    <s v="ANDRES ELIAS"/>
    <x v="27"/>
    <x v="3"/>
    <x v="8"/>
    <n v="429608"/>
    <x v="4"/>
    <x v="0"/>
    <x v="0"/>
    <n v="72843335"/>
  </r>
  <r>
    <s v="9254458-8"/>
    <s v="RAMIREZ"/>
    <s v="ABELLA"/>
    <s v="ANGELICA BETRIZ"/>
    <x v="20"/>
    <x v="6"/>
    <x v="15"/>
    <n v="398338"/>
    <x v="0"/>
    <x v="0"/>
    <x v="0"/>
    <n v="69643436"/>
  </r>
  <r>
    <s v="11680883-8"/>
    <s v="RAMON"/>
    <s v="MINIKES"/>
    <s v="SILVIA"/>
    <x v="5"/>
    <x v="8"/>
    <x v="0"/>
    <n v="1894931"/>
    <x v="2"/>
    <x v="0"/>
    <x v="0"/>
    <n v="61990795"/>
  </r>
  <r>
    <s v="6619367-5"/>
    <s v="REYES"/>
    <s v="RODRIGUEZ"/>
    <s v="ARIEL ELBIO"/>
    <x v="4"/>
    <x v="3"/>
    <x v="4"/>
    <n v="378684"/>
    <x v="4"/>
    <x v="1"/>
    <x v="1"/>
    <n v="75666583"/>
  </r>
  <r>
    <s v="11508362-4"/>
    <s v="REYNA"/>
    <s v="TEXEIRA"/>
    <s v="JORGE ROBERTO"/>
    <x v="2"/>
    <x v="2"/>
    <x v="0"/>
    <n v="923748"/>
    <x v="3"/>
    <x v="0"/>
    <x v="4"/>
    <n v="79934098"/>
  </r>
  <r>
    <s v="8834183-5"/>
    <s v="REYNO"/>
    <s v="PRADO"/>
    <s v="ESTELA INES"/>
    <x v="22"/>
    <x v="0"/>
    <x v="3"/>
    <n v="343174"/>
    <x v="0"/>
    <x v="1"/>
    <x v="2"/>
    <n v="54363963"/>
  </r>
  <r>
    <s v="6836869-2"/>
    <s v="REZZANO"/>
    <s v="RUCKERT"/>
    <s v="GUSTAVO MARIA"/>
    <x v="8"/>
    <x v="5"/>
    <x v="12"/>
    <n v="893778"/>
    <x v="0"/>
    <x v="0"/>
    <x v="2"/>
    <n v="62629751"/>
  </r>
  <r>
    <s v="9491200-1"/>
    <s v="RIANI"/>
    <s v="ARIETA"/>
    <s v="RODOLFO"/>
    <x v="34"/>
    <x v="5"/>
    <x v="7"/>
    <n v="802711"/>
    <x v="3"/>
    <x v="0"/>
    <x v="0"/>
    <n v="49242667"/>
  </r>
  <r>
    <s v="14669671-1"/>
    <s v="RIBAS"/>
    <s v="REBOLLO"/>
    <s v="MARÍA TERESA"/>
    <x v="20"/>
    <x v="6"/>
    <x v="19"/>
    <n v="425984"/>
    <x v="0"/>
    <x v="1"/>
    <x v="2"/>
    <n v="73221246"/>
  </r>
  <r>
    <s v="9655684-2"/>
    <s v="RIBEIRO"/>
    <s v="TORRADO"/>
    <s v="WASHINGTON RAUL"/>
    <x v="26"/>
    <x v="7"/>
    <x v="18"/>
    <n v="215914"/>
    <x v="0"/>
    <x v="0"/>
    <x v="1"/>
    <n v="52594397"/>
  </r>
  <r>
    <s v="16126724-1"/>
    <s v="VAZQUEZ"/>
    <s v="ROSA"/>
    <s v="JORGE LUIS"/>
    <x v="17"/>
    <x v="5"/>
    <x v="16"/>
    <n v="702911"/>
    <x v="2"/>
    <x v="1"/>
    <x v="1"/>
    <n v="55413441"/>
  </r>
  <r>
    <s v="11594983-0"/>
    <s v="VEGA"/>
    <s v="LLANES"/>
    <s v="ALVARO"/>
    <x v="23"/>
    <x v="1"/>
    <x v="12"/>
    <n v="585529"/>
    <x v="3"/>
    <x v="1"/>
    <x v="3"/>
    <n v="56601163"/>
  </r>
  <r>
    <s v="6920534-6"/>
    <s v="VIANA"/>
    <s v="FERREIRA"/>
    <s v="ENRIQUE"/>
    <x v="7"/>
    <x v="6"/>
    <x v="3"/>
    <n v="307227"/>
    <x v="2"/>
    <x v="0"/>
    <x v="0"/>
    <n v="45493191"/>
  </r>
  <r>
    <s v="15117100-2"/>
    <s v="VICTORIA"/>
    <s v="RODRIGUEZ"/>
    <s v="JOSE ANTONIO"/>
    <x v="2"/>
    <x v="1"/>
    <x v="6"/>
    <n v="465676"/>
    <x v="2"/>
    <x v="0"/>
    <x v="0"/>
    <n v="96329435"/>
  </r>
  <r>
    <s v="10161702-5"/>
    <s v="VIDAL"/>
    <s v="CASTRO"/>
    <s v="GRACIELA"/>
    <x v="3"/>
    <x v="5"/>
    <x v="9"/>
    <n v="659476"/>
    <x v="1"/>
    <x v="0"/>
    <x v="1"/>
    <n v="63230589"/>
  </r>
  <r>
    <s v="15671252-1"/>
    <s v="ZUBILLAGA"/>
    <s v="LENZNER"/>
    <s v="ROSA CRISTINA"/>
    <x v="14"/>
    <x v="3"/>
    <x v="12"/>
    <n v="360824"/>
    <x v="2"/>
    <x v="0"/>
    <x v="1"/>
    <n v="52347078"/>
  </r>
  <r>
    <s v="6965522-4"/>
    <s v="ZUNINO"/>
    <s v="TORTEROLA"/>
    <s v="FRANCISCO ADHEMAR"/>
    <x v="3"/>
    <x v="2"/>
    <x v="6"/>
    <n v="1033516"/>
    <x v="1"/>
    <x v="0"/>
    <x v="3"/>
    <n v="56895194"/>
  </r>
  <r>
    <m/>
    <m/>
    <m/>
    <m/>
    <x v="35"/>
    <x v="9"/>
    <x v="22"/>
    <m/>
    <x v="5"/>
    <x v="2"/>
    <x v="5"/>
    <m/>
  </r>
  <r>
    <m/>
    <m/>
    <m/>
    <m/>
    <x v="35"/>
    <x v="9"/>
    <x v="22"/>
    <m/>
    <x v="5"/>
    <x v="2"/>
    <x v="5"/>
    <m/>
  </r>
  <r>
    <m/>
    <m/>
    <m/>
    <m/>
    <x v="35"/>
    <x v="9"/>
    <x v="22"/>
    <m/>
    <x v="5"/>
    <x v="2"/>
    <x v="5"/>
    <m/>
  </r>
  <r>
    <s v="19408765-9"/>
    <s v="Valdebenito"/>
    <s v="Aguilera"/>
    <s v="Hernan Augusto"/>
    <x v="36"/>
    <x v="8"/>
    <x v="14"/>
    <n v="2000000"/>
    <x v="1"/>
    <x v="0"/>
    <x v="4"/>
    <n v="75489605"/>
  </r>
  <r>
    <m/>
    <m/>
    <m/>
    <m/>
    <x v="35"/>
    <x v="9"/>
    <x v="22"/>
    <m/>
    <x v="5"/>
    <x v="2"/>
    <x v="5"/>
    <m/>
  </r>
  <r>
    <m/>
    <m/>
    <m/>
    <m/>
    <x v="35"/>
    <x v="9"/>
    <x v="22"/>
    <m/>
    <x v="5"/>
    <x v="2"/>
    <x v="5"/>
    <m/>
  </r>
  <r>
    <m/>
    <m/>
    <m/>
    <m/>
    <x v="35"/>
    <x v="9"/>
    <x v="22"/>
    <m/>
    <x v="5"/>
    <x v="2"/>
    <x v="5"/>
    <m/>
  </r>
  <r>
    <m/>
    <m/>
    <m/>
    <m/>
    <x v="35"/>
    <x v="9"/>
    <x v="22"/>
    <m/>
    <x v="5"/>
    <x v="2"/>
    <x v="5"/>
    <m/>
  </r>
  <r>
    <m/>
    <m/>
    <m/>
    <m/>
    <x v="35"/>
    <x v="9"/>
    <x v="22"/>
    <m/>
    <x v="5"/>
    <x v="2"/>
    <x v="5"/>
    <m/>
  </r>
  <r>
    <m/>
    <m/>
    <m/>
    <m/>
    <x v="35"/>
    <x v="9"/>
    <x v="22"/>
    <m/>
    <x v="5"/>
    <x v="2"/>
    <x v="5"/>
    <m/>
  </r>
  <r>
    <m/>
    <m/>
    <m/>
    <m/>
    <x v="35"/>
    <x v="9"/>
    <x v="22"/>
    <m/>
    <x v="5"/>
    <x v="2"/>
    <x v="5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outline="1" outlineData="1" multipleFieldFilters="0" rowHeaderCaption="AÑOS">
  <location ref="B16:C21" firstHeaderRow="1" firstDataRow="1" firstDataCol="1"/>
  <pivotFields count="12"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numFmtId="165" showAll="0"/>
    <pivotField dataField="1" numFmtId="165" showAll="0">
      <items count="46">
        <item x="11"/>
        <item x="7"/>
        <item x="6"/>
        <item x="1"/>
        <item x="5"/>
        <item x="10"/>
        <item x="0"/>
        <item x="9"/>
        <item x="8"/>
        <item x="2"/>
        <item x="3"/>
        <item x="4"/>
        <item x="22"/>
        <item x="16"/>
        <item x="21"/>
        <item x="19"/>
        <item x="20"/>
        <item x="15"/>
        <item x="18"/>
        <item x="23"/>
        <item x="14"/>
        <item x="12"/>
        <item x="13"/>
        <item x="17"/>
        <item x="34"/>
        <item x="27"/>
        <item x="29"/>
        <item x="31"/>
        <item x="35"/>
        <item x="24"/>
        <item x="30"/>
        <item x="25"/>
        <item x="28"/>
        <item x="33"/>
        <item x="26"/>
        <item x="32"/>
        <item x="40"/>
        <item x="43"/>
        <item x="36"/>
        <item x="39"/>
        <item x="37"/>
        <item x="38"/>
        <item x="42"/>
        <item x="41"/>
        <item x="44"/>
        <item t="default"/>
      </items>
    </pivotField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STO REMUNERACIONES" fld="3" baseField="0" baseItem="0" numFmtId="42"/>
  </dataFields>
  <formats count="37">
    <format dxfId="131">
      <pivotArea field="1" type="button" dataOnly="0" labelOnly="1" outline="0" axis="axisRow" fieldPosition="0"/>
    </format>
    <format dxfId="130">
      <pivotArea dataOnly="0" labelOnly="1" outline="0" axis="axisValues" fieldPosition="0"/>
    </format>
    <format dxfId="129">
      <pivotArea field="1" type="button" dataOnly="0" labelOnly="1" outline="0" axis="axisRow" fieldPosition="0"/>
    </format>
    <format dxfId="128">
      <pivotArea dataOnly="0" labelOnly="1" outline="0" axis="axisValues" fieldPosition="0"/>
    </format>
    <format dxfId="127">
      <pivotArea dataOnly="0" grandRow="1" axis="axisRow" fieldPosition="0"/>
    </format>
    <format dxfId="126">
      <pivotArea dataOnly="0" grandRow="1" axis="axisRow" fieldPosition="0"/>
    </format>
    <format dxfId="125">
      <pivotArea type="all" dataOnly="0" outline="0" fieldPosition="0"/>
    </format>
    <format dxfId="124">
      <pivotArea outline="0" collapsedLevelsAreSubtotals="1" fieldPosition="0"/>
    </format>
    <format dxfId="123">
      <pivotArea field="1" type="button" dataOnly="0" labelOnly="1" outline="0" axis="axisRow" fieldPosition="0"/>
    </format>
    <format dxfId="122">
      <pivotArea dataOnly="0" labelOnly="1" outline="0" axis="axisValues" fieldPosition="0"/>
    </format>
    <format dxfId="121">
      <pivotArea dataOnly="0" labelOnly="1" fieldPosition="0">
        <references count="1">
          <reference field="1" count="0"/>
        </references>
      </pivotArea>
    </format>
    <format dxfId="120">
      <pivotArea dataOnly="0" labelOnly="1" grandRow="1" outline="0" fieldPosition="0"/>
    </format>
    <format dxfId="119">
      <pivotArea type="all" dataOnly="0" outline="0" fieldPosition="0"/>
    </format>
    <format dxfId="118">
      <pivotArea outline="0" collapsedLevelsAreSubtotals="1" fieldPosition="0"/>
    </format>
    <format dxfId="117">
      <pivotArea field="1" type="button" dataOnly="0" labelOnly="1" outline="0" axis="axisRow" fieldPosition="0"/>
    </format>
    <format dxfId="116">
      <pivotArea dataOnly="0" labelOnly="1" outline="0" axis="axisValues" fieldPosition="0"/>
    </format>
    <format dxfId="115">
      <pivotArea dataOnly="0" labelOnly="1" fieldPosition="0">
        <references count="1">
          <reference field="1" count="0"/>
        </references>
      </pivotArea>
    </format>
    <format dxfId="114">
      <pivotArea dataOnly="0" labelOnly="1" grandRow="1" outline="0" fieldPosition="0"/>
    </format>
    <format dxfId="113">
      <pivotArea type="all" dataOnly="0" outline="0" fieldPosition="0"/>
    </format>
    <format dxfId="112">
      <pivotArea outline="0" collapsedLevelsAreSubtotals="1" fieldPosition="0"/>
    </format>
    <format dxfId="111">
      <pivotArea field="1" type="button" dataOnly="0" labelOnly="1" outline="0" axis="axisRow" fieldPosition="0"/>
    </format>
    <format dxfId="110">
      <pivotArea dataOnly="0" labelOnly="1" outline="0" axis="axisValues" fieldPosition="0"/>
    </format>
    <format dxfId="109">
      <pivotArea dataOnly="0" labelOnly="1" fieldPosition="0">
        <references count="1">
          <reference field="1" count="0"/>
        </references>
      </pivotArea>
    </format>
    <format dxfId="108">
      <pivotArea dataOnly="0" labelOnly="1" grandRow="1" outline="0" fieldPosition="0"/>
    </format>
    <format dxfId="107">
      <pivotArea outline="0" collapsedLevelsAreSubtotals="1" fieldPosition="0"/>
    </format>
    <format dxfId="106">
      <pivotArea type="all" dataOnly="0" outline="0" fieldPosition="0"/>
    </format>
    <format dxfId="105">
      <pivotArea outline="0" collapsedLevelsAreSubtotals="1" fieldPosition="0"/>
    </format>
    <format dxfId="104">
      <pivotArea field="1" type="button" dataOnly="0" labelOnly="1" outline="0" axis="axisRow" fieldPosition="0"/>
    </format>
    <format dxfId="103">
      <pivotArea dataOnly="0" labelOnly="1" outline="0" axis="axisValues" fieldPosition="0"/>
    </format>
    <format dxfId="102">
      <pivotArea dataOnly="0" labelOnly="1" fieldPosition="0">
        <references count="1">
          <reference field="1" count="0"/>
        </references>
      </pivotArea>
    </format>
    <format dxfId="101">
      <pivotArea dataOnly="0" labelOnly="1" grandRow="1" outline="0" fieldPosition="0"/>
    </format>
    <format dxfId="100">
      <pivotArea type="all" dataOnly="0" outline="0" fieldPosition="0"/>
    </format>
    <format dxfId="99">
      <pivotArea outline="0" collapsedLevelsAreSubtotals="1" fieldPosition="0"/>
    </format>
    <format dxfId="98">
      <pivotArea field="1" type="button" dataOnly="0" labelOnly="1" outline="0" axis="axisRow" fieldPosition="0"/>
    </format>
    <format dxfId="97">
      <pivotArea dataOnly="0" labelOnly="1" outline="0" axis="axisValues" fieldPosition="0"/>
    </format>
    <format dxfId="96">
      <pivotArea dataOnly="0" labelOnly="1" fieldPosition="0">
        <references count="1">
          <reference field="1" count="0"/>
        </references>
      </pivotArea>
    </format>
    <format dxfId="95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aDinámica4" cacheId="2" applyNumberFormats="0" applyBorderFormats="0" applyFontFormats="0" applyPatternFormats="0" applyAlignmentFormats="0" applyWidthHeightFormats="1" dataCaption="Valores" updatedVersion="5" minRefreshableVersion="3" useAutoFormatting="1" itemPrintTitles="1" createdVersion="6" indent="0" outline="1" outlineData="1" multipleFieldFilters="0" chartFormat="4">
  <location ref="A1:B12" firstHeaderRow="1" firstDataRow="1" firstDataCol="1"/>
  <pivotFields count="12">
    <pivotField showAll="0"/>
    <pivotField showAll="0"/>
    <pivotField showAll="0"/>
    <pivotField showAll="0"/>
    <pivotField showAll="0">
      <items count="38">
        <item x="10"/>
        <item x="8"/>
        <item x="14"/>
        <item x="34"/>
        <item x="15"/>
        <item x="33"/>
        <item x="3"/>
        <item x="16"/>
        <item x="24"/>
        <item x="1"/>
        <item x="4"/>
        <item x="9"/>
        <item x="26"/>
        <item x="21"/>
        <item x="5"/>
        <item x="2"/>
        <item x="29"/>
        <item x="23"/>
        <item x="13"/>
        <item x="0"/>
        <item x="17"/>
        <item x="31"/>
        <item x="22"/>
        <item x="12"/>
        <item x="20"/>
        <item x="19"/>
        <item x="36"/>
        <item x="18"/>
        <item x="27"/>
        <item x="28"/>
        <item x="30"/>
        <item x="25"/>
        <item x="7"/>
        <item x="32"/>
        <item x="6"/>
        <item x="11"/>
        <item x="35"/>
        <item t="default"/>
      </items>
    </pivotField>
    <pivotField axis="axisRow" showAll="0">
      <items count="11">
        <item x="8"/>
        <item x="7"/>
        <item x="1"/>
        <item x="3"/>
        <item x="4"/>
        <item x="6"/>
        <item x="5"/>
        <item x="2"/>
        <item x="0"/>
        <item x="9"/>
        <item t="default"/>
      </items>
    </pivotField>
    <pivotField showAll="0">
      <items count="24">
        <item x="19"/>
        <item x="1"/>
        <item x="11"/>
        <item x="21"/>
        <item x="17"/>
        <item x="3"/>
        <item x="7"/>
        <item x="4"/>
        <item x="13"/>
        <item x="5"/>
        <item x="0"/>
        <item x="18"/>
        <item x="10"/>
        <item x="20"/>
        <item x="12"/>
        <item x="2"/>
        <item x="16"/>
        <item x="9"/>
        <item x="15"/>
        <item x="6"/>
        <item x="8"/>
        <item x="14"/>
        <item x="22"/>
        <item t="default"/>
      </items>
    </pivotField>
    <pivotField dataField="1" showAll="0"/>
    <pivotField showAll="0">
      <items count="7">
        <item x="0"/>
        <item x="3"/>
        <item x="4"/>
        <item x="1"/>
        <item x="2"/>
        <item x="5"/>
        <item t="default"/>
      </items>
    </pivotField>
    <pivotField showAll="0">
      <items count="4">
        <item x="1"/>
        <item x="0"/>
        <item x="2"/>
        <item t="default"/>
      </items>
    </pivotField>
    <pivotField showAll="0">
      <items count="7">
        <item x="4"/>
        <item x="2"/>
        <item x="3"/>
        <item x="0"/>
        <item x="1"/>
        <item x="5"/>
        <item t="default"/>
      </items>
    </pivotField>
    <pivotField showAll="0"/>
  </pivotFields>
  <rowFields count="1">
    <field x="5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Cuenta de SUELDO" fld="7" subtotal="count" baseField="0" baseItem="0"/>
  </dataFields>
  <chartFormats count="22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" format="6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" format="7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1" format="8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1" format="9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1" format="10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1" format="11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  <chartFormat chart="1" format="12">
      <pivotArea type="data" outline="0" fieldPosition="0">
        <references count="2">
          <reference field="4294967294" count="1" selected="0">
            <x v="0"/>
          </reference>
          <reference field="5" count="1" selected="0">
            <x v="8"/>
          </reference>
        </references>
      </pivotArea>
    </chartFormat>
    <chartFormat chart="1" format="13">
      <pivotArea type="data" outline="0" fieldPosition="0">
        <references count="2">
          <reference field="4294967294" count="1" selected="0">
            <x v="0"/>
          </reference>
          <reference field="5" count="1" selected="0">
            <x v="9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0"/>
          </reference>
          <reference field="5" count="1" selected="0">
            <x v="8"/>
          </reference>
        </references>
      </pivotArea>
    </chartFormat>
    <chartFormat chart="0" format="12">
      <pivotArea type="data" outline="0" fieldPosition="0">
        <references count="2">
          <reference field="4294967294" count="1" selected="0">
            <x v="0"/>
          </reference>
          <reference field="5" count="1" selected="0">
            <x v="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la 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outline="1" outlineData="1" multipleFieldFilters="0" chartFormat="10">
  <location ref="A9:C59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dataField="1" numFmtId="165" showAll="0"/>
  </pivotFields>
  <rowFields count="2">
    <field x="1"/>
    <field x="0"/>
  </rowFields>
  <rowItems count="50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UTILIDAD" fld="2" baseField="0" baseItem="0"/>
    <dataField name="Suma de INGRESOS" fld="11" baseField="0" baseItem="0"/>
  </dataFields>
  <chartFormats count="4"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la dinámica3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outline="1" outlineData="1" multipleFieldFilters="0" chartFormat="6">
  <location ref="A63:B114" firstHeaderRow="1" firstDataRow="1" firstDataCol="1"/>
  <pivotFields count="12">
    <pivotField showAll="0"/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numFmtId="42" showAll="0"/>
    <pivotField showAll="0"/>
    <pivotField showAll="0"/>
    <pivotField showAll="0">
      <items count="3">
        <item x="1"/>
        <item x="0"/>
        <item t="default"/>
      </items>
    </pivotField>
    <pivotField showAll="0"/>
    <pivotField showAll="0">
      <items count="3">
        <item x="1"/>
        <item x="0"/>
        <item t="default"/>
      </items>
    </pivotField>
    <pivotField showAll="0"/>
    <pivotField showAll="0">
      <items count="10">
        <item x="8"/>
        <item x="6"/>
        <item x="1"/>
        <item x="2"/>
        <item x="0"/>
        <item x="3"/>
        <item x="4"/>
        <item x="7"/>
        <item x="5"/>
        <item t="default"/>
      </items>
    </pivotField>
    <pivotField showAll="0"/>
  </pivotFields>
  <rowFields count="2">
    <field x="2"/>
    <field x="1"/>
  </rowFields>
  <rowItems count="51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grand">
      <x/>
    </i>
  </rowItems>
  <colItems count="1">
    <i/>
  </colItems>
  <dataFields count="1">
    <dataField name="Suma de VALOR VENTA" fld="3" baseField="0" baseItem="0"/>
  </dataFields>
  <chartFormats count="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outline="1" outlineData="1" multipleFieldFilters="0">
  <location ref="A2:D3" firstHeaderRow="0" firstDataRow="1" firstDataCol="0"/>
  <pivotFields count="12">
    <pivotField showAll="0"/>
    <pivotField showAll="0">
      <items count="5">
        <item x="0"/>
        <item x="1"/>
        <item x="2"/>
        <item x="3"/>
        <item t="default"/>
      </items>
    </pivotField>
    <pivotField dataField="1" numFmtId="165" showAll="0"/>
    <pivotField dataField="1"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dataField="1" numFmtId="165" showAll="0"/>
    <pivotField dataField="1" numFmtId="165" showAl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a de COSTOS DE PRODUCIR" fld="10" baseField="0" baseItem="0"/>
    <dataField name="Suma de UTILIDAD" fld="2" baseField="0" baseItem="0"/>
    <dataField name="Suma de SUELDOS" fld="3" baseField="0" baseItem="0"/>
    <dataField name="Suma de INGRESOS" fld="11" baseField="0" baseItem="0"/>
  </dataFields>
  <formats count="1">
    <format dxfId="1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Tabla dinámica6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outline="1" outlineData="1" multipleFieldFilters="0">
  <location ref="E28:F33" firstHeaderRow="1" firstDataRow="1" firstDataCol="1"/>
  <pivotFields count="12"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numFmtId="165" showAll="0"/>
    <pivotField dataField="1" numFmtId="165" showAll="0">
      <items count="46">
        <item x="11"/>
        <item x="7"/>
        <item x="6"/>
        <item x="1"/>
        <item x="5"/>
        <item x="10"/>
        <item x="0"/>
        <item x="9"/>
        <item x="8"/>
        <item x="2"/>
        <item x="3"/>
        <item x="4"/>
        <item x="22"/>
        <item x="16"/>
        <item x="21"/>
        <item x="19"/>
        <item x="20"/>
        <item x="15"/>
        <item x="18"/>
        <item x="23"/>
        <item x="14"/>
        <item x="12"/>
        <item x="13"/>
        <item x="17"/>
        <item x="34"/>
        <item x="27"/>
        <item x="29"/>
        <item x="31"/>
        <item x="35"/>
        <item x="24"/>
        <item x="30"/>
        <item x="25"/>
        <item x="28"/>
        <item x="33"/>
        <item x="26"/>
        <item x="32"/>
        <item x="40"/>
        <item x="43"/>
        <item x="36"/>
        <item x="39"/>
        <item x="37"/>
        <item x="38"/>
        <item x="42"/>
        <item x="41"/>
        <item x="44"/>
        <item t="default"/>
      </items>
    </pivotField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a de SUELDOS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AÑO" sourceName="AÑO">
  <pivotTables>
    <pivotTable tabId="15" name="Tabla dinámica2"/>
    <pivotTable tabId="15" name="Tabla dinámica1"/>
    <pivotTable tabId="15" name="Tabla dinámica6"/>
    <pivotTable tabId="14" name="Tabla dinámica7"/>
  </pivotTables>
  <data>
    <tabular pivotCacheId="1">
      <items count="4">
        <i x="0" s="1"/>
        <i x="1" s="1"/>
        <i x="2" s="1"/>
        <i x="3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AÑO1" sourceName="AÑO">
  <pivotTables>
    <pivotTable tabId="15" name="Tabla dinámica3"/>
  </pivotTables>
  <data>
    <tabular pivotCacheId="2">
      <items count="4">
        <i x="0" s="1"/>
        <i x="1" s="1"/>
        <i x="2" s="1"/>
        <i x="3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MODO_PAGO" sourceName="MODO PAGO">
  <pivotTables>
    <pivotTable tabId="15" name="Tabla dinámica3"/>
  </pivotTables>
  <data>
    <tabular pivotCacheId="2">
      <items count="2">
        <i x="1" s="1"/>
        <i x="0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TIPO_DE_VENTA" sourceName="TIPO DE VENTA">
  <pivotTables>
    <pivotTable tabId="15" name="Tabla dinámica3"/>
  </pivotTables>
  <data>
    <tabular pivotCacheId="2">
      <items count="2">
        <i x="1" s="1"/>
        <i x="0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ORIGEN_COMPRADOR" sourceName="ORIGEN COMPRADOR">
  <pivotTables>
    <pivotTable tabId="15" name="Tabla dinámica3"/>
  </pivotTables>
  <data>
    <tabular pivotCacheId="2">
      <items count="9">
        <i x="8" s="1"/>
        <i x="6" s="1"/>
        <i x="1" s="1"/>
        <i x="2" s="1"/>
        <i x="0" s="1"/>
        <i x="3" s="1"/>
        <i x="4" s="1"/>
        <i x="7" s="1"/>
        <i x="5" s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COMUNA" sourceName="COMUNA">
  <pivotTables>
    <pivotTable tabId="43" name="TablaDinámica4"/>
  </pivotTables>
  <data>
    <tabular pivotCacheId="3">
      <items count="37">
        <i x="10" s="1"/>
        <i x="8" s="1"/>
        <i x="14" s="1"/>
        <i x="34" s="1"/>
        <i x="15" s="1"/>
        <i x="33" s="1"/>
        <i x="3" s="1"/>
        <i x="16" s="1"/>
        <i x="24" s="1"/>
        <i x="1" s="1"/>
        <i x="4" s="1"/>
        <i x="9" s="1"/>
        <i x="26" s="1"/>
        <i x="21" s="1"/>
        <i x="5" s="1"/>
        <i x="2" s="1"/>
        <i x="29" s="1"/>
        <i x="23" s="1"/>
        <i x="13" s="1"/>
        <i x="0" s="1"/>
        <i x="17" s="1"/>
        <i x="31" s="1"/>
        <i x="22" s="1"/>
        <i x="12" s="1"/>
        <i x="20" s="1"/>
        <i x="19" s="1"/>
        <i x="36" s="1"/>
        <i x="18" s="1"/>
        <i x="27" s="1"/>
        <i x="28" s="1"/>
        <i x="30" s="1"/>
        <i x="25" s="1"/>
        <i x="7" s="1"/>
        <i x="32" s="1"/>
        <i x="6" s="1"/>
        <i x="11" s="1"/>
        <i x="35" s="1" nd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ANTIGUEDAD_EN_EMPRESA" sourceName="ANTIGUEDAD EN EMPRESA">
  <pivotTables>
    <pivotTable tabId="43" name="TablaDinámica4"/>
  </pivotTables>
  <data>
    <tabular pivotCacheId="3">
      <items count="23">
        <i x="19" s="1"/>
        <i x="1" s="1"/>
        <i x="11" s="1"/>
        <i x="21" s="1"/>
        <i x="17" s="1"/>
        <i x="3" s="1"/>
        <i x="7" s="1"/>
        <i x="4" s="1"/>
        <i x="13" s="1"/>
        <i x="5" s="1"/>
        <i x="0" s="1"/>
        <i x="18" s="1"/>
        <i x="10" s="1"/>
        <i x="20" s="1"/>
        <i x="12" s="1"/>
        <i x="2" s="1"/>
        <i x="16" s="1"/>
        <i x="9" s="1"/>
        <i x="15" s="1"/>
        <i x="6" s="1"/>
        <i x="8" s="1"/>
        <i x="14" s="1"/>
        <i x="22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ESTADO_CIVIL" sourceName="ESTADO CIVIL">
  <pivotTables>
    <pivotTable tabId="43" name="TablaDinámica4"/>
  </pivotTables>
  <data>
    <tabular pivotCacheId="3">
      <items count="6">
        <i x="0" s="1"/>
        <i x="3" s="1"/>
        <i x="4" s="1"/>
        <i x="1" s="1"/>
        <i x="2" s="1"/>
        <i x="5" s="1" nd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COBERTURA_SALUD" sourceName="COBERTURA SALUD">
  <pivotTables>
    <pivotTable tabId="43" name="TablaDinámica4"/>
  </pivotTables>
  <data>
    <tabular pivotCacheId="3">
      <items count="3">
        <i x="1" s="1"/>
        <i x="0" s="1"/>
        <i x="2" s="1" nd="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NUMERO_DE_HIJOS" sourceName="NUMERO DE HIJOS">
  <pivotTables>
    <pivotTable tabId="43" name="TablaDinámica4"/>
  </pivotTables>
  <data>
    <tabular pivotCacheId="3">
      <items count="6">
        <i x="4" s="1"/>
        <i x="2" s="1"/>
        <i x="3" s="1"/>
        <i x="0" s="1"/>
        <i x="1" s="1"/>
        <i x="5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AÑO 1" cache="SegmentaciónDeDatos_AÑO" caption="AÑO" columnCount="4" style="SlicerStyleDark4" rowHeight="209550"/>
  <slicer name="AÑO 2" cache="SegmentaciónDeDatos_AÑO1" caption="AÑO" columnCount="4" style="SlicerStyleDark4" rowHeight="209550"/>
  <slicer name="MODO PAGO 1" cache="SegmentaciónDeDatos_MODO_PAGO" caption="MODO PAGO" columnCount="2" style="SlicerStyleDark4" rowHeight="209550"/>
  <slicer name="TIPO DE VENTA 2" cache="SegmentaciónDeDatos_TIPO_DE_VENTA" caption="TIPO DE VENTA" columnCount="2" style="SlicerStyleDark4" rowHeight="209550"/>
  <slicer name="ORIGEN COMPRADOR 1" cache="SegmentaciónDeDatos_ORIGEN_COMPRADOR" caption="ORIGEN COMPRADOR" columnCount="3" style="SlicerStyleDark4" rowHeight="209550"/>
  <slicer name="COMUNA" cache="SegmentaciónDeDatos_COMUNA" caption="COMUNA" columnCount="5" style="SlicerStyleDark4" rowHeight="225425"/>
  <slicer name="ANTIGUEDAD EN EMPRESA" cache="SegmentaciónDeDatos_ANTIGUEDAD_EN_EMPRESA" caption="ANTIGUEDAD EN EMPRESA" columnCount="6" style="SlicerStyleDark4" rowHeight="225425"/>
  <slicer name="ESTADO CIVIL" cache="SegmentaciónDeDatos_ESTADO_CIVIL" caption="ESTADO CIVIL" columnCount="2" style="SlicerStyleDark4" rowHeight="225425"/>
  <slicer name="COBERTURA SALUD" cache="SegmentaciónDeDatos_COBERTURA_SALUD" caption="COBERTURA SALUD" columnCount="2" style="SlicerStyleDark4" rowHeight="225425"/>
  <slicer name="NUMERO DE HIJOS" cache="SegmentaciónDeDatos_NUMERO_DE_HIJOS" caption="NUMERO DE HIJOS" columnCount="3" style="SlicerStyleDark4" rowHeight="225425"/>
</slicers>
</file>

<file path=xl/tables/table1.xml><?xml version="1.0" encoding="utf-8"?>
<table xmlns="http://schemas.openxmlformats.org/spreadsheetml/2006/main" id="7" name="Tabla7" displayName="Tabla7" ref="C4:L49" totalsRowShown="0" headerRowDxfId="94" dataDxfId="92" headerRowBorderDxfId="93" tableBorderDxfId="91" totalsRowBorderDxfId="90">
  <autoFilter ref="C4:L49"/>
  <tableColumns count="10">
    <tableColumn id="2" name="UTILIDAD" dataDxfId="89"/>
    <tableColumn id="3" name="SUELDOS" dataDxfId="88"/>
    <tableColumn id="4" name="SEMILLAS" dataDxfId="87">
      <calculatedColumnFormula>0.14*K5</calculatedColumnFormula>
    </tableColumn>
    <tableColumn id="5" name="FERTILIZANTE" dataDxfId="86">
      <calculatedColumnFormula>K5 *0.2</calculatedColumnFormula>
    </tableColumn>
    <tableColumn id="6" name="AGUA" dataDxfId="85" dataCellStyle="Moneda [0]">
      <calculatedColumnFormula>0.3*K5</calculatedColumnFormula>
    </tableColumn>
    <tableColumn id="7" name="MAQUINARIA" dataDxfId="84">
      <calculatedColumnFormula>0.16*K5</calculatedColumnFormula>
    </tableColumn>
    <tableColumn id="8" name="DISTRIBUCION" dataDxfId="83">
      <calculatedColumnFormula>0.15*K5</calculatedColumnFormula>
    </tableColumn>
    <tableColumn id="9" name="INDUMENTARIA" dataDxfId="82">
      <calculatedColumnFormula>0.05*K5</calculatedColumnFormula>
    </tableColumn>
    <tableColumn id="10" name="COSTOS DE PRODUCIR" dataDxfId="81"/>
    <tableColumn id="11" name="INGRESOS" dataDxfId="80">
      <calculatedColumnFormula>K5+D5+C5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a2" displayName="Tabla2" ref="A4:B49" totalsRowShown="0" headerRowDxfId="79" dataDxfId="77" headerRowBorderDxfId="78" tableBorderDxfId="76" totalsRowBorderDxfId="75">
  <autoFilter ref="A4:B49"/>
  <tableColumns count="2">
    <tableColumn id="1" name="MES" dataDxfId="74"/>
    <tableColumn id="2" name="AÑO" dataDxfId="7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CONTABILIDAD" displayName="CONTABILIDAD" ref="A1:L242" totalsRowShown="0" headerRowDxfId="72" headerRowBorderDxfId="71" tableBorderDxfId="70">
  <autoFilter ref="A1:L242"/>
  <tableColumns count="12">
    <tableColumn id="1" name="N° FACTURA" dataDxfId="69"/>
    <tableColumn id="16" name="MES" dataDxfId="68"/>
    <tableColumn id="2" name="AÑO" dataDxfId="67"/>
    <tableColumn id="3" name="VALOR VENTA" dataDxfId="66" dataCellStyle="Moneda [0]"/>
    <tableColumn id="4" name="CODIGO VENTA" dataDxfId="65"/>
    <tableColumn id="5" name="SECTOR VENTA" dataDxfId="64"/>
    <tableColumn id="6" name="MODO PAGO" dataDxfId="63"/>
    <tableColumn id="7" name="DEUDA" dataDxfId="62">
      <calculatedColumnFormula>IF(G2="CREDITO",0.4*D2,0)</calculatedColumnFormula>
    </tableColumn>
    <tableColumn id="8" name="TIPO DE VENTA" dataDxfId="61">
      <calculatedColumnFormula>IF(CONTABILIDAD[[#This Row],[ORIGEN COMPRADOR]]="EEUU","EXPORTACION",IF(CONTABILIDAD[[#This Row],[ORIGEN COMPRADOR]]="MEXICO","EXPORTACION",IF(CONTABILIDAD[[#This Row],[ORIGEN COMPRADOR]]="HOLANDA","EXPORTACION","VENTA NACIONAL")))</calculatedColumnFormula>
    </tableColumn>
    <tableColumn id="9" name="NOMBRE EMPRESA" dataDxfId="60"/>
    <tableColumn id="10" name="ORIGEN COMPRADOR" dataDxfId="59"/>
    <tableColumn id="11" name="PRODUCTO" dataDxfId="58" dataCellStyle="Moneda [0]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Tabla3" displayName="Tabla3" ref="A1:E12" totalsRowShown="0" headerRowDxfId="57" dataDxfId="55" headerRowBorderDxfId="56" tableBorderDxfId="54" totalsRowBorderDxfId="53">
  <autoFilter ref="A1:E12"/>
  <tableColumns count="5">
    <tableColumn id="1" name="PRODUCTOS" dataDxfId="52"/>
    <tableColumn id="2" name="ARANDANOS " dataDxfId="51"/>
    <tableColumn id="3" name="MANZANAS " dataDxfId="50"/>
    <tableColumn id="4" name="PERAS " dataDxfId="49"/>
    <tableColumn id="5" name="UVAS " dataDxfId="4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4" name="Tabla14" displayName="Tabla14" ref="A21:L25" totalsRowShown="0" headerRowDxfId="47" dataDxfId="45" headerRowBorderDxfId="46" tableBorderDxfId="44" totalsRowBorderDxfId="43">
  <autoFilter ref="A21:L25"/>
  <tableColumns count="12">
    <tableColumn id="1" name="PRODUCTOS" dataDxfId="42"/>
    <tableColumn id="2" name="CANTIDAD PRODUCIDA (KG)" dataDxfId="41"/>
    <tableColumn id="3" name="COSTO PRODUCIR (KG)" dataDxfId="40"/>
    <tableColumn id="4" name="CANTIDAD EXPORTADA(KG)" dataDxfId="39"/>
    <tableColumn id="5" name="PRECIO EXPORTACION(KG)" dataDxfId="38"/>
    <tableColumn id="6" name="CANTIDAD VENTA CHILE(KG)" dataDxfId="37"/>
    <tableColumn id="7" name="PRECIO VENTA CHILE(KG)" dataDxfId="36"/>
    <tableColumn id="8" name="PROVEEDORES" dataDxfId="35"/>
    <tableColumn id="9" name="CONSUMIDORES" dataDxfId="34"/>
    <tableColumn id="10" name="TEMPORADA" dataDxfId="33"/>
    <tableColumn id="11" name="SUPERFICIE UTILIZADA" dataDxfId="32"/>
    <tableColumn id="12" name="AGUA UTILIZADA (LITROS)" dataDxfId="3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RRHH" displayName="RRHH" ref="A1:L132" totalsRowShown="0" headerRowDxfId="30" tableBorderDxfId="29">
  <autoFilter ref="A1:L132">
    <filterColumn colId="5">
      <filters>
        <filter val="TECNICO GRADO SUPERIOR"/>
      </filters>
    </filterColumn>
  </autoFilter>
  <tableColumns count="12">
    <tableColumn id="1" name="CEDULA" dataDxfId="28"/>
    <tableColumn id="2" name="1ER. APELLIDO" dataDxfId="27"/>
    <tableColumn id="3" name="2DO. APELLIDO" dataDxfId="26"/>
    <tableColumn id="4" name="NOMBRES" dataDxfId="25"/>
    <tableColumn id="5" name="COMUNA" dataDxfId="24"/>
    <tableColumn id="6" name="CARGO" dataDxfId="23"/>
    <tableColumn id="7" name="ANTIGUEDAD EN EMPRESA" dataDxfId="22"/>
    <tableColumn id="8" name="SUELDO" dataDxfId="21"/>
    <tableColumn id="9" name="ESTADO CIVIL" dataDxfId="20"/>
    <tableColumn id="10" name="COBERTURA SALUD" dataDxfId="19"/>
    <tableColumn id="11" name="NUMERO DE HIJOS" dataDxfId="18"/>
    <tableColumn id="12" name="N° CELULAR" dataDxfId="1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5" name="TablaReporteVentas" displayName="TablaReporteVentas" ref="A1:L241" totalsRowShown="0" headerRowDxfId="15" headerRowBorderDxfId="14" tableBorderDxfId="13" totalsRowBorderDxfId="12">
  <autoFilter ref="A1:L241">
    <filterColumn colId="2">
      <filters>
        <filter val="2019"/>
      </filters>
    </filterColumn>
    <filterColumn colId="8">
      <filters>
        <filter val="EXPORTACION"/>
      </filters>
    </filterColumn>
  </autoFilter>
  <tableColumns count="12">
    <tableColumn id="1" name="N° FACTURA" dataDxfId="11"/>
    <tableColumn id="2" name="MES" dataDxfId="10"/>
    <tableColumn id="3" name="AÑO" dataDxfId="9"/>
    <tableColumn id="4" name="VALOR VENTA" dataDxfId="8" dataCellStyle="Moneda [0]"/>
    <tableColumn id="5" name="CODIGO VENTA" dataDxfId="7"/>
    <tableColumn id="6" name="SECTOR VENTA" dataDxfId="6"/>
    <tableColumn id="7" name="MODO PAGO" dataDxfId="5"/>
    <tableColumn id="8" name="DEUDA" dataDxfId="4">
      <calculatedColumnFormula>IF(G2="CREDITO",0.4*D2,0)</calculatedColumnFormula>
    </tableColumn>
    <tableColumn id="9" name="TIPO DE VENTA" dataDxfId="3">
      <calculatedColumnFormula>IF(CONTABILIDAD[[#This Row],[ORIGEN COMPRADOR]]="EEUU","EXPORTACION",IF(CONTABILIDAD[[#This Row],[ORIGEN COMPRADOR]]="MEXICO","EXPORTACION",IF(CONTABILIDAD[[#This Row],[ORIGEN COMPRADOR]]="HOLANDA","EXPORTACION","VENTA NACIONAL")))</calculatedColumnFormula>
    </tableColumn>
    <tableColumn id="10" name="NOMBRE EMPRESA" dataDxfId="2"/>
    <tableColumn id="11" name="ORIGEN COMPRADOR" dataDxfId="1"/>
    <tableColumn id="12" name="PRODUCTO" dataDxfId="0" dataCellStyle="Moneda [0]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26" Type="http://schemas.openxmlformats.org/officeDocument/2006/relationships/ctrlProp" Target="../ctrlProps/ctrlProp22.xml"/><Relationship Id="rId3" Type="http://schemas.openxmlformats.org/officeDocument/2006/relationships/drawing" Target="../drawings/drawing1.xml"/><Relationship Id="rId21" Type="http://schemas.openxmlformats.org/officeDocument/2006/relationships/ctrlProp" Target="../ctrlProps/ctrlProp17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5" Type="http://schemas.openxmlformats.org/officeDocument/2006/relationships/ctrlProp" Target="../ctrlProps/ctrlProp21.xml"/><Relationship Id="rId2" Type="http://schemas.openxmlformats.org/officeDocument/2006/relationships/printerSettings" Target="../printerSettings/printerSettings1.bin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29" Type="http://schemas.openxmlformats.org/officeDocument/2006/relationships/ctrlProp" Target="../ctrlProps/ctrlProp25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24" Type="http://schemas.openxmlformats.org/officeDocument/2006/relationships/ctrlProp" Target="../ctrlProps/ctrlProp20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31" Type="http://schemas.microsoft.com/office/2007/relationships/slicer" Target="../slicers/slicer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Relationship Id="rId27" Type="http://schemas.openxmlformats.org/officeDocument/2006/relationships/ctrlProp" Target="../ctrlProps/ctrlProp23.xml"/><Relationship Id="rId30" Type="http://schemas.openxmlformats.org/officeDocument/2006/relationships/ctrlProp" Target="../ctrlProps/ctrlProp2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1.xml"/><Relationship Id="rId13" Type="http://schemas.openxmlformats.org/officeDocument/2006/relationships/ctrlProp" Target="../ctrlProps/ctrlProp3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30.xml"/><Relationship Id="rId12" Type="http://schemas.openxmlformats.org/officeDocument/2006/relationships/ctrlProp" Target="../ctrlProps/ctrlProp35.xml"/><Relationship Id="rId2" Type="http://schemas.openxmlformats.org/officeDocument/2006/relationships/drawing" Target="../drawings/drawing2.xml"/><Relationship Id="rId16" Type="http://schemas.openxmlformats.org/officeDocument/2006/relationships/table" Target="../tables/table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9.xml"/><Relationship Id="rId11" Type="http://schemas.openxmlformats.org/officeDocument/2006/relationships/ctrlProp" Target="../ctrlProps/ctrlProp34.xml"/><Relationship Id="rId5" Type="http://schemas.openxmlformats.org/officeDocument/2006/relationships/ctrlProp" Target="../ctrlProps/ctrlProp28.xml"/><Relationship Id="rId15" Type="http://schemas.openxmlformats.org/officeDocument/2006/relationships/ctrlProp" Target="../ctrlProps/ctrlProp38.xml"/><Relationship Id="rId10" Type="http://schemas.openxmlformats.org/officeDocument/2006/relationships/ctrlProp" Target="../ctrlProps/ctrlProp33.xml"/><Relationship Id="rId4" Type="http://schemas.openxmlformats.org/officeDocument/2006/relationships/ctrlProp" Target="../ctrlProps/ctrlProp27.xml"/><Relationship Id="rId9" Type="http://schemas.openxmlformats.org/officeDocument/2006/relationships/ctrlProp" Target="../ctrlProps/ctrlProp32.xml"/><Relationship Id="rId14" Type="http://schemas.openxmlformats.org/officeDocument/2006/relationships/ctrlProp" Target="../ctrlProps/ctrlProp3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3.xml"/><Relationship Id="rId13" Type="http://schemas.openxmlformats.org/officeDocument/2006/relationships/ctrlProp" Target="../ctrlProps/ctrlProp48.xml"/><Relationship Id="rId18" Type="http://schemas.openxmlformats.org/officeDocument/2006/relationships/ctrlProp" Target="../ctrlProps/ctrlProp5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56.xml"/><Relationship Id="rId7" Type="http://schemas.openxmlformats.org/officeDocument/2006/relationships/ctrlProp" Target="../ctrlProps/ctrlProp42.xml"/><Relationship Id="rId12" Type="http://schemas.openxmlformats.org/officeDocument/2006/relationships/ctrlProp" Target="../ctrlProps/ctrlProp47.xml"/><Relationship Id="rId17" Type="http://schemas.openxmlformats.org/officeDocument/2006/relationships/ctrlProp" Target="../ctrlProps/ctrlProp5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51.xml"/><Relationship Id="rId20" Type="http://schemas.openxmlformats.org/officeDocument/2006/relationships/ctrlProp" Target="../ctrlProps/ctrlProp55.xml"/><Relationship Id="rId1" Type="http://schemas.openxmlformats.org/officeDocument/2006/relationships/pivotTable" Target="../pivotTables/pivotTable2.xml"/><Relationship Id="rId6" Type="http://schemas.openxmlformats.org/officeDocument/2006/relationships/ctrlProp" Target="../ctrlProps/ctrlProp41.xml"/><Relationship Id="rId11" Type="http://schemas.openxmlformats.org/officeDocument/2006/relationships/ctrlProp" Target="../ctrlProps/ctrlProp46.xml"/><Relationship Id="rId5" Type="http://schemas.openxmlformats.org/officeDocument/2006/relationships/ctrlProp" Target="../ctrlProps/ctrlProp40.xml"/><Relationship Id="rId15" Type="http://schemas.openxmlformats.org/officeDocument/2006/relationships/ctrlProp" Target="../ctrlProps/ctrlProp50.xml"/><Relationship Id="rId10" Type="http://schemas.openxmlformats.org/officeDocument/2006/relationships/ctrlProp" Target="../ctrlProps/ctrlProp45.xml"/><Relationship Id="rId19" Type="http://schemas.openxmlformats.org/officeDocument/2006/relationships/ctrlProp" Target="../ctrlProps/ctrlProp54.xml"/><Relationship Id="rId4" Type="http://schemas.openxmlformats.org/officeDocument/2006/relationships/ctrlProp" Target="../ctrlProps/ctrlProp39.xml"/><Relationship Id="rId9" Type="http://schemas.openxmlformats.org/officeDocument/2006/relationships/ctrlProp" Target="../ctrlProps/ctrlProp44.xml"/><Relationship Id="rId14" Type="http://schemas.openxmlformats.org/officeDocument/2006/relationships/ctrlProp" Target="../ctrlProps/ctrlProp49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5" Type="http://schemas.openxmlformats.org/officeDocument/2006/relationships/drawing" Target="../drawings/drawing5.xml"/><Relationship Id="rId4" Type="http://schemas.openxmlformats.org/officeDocument/2006/relationships/pivotTable" Target="../pivotTables/pivotTable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7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8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9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0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1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2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3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4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5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6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Y593"/>
  <sheetViews>
    <sheetView tabSelected="1" zoomScale="60" zoomScaleNormal="60" workbookViewId="0">
      <selection activeCell="Z28" sqref="Z28"/>
    </sheetView>
  </sheetViews>
  <sheetFormatPr baseColWidth="10" defaultRowHeight="12.75"/>
  <cols>
    <col min="2" max="2" width="18.85546875" customWidth="1"/>
    <col min="3" max="3" width="38.5703125" bestFit="1" customWidth="1"/>
    <col min="9" max="9" width="32.28515625" bestFit="1" customWidth="1"/>
  </cols>
  <sheetData>
    <row r="1" spans="1:51" ht="13.15" customHeight="1">
      <c r="B1" s="78"/>
      <c r="C1" s="230" t="s">
        <v>867</v>
      </c>
      <c r="D1" s="230"/>
      <c r="E1" s="230"/>
      <c r="F1" s="230"/>
      <c r="G1" s="230"/>
      <c r="H1" s="230"/>
      <c r="I1" s="230"/>
      <c r="J1" s="78"/>
      <c r="K1" s="78"/>
      <c r="L1" s="78"/>
      <c r="M1" s="78"/>
      <c r="N1" s="78"/>
      <c r="O1" s="78"/>
      <c r="P1" s="78"/>
      <c r="Q1" s="78"/>
      <c r="R1" s="78"/>
      <c r="S1" s="78"/>
      <c r="T1" s="78"/>
      <c r="U1" s="78"/>
      <c r="V1" s="78"/>
      <c r="W1" s="78"/>
      <c r="X1" s="78"/>
      <c r="Y1" s="78"/>
      <c r="Z1" s="7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78"/>
      <c r="AT1" s="78"/>
      <c r="AU1" s="78"/>
      <c r="AV1" s="78"/>
      <c r="AW1" s="78"/>
      <c r="AX1" s="78"/>
      <c r="AY1" s="78"/>
    </row>
    <row r="2" spans="1:51" ht="13.15" customHeight="1">
      <c r="B2" s="78"/>
      <c r="C2" s="230"/>
      <c r="D2" s="230"/>
      <c r="E2" s="230"/>
      <c r="F2" s="230"/>
      <c r="G2" s="230"/>
      <c r="H2" s="230"/>
      <c r="I2" s="230"/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78"/>
      <c r="X2" s="78"/>
      <c r="Y2" s="78"/>
      <c r="Z2" s="78"/>
      <c r="AA2" s="78"/>
      <c r="AB2" s="78"/>
      <c r="AC2" s="78"/>
      <c r="AD2" s="78"/>
      <c r="AE2" s="78"/>
      <c r="AF2" s="78"/>
      <c r="AG2" s="78"/>
      <c r="AH2" s="78"/>
      <c r="AI2" s="78"/>
      <c r="AJ2" s="78"/>
      <c r="AK2" s="78"/>
      <c r="AL2" s="78"/>
      <c r="AM2" s="78"/>
      <c r="AN2" s="78"/>
      <c r="AO2" s="78"/>
      <c r="AP2" s="78"/>
      <c r="AQ2" s="78"/>
      <c r="AR2" s="78"/>
      <c r="AS2" s="78"/>
      <c r="AT2" s="78"/>
      <c r="AU2" s="78"/>
      <c r="AV2" s="78"/>
      <c r="AW2" s="78"/>
      <c r="AX2" s="78"/>
      <c r="AY2" s="78"/>
    </row>
    <row r="3" spans="1:51" ht="13.15" customHeight="1">
      <c r="A3" s="78"/>
      <c r="B3" s="78"/>
      <c r="C3" s="230"/>
      <c r="D3" s="230"/>
      <c r="E3" s="230"/>
      <c r="F3" s="230"/>
      <c r="G3" s="230"/>
      <c r="H3" s="230"/>
      <c r="I3" s="230"/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78"/>
      <c r="X3" s="78"/>
      <c r="Y3" s="78"/>
      <c r="Z3" s="78"/>
      <c r="AA3" s="78"/>
      <c r="AB3" s="78"/>
      <c r="AC3" s="78"/>
      <c r="AD3" s="78"/>
      <c r="AE3" s="78"/>
      <c r="AF3" s="78"/>
      <c r="AG3" s="78"/>
      <c r="AH3" s="78"/>
      <c r="AI3" s="78"/>
      <c r="AJ3" s="78"/>
      <c r="AK3" s="78"/>
      <c r="AL3" s="78"/>
      <c r="AM3" s="78"/>
      <c r="AN3" s="78"/>
      <c r="AO3" s="78"/>
      <c r="AP3" s="78"/>
      <c r="AQ3" s="78"/>
      <c r="AR3" s="78"/>
      <c r="AS3" s="78"/>
      <c r="AT3" s="78"/>
      <c r="AU3" s="78"/>
      <c r="AV3" s="78"/>
      <c r="AW3" s="78"/>
      <c r="AX3" s="78"/>
      <c r="AY3" s="78"/>
    </row>
    <row r="4" spans="1:51" ht="13.15" customHeight="1">
      <c r="A4" s="78"/>
      <c r="B4" s="78"/>
      <c r="C4" s="230"/>
      <c r="D4" s="230"/>
      <c r="E4" s="230"/>
      <c r="F4" s="230"/>
      <c r="G4" s="230"/>
      <c r="H4" s="230"/>
      <c r="I4" s="230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  <c r="X4" s="78"/>
      <c r="Y4" s="78"/>
      <c r="Z4" s="78"/>
      <c r="AA4" s="78"/>
      <c r="AB4" s="78"/>
      <c r="AC4" s="78"/>
      <c r="AD4" s="78"/>
      <c r="AE4" s="78"/>
      <c r="AF4" s="78"/>
      <c r="AG4" s="78"/>
      <c r="AH4" s="78"/>
      <c r="AI4" s="78"/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  <c r="AW4" s="78"/>
      <c r="AX4" s="78"/>
      <c r="AY4" s="78"/>
    </row>
    <row r="5" spans="1:51" ht="13.15" customHeight="1">
      <c r="A5" s="78"/>
      <c r="B5" s="78"/>
      <c r="C5" s="230"/>
      <c r="D5" s="230"/>
      <c r="E5" s="230"/>
      <c r="F5" s="230"/>
      <c r="G5" s="230"/>
      <c r="H5" s="230"/>
      <c r="I5" s="230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  <c r="X5" s="78"/>
      <c r="Y5" s="78"/>
      <c r="Z5" s="78"/>
      <c r="AA5" s="78"/>
      <c r="AB5" s="78"/>
      <c r="AC5" s="78"/>
      <c r="AD5" s="78"/>
      <c r="AE5" s="78"/>
      <c r="AF5" s="78"/>
      <c r="AG5" s="78"/>
      <c r="AH5" s="78"/>
      <c r="AI5" s="78"/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  <c r="AW5" s="78"/>
      <c r="AX5" s="78"/>
      <c r="AY5" s="78"/>
    </row>
    <row r="6" spans="1:51" ht="13.15" customHeight="1">
      <c r="A6" s="78"/>
      <c r="B6" s="78"/>
      <c r="C6" s="230"/>
      <c r="D6" s="230"/>
      <c r="E6" s="230"/>
      <c r="F6" s="230"/>
      <c r="G6" s="230"/>
      <c r="H6" s="230"/>
      <c r="I6" s="230"/>
      <c r="J6" s="78"/>
      <c r="K6" s="78"/>
      <c r="L6" s="78"/>
      <c r="M6" s="78"/>
      <c r="N6" s="78"/>
      <c r="O6" s="78"/>
      <c r="P6" s="78"/>
      <c r="Q6" s="78"/>
      <c r="R6" s="78"/>
      <c r="S6" s="78"/>
      <c r="T6" s="78"/>
      <c r="U6" s="78"/>
      <c r="V6" s="78"/>
      <c r="W6" s="78"/>
      <c r="X6" s="78"/>
      <c r="Y6" s="78"/>
      <c r="Z6" s="78"/>
      <c r="AA6" s="78"/>
      <c r="AB6" s="78"/>
      <c r="AC6" s="78"/>
      <c r="AD6" s="78"/>
      <c r="AE6" s="78"/>
      <c r="AF6" s="78"/>
      <c r="AG6" s="78"/>
      <c r="AH6" s="78"/>
      <c r="AI6" s="78"/>
      <c r="AJ6" s="78"/>
      <c r="AK6" s="78"/>
      <c r="AL6" s="78"/>
      <c r="AM6" s="78"/>
      <c r="AN6" s="78"/>
      <c r="AO6" s="78"/>
      <c r="AP6" s="78"/>
      <c r="AQ6" s="78"/>
      <c r="AR6" s="78"/>
      <c r="AS6" s="78"/>
      <c r="AT6" s="78"/>
      <c r="AU6" s="78"/>
      <c r="AV6" s="78"/>
      <c r="AW6" s="78"/>
      <c r="AX6" s="78"/>
      <c r="AY6" s="78"/>
    </row>
    <row r="7" spans="1:51">
      <c r="A7" s="84"/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>
        <v>1</v>
      </c>
      <c r="P7" s="84"/>
      <c r="Q7" s="84"/>
      <c r="R7" s="84"/>
      <c r="S7" s="84"/>
      <c r="T7" s="84"/>
      <c r="U7" s="78"/>
      <c r="V7" s="78"/>
      <c r="W7" s="78"/>
      <c r="X7" s="78"/>
      <c r="Y7" s="78"/>
      <c r="Z7" s="78"/>
      <c r="AA7" s="78"/>
      <c r="AB7" s="78"/>
      <c r="AC7" s="78"/>
      <c r="AD7" s="78"/>
      <c r="AE7" s="78"/>
      <c r="AF7" s="78"/>
      <c r="AG7" s="78"/>
      <c r="AH7" s="78"/>
      <c r="AI7" s="78"/>
      <c r="AJ7" s="78"/>
      <c r="AK7" s="78"/>
      <c r="AL7" s="78"/>
      <c r="AM7" s="78"/>
      <c r="AN7" s="78"/>
      <c r="AO7" s="78"/>
      <c r="AP7" s="78"/>
      <c r="AQ7" s="78"/>
      <c r="AR7" s="78"/>
      <c r="AS7" s="78"/>
      <c r="AT7" s="78"/>
      <c r="AU7" s="78"/>
      <c r="AV7" s="78"/>
      <c r="AW7" s="78"/>
      <c r="AX7" s="78"/>
      <c r="AY7" s="78"/>
    </row>
    <row r="8" spans="1:51">
      <c r="A8" s="84"/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  <c r="P8" s="84"/>
      <c r="Q8" s="84"/>
      <c r="R8" s="84"/>
      <c r="S8" s="84"/>
      <c r="T8" s="84"/>
      <c r="U8" s="78"/>
      <c r="V8" s="78"/>
      <c r="W8" s="78"/>
      <c r="X8" s="78"/>
      <c r="Y8" s="78"/>
      <c r="Z8" s="78"/>
      <c r="AA8" s="78"/>
      <c r="AB8" s="78"/>
      <c r="AC8" s="78"/>
      <c r="AD8" s="78"/>
      <c r="AE8" s="78"/>
      <c r="AF8" s="78"/>
      <c r="AG8" s="78"/>
      <c r="AH8" s="78"/>
      <c r="AI8" s="78"/>
      <c r="AJ8" s="78"/>
      <c r="AK8" s="78"/>
      <c r="AL8" s="78"/>
      <c r="AM8" s="78"/>
      <c r="AN8" s="78"/>
      <c r="AO8" s="78"/>
      <c r="AP8" s="78"/>
      <c r="AQ8" s="78"/>
      <c r="AR8" s="78"/>
      <c r="AS8" s="78"/>
      <c r="AT8" s="78"/>
      <c r="AU8" s="78"/>
      <c r="AV8" s="78"/>
      <c r="AW8" s="78"/>
      <c r="AX8" s="78"/>
      <c r="AY8" s="78"/>
    </row>
    <row r="9" spans="1:51">
      <c r="A9" s="84"/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  <c r="P9" s="84"/>
      <c r="Q9" s="84"/>
      <c r="R9" s="84"/>
      <c r="S9" s="84"/>
      <c r="T9" s="84"/>
      <c r="U9" s="78"/>
      <c r="V9" s="78"/>
      <c r="W9" s="78"/>
      <c r="X9" s="78"/>
      <c r="Y9" s="78"/>
      <c r="Z9" s="78"/>
      <c r="AA9" s="78"/>
      <c r="AB9" s="78"/>
      <c r="AC9" s="78"/>
      <c r="AD9" s="78"/>
      <c r="AE9" s="78"/>
      <c r="AF9" s="78"/>
      <c r="AG9" s="78"/>
      <c r="AH9" s="78"/>
      <c r="AI9" s="78"/>
      <c r="AJ9" s="78"/>
      <c r="AK9" s="78"/>
      <c r="AL9" s="78"/>
      <c r="AM9" s="78"/>
      <c r="AN9" s="78"/>
      <c r="AO9" s="78"/>
      <c r="AP9" s="78"/>
      <c r="AQ9" s="78"/>
      <c r="AR9" s="78"/>
      <c r="AS9" s="78"/>
      <c r="AT9" s="78"/>
      <c r="AU9" s="78"/>
      <c r="AV9" s="78"/>
      <c r="AW9" s="78"/>
      <c r="AX9" s="78"/>
      <c r="AY9" s="78"/>
    </row>
    <row r="10" spans="1:51">
      <c r="A10" s="84"/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  <c r="P10" s="84"/>
      <c r="Q10" s="84"/>
      <c r="R10" s="84"/>
      <c r="S10" s="84"/>
      <c r="T10" s="84"/>
      <c r="U10" s="78"/>
      <c r="V10" s="78"/>
      <c r="W10" s="78"/>
      <c r="X10" s="78"/>
      <c r="Y10" s="78"/>
      <c r="Z10" s="78"/>
      <c r="AA10" s="78"/>
      <c r="AB10" s="78"/>
      <c r="AC10" s="78"/>
      <c r="AD10" s="78"/>
      <c r="AE10" s="78"/>
      <c r="AF10" s="78"/>
      <c r="AG10" s="78"/>
      <c r="AH10" s="78"/>
      <c r="AI10" s="78"/>
      <c r="AJ10" s="78"/>
      <c r="AK10" s="78"/>
      <c r="AL10" s="78"/>
      <c r="AM10" s="78"/>
      <c r="AN10" s="78"/>
      <c r="AO10" s="78"/>
      <c r="AP10" s="78"/>
      <c r="AQ10" s="78"/>
      <c r="AR10" s="78"/>
      <c r="AS10" s="78"/>
      <c r="AT10" s="78"/>
      <c r="AU10" s="78"/>
      <c r="AV10" s="78"/>
      <c r="AW10" s="78"/>
      <c r="AX10" s="78"/>
      <c r="AY10" s="78"/>
    </row>
    <row r="11" spans="1:51">
      <c r="A11" s="84"/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  <c r="R11" s="84"/>
      <c r="S11" s="84"/>
      <c r="T11" s="84"/>
      <c r="U11" s="78"/>
      <c r="V11" s="78"/>
      <c r="W11" s="78"/>
      <c r="X11" s="78"/>
      <c r="Y11" s="78"/>
      <c r="Z11" s="78"/>
      <c r="AA11" s="78"/>
      <c r="AB11" s="78"/>
      <c r="AC11" s="78"/>
      <c r="AD11" s="78"/>
      <c r="AE11" s="78"/>
      <c r="AF11" s="78"/>
      <c r="AG11" s="78"/>
      <c r="AH11" s="78"/>
      <c r="AI11" s="78"/>
      <c r="AJ11" s="78"/>
      <c r="AK11" s="78"/>
      <c r="AL11" s="78"/>
      <c r="AM11" s="78"/>
      <c r="AN11" s="78"/>
      <c r="AO11" s="78"/>
      <c r="AP11" s="78"/>
      <c r="AQ11" s="78"/>
      <c r="AR11" s="78"/>
      <c r="AS11" s="78"/>
      <c r="AT11" s="78"/>
      <c r="AU11" s="78"/>
      <c r="AV11" s="78"/>
      <c r="AW11" s="78"/>
      <c r="AX11" s="78"/>
      <c r="AY11" s="78"/>
    </row>
    <row r="12" spans="1:51">
      <c r="A12" s="84"/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  <c r="P12" s="84"/>
      <c r="Q12" s="84"/>
      <c r="R12" s="84"/>
      <c r="S12" s="84"/>
      <c r="T12" s="84"/>
      <c r="U12" s="78"/>
      <c r="V12" s="78"/>
      <c r="W12" s="78"/>
      <c r="X12" s="78"/>
      <c r="Y12" s="78"/>
      <c r="Z12" s="78"/>
      <c r="AA12" s="78"/>
      <c r="AB12" s="78"/>
      <c r="AC12" s="78"/>
      <c r="AD12" s="78"/>
      <c r="AE12" s="78"/>
      <c r="AF12" s="78"/>
      <c r="AG12" s="78"/>
      <c r="AH12" s="78"/>
      <c r="AI12" s="78"/>
      <c r="AJ12" s="78"/>
      <c r="AK12" s="78"/>
      <c r="AL12" s="78"/>
      <c r="AM12" s="78"/>
      <c r="AN12" s="78"/>
      <c r="AO12" s="78"/>
      <c r="AP12" s="78"/>
      <c r="AQ12" s="78"/>
      <c r="AR12" s="78"/>
      <c r="AS12" s="78"/>
      <c r="AT12" s="78"/>
      <c r="AU12" s="78"/>
      <c r="AV12" s="78"/>
      <c r="AW12" s="78"/>
      <c r="AX12" s="78"/>
      <c r="AY12" s="78"/>
    </row>
    <row r="13" spans="1:51">
      <c r="A13" s="84"/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  <c r="P13" s="84"/>
      <c r="Q13" s="84"/>
      <c r="R13" s="84"/>
      <c r="S13" s="84"/>
      <c r="T13" s="84"/>
      <c r="U13" s="78"/>
      <c r="V13" s="78"/>
      <c r="W13" s="78"/>
      <c r="X13" s="78"/>
      <c r="Y13" s="78"/>
      <c r="Z13" s="78"/>
      <c r="AA13" s="78"/>
      <c r="AB13" s="78"/>
      <c r="AC13" s="78"/>
      <c r="AD13" s="78"/>
      <c r="AE13" s="78"/>
      <c r="AF13" s="78"/>
      <c r="AG13" s="78"/>
      <c r="AH13" s="78"/>
      <c r="AI13" s="78"/>
      <c r="AJ13" s="78"/>
      <c r="AK13" s="78"/>
      <c r="AL13" s="78"/>
      <c r="AM13" s="78"/>
      <c r="AN13" s="78"/>
      <c r="AO13" s="78"/>
      <c r="AP13" s="78"/>
      <c r="AQ13" s="78"/>
      <c r="AR13" s="78"/>
      <c r="AS13" s="78"/>
      <c r="AT13" s="78"/>
      <c r="AU13" s="78"/>
      <c r="AV13" s="78"/>
      <c r="AW13" s="78"/>
      <c r="AX13" s="78"/>
      <c r="AY13" s="78"/>
    </row>
    <row r="14" spans="1:51">
      <c r="A14" s="84"/>
      <c r="B14" s="84"/>
      <c r="C14" s="84"/>
      <c r="D14" s="84"/>
      <c r="E14" s="84"/>
      <c r="F14" s="84"/>
      <c r="G14" s="84"/>
      <c r="H14" s="84"/>
      <c r="I14" s="84"/>
      <c r="J14" s="84"/>
      <c r="K14" s="84"/>
      <c r="L14" s="84"/>
      <c r="M14" s="84"/>
      <c r="N14" s="84"/>
      <c r="O14" s="84"/>
      <c r="P14" s="84"/>
      <c r="Q14" s="84"/>
      <c r="R14" s="84"/>
      <c r="S14" s="84"/>
      <c r="T14" s="84"/>
      <c r="U14" s="78"/>
      <c r="V14" s="78"/>
      <c r="W14" s="78"/>
      <c r="X14" s="78"/>
      <c r="Y14" s="78"/>
      <c r="Z14" s="78"/>
      <c r="AA14" s="78"/>
      <c r="AB14" s="78"/>
      <c r="AC14" s="78"/>
      <c r="AD14" s="78"/>
      <c r="AE14" s="78"/>
      <c r="AF14" s="78"/>
      <c r="AG14" s="78"/>
      <c r="AH14" s="78"/>
      <c r="AI14" s="78"/>
      <c r="AJ14" s="78"/>
      <c r="AK14" s="78"/>
      <c r="AL14" s="78"/>
      <c r="AM14" s="78"/>
      <c r="AN14" s="78"/>
      <c r="AO14" s="78"/>
      <c r="AP14" s="78"/>
      <c r="AQ14" s="78"/>
      <c r="AR14" s="78"/>
      <c r="AS14" s="78"/>
      <c r="AT14" s="78"/>
      <c r="AU14" s="78"/>
      <c r="AV14" s="78"/>
      <c r="AW14" s="78"/>
      <c r="AX14" s="78"/>
      <c r="AY14" s="78"/>
    </row>
    <row r="15" spans="1:51">
      <c r="A15" s="78"/>
      <c r="B15" s="78"/>
      <c r="C15" s="78"/>
      <c r="D15" s="78"/>
      <c r="E15" s="78"/>
      <c r="F15" s="78"/>
      <c r="G15" s="78"/>
      <c r="H15" s="78"/>
      <c r="I15" s="78"/>
      <c r="J15" s="78"/>
      <c r="K15" s="78"/>
      <c r="L15" s="78"/>
      <c r="M15" s="78"/>
      <c r="N15" s="78"/>
      <c r="O15" s="78"/>
      <c r="P15" s="78"/>
      <c r="Q15" s="78"/>
      <c r="R15" s="78"/>
      <c r="S15" s="78"/>
      <c r="T15" s="78"/>
      <c r="U15" s="78"/>
      <c r="V15" s="78"/>
      <c r="W15" s="78"/>
      <c r="X15" s="78"/>
      <c r="Y15" s="78"/>
      <c r="Z15" s="78"/>
      <c r="AA15" s="78"/>
      <c r="AB15" s="78"/>
      <c r="AC15" s="78"/>
      <c r="AD15" s="78"/>
      <c r="AE15" s="78"/>
      <c r="AF15" s="78"/>
      <c r="AG15" s="78"/>
      <c r="AH15" s="78"/>
      <c r="AI15" s="78"/>
      <c r="AJ15" s="78"/>
      <c r="AK15" s="78"/>
      <c r="AL15" s="78"/>
      <c r="AM15" s="78"/>
      <c r="AN15" s="78"/>
      <c r="AO15" s="78"/>
      <c r="AP15" s="78"/>
      <c r="AQ15" s="78"/>
      <c r="AR15" s="78"/>
      <c r="AS15" s="78"/>
      <c r="AT15" s="78"/>
      <c r="AU15" s="78"/>
      <c r="AV15" s="78"/>
      <c r="AW15" s="78"/>
      <c r="AX15" s="78"/>
      <c r="AY15" s="78"/>
    </row>
    <row r="16" spans="1:51" ht="18">
      <c r="A16" s="78"/>
      <c r="B16" s="85" t="s">
        <v>868</v>
      </c>
      <c r="C16" s="85" t="s">
        <v>869</v>
      </c>
      <c r="D16" s="78"/>
      <c r="E16" s="78"/>
      <c r="F16" s="78"/>
      <c r="G16" s="78"/>
      <c r="H16" s="78"/>
      <c r="I16" s="78"/>
      <c r="J16" s="78"/>
      <c r="K16" s="78"/>
      <c r="L16" s="78"/>
      <c r="M16" s="78"/>
      <c r="N16" s="78"/>
      <c r="O16" s="78"/>
      <c r="P16" s="78"/>
      <c r="Q16" s="78"/>
      <c r="R16" s="78"/>
      <c r="S16" s="78"/>
      <c r="T16" s="78"/>
      <c r="U16" s="78"/>
      <c r="V16" s="78"/>
      <c r="W16" s="78"/>
      <c r="X16" s="78"/>
      <c r="Y16" s="78"/>
      <c r="Z16" s="78"/>
      <c r="AA16" s="78"/>
      <c r="AB16" s="78"/>
      <c r="AC16" s="78"/>
      <c r="AD16" s="78"/>
      <c r="AE16" s="78"/>
      <c r="AF16" s="78"/>
      <c r="AG16" s="78"/>
      <c r="AH16" s="78"/>
      <c r="AI16" s="78"/>
      <c r="AJ16" s="78"/>
      <c r="AK16" s="78"/>
      <c r="AL16" s="78"/>
      <c r="AM16" s="78"/>
      <c r="AN16" s="78"/>
      <c r="AO16" s="78"/>
      <c r="AP16" s="78"/>
      <c r="AQ16" s="78"/>
      <c r="AR16" s="78"/>
      <c r="AS16" s="78"/>
      <c r="AT16" s="78"/>
      <c r="AU16" s="78"/>
      <c r="AV16" s="78"/>
      <c r="AW16" s="78"/>
      <c r="AX16" s="78"/>
      <c r="AY16" s="78"/>
    </row>
    <row r="17" spans="1:51" ht="18">
      <c r="A17" s="78"/>
      <c r="B17" s="86">
        <v>2016</v>
      </c>
      <c r="C17" s="87">
        <v>393839371</v>
      </c>
      <c r="D17" s="78"/>
      <c r="E17" s="78"/>
      <c r="F17" s="78"/>
      <c r="G17" s="78"/>
      <c r="H17" s="78"/>
      <c r="I17" s="78"/>
      <c r="J17" s="78"/>
      <c r="K17" s="78"/>
      <c r="L17" s="78"/>
      <c r="M17" s="78"/>
      <c r="N17" s="78"/>
      <c r="O17" s="78"/>
      <c r="P17" s="78"/>
      <c r="Q17" s="78"/>
      <c r="R17" s="78"/>
      <c r="S17" s="78"/>
      <c r="T17" s="78"/>
      <c r="U17" s="78"/>
      <c r="V17" s="78"/>
      <c r="W17" s="78"/>
      <c r="X17" s="78"/>
      <c r="Y17" s="78"/>
      <c r="Z17" s="78"/>
      <c r="AA17" s="78"/>
      <c r="AB17" s="78"/>
      <c r="AC17" s="78"/>
      <c r="AD17" s="78"/>
      <c r="AE17" s="78"/>
      <c r="AF17" s="78"/>
      <c r="AG17" s="78"/>
      <c r="AH17" s="78"/>
      <c r="AI17" s="78"/>
      <c r="AJ17" s="78"/>
      <c r="AK17" s="78"/>
      <c r="AL17" s="78"/>
      <c r="AM17" s="78"/>
      <c r="AN17" s="78"/>
      <c r="AO17" s="78"/>
      <c r="AP17" s="78"/>
      <c r="AQ17" s="78"/>
      <c r="AR17" s="78"/>
      <c r="AS17" s="78"/>
      <c r="AT17" s="78"/>
      <c r="AU17" s="78"/>
      <c r="AV17" s="78"/>
      <c r="AW17" s="78"/>
      <c r="AX17" s="78"/>
      <c r="AY17" s="78"/>
    </row>
    <row r="18" spans="1:51" ht="18">
      <c r="A18" s="78"/>
      <c r="B18" s="86">
        <v>2017</v>
      </c>
      <c r="C18" s="87">
        <v>525537184</v>
      </c>
      <c r="D18" s="78"/>
      <c r="E18" s="78"/>
      <c r="F18" s="78"/>
      <c r="G18" s="78"/>
      <c r="H18" s="78"/>
      <c r="I18" s="78"/>
      <c r="J18" s="78"/>
      <c r="K18" s="78"/>
      <c r="L18" s="78"/>
      <c r="M18" s="78"/>
      <c r="N18" s="78"/>
      <c r="O18" s="78"/>
      <c r="P18" s="78"/>
      <c r="Q18" s="78"/>
      <c r="R18" s="78"/>
      <c r="S18" s="78"/>
      <c r="T18" s="78"/>
      <c r="U18" s="78"/>
      <c r="V18" s="78"/>
      <c r="W18" s="78"/>
      <c r="X18" s="78"/>
      <c r="Y18" s="78"/>
      <c r="Z18" s="78"/>
      <c r="AA18" s="78"/>
      <c r="AB18" s="78"/>
      <c r="AC18" s="78"/>
      <c r="AD18" s="78"/>
      <c r="AE18" s="78"/>
      <c r="AF18" s="78"/>
      <c r="AG18" s="78"/>
      <c r="AH18" s="78"/>
      <c r="AI18" s="78"/>
      <c r="AJ18" s="78"/>
      <c r="AK18" s="78"/>
      <c r="AL18" s="78"/>
      <c r="AM18" s="78"/>
      <c r="AN18" s="78"/>
      <c r="AO18" s="78"/>
      <c r="AP18" s="78"/>
      <c r="AQ18" s="78"/>
      <c r="AR18" s="78"/>
      <c r="AS18" s="78"/>
      <c r="AT18" s="78"/>
      <c r="AU18" s="78"/>
      <c r="AV18" s="78"/>
      <c r="AW18" s="78"/>
      <c r="AX18" s="78"/>
      <c r="AY18" s="78"/>
    </row>
    <row r="19" spans="1:51" ht="18">
      <c r="A19" s="78"/>
      <c r="B19" s="86">
        <v>2018</v>
      </c>
      <c r="C19" s="87">
        <v>705428649</v>
      </c>
      <c r="D19" s="78"/>
      <c r="E19" s="78"/>
      <c r="F19" s="78"/>
      <c r="G19" s="78"/>
      <c r="H19" s="78"/>
      <c r="I19" s="78"/>
      <c r="J19" s="78"/>
      <c r="K19" s="78"/>
      <c r="L19" s="78"/>
      <c r="M19" s="78"/>
      <c r="N19" s="78"/>
      <c r="O19" s="78"/>
      <c r="P19" s="78"/>
      <c r="Q19" s="78"/>
      <c r="R19" s="78"/>
      <c r="S19" s="78"/>
      <c r="T19" s="78"/>
      <c r="U19" s="78"/>
      <c r="V19" s="78"/>
      <c r="W19" s="78"/>
      <c r="X19" s="78"/>
      <c r="Y19" s="78"/>
      <c r="Z19" s="78"/>
      <c r="AA19" s="78"/>
      <c r="AB19" s="78"/>
      <c r="AC19" s="78"/>
      <c r="AD19" s="78"/>
      <c r="AE19" s="78"/>
      <c r="AF19" s="78"/>
      <c r="AG19" s="78"/>
      <c r="AH19" s="78"/>
      <c r="AI19" s="78"/>
      <c r="AJ19" s="78"/>
      <c r="AK19" s="78"/>
      <c r="AL19" s="78"/>
      <c r="AM19" s="78"/>
      <c r="AN19" s="78"/>
      <c r="AO19" s="78"/>
      <c r="AP19" s="78"/>
      <c r="AQ19" s="78"/>
      <c r="AR19" s="78"/>
      <c r="AS19" s="78"/>
      <c r="AT19" s="78"/>
      <c r="AU19" s="78"/>
      <c r="AV19" s="78"/>
      <c r="AW19" s="78"/>
      <c r="AX19" s="78"/>
      <c r="AY19" s="78"/>
    </row>
    <row r="20" spans="1:51" ht="18">
      <c r="A20" s="78"/>
      <c r="B20" s="86">
        <v>2019</v>
      </c>
      <c r="C20" s="87">
        <v>633701279</v>
      </c>
      <c r="D20" s="78"/>
      <c r="E20" s="78"/>
      <c r="F20" s="78"/>
      <c r="G20" s="78"/>
      <c r="H20" s="78"/>
      <c r="I20" s="78"/>
      <c r="J20" s="78"/>
      <c r="K20" s="78"/>
      <c r="L20" s="78"/>
      <c r="M20" s="78"/>
      <c r="N20" s="78"/>
      <c r="O20" s="78"/>
      <c r="P20" s="78"/>
      <c r="Q20" s="78"/>
      <c r="R20" s="78"/>
      <c r="S20" s="78"/>
      <c r="T20" s="78"/>
      <c r="U20" s="78"/>
      <c r="V20" s="78"/>
      <c r="W20" s="78"/>
      <c r="X20" s="78"/>
      <c r="Y20" s="78"/>
      <c r="Z20" s="78"/>
      <c r="AA20" s="78"/>
      <c r="AB20" s="78"/>
      <c r="AC20" s="78"/>
      <c r="AD20" s="78"/>
      <c r="AE20" s="78"/>
      <c r="AF20" s="78"/>
      <c r="AG20" s="78"/>
      <c r="AH20" s="78"/>
      <c r="AI20" s="78"/>
      <c r="AJ20" s="78"/>
      <c r="AK20" s="78"/>
      <c r="AL20" s="78"/>
      <c r="AM20" s="78"/>
      <c r="AN20" s="78"/>
      <c r="AO20" s="78"/>
      <c r="AP20" s="78"/>
      <c r="AQ20" s="78"/>
      <c r="AR20" s="78"/>
      <c r="AS20" s="78"/>
      <c r="AT20" s="78"/>
      <c r="AU20" s="78"/>
      <c r="AV20" s="78"/>
      <c r="AW20" s="78"/>
      <c r="AX20" s="78"/>
      <c r="AY20" s="78"/>
    </row>
    <row r="21" spans="1:51" ht="18">
      <c r="A21" s="78"/>
      <c r="B21" s="85" t="s">
        <v>845</v>
      </c>
      <c r="C21" s="88">
        <v>2258506483</v>
      </c>
      <c r="D21" s="78"/>
      <c r="E21" s="78"/>
      <c r="F21" s="78"/>
      <c r="G21" s="78"/>
      <c r="H21" s="78"/>
      <c r="I21" s="78"/>
      <c r="J21" s="78"/>
      <c r="K21" s="78"/>
      <c r="L21" s="78"/>
      <c r="M21" s="78"/>
      <c r="N21" s="78"/>
      <c r="O21" s="78"/>
      <c r="P21" s="78"/>
      <c r="Q21" s="78"/>
      <c r="R21" s="78"/>
      <c r="S21" s="78"/>
      <c r="T21" s="78"/>
      <c r="U21" s="78"/>
      <c r="V21" s="78"/>
      <c r="W21" s="78"/>
      <c r="X21" s="78"/>
      <c r="Y21" s="78"/>
      <c r="Z21" s="78"/>
      <c r="AA21" s="78"/>
      <c r="AB21" s="78"/>
      <c r="AC21" s="78"/>
      <c r="AD21" s="78"/>
      <c r="AE21" s="78"/>
      <c r="AF21" s="78"/>
      <c r="AG21" s="78"/>
      <c r="AH21" s="78"/>
      <c r="AI21" s="78"/>
      <c r="AJ21" s="78"/>
      <c r="AK21" s="78"/>
      <c r="AL21" s="78"/>
      <c r="AM21" s="78"/>
      <c r="AN21" s="78"/>
      <c r="AO21" s="78"/>
      <c r="AP21" s="78"/>
      <c r="AQ21" s="78"/>
      <c r="AR21" s="78"/>
      <c r="AS21" s="78"/>
      <c r="AT21" s="78"/>
      <c r="AU21" s="78"/>
      <c r="AV21" s="78"/>
      <c r="AW21" s="78"/>
      <c r="AX21" s="78"/>
      <c r="AY21" s="78"/>
    </row>
    <row r="22" spans="1:51">
      <c r="A22" s="78"/>
      <c r="B22" s="78">
        <v>10</v>
      </c>
      <c r="C22" s="78"/>
      <c r="D22" s="78"/>
      <c r="E22" s="78"/>
      <c r="F22" s="78"/>
      <c r="G22" s="78"/>
      <c r="H22" s="78"/>
      <c r="I22" s="78"/>
      <c r="J22" s="78"/>
      <c r="K22" s="78"/>
      <c r="L22" s="78"/>
      <c r="M22" s="78"/>
      <c r="N22" s="78"/>
      <c r="O22" s="78"/>
      <c r="P22" s="78"/>
      <c r="Q22" s="78"/>
      <c r="R22" s="78"/>
      <c r="S22" s="78"/>
      <c r="T22" s="78"/>
      <c r="U22" s="78"/>
      <c r="V22" s="78"/>
      <c r="W22" s="78"/>
      <c r="X22" s="78"/>
      <c r="Y22" s="78"/>
      <c r="Z22" s="78"/>
      <c r="AA22" s="78"/>
      <c r="AB22" s="78"/>
      <c r="AC22" s="78"/>
      <c r="AD22" s="78"/>
      <c r="AE22" s="78"/>
      <c r="AF22" s="78"/>
      <c r="AG22" s="78"/>
      <c r="AH22" s="78"/>
      <c r="AI22" s="78"/>
      <c r="AJ22" s="78"/>
      <c r="AK22" s="78"/>
      <c r="AL22" s="78"/>
      <c r="AM22" s="78"/>
      <c r="AN22" s="78"/>
      <c r="AO22" s="78"/>
      <c r="AP22" s="78"/>
      <c r="AQ22" s="78"/>
      <c r="AR22" s="78"/>
      <c r="AS22" s="78"/>
      <c r="AT22" s="78"/>
      <c r="AU22" s="78"/>
      <c r="AV22" s="78"/>
      <c r="AW22" s="78"/>
      <c r="AX22" s="78"/>
      <c r="AY22" s="78"/>
    </row>
    <row r="23" spans="1:51">
      <c r="A23" s="78"/>
      <c r="B23" s="78">
        <v>0</v>
      </c>
      <c r="C23" s="78"/>
      <c r="D23" s="78"/>
      <c r="E23" s="78"/>
      <c r="F23" s="78"/>
      <c r="G23" s="78"/>
      <c r="H23" s="78"/>
      <c r="I23" s="78"/>
      <c r="J23" s="78"/>
      <c r="K23" s="78"/>
      <c r="L23" s="78"/>
      <c r="M23" s="78"/>
      <c r="N23" s="78"/>
      <c r="O23" s="78"/>
      <c r="P23" s="78"/>
      <c r="Q23" s="78"/>
      <c r="R23" s="78"/>
      <c r="S23" s="78"/>
      <c r="T23" s="78"/>
      <c r="U23" s="78"/>
      <c r="V23" s="78"/>
      <c r="W23" s="78"/>
      <c r="X23" s="78"/>
      <c r="Y23" s="78"/>
      <c r="Z23" s="78"/>
      <c r="AA23" s="78"/>
      <c r="AB23" s="78"/>
      <c r="AC23" s="78"/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</row>
    <row r="24" spans="1:51">
      <c r="A24" s="78"/>
      <c r="B24" s="78">
        <v>0</v>
      </c>
      <c r="C24" s="78"/>
      <c r="D24" s="78"/>
      <c r="E24" s="78"/>
      <c r="F24" s="78"/>
      <c r="G24" s="78"/>
      <c r="H24" s="78"/>
      <c r="I24" s="78"/>
      <c r="J24" s="78"/>
      <c r="K24" s="78"/>
      <c r="L24" s="78"/>
      <c r="M24" s="78"/>
      <c r="N24" s="78"/>
      <c r="O24" s="78"/>
      <c r="P24" s="78"/>
      <c r="Q24" s="78"/>
      <c r="R24" s="78"/>
      <c r="S24" s="78"/>
      <c r="T24" s="78"/>
      <c r="U24" s="78"/>
      <c r="V24" s="78"/>
      <c r="W24" s="78"/>
      <c r="X24" s="78"/>
      <c r="Y24" s="78"/>
      <c r="Z24" s="78"/>
      <c r="AA24" s="78"/>
      <c r="AB24" s="78"/>
      <c r="AC24" s="78"/>
      <c r="AD24" s="78"/>
      <c r="AE24" s="78"/>
      <c r="AF24" s="78"/>
      <c r="AG24" s="78"/>
      <c r="AH24" s="78"/>
      <c r="AI24" s="78"/>
      <c r="AJ24" s="78"/>
      <c r="AK24" s="78"/>
      <c r="AL24" s="78"/>
      <c r="AM24" s="78"/>
      <c r="AN24" s="78"/>
      <c r="AO24" s="78"/>
      <c r="AP24" s="78"/>
      <c r="AQ24" s="78"/>
      <c r="AR24" s="78"/>
      <c r="AS24" s="78"/>
      <c r="AT24" s="78"/>
      <c r="AU24" s="78"/>
      <c r="AV24" s="78"/>
      <c r="AW24" s="78"/>
      <c r="AX24" s="78"/>
      <c r="AY24" s="78"/>
    </row>
    <row r="25" spans="1:51">
      <c r="A25" s="78"/>
      <c r="B25" s="78"/>
      <c r="C25" s="78"/>
      <c r="D25" s="78"/>
      <c r="E25" s="78"/>
      <c r="F25" s="78"/>
      <c r="G25" s="78"/>
      <c r="H25" s="78"/>
      <c r="I25" s="78"/>
      <c r="J25" s="78"/>
      <c r="K25" s="78"/>
      <c r="L25" s="78"/>
      <c r="M25" s="78"/>
      <c r="N25" s="78"/>
      <c r="O25" s="78"/>
      <c r="P25" s="78"/>
      <c r="Q25" s="78"/>
      <c r="R25" s="78"/>
      <c r="S25" s="78"/>
      <c r="T25" s="78"/>
      <c r="U25" s="78"/>
      <c r="V25" s="78"/>
      <c r="W25" s="78"/>
      <c r="X25" s="78"/>
      <c r="Y25" s="78"/>
      <c r="Z25" s="78"/>
      <c r="AA25" s="78"/>
      <c r="AB25" s="78"/>
      <c r="AC25" s="78"/>
      <c r="AD25" s="78"/>
      <c r="AE25" s="78"/>
      <c r="AF25" s="78"/>
      <c r="AG25" s="78"/>
      <c r="AH25" s="78"/>
      <c r="AI25" s="78"/>
      <c r="AJ25" s="78"/>
      <c r="AK25" s="78"/>
      <c r="AL25" s="78"/>
      <c r="AM25" s="78"/>
      <c r="AN25" s="78"/>
      <c r="AO25" s="78"/>
      <c r="AP25" s="78"/>
      <c r="AQ25" s="78"/>
      <c r="AR25" s="78"/>
      <c r="AS25" s="78"/>
      <c r="AT25" s="78"/>
      <c r="AU25" s="78"/>
      <c r="AV25" s="78"/>
      <c r="AW25" s="78"/>
      <c r="AX25" s="78"/>
      <c r="AY25" s="78"/>
    </row>
    <row r="26" spans="1:51">
      <c r="A26" s="78"/>
      <c r="B26" s="78"/>
      <c r="C26" s="78"/>
      <c r="D26" s="78"/>
      <c r="E26" s="78"/>
      <c r="F26" s="78"/>
      <c r="G26" s="78"/>
      <c r="H26" s="78"/>
      <c r="I26" s="78"/>
      <c r="J26" s="78"/>
      <c r="K26" s="78"/>
      <c r="L26" s="78"/>
      <c r="M26" s="78"/>
      <c r="N26" s="78"/>
      <c r="O26" s="78"/>
      <c r="P26" s="78"/>
      <c r="Q26" s="78"/>
      <c r="R26" s="78"/>
      <c r="S26" s="78"/>
      <c r="T26" s="78"/>
      <c r="U26" s="78"/>
      <c r="V26" s="78"/>
      <c r="W26" s="78"/>
      <c r="X26" s="78"/>
      <c r="Y26" s="78"/>
      <c r="Z26" s="78"/>
      <c r="AA26" s="78"/>
      <c r="AB26" s="78"/>
      <c r="AC26" s="78"/>
      <c r="AD26" s="78"/>
      <c r="AE26" s="78"/>
      <c r="AF26" s="78"/>
      <c r="AG26" s="78"/>
      <c r="AH26" s="78"/>
      <c r="AI26" s="78"/>
      <c r="AJ26" s="78"/>
      <c r="AK26" s="78"/>
      <c r="AL26" s="78"/>
      <c r="AM26" s="78"/>
      <c r="AN26" s="78"/>
      <c r="AO26" s="78"/>
      <c r="AP26" s="78"/>
      <c r="AQ26" s="78"/>
      <c r="AR26" s="78"/>
      <c r="AS26" s="78"/>
      <c r="AT26" s="78"/>
      <c r="AU26" s="78"/>
      <c r="AV26" s="78"/>
      <c r="AW26" s="78"/>
      <c r="AX26" s="78"/>
      <c r="AY26" s="78"/>
    </row>
    <row r="27" spans="1:51">
      <c r="A27" s="78"/>
      <c r="B27" s="78"/>
      <c r="C27" s="78"/>
      <c r="D27" s="78"/>
      <c r="E27" s="78"/>
      <c r="F27" s="78"/>
      <c r="G27" s="78"/>
      <c r="H27" s="78"/>
      <c r="I27" s="78"/>
      <c r="J27" s="78"/>
      <c r="K27" s="78"/>
      <c r="L27" s="78"/>
      <c r="M27" s="78"/>
      <c r="N27" s="78"/>
      <c r="O27" s="78"/>
      <c r="P27" s="78"/>
      <c r="Q27" s="78"/>
      <c r="R27" s="78"/>
      <c r="S27" s="78"/>
      <c r="T27" s="78"/>
      <c r="U27" s="78"/>
      <c r="V27" s="78"/>
      <c r="W27" s="78"/>
      <c r="X27" s="78"/>
      <c r="Y27" s="78"/>
      <c r="Z27" s="78"/>
      <c r="AA27" s="78"/>
      <c r="AB27" s="78"/>
      <c r="AC27" s="78"/>
      <c r="AD27" s="78"/>
      <c r="AE27" s="78"/>
      <c r="AF27" s="78"/>
      <c r="AG27" s="78"/>
      <c r="AH27" s="78"/>
      <c r="AI27" s="78"/>
      <c r="AJ27" s="78"/>
      <c r="AK27" s="78"/>
      <c r="AL27" s="78"/>
      <c r="AM27" s="78"/>
      <c r="AN27" s="78"/>
      <c r="AO27" s="78"/>
      <c r="AP27" s="78"/>
      <c r="AQ27" s="78"/>
      <c r="AR27" s="78"/>
      <c r="AS27" s="78"/>
      <c r="AT27" s="78"/>
      <c r="AU27" s="78"/>
      <c r="AV27" s="78"/>
      <c r="AW27" s="78"/>
      <c r="AX27" s="78"/>
      <c r="AY27" s="78"/>
    </row>
    <row r="28" spans="1:51">
      <c r="A28" s="78"/>
      <c r="B28" s="78"/>
      <c r="C28" s="78"/>
      <c r="D28" s="78"/>
      <c r="E28" s="78"/>
      <c r="F28" s="78"/>
      <c r="G28" s="78"/>
      <c r="H28" s="78"/>
      <c r="I28" s="78"/>
      <c r="J28" s="78"/>
      <c r="K28" s="78"/>
      <c r="L28" s="78"/>
      <c r="M28" s="78"/>
      <c r="N28" s="78"/>
      <c r="O28" s="78"/>
      <c r="P28" s="78"/>
      <c r="Q28" s="78"/>
      <c r="R28" s="78"/>
      <c r="S28" s="78"/>
      <c r="T28" s="78"/>
      <c r="U28" s="78"/>
      <c r="V28" s="78"/>
      <c r="W28" s="78"/>
      <c r="X28" s="78"/>
      <c r="Y28" s="78"/>
      <c r="Z28" s="78"/>
      <c r="AA28" s="78"/>
      <c r="AB28" s="78"/>
      <c r="AC28" s="78"/>
      <c r="AD28" s="78"/>
      <c r="AE28" s="78"/>
      <c r="AF28" s="78"/>
      <c r="AG28" s="78"/>
      <c r="AH28" s="78"/>
      <c r="AI28" s="78"/>
      <c r="AJ28" s="78"/>
      <c r="AK28" s="78"/>
      <c r="AL28" s="78"/>
      <c r="AM28" s="78"/>
      <c r="AN28" s="78"/>
      <c r="AO28" s="78"/>
      <c r="AP28" s="78"/>
      <c r="AQ28" s="78"/>
      <c r="AR28" s="78"/>
      <c r="AS28" s="78"/>
      <c r="AT28" s="78"/>
      <c r="AU28" s="78"/>
      <c r="AV28" s="78"/>
      <c r="AW28" s="78"/>
      <c r="AX28" s="78"/>
      <c r="AY28" s="78"/>
    </row>
    <row r="29" spans="1:51">
      <c r="A29" s="78"/>
      <c r="B29" s="78"/>
      <c r="C29" s="78"/>
      <c r="D29" s="78"/>
      <c r="E29" s="78"/>
      <c r="F29" s="78"/>
      <c r="G29" s="78"/>
      <c r="H29" s="78"/>
      <c r="I29" s="78"/>
      <c r="J29" s="78"/>
      <c r="K29" s="78"/>
      <c r="L29" s="78"/>
      <c r="M29" s="78"/>
      <c r="N29" s="78"/>
      <c r="O29" s="78"/>
      <c r="P29" s="78"/>
      <c r="Q29" s="78"/>
      <c r="R29" s="78"/>
      <c r="S29" s="78"/>
      <c r="T29" s="78"/>
      <c r="U29" s="78"/>
      <c r="V29" s="78"/>
      <c r="W29" s="78"/>
      <c r="X29" s="78"/>
      <c r="Y29" s="78"/>
      <c r="Z29" s="78"/>
      <c r="AA29" s="78"/>
      <c r="AB29" s="78"/>
      <c r="AC29" s="78"/>
      <c r="AD29" s="78"/>
      <c r="AE29" s="78"/>
      <c r="AF29" s="78"/>
      <c r="AG29" s="78"/>
      <c r="AH29" s="78"/>
      <c r="AI29" s="78"/>
      <c r="AJ29" s="78"/>
      <c r="AK29" s="78"/>
      <c r="AL29" s="78"/>
      <c r="AM29" s="78"/>
      <c r="AN29" s="78"/>
      <c r="AO29" s="78"/>
      <c r="AP29" s="78"/>
      <c r="AQ29" s="78"/>
      <c r="AR29" s="78"/>
      <c r="AS29" s="78"/>
      <c r="AT29" s="78"/>
      <c r="AU29" s="78"/>
      <c r="AV29" s="78"/>
      <c r="AW29" s="78"/>
      <c r="AX29" s="78"/>
      <c r="AY29" s="78"/>
    </row>
    <row r="30" spans="1:51">
      <c r="A30" s="78"/>
      <c r="B30" s="78"/>
      <c r="C30" s="78"/>
      <c r="D30" s="78"/>
      <c r="E30" s="78"/>
      <c r="F30" s="78"/>
      <c r="G30" s="78"/>
      <c r="H30" s="78"/>
      <c r="I30" s="78"/>
      <c r="J30" s="78"/>
      <c r="K30" s="78"/>
      <c r="L30" s="78"/>
      <c r="M30" s="78"/>
      <c r="N30" s="78"/>
      <c r="O30" s="78"/>
      <c r="P30" s="78"/>
      <c r="Q30" s="78"/>
      <c r="R30" s="78"/>
      <c r="S30" s="78"/>
      <c r="T30" s="78"/>
      <c r="U30" s="78"/>
      <c r="V30" s="78"/>
      <c r="W30" s="78"/>
      <c r="X30" s="78"/>
      <c r="Y30" s="78"/>
      <c r="Z30" s="78"/>
      <c r="AA30" s="78"/>
      <c r="AB30" s="78"/>
      <c r="AC30" s="78"/>
      <c r="AD30" s="78"/>
      <c r="AE30" s="78"/>
      <c r="AF30" s="78"/>
      <c r="AG30" s="78"/>
      <c r="AH30" s="78"/>
      <c r="AI30" s="78"/>
      <c r="AJ30" s="78"/>
      <c r="AK30" s="78"/>
      <c r="AL30" s="78"/>
      <c r="AM30" s="78"/>
      <c r="AN30" s="78"/>
      <c r="AO30" s="78"/>
      <c r="AP30" s="78"/>
      <c r="AQ30" s="78"/>
      <c r="AR30" s="78"/>
      <c r="AS30" s="78"/>
      <c r="AT30" s="78"/>
      <c r="AU30" s="78"/>
      <c r="AV30" s="78"/>
      <c r="AW30" s="78"/>
      <c r="AX30" s="78"/>
      <c r="AY30" s="78"/>
    </row>
    <row r="31" spans="1:51">
      <c r="A31" s="78"/>
      <c r="B31" s="78"/>
      <c r="C31" s="78"/>
      <c r="D31" s="78"/>
      <c r="E31" s="78"/>
      <c r="F31" s="78"/>
      <c r="G31" s="78"/>
      <c r="H31" s="78"/>
      <c r="I31" s="78"/>
      <c r="J31" s="78"/>
      <c r="K31" s="78"/>
      <c r="L31" s="78"/>
      <c r="M31" s="78"/>
      <c r="N31" s="78"/>
      <c r="O31" s="78"/>
      <c r="P31" s="78"/>
      <c r="Q31" s="78"/>
      <c r="R31" s="78"/>
      <c r="S31" s="78"/>
      <c r="T31" s="78"/>
      <c r="U31" s="138"/>
      <c r="V31" s="78"/>
      <c r="W31" s="78"/>
      <c r="X31" s="78"/>
      <c r="Y31" s="78"/>
      <c r="Z31" s="78"/>
      <c r="AA31" s="78"/>
      <c r="AB31" s="78"/>
      <c r="AC31" s="78"/>
      <c r="AD31" s="78"/>
      <c r="AE31" s="78"/>
      <c r="AF31" s="78"/>
      <c r="AG31" s="78"/>
      <c r="AH31" s="78"/>
      <c r="AI31" s="78"/>
      <c r="AJ31" s="78"/>
      <c r="AK31" s="78"/>
      <c r="AL31" s="78"/>
      <c r="AM31" s="78"/>
      <c r="AN31" s="78"/>
      <c r="AO31" s="78"/>
      <c r="AP31" s="78"/>
      <c r="AQ31" s="78"/>
      <c r="AR31" s="78"/>
      <c r="AS31" s="78"/>
      <c r="AT31" s="78"/>
      <c r="AU31" s="78"/>
      <c r="AV31" s="78"/>
      <c r="AW31" s="78"/>
      <c r="AX31" s="78"/>
      <c r="AY31" s="78"/>
    </row>
    <row r="32" spans="1:51">
      <c r="A32" s="78"/>
      <c r="B32" s="78"/>
      <c r="C32" s="78"/>
      <c r="D32" s="78"/>
      <c r="E32" s="78"/>
      <c r="F32" s="78"/>
      <c r="G32" s="78"/>
      <c r="H32" s="78"/>
      <c r="I32" s="78"/>
      <c r="J32" s="78"/>
      <c r="K32" s="78"/>
      <c r="L32" s="78"/>
      <c r="M32" s="78"/>
      <c r="N32" s="78"/>
      <c r="O32" s="78"/>
      <c r="P32" s="78"/>
      <c r="Q32" s="78"/>
      <c r="R32" s="78"/>
      <c r="S32" s="78"/>
      <c r="T32" s="78"/>
      <c r="U32" s="78"/>
      <c r="V32" s="78"/>
      <c r="W32" s="78"/>
      <c r="X32" s="78"/>
      <c r="Y32" s="78"/>
      <c r="Z32" s="78"/>
      <c r="AA32" s="78"/>
      <c r="AB32" s="78"/>
      <c r="AC32" s="78"/>
      <c r="AD32" s="78"/>
      <c r="AE32" s="78"/>
      <c r="AF32" s="78"/>
      <c r="AG32" s="78"/>
      <c r="AH32" s="78"/>
      <c r="AI32" s="78"/>
      <c r="AJ32" s="78"/>
      <c r="AK32" s="78"/>
      <c r="AL32" s="78"/>
      <c r="AM32" s="78"/>
      <c r="AN32" s="78"/>
      <c r="AO32" s="78"/>
      <c r="AP32" s="78"/>
      <c r="AQ32" s="78"/>
      <c r="AR32" s="78"/>
      <c r="AS32" s="78"/>
      <c r="AT32" s="78"/>
      <c r="AU32" s="78"/>
      <c r="AV32" s="78"/>
      <c r="AW32" s="78"/>
      <c r="AX32" s="78"/>
      <c r="AY32" s="78"/>
    </row>
    <row r="33" spans="1:51">
      <c r="A33" s="78"/>
      <c r="B33" s="78"/>
      <c r="C33" s="78"/>
      <c r="D33" s="78"/>
      <c r="E33" s="78"/>
      <c r="F33" s="78"/>
      <c r="G33" s="78"/>
      <c r="H33" s="78"/>
      <c r="I33" s="78"/>
      <c r="J33" s="78"/>
      <c r="K33" s="78"/>
      <c r="L33" s="78"/>
      <c r="M33" s="78"/>
      <c r="N33" s="78"/>
      <c r="O33" s="78"/>
      <c r="P33" s="78"/>
      <c r="Q33" s="78"/>
      <c r="R33" s="78"/>
      <c r="S33" s="78"/>
      <c r="T33" s="78"/>
      <c r="U33" s="78"/>
      <c r="V33" s="78"/>
      <c r="W33" s="78"/>
      <c r="X33" s="78"/>
      <c r="Y33" s="78"/>
      <c r="Z33" s="78"/>
      <c r="AA33" s="78"/>
      <c r="AB33" s="78"/>
      <c r="AC33" s="78"/>
      <c r="AD33" s="78"/>
      <c r="AE33" s="78"/>
      <c r="AF33" s="78"/>
      <c r="AG33" s="78"/>
      <c r="AH33" s="78"/>
      <c r="AI33" s="78"/>
      <c r="AJ33" s="78"/>
      <c r="AK33" s="78"/>
      <c r="AL33" s="78"/>
      <c r="AM33" s="78"/>
      <c r="AN33" s="78"/>
      <c r="AO33" s="78"/>
      <c r="AP33" s="78"/>
      <c r="AQ33" s="78"/>
      <c r="AR33" s="78"/>
      <c r="AS33" s="78"/>
      <c r="AT33" s="78"/>
      <c r="AU33" s="78"/>
      <c r="AV33" s="78"/>
      <c r="AW33" s="78"/>
      <c r="AX33" s="78"/>
      <c r="AY33" s="78"/>
    </row>
    <row r="34" spans="1:51">
      <c r="A34" s="78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</row>
    <row r="35" spans="1:51">
      <c r="A35" s="78"/>
      <c r="B35" s="78"/>
      <c r="C35" s="78"/>
      <c r="D35" s="78"/>
      <c r="E35" s="78"/>
      <c r="F35" s="78"/>
      <c r="G35" s="78"/>
      <c r="H35" s="78"/>
      <c r="I35" s="78"/>
      <c r="J35" s="78"/>
      <c r="K35" s="78"/>
      <c r="L35" s="78"/>
      <c r="M35" s="78"/>
      <c r="N35" s="78"/>
      <c r="O35" s="78"/>
      <c r="P35" s="78"/>
      <c r="Q35" s="78"/>
      <c r="R35" s="78"/>
      <c r="S35" s="78"/>
      <c r="T35" s="78"/>
      <c r="U35" s="78"/>
      <c r="V35" s="78"/>
      <c r="W35" s="78"/>
      <c r="X35" s="78"/>
      <c r="Y35" s="78"/>
      <c r="Z35" s="78"/>
      <c r="AA35" s="78"/>
      <c r="AB35" s="78"/>
      <c r="AC35" s="78"/>
      <c r="AD35" s="78"/>
      <c r="AE35" s="78"/>
      <c r="AF35" s="78"/>
      <c r="AG35" s="78"/>
      <c r="AH35" s="78"/>
      <c r="AI35" s="78"/>
      <c r="AJ35" s="78"/>
      <c r="AK35" s="78"/>
      <c r="AL35" s="78"/>
      <c r="AM35" s="78"/>
      <c r="AN35" s="78"/>
      <c r="AO35" s="78"/>
      <c r="AP35" s="78"/>
      <c r="AQ35" s="78"/>
      <c r="AR35" s="78"/>
      <c r="AS35" s="78"/>
      <c r="AT35" s="78"/>
      <c r="AU35" s="78"/>
      <c r="AV35" s="78"/>
      <c r="AW35" s="78"/>
      <c r="AX35" s="78"/>
      <c r="AY35" s="78"/>
    </row>
    <row r="36" spans="1:51">
      <c r="A36" s="78"/>
      <c r="B36" s="78"/>
      <c r="C36" s="78"/>
      <c r="D36" s="78"/>
      <c r="E36" s="78"/>
      <c r="F36" s="78"/>
      <c r="G36" s="78"/>
      <c r="H36" s="78"/>
      <c r="I36" s="78"/>
      <c r="J36" s="78"/>
      <c r="K36" s="78"/>
      <c r="L36" s="78"/>
      <c r="M36" s="78"/>
      <c r="N36" s="78"/>
      <c r="O36" s="78"/>
      <c r="P36" s="78"/>
      <c r="Q36" s="78"/>
      <c r="R36" s="78"/>
      <c r="S36" s="78"/>
      <c r="T36" s="78"/>
      <c r="U36" s="78"/>
      <c r="V36" s="78"/>
      <c r="W36" s="78"/>
      <c r="X36" s="78"/>
      <c r="Y36" s="78"/>
      <c r="Z36" s="78"/>
      <c r="AA36" s="78"/>
      <c r="AB36" s="78"/>
      <c r="AC36" s="78"/>
      <c r="AD36" s="78"/>
      <c r="AE36" s="78"/>
      <c r="AF36" s="78"/>
      <c r="AG36" s="78"/>
      <c r="AH36" s="78"/>
      <c r="AI36" s="78"/>
      <c r="AJ36" s="78"/>
      <c r="AK36" s="78"/>
      <c r="AL36" s="78"/>
      <c r="AM36" s="78"/>
      <c r="AN36" s="78"/>
      <c r="AO36" s="78"/>
      <c r="AP36" s="78"/>
      <c r="AQ36" s="78"/>
      <c r="AR36" s="78"/>
      <c r="AS36" s="78"/>
      <c r="AT36" s="78"/>
      <c r="AU36" s="78"/>
      <c r="AV36" s="78"/>
      <c r="AW36" s="78"/>
      <c r="AX36" s="78"/>
      <c r="AY36" s="78"/>
    </row>
    <row r="37" spans="1:51">
      <c r="A37" s="78"/>
      <c r="B37" s="78"/>
      <c r="C37" s="78"/>
      <c r="D37" s="78"/>
      <c r="E37" s="78"/>
      <c r="F37" s="78"/>
      <c r="G37" s="78"/>
      <c r="H37" s="78"/>
      <c r="I37" s="78"/>
      <c r="J37" s="78"/>
      <c r="K37" s="78"/>
      <c r="L37" s="78"/>
      <c r="M37" s="78"/>
      <c r="N37" s="78"/>
      <c r="O37" s="78"/>
      <c r="P37" s="78"/>
      <c r="Q37" s="78"/>
      <c r="R37" s="78"/>
      <c r="S37" s="78"/>
      <c r="T37" s="78"/>
      <c r="U37" s="78"/>
      <c r="V37" s="78"/>
      <c r="W37" s="78"/>
      <c r="X37" s="78"/>
      <c r="Y37" s="78"/>
      <c r="Z37" s="78"/>
      <c r="AA37" s="78"/>
      <c r="AB37" s="78"/>
      <c r="AC37" s="78"/>
      <c r="AD37" s="78"/>
      <c r="AE37" s="78"/>
      <c r="AF37" s="78"/>
      <c r="AG37" s="78"/>
      <c r="AH37" s="78"/>
      <c r="AI37" s="78"/>
      <c r="AJ37" s="78"/>
      <c r="AK37" s="78"/>
      <c r="AL37" s="78"/>
      <c r="AM37" s="78"/>
      <c r="AN37" s="78"/>
      <c r="AO37" s="78"/>
      <c r="AP37" s="78"/>
      <c r="AQ37" s="78"/>
      <c r="AR37" s="78"/>
      <c r="AS37" s="78"/>
      <c r="AT37" s="78"/>
      <c r="AU37" s="78"/>
      <c r="AV37" s="78"/>
      <c r="AW37" s="78"/>
      <c r="AX37" s="78"/>
      <c r="AY37" s="78"/>
    </row>
    <row r="38" spans="1:51">
      <c r="A38" s="78"/>
      <c r="B38" s="78"/>
      <c r="C38" s="78"/>
      <c r="D38" s="78"/>
      <c r="E38" s="78"/>
      <c r="F38" s="78"/>
      <c r="G38" s="78"/>
      <c r="H38" s="78"/>
      <c r="I38" s="78"/>
      <c r="J38" s="78"/>
      <c r="K38" s="78"/>
      <c r="L38" s="78"/>
      <c r="M38" s="78"/>
      <c r="N38" s="78"/>
      <c r="O38" s="78"/>
      <c r="P38" s="78"/>
      <c r="Q38" s="78"/>
      <c r="R38" s="78"/>
      <c r="S38" s="78"/>
      <c r="T38" s="78"/>
      <c r="U38" s="78"/>
      <c r="V38" s="78"/>
      <c r="W38" s="78"/>
      <c r="X38" s="78"/>
      <c r="Y38" s="78"/>
      <c r="Z38" s="78"/>
      <c r="AA38" s="78"/>
      <c r="AB38" s="78"/>
      <c r="AC38" s="78"/>
      <c r="AD38" s="78"/>
      <c r="AE38" s="78"/>
      <c r="AF38" s="78"/>
      <c r="AG38" s="78"/>
      <c r="AH38" s="78"/>
      <c r="AI38" s="78"/>
      <c r="AJ38" s="78"/>
      <c r="AK38" s="78"/>
      <c r="AL38" s="78"/>
      <c r="AM38" s="78"/>
      <c r="AN38" s="78"/>
      <c r="AO38" s="78"/>
      <c r="AP38" s="78"/>
      <c r="AQ38" s="78"/>
      <c r="AR38" s="78"/>
      <c r="AS38" s="78"/>
      <c r="AT38" s="78"/>
      <c r="AU38" s="78"/>
      <c r="AV38" s="78"/>
      <c r="AW38" s="78"/>
      <c r="AX38" s="78"/>
      <c r="AY38" s="78"/>
    </row>
    <row r="39" spans="1:51">
      <c r="A39" s="78"/>
      <c r="B39" s="78"/>
      <c r="C39" s="78"/>
      <c r="D39" s="78"/>
      <c r="E39" s="78"/>
      <c r="F39" s="78"/>
      <c r="G39" s="78"/>
      <c r="H39" s="78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8"/>
      <c r="X39" s="78"/>
      <c r="Y39" s="78"/>
      <c r="Z39" s="78"/>
      <c r="AA39" s="78"/>
      <c r="AB39" s="78"/>
      <c r="AC39" s="78"/>
      <c r="AD39" s="78"/>
      <c r="AE39" s="78"/>
      <c r="AF39" s="78"/>
      <c r="AG39" s="78"/>
      <c r="AH39" s="78"/>
      <c r="AI39" s="78"/>
      <c r="AJ39" s="78"/>
      <c r="AK39" s="78"/>
      <c r="AL39" s="78"/>
      <c r="AM39" s="78"/>
      <c r="AN39" s="78"/>
      <c r="AO39" s="78"/>
      <c r="AP39" s="78"/>
      <c r="AQ39" s="78"/>
      <c r="AR39" s="78"/>
      <c r="AS39" s="78"/>
      <c r="AT39" s="78"/>
      <c r="AU39" s="78"/>
      <c r="AV39" s="78"/>
      <c r="AW39" s="78"/>
      <c r="AX39" s="78"/>
      <c r="AY39" s="78"/>
    </row>
    <row r="40" spans="1:51">
      <c r="A40" s="78"/>
      <c r="B40" s="78"/>
      <c r="C40" s="78"/>
      <c r="D40" s="78"/>
      <c r="E40" s="78"/>
      <c r="F40" s="78"/>
      <c r="G40" s="78"/>
      <c r="H40" s="78"/>
      <c r="I40" s="78"/>
      <c r="J40" s="78"/>
      <c r="K40" s="78"/>
      <c r="L40" s="78"/>
      <c r="M40" s="78"/>
      <c r="N40" s="78"/>
      <c r="O40" s="78"/>
      <c r="P40" s="78"/>
      <c r="Q40" s="78"/>
      <c r="R40" s="78"/>
      <c r="S40" s="78"/>
      <c r="T40" s="78"/>
      <c r="U40" s="78"/>
      <c r="V40" s="78"/>
      <c r="W40" s="78"/>
      <c r="X40" s="78"/>
      <c r="Y40" s="78"/>
      <c r="Z40" s="78"/>
      <c r="AA40" s="78"/>
      <c r="AB40" s="78"/>
      <c r="AC40" s="78"/>
      <c r="AD40" s="78"/>
      <c r="AE40" s="78"/>
      <c r="AF40" s="78"/>
      <c r="AG40" s="78"/>
      <c r="AH40" s="78"/>
      <c r="AI40" s="78"/>
      <c r="AJ40" s="78"/>
      <c r="AK40" s="78"/>
      <c r="AL40" s="78"/>
      <c r="AM40" s="78"/>
      <c r="AN40" s="78"/>
      <c r="AO40" s="78"/>
      <c r="AP40" s="78"/>
      <c r="AQ40" s="78"/>
      <c r="AR40" s="78"/>
      <c r="AS40" s="78"/>
      <c r="AT40" s="78"/>
      <c r="AU40" s="78"/>
      <c r="AV40" s="78"/>
      <c r="AW40" s="78"/>
      <c r="AX40" s="78"/>
      <c r="AY40" s="78"/>
    </row>
    <row r="41" spans="1:51">
      <c r="A41" s="78"/>
      <c r="B41" s="78"/>
      <c r="C41" s="78"/>
      <c r="D41" s="78"/>
      <c r="E41" s="78"/>
      <c r="F41" s="78"/>
      <c r="G41" s="78"/>
      <c r="H41" s="78"/>
      <c r="I41" s="78"/>
      <c r="J41" s="78"/>
      <c r="K41" s="78"/>
      <c r="L41" s="78"/>
      <c r="M41" s="78"/>
      <c r="N41" s="78"/>
      <c r="O41" s="78"/>
      <c r="P41" s="78"/>
      <c r="Q41" s="78"/>
      <c r="R41" s="78"/>
      <c r="S41" s="78"/>
      <c r="T41" s="78"/>
      <c r="U41" s="78"/>
      <c r="V41" s="78"/>
      <c r="W41" s="78"/>
      <c r="X41" s="78"/>
      <c r="Y41" s="78"/>
      <c r="Z41" s="78"/>
      <c r="AA41" s="78"/>
      <c r="AB41" s="78"/>
      <c r="AC41" s="78"/>
      <c r="AD41" s="78"/>
      <c r="AE41" s="78"/>
      <c r="AF41" s="78"/>
      <c r="AG41" s="78"/>
      <c r="AH41" s="78"/>
      <c r="AI41" s="78"/>
      <c r="AJ41" s="78"/>
      <c r="AK41" s="78"/>
      <c r="AL41" s="78"/>
      <c r="AM41" s="78"/>
      <c r="AN41" s="78"/>
      <c r="AO41" s="78"/>
      <c r="AP41" s="78"/>
      <c r="AQ41" s="78"/>
      <c r="AR41" s="78"/>
      <c r="AS41" s="78"/>
      <c r="AT41" s="78"/>
      <c r="AU41" s="78"/>
      <c r="AV41" s="78"/>
      <c r="AW41" s="78"/>
      <c r="AX41" s="78"/>
      <c r="AY41" s="78"/>
    </row>
    <row r="42" spans="1:51">
      <c r="A42" s="78"/>
      <c r="B42" s="78"/>
      <c r="C42" s="78"/>
      <c r="D42" s="78"/>
      <c r="E42" s="78"/>
      <c r="F42" s="78"/>
      <c r="G42" s="78"/>
      <c r="H42" s="78"/>
      <c r="I42" s="78"/>
      <c r="J42" s="78"/>
      <c r="K42" s="78"/>
      <c r="L42" s="78"/>
      <c r="M42" s="78"/>
      <c r="N42" s="78"/>
      <c r="O42" s="78"/>
      <c r="P42" s="78"/>
      <c r="Q42" s="78"/>
      <c r="R42" s="78"/>
      <c r="S42" s="78"/>
      <c r="T42" s="78"/>
      <c r="U42" s="78"/>
      <c r="V42" s="78"/>
      <c r="W42" s="78"/>
      <c r="X42" s="78"/>
      <c r="Y42" s="78"/>
      <c r="Z42" s="78"/>
      <c r="AA42" s="78"/>
      <c r="AB42" s="78"/>
      <c r="AC42" s="78"/>
      <c r="AD42" s="78"/>
      <c r="AE42" s="78"/>
      <c r="AF42" s="78"/>
      <c r="AG42" s="78"/>
      <c r="AH42" s="78"/>
      <c r="AI42" s="78"/>
      <c r="AJ42" s="78"/>
      <c r="AK42" s="78"/>
      <c r="AL42" s="78"/>
      <c r="AM42" s="78"/>
      <c r="AN42" s="78"/>
      <c r="AO42" s="78"/>
      <c r="AP42" s="78"/>
      <c r="AQ42" s="78"/>
      <c r="AR42" s="78"/>
      <c r="AS42" s="78"/>
      <c r="AT42" s="78"/>
      <c r="AU42" s="78"/>
      <c r="AV42" s="78"/>
      <c r="AW42" s="78"/>
      <c r="AX42" s="78"/>
      <c r="AY42" s="78"/>
    </row>
    <row r="43" spans="1:51">
      <c r="A43" s="78"/>
      <c r="B43" s="78"/>
      <c r="C43" s="78"/>
      <c r="D43" s="78"/>
      <c r="E43" s="78"/>
      <c r="F43" s="78"/>
      <c r="G43" s="78"/>
      <c r="H43" s="78"/>
      <c r="I43" s="78"/>
      <c r="J43" s="78"/>
      <c r="K43" s="78"/>
      <c r="L43" s="78"/>
      <c r="M43" s="78"/>
      <c r="N43" s="78"/>
      <c r="O43" s="78"/>
      <c r="P43" s="78"/>
      <c r="Q43" s="78"/>
      <c r="R43" s="78"/>
      <c r="S43" s="78"/>
      <c r="T43" s="78"/>
      <c r="U43" s="78"/>
      <c r="V43" s="78"/>
      <c r="W43" s="78"/>
      <c r="X43" s="78"/>
      <c r="Y43" s="78"/>
      <c r="Z43" s="78"/>
      <c r="AA43" s="78"/>
      <c r="AB43" s="78"/>
      <c r="AC43" s="78"/>
      <c r="AD43" s="78"/>
      <c r="AE43" s="78"/>
      <c r="AF43" s="78"/>
      <c r="AG43" s="78"/>
      <c r="AH43" s="78"/>
      <c r="AI43" s="78"/>
      <c r="AJ43" s="78"/>
      <c r="AK43" s="78"/>
      <c r="AL43" s="78"/>
      <c r="AM43" s="78"/>
      <c r="AN43" s="78"/>
      <c r="AO43" s="78"/>
      <c r="AP43" s="78"/>
      <c r="AQ43" s="78"/>
      <c r="AR43" s="78"/>
      <c r="AS43" s="78"/>
      <c r="AT43" s="78"/>
      <c r="AU43" s="78"/>
      <c r="AV43" s="78"/>
      <c r="AW43" s="78"/>
      <c r="AX43" s="78"/>
      <c r="AY43" s="78"/>
    </row>
    <row r="44" spans="1:51">
      <c r="A44" s="78"/>
      <c r="D44" s="78"/>
      <c r="E44" s="78"/>
      <c r="F44" s="78"/>
      <c r="G44" s="78"/>
      <c r="H44" s="78"/>
      <c r="I44" s="78"/>
      <c r="J44" s="78"/>
      <c r="K44" s="78"/>
      <c r="L44" s="78"/>
      <c r="M44" s="78"/>
      <c r="N44" s="78"/>
      <c r="O44" s="78"/>
      <c r="P44" s="78"/>
      <c r="Q44" s="78"/>
      <c r="R44" s="78"/>
      <c r="S44" s="78"/>
      <c r="T44" s="78"/>
      <c r="U44" s="78"/>
      <c r="V44" s="78"/>
      <c r="W44" s="78"/>
      <c r="X44" s="78"/>
      <c r="Y44" s="78"/>
      <c r="Z44" s="78"/>
      <c r="AA44" s="78"/>
      <c r="AB44" s="78"/>
      <c r="AC44" s="78"/>
      <c r="AD44" s="78"/>
      <c r="AE44" s="78"/>
      <c r="AF44" s="78"/>
      <c r="AG44" s="78"/>
      <c r="AH44" s="78"/>
      <c r="AI44" s="78"/>
      <c r="AJ44" s="78"/>
      <c r="AK44" s="78"/>
      <c r="AL44" s="78"/>
      <c r="AM44" s="78"/>
      <c r="AN44" s="78"/>
      <c r="AO44" s="78"/>
      <c r="AP44" s="78"/>
      <c r="AQ44" s="78"/>
      <c r="AR44" s="78"/>
      <c r="AS44" s="78"/>
      <c r="AT44" s="78"/>
      <c r="AU44" s="78"/>
      <c r="AV44" s="78"/>
      <c r="AW44" s="78"/>
      <c r="AX44" s="78"/>
      <c r="AY44" s="78"/>
    </row>
    <row r="45" spans="1:51">
      <c r="A45" s="78"/>
      <c r="B45" s="78"/>
      <c r="C45" s="78"/>
      <c r="D45" s="78"/>
      <c r="E45" s="78"/>
      <c r="F45" s="78"/>
      <c r="G45" s="78"/>
      <c r="H45" s="78"/>
      <c r="I45" s="78"/>
      <c r="J45" s="78"/>
      <c r="K45" s="78"/>
      <c r="L45" s="78"/>
      <c r="M45" s="78"/>
      <c r="N45" s="78"/>
      <c r="O45" s="78"/>
      <c r="P45" s="78"/>
      <c r="Q45" s="78"/>
      <c r="R45" s="78"/>
      <c r="S45" s="78"/>
      <c r="T45" s="78"/>
      <c r="U45" s="78"/>
      <c r="V45" s="78"/>
      <c r="W45" s="78"/>
      <c r="X45" s="78"/>
      <c r="Y45" s="78"/>
      <c r="Z45" s="78"/>
      <c r="AA45" s="78"/>
      <c r="AB45" s="78"/>
      <c r="AC45" s="78"/>
      <c r="AD45" s="78"/>
      <c r="AE45" s="78"/>
      <c r="AF45" s="78"/>
      <c r="AG45" s="78"/>
      <c r="AH45" s="78"/>
      <c r="AI45" s="78"/>
      <c r="AJ45" s="78"/>
      <c r="AK45" s="78"/>
      <c r="AL45" s="78"/>
      <c r="AM45" s="78"/>
      <c r="AN45" s="78"/>
      <c r="AO45" s="78"/>
      <c r="AP45" s="78"/>
      <c r="AQ45" s="78"/>
      <c r="AR45" s="78"/>
      <c r="AS45" s="78"/>
      <c r="AT45" s="78"/>
      <c r="AU45" s="78"/>
      <c r="AV45" s="78"/>
      <c r="AW45" s="78"/>
      <c r="AX45" s="78"/>
      <c r="AY45" s="78"/>
    </row>
    <row r="46" spans="1:51">
      <c r="A46" s="78"/>
      <c r="B46" s="78"/>
      <c r="C46" s="78"/>
      <c r="D46" s="78"/>
      <c r="E46" s="78"/>
      <c r="F46" s="78"/>
      <c r="G46" s="78"/>
      <c r="H46" s="78"/>
      <c r="I46" s="78"/>
      <c r="J46" s="78"/>
      <c r="K46" s="78"/>
      <c r="L46" s="78"/>
      <c r="M46" s="78"/>
      <c r="N46" s="78"/>
      <c r="O46" s="78"/>
      <c r="P46" s="78"/>
      <c r="Q46" s="78"/>
      <c r="R46" s="78"/>
      <c r="S46" s="78"/>
      <c r="T46" s="78"/>
      <c r="U46" s="78"/>
      <c r="V46" s="78"/>
      <c r="W46" s="78"/>
      <c r="X46" s="78"/>
      <c r="Y46" s="78"/>
      <c r="Z46" s="78"/>
      <c r="AA46" s="78"/>
      <c r="AB46" s="78"/>
      <c r="AC46" s="78"/>
      <c r="AD46" s="78"/>
      <c r="AE46" s="78"/>
      <c r="AF46" s="78"/>
      <c r="AG46" s="78"/>
      <c r="AH46" s="78"/>
      <c r="AI46" s="78"/>
      <c r="AJ46" s="78"/>
      <c r="AK46" s="78"/>
      <c r="AL46" s="78"/>
      <c r="AM46" s="78"/>
      <c r="AN46" s="78"/>
      <c r="AO46" s="78"/>
      <c r="AP46" s="78"/>
      <c r="AQ46" s="78"/>
      <c r="AR46" s="78"/>
      <c r="AS46" s="78"/>
      <c r="AT46" s="78"/>
      <c r="AU46" s="78"/>
      <c r="AV46" s="78"/>
      <c r="AW46" s="78"/>
      <c r="AX46" s="78"/>
      <c r="AY46" s="78"/>
    </row>
    <row r="47" spans="1:51">
      <c r="A47" s="78"/>
      <c r="B47" s="78"/>
      <c r="C47" s="78"/>
      <c r="D47" s="78"/>
      <c r="E47" s="78"/>
      <c r="F47" s="78"/>
      <c r="G47" s="78"/>
      <c r="H47" s="78"/>
      <c r="I47" s="78"/>
      <c r="J47" s="78"/>
      <c r="K47" s="78"/>
      <c r="L47" s="78"/>
      <c r="M47" s="78"/>
      <c r="N47" s="78"/>
      <c r="O47" s="78"/>
      <c r="P47" s="78"/>
      <c r="Q47" s="78"/>
      <c r="R47" s="78"/>
      <c r="S47" s="78"/>
      <c r="T47" s="78"/>
      <c r="U47" s="78"/>
      <c r="V47" s="78"/>
      <c r="W47" s="78"/>
      <c r="X47" s="78"/>
      <c r="Y47" s="78"/>
      <c r="Z47" s="78"/>
      <c r="AA47" s="78"/>
      <c r="AB47" s="78"/>
      <c r="AC47" s="78"/>
      <c r="AD47" s="78"/>
      <c r="AE47" s="78"/>
      <c r="AF47" s="78"/>
      <c r="AG47" s="78"/>
      <c r="AH47" s="78"/>
      <c r="AI47" s="78"/>
      <c r="AJ47" s="78"/>
      <c r="AK47" s="78"/>
      <c r="AL47" s="78"/>
      <c r="AM47" s="78"/>
      <c r="AN47" s="78"/>
      <c r="AO47" s="78"/>
      <c r="AP47" s="78"/>
      <c r="AQ47" s="78"/>
      <c r="AR47" s="78"/>
      <c r="AS47" s="78"/>
      <c r="AT47" s="78"/>
      <c r="AU47" s="78"/>
      <c r="AV47" s="78"/>
      <c r="AW47" s="78"/>
      <c r="AX47" s="78"/>
      <c r="AY47" s="78"/>
    </row>
    <row r="48" spans="1:51">
      <c r="A48" s="78"/>
      <c r="B48" s="78"/>
      <c r="C48" s="78"/>
      <c r="D48" s="78"/>
      <c r="E48" s="78"/>
      <c r="F48" s="78"/>
      <c r="G48" s="78"/>
      <c r="H48" s="78"/>
      <c r="I48" s="78"/>
      <c r="J48" s="78"/>
      <c r="K48" s="78"/>
      <c r="L48" s="78"/>
      <c r="M48" s="78"/>
      <c r="N48" s="78"/>
      <c r="O48" s="78"/>
      <c r="P48" s="78"/>
      <c r="Q48" s="78"/>
      <c r="R48" s="78"/>
      <c r="S48" s="78"/>
      <c r="T48" s="78"/>
      <c r="U48" s="78"/>
      <c r="V48" s="78"/>
      <c r="W48" s="78"/>
      <c r="X48" s="78"/>
      <c r="Y48" s="78"/>
      <c r="Z48" s="78"/>
      <c r="AA48" s="78"/>
      <c r="AB48" s="78"/>
      <c r="AC48" s="78"/>
      <c r="AD48" s="78"/>
      <c r="AE48" s="78"/>
      <c r="AF48" s="78"/>
      <c r="AG48" s="78"/>
      <c r="AH48" s="78"/>
      <c r="AI48" s="78"/>
      <c r="AJ48" s="78"/>
      <c r="AK48" s="78"/>
      <c r="AL48" s="78"/>
      <c r="AM48" s="78"/>
      <c r="AN48" s="78"/>
      <c r="AO48" s="78"/>
      <c r="AP48" s="78"/>
      <c r="AQ48" s="78"/>
      <c r="AR48" s="78"/>
      <c r="AS48" s="78"/>
      <c r="AT48" s="78"/>
      <c r="AU48" s="78"/>
      <c r="AV48" s="78"/>
      <c r="AW48" s="78"/>
      <c r="AX48" s="78"/>
      <c r="AY48" s="78"/>
    </row>
    <row r="49" spans="1:51">
      <c r="A49" s="78"/>
      <c r="B49" s="78"/>
      <c r="C49" s="78"/>
      <c r="D49" s="78"/>
      <c r="E49" s="78"/>
      <c r="F49" s="78"/>
      <c r="G49" s="78"/>
      <c r="H49" s="78"/>
      <c r="I49" s="78"/>
      <c r="J49" s="78"/>
      <c r="K49" s="78"/>
      <c r="L49" s="78"/>
      <c r="M49" s="78"/>
      <c r="N49" s="78"/>
      <c r="O49" s="78"/>
      <c r="P49" s="78"/>
      <c r="Q49" s="78"/>
      <c r="R49" s="78"/>
      <c r="S49" s="78"/>
      <c r="T49" s="78"/>
      <c r="U49" s="78"/>
      <c r="V49" s="78"/>
      <c r="W49" s="78"/>
      <c r="X49" s="78"/>
      <c r="Y49" s="78"/>
      <c r="Z49" s="78"/>
      <c r="AA49" s="78"/>
      <c r="AB49" s="78"/>
      <c r="AC49" s="78"/>
      <c r="AD49" s="78"/>
      <c r="AE49" s="78"/>
      <c r="AF49" s="78"/>
      <c r="AG49" s="78"/>
      <c r="AH49" s="78"/>
      <c r="AI49" s="78"/>
      <c r="AJ49" s="78"/>
      <c r="AK49" s="78"/>
      <c r="AL49" s="78"/>
      <c r="AM49" s="78"/>
      <c r="AN49" s="78"/>
      <c r="AO49" s="78"/>
      <c r="AP49" s="78"/>
      <c r="AQ49" s="78"/>
      <c r="AR49" s="78"/>
      <c r="AS49" s="78"/>
      <c r="AT49" s="78"/>
      <c r="AU49" s="78"/>
      <c r="AV49" s="78"/>
      <c r="AW49" s="78"/>
      <c r="AX49" s="78"/>
      <c r="AY49" s="78"/>
    </row>
    <row r="50" spans="1:51">
      <c r="A50" s="78"/>
      <c r="B50" s="78"/>
      <c r="C50" s="78"/>
      <c r="D50" s="78"/>
      <c r="E50" s="78"/>
      <c r="F50" s="78"/>
      <c r="G50" s="78"/>
      <c r="H50" s="78"/>
      <c r="I50" s="78"/>
      <c r="J50" s="78"/>
      <c r="K50" s="78"/>
      <c r="L50" s="78"/>
      <c r="M50" s="78"/>
      <c r="N50" s="78"/>
      <c r="O50" s="78"/>
      <c r="P50" s="78"/>
      <c r="Q50" s="78"/>
      <c r="R50" s="78"/>
      <c r="S50" s="78"/>
      <c r="T50" s="78"/>
      <c r="U50" s="78"/>
      <c r="V50" s="78"/>
      <c r="W50" s="78"/>
      <c r="X50" s="78"/>
      <c r="Y50" s="78"/>
      <c r="Z50" s="78"/>
      <c r="AA50" s="78"/>
      <c r="AB50" s="78"/>
      <c r="AC50" s="78"/>
      <c r="AD50" s="78"/>
      <c r="AE50" s="78"/>
      <c r="AF50" s="78"/>
      <c r="AG50" s="78"/>
      <c r="AH50" s="78"/>
      <c r="AI50" s="78"/>
      <c r="AJ50" s="78"/>
      <c r="AK50" s="78"/>
      <c r="AL50" s="78"/>
      <c r="AM50" s="78"/>
      <c r="AN50" s="78"/>
      <c r="AO50" s="78"/>
      <c r="AP50" s="78"/>
      <c r="AQ50" s="78"/>
      <c r="AR50" s="78"/>
      <c r="AS50" s="78"/>
      <c r="AT50" s="78"/>
      <c r="AU50" s="78"/>
      <c r="AV50" s="78"/>
      <c r="AW50" s="78"/>
      <c r="AX50" s="78"/>
      <c r="AY50" s="78"/>
    </row>
    <row r="51" spans="1:51">
      <c r="A51" s="78"/>
      <c r="B51" s="78"/>
      <c r="C51" s="78"/>
      <c r="D51" s="78"/>
      <c r="E51" s="78"/>
      <c r="F51" s="78"/>
      <c r="G51" s="78"/>
      <c r="H51" s="78"/>
      <c r="I51" s="78"/>
      <c r="J51" s="78"/>
      <c r="K51" s="78"/>
      <c r="L51" s="78"/>
      <c r="M51" s="78"/>
      <c r="N51" s="78"/>
      <c r="O51" s="78"/>
      <c r="P51" s="78"/>
      <c r="Q51" s="78"/>
      <c r="R51" s="78"/>
      <c r="S51" s="78"/>
      <c r="T51" s="78"/>
      <c r="U51" s="78"/>
      <c r="V51" s="78"/>
      <c r="W51" s="78"/>
      <c r="X51" s="78"/>
      <c r="Y51" s="78"/>
      <c r="Z51" s="78"/>
      <c r="AA51" s="78"/>
      <c r="AB51" s="78"/>
      <c r="AC51" s="78"/>
      <c r="AD51" s="78"/>
      <c r="AE51" s="78"/>
      <c r="AF51" s="78"/>
      <c r="AG51" s="78"/>
      <c r="AH51" s="78"/>
      <c r="AI51" s="78"/>
      <c r="AJ51" s="78"/>
      <c r="AK51" s="78"/>
      <c r="AL51" s="78"/>
      <c r="AM51" s="78"/>
      <c r="AN51" s="78"/>
      <c r="AO51" s="78"/>
      <c r="AP51" s="78"/>
      <c r="AQ51" s="78"/>
      <c r="AR51" s="78"/>
      <c r="AS51" s="78"/>
      <c r="AT51" s="78"/>
      <c r="AU51" s="78"/>
      <c r="AV51" s="78"/>
      <c r="AW51" s="78"/>
      <c r="AX51" s="78"/>
      <c r="AY51" s="78"/>
    </row>
    <row r="52" spans="1:51">
      <c r="A52" s="78"/>
      <c r="B52" s="78"/>
      <c r="C52" s="78"/>
      <c r="D52" s="78"/>
      <c r="E52" s="78"/>
      <c r="F52" s="78"/>
      <c r="G52" s="78"/>
      <c r="H52" s="78"/>
      <c r="I52" s="78"/>
      <c r="J52" s="78"/>
      <c r="K52" s="78"/>
      <c r="L52" s="78"/>
      <c r="M52" s="78"/>
      <c r="N52" s="78"/>
      <c r="O52" s="78"/>
      <c r="P52" s="78"/>
      <c r="Q52" s="78"/>
      <c r="R52" s="78"/>
      <c r="S52" s="78"/>
      <c r="T52" s="78"/>
      <c r="U52" s="78"/>
      <c r="V52" s="78"/>
      <c r="W52" s="78"/>
      <c r="X52" s="78"/>
      <c r="Y52" s="78"/>
      <c r="Z52" s="78"/>
      <c r="AA52" s="78"/>
      <c r="AB52" s="78"/>
      <c r="AC52" s="78"/>
      <c r="AD52" s="78"/>
      <c r="AE52" s="78"/>
      <c r="AF52" s="78"/>
      <c r="AG52" s="78"/>
      <c r="AH52" s="78"/>
      <c r="AI52" s="78"/>
      <c r="AJ52" s="78"/>
      <c r="AK52" s="78"/>
      <c r="AL52" s="78"/>
      <c r="AM52" s="78"/>
      <c r="AN52" s="78"/>
      <c r="AO52" s="78"/>
      <c r="AP52" s="78"/>
      <c r="AQ52" s="78"/>
      <c r="AR52" s="78"/>
      <c r="AS52" s="78"/>
      <c r="AT52" s="78"/>
      <c r="AU52" s="78"/>
      <c r="AV52" s="78"/>
      <c r="AW52" s="78"/>
      <c r="AX52" s="78"/>
      <c r="AY52" s="78"/>
    </row>
    <row r="53" spans="1:51">
      <c r="A53" s="78"/>
      <c r="B53" s="78"/>
      <c r="C53" s="78"/>
      <c r="D53" s="78"/>
      <c r="E53" s="78"/>
      <c r="F53" s="78"/>
      <c r="G53" s="78"/>
      <c r="H53" s="78"/>
      <c r="I53" s="78"/>
      <c r="J53" s="78"/>
      <c r="K53" s="78"/>
      <c r="L53" s="78"/>
      <c r="M53" s="78"/>
      <c r="N53" s="78"/>
      <c r="O53" s="78"/>
      <c r="P53" s="78"/>
      <c r="Q53" s="78"/>
      <c r="R53" s="78"/>
      <c r="S53" s="78"/>
      <c r="T53" s="78"/>
      <c r="U53" s="78"/>
      <c r="V53" s="78"/>
      <c r="W53" s="78"/>
      <c r="X53" s="78"/>
      <c r="Y53" s="78"/>
      <c r="Z53" s="78"/>
      <c r="AA53" s="78"/>
      <c r="AB53" s="78"/>
      <c r="AC53" s="78"/>
      <c r="AD53" s="78"/>
      <c r="AE53" s="78"/>
      <c r="AF53" s="78"/>
      <c r="AG53" s="78"/>
      <c r="AH53" s="78"/>
      <c r="AI53" s="78"/>
      <c r="AJ53" s="78"/>
      <c r="AK53" s="78"/>
      <c r="AL53" s="78"/>
      <c r="AM53" s="78"/>
      <c r="AN53" s="78"/>
      <c r="AO53" s="78"/>
      <c r="AP53" s="78"/>
      <c r="AQ53" s="78"/>
      <c r="AR53" s="78"/>
      <c r="AS53" s="78"/>
      <c r="AT53" s="78"/>
      <c r="AU53" s="78"/>
      <c r="AV53" s="78"/>
      <c r="AW53" s="78"/>
      <c r="AX53" s="78"/>
      <c r="AY53" s="78"/>
    </row>
    <row r="54" spans="1:51">
      <c r="A54" s="78"/>
      <c r="B54" s="78"/>
      <c r="C54" s="78"/>
      <c r="D54" s="78"/>
      <c r="E54" s="78"/>
      <c r="F54" s="78"/>
      <c r="G54" s="78"/>
      <c r="H54" s="78"/>
      <c r="I54" s="78"/>
      <c r="J54" s="78"/>
      <c r="K54" s="78"/>
      <c r="L54" s="78"/>
      <c r="M54" s="78"/>
      <c r="N54" s="78"/>
      <c r="O54" s="78"/>
      <c r="P54" s="78"/>
      <c r="Q54" s="78"/>
      <c r="R54" s="78"/>
      <c r="S54" s="78"/>
      <c r="T54" s="78"/>
      <c r="U54" s="78"/>
      <c r="V54" s="78"/>
      <c r="W54" s="78"/>
      <c r="X54" s="78"/>
      <c r="Y54" s="78"/>
      <c r="Z54" s="78"/>
      <c r="AA54" s="78"/>
      <c r="AB54" s="78"/>
      <c r="AC54" s="78"/>
      <c r="AD54" s="78"/>
      <c r="AE54" s="78"/>
      <c r="AF54" s="78"/>
      <c r="AG54" s="78"/>
      <c r="AH54" s="78"/>
      <c r="AI54" s="78"/>
      <c r="AJ54" s="78"/>
      <c r="AK54" s="78"/>
      <c r="AL54" s="78"/>
      <c r="AM54" s="78"/>
      <c r="AN54" s="78"/>
      <c r="AO54" s="78"/>
      <c r="AP54" s="78"/>
      <c r="AQ54" s="78"/>
      <c r="AR54" s="78"/>
      <c r="AS54" s="78"/>
      <c r="AT54" s="78"/>
      <c r="AU54" s="78"/>
      <c r="AV54" s="78"/>
      <c r="AW54" s="78"/>
      <c r="AX54" s="78"/>
      <c r="AY54" s="78"/>
    </row>
    <row r="55" spans="1:51">
      <c r="A55" s="78"/>
      <c r="B55" s="78"/>
      <c r="C55" s="78"/>
      <c r="D55" s="78"/>
      <c r="E55" s="78"/>
      <c r="F55" s="78"/>
      <c r="G55" s="78"/>
      <c r="H55" s="78"/>
      <c r="I55" s="78"/>
      <c r="J55" s="78"/>
      <c r="K55" s="78"/>
      <c r="L55" s="78"/>
      <c r="M55" s="78"/>
      <c r="N55" s="78"/>
      <c r="O55" s="78"/>
      <c r="P55" s="78"/>
      <c r="Q55" s="78"/>
      <c r="R55" s="78"/>
      <c r="S55" s="78"/>
      <c r="T55" s="78"/>
      <c r="U55" s="78"/>
      <c r="V55" s="78"/>
      <c r="W55" s="78"/>
      <c r="X55" s="78"/>
      <c r="Y55" s="78"/>
      <c r="Z55" s="78"/>
      <c r="AA55" s="78"/>
      <c r="AB55" s="78"/>
      <c r="AC55" s="78"/>
      <c r="AD55" s="78"/>
      <c r="AE55" s="78"/>
      <c r="AF55" s="78"/>
      <c r="AG55" s="78"/>
      <c r="AH55" s="78"/>
      <c r="AI55" s="78"/>
      <c r="AJ55" s="78"/>
      <c r="AK55" s="78"/>
      <c r="AL55" s="78"/>
      <c r="AM55" s="78"/>
      <c r="AN55" s="78"/>
      <c r="AO55" s="78"/>
      <c r="AP55" s="78"/>
      <c r="AQ55" s="78"/>
      <c r="AR55" s="78"/>
      <c r="AS55" s="78"/>
      <c r="AT55" s="78"/>
      <c r="AU55" s="78"/>
      <c r="AV55" s="78"/>
      <c r="AW55" s="78"/>
      <c r="AX55" s="78"/>
      <c r="AY55" s="78"/>
    </row>
    <row r="56" spans="1:51">
      <c r="A56" s="78"/>
      <c r="B56" s="78"/>
      <c r="C56" s="78"/>
      <c r="D56" s="78"/>
      <c r="E56" s="78"/>
      <c r="F56" s="78"/>
      <c r="G56" s="78"/>
      <c r="H56" s="78"/>
      <c r="I56" s="78"/>
      <c r="J56" s="78"/>
      <c r="K56" s="78"/>
      <c r="L56" s="78"/>
      <c r="M56" s="78"/>
      <c r="N56" s="78"/>
      <c r="O56" s="78"/>
      <c r="P56" s="78"/>
      <c r="Q56" s="78"/>
      <c r="R56" s="78"/>
      <c r="S56" s="78"/>
      <c r="T56" s="78"/>
      <c r="U56" s="78"/>
      <c r="V56" s="78"/>
      <c r="W56" s="78"/>
      <c r="X56" s="78"/>
      <c r="Y56" s="78"/>
      <c r="Z56" s="78"/>
      <c r="AA56" s="78"/>
      <c r="AB56" s="78"/>
      <c r="AC56" s="78"/>
      <c r="AD56" s="78"/>
      <c r="AE56" s="78"/>
      <c r="AF56" s="78"/>
      <c r="AG56" s="78"/>
      <c r="AH56" s="78"/>
      <c r="AI56" s="78"/>
      <c r="AJ56" s="78"/>
      <c r="AK56" s="78"/>
      <c r="AL56" s="78"/>
      <c r="AM56" s="78"/>
      <c r="AN56" s="78"/>
      <c r="AO56" s="78"/>
      <c r="AP56" s="78"/>
      <c r="AQ56" s="78"/>
      <c r="AR56" s="78"/>
      <c r="AS56" s="78"/>
      <c r="AT56" s="78"/>
      <c r="AU56" s="78"/>
      <c r="AV56" s="78"/>
      <c r="AW56" s="78"/>
      <c r="AX56" s="78"/>
      <c r="AY56" s="78"/>
    </row>
    <row r="57" spans="1:51">
      <c r="A57" s="78"/>
      <c r="B57" s="78"/>
      <c r="C57" s="78"/>
      <c r="D57" s="78"/>
      <c r="E57" s="78"/>
      <c r="F57" s="78"/>
      <c r="G57" s="78"/>
      <c r="H57" s="78"/>
      <c r="I57" s="78"/>
      <c r="J57" s="78"/>
      <c r="K57" s="78"/>
      <c r="L57" s="78"/>
      <c r="M57" s="78"/>
      <c r="N57" s="78"/>
      <c r="O57" s="78"/>
      <c r="P57" s="78"/>
      <c r="Q57" s="78"/>
      <c r="R57" s="78"/>
      <c r="S57" s="78"/>
      <c r="T57" s="78"/>
      <c r="U57" s="78"/>
      <c r="V57" s="78"/>
      <c r="W57" s="78"/>
      <c r="X57" s="78"/>
      <c r="Y57" s="78"/>
      <c r="Z57" s="78"/>
      <c r="AA57" s="78"/>
      <c r="AB57" s="78"/>
      <c r="AC57" s="78"/>
      <c r="AD57" s="78"/>
      <c r="AE57" s="78"/>
      <c r="AF57" s="78"/>
      <c r="AG57" s="78"/>
      <c r="AH57" s="78"/>
      <c r="AI57" s="78"/>
      <c r="AJ57" s="78"/>
      <c r="AK57" s="78"/>
      <c r="AL57" s="78"/>
      <c r="AM57" s="78"/>
      <c r="AN57" s="78"/>
      <c r="AO57" s="78"/>
      <c r="AP57" s="78"/>
      <c r="AQ57" s="78"/>
      <c r="AR57" s="78"/>
      <c r="AS57" s="78"/>
      <c r="AT57" s="78"/>
      <c r="AU57" s="78"/>
      <c r="AV57" s="78"/>
      <c r="AW57" s="78"/>
      <c r="AX57" s="78"/>
      <c r="AY57" s="78"/>
    </row>
    <row r="58" spans="1:51">
      <c r="A58" s="78"/>
      <c r="B58" s="78"/>
      <c r="C58" s="78"/>
      <c r="D58" s="78"/>
      <c r="E58" s="78"/>
      <c r="F58" s="78"/>
      <c r="G58" s="78"/>
      <c r="H58" s="78"/>
      <c r="I58" s="78"/>
      <c r="J58" s="78"/>
      <c r="K58" s="78"/>
      <c r="L58" s="78"/>
      <c r="M58" s="78"/>
      <c r="N58" s="78"/>
      <c r="O58" s="78"/>
      <c r="P58" s="78"/>
      <c r="Q58" s="78"/>
      <c r="R58" s="78"/>
      <c r="S58" s="78"/>
      <c r="T58" s="78"/>
      <c r="U58" s="78"/>
      <c r="V58" s="78"/>
      <c r="W58" s="78"/>
      <c r="X58" s="78"/>
      <c r="Y58" s="78"/>
      <c r="Z58" s="78"/>
      <c r="AA58" s="78"/>
      <c r="AB58" s="78"/>
      <c r="AC58" s="78"/>
      <c r="AD58" s="78"/>
      <c r="AE58" s="78"/>
      <c r="AF58" s="78"/>
      <c r="AG58" s="78"/>
      <c r="AH58" s="78"/>
      <c r="AI58" s="78"/>
      <c r="AJ58" s="78"/>
      <c r="AK58" s="78"/>
      <c r="AL58" s="78"/>
      <c r="AM58" s="78"/>
      <c r="AN58" s="78"/>
      <c r="AO58" s="78"/>
      <c r="AP58" s="78"/>
      <c r="AQ58" s="78"/>
      <c r="AR58" s="78"/>
      <c r="AS58" s="78"/>
      <c r="AT58" s="78"/>
      <c r="AU58" s="78"/>
      <c r="AV58" s="78"/>
      <c r="AW58" s="78"/>
      <c r="AX58" s="78"/>
      <c r="AY58" s="78"/>
    </row>
    <row r="59" spans="1:51">
      <c r="A59" s="78"/>
      <c r="B59" s="78"/>
      <c r="C59" s="78"/>
      <c r="D59" s="78"/>
      <c r="E59" s="78"/>
      <c r="F59" s="78"/>
      <c r="G59" s="78"/>
      <c r="H59" s="78"/>
      <c r="I59" s="78"/>
      <c r="J59" s="78"/>
      <c r="K59" s="78"/>
      <c r="L59" s="78"/>
      <c r="M59" s="78"/>
      <c r="N59" s="78"/>
      <c r="O59" s="78"/>
      <c r="P59" s="78"/>
      <c r="Q59" s="78"/>
      <c r="R59" s="78"/>
      <c r="S59" s="78"/>
      <c r="T59" s="78"/>
      <c r="U59" s="78"/>
      <c r="V59" s="78"/>
      <c r="W59" s="78"/>
      <c r="X59" s="78"/>
      <c r="Y59" s="78"/>
      <c r="Z59" s="78"/>
      <c r="AA59" s="78"/>
      <c r="AB59" s="78"/>
      <c r="AC59" s="78"/>
      <c r="AD59" s="78"/>
      <c r="AE59" s="78"/>
      <c r="AF59" s="78"/>
      <c r="AG59" s="78"/>
      <c r="AH59" s="78"/>
      <c r="AI59" s="78"/>
      <c r="AJ59" s="78"/>
      <c r="AK59" s="78"/>
      <c r="AL59" s="78"/>
      <c r="AM59" s="78"/>
      <c r="AN59" s="78"/>
      <c r="AO59" s="78"/>
      <c r="AP59" s="78"/>
      <c r="AQ59" s="78"/>
      <c r="AR59" s="78"/>
      <c r="AS59" s="78"/>
      <c r="AT59" s="78"/>
      <c r="AU59" s="78"/>
      <c r="AV59" s="78"/>
      <c r="AW59" s="78"/>
      <c r="AX59" s="78"/>
      <c r="AY59" s="78"/>
    </row>
    <row r="60" spans="1:51">
      <c r="A60" s="78"/>
      <c r="B60" s="78"/>
      <c r="C60" s="78"/>
      <c r="D60" s="78"/>
      <c r="E60" s="78"/>
      <c r="F60" s="78"/>
      <c r="G60" s="78"/>
      <c r="H60" s="78"/>
      <c r="I60" s="78"/>
      <c r="J60" s="78"/>
      <c r="K60" s="78"/>
      <c r="L60" s="78"/>
      <c r="M60" s="78"/>
      <c r="N60" s="78"/>
      <c r="O60" s="78"/>
      <c r="P60" s="78"/>
      <c r="Q60" s="78"/>
      <c r="R60" s="78"/>
      <c r="S60" s="78"/>
      <c r="T60" s="78"/>
      <c r="U60" s="78"/>
      <c r="V60" s="78"/>
      <c r="W60" s="78"/>
      <c r="X60" s="78"/>
      <c r="Y60" s="78"/>
      <c r="Z60" s="78"/>
      <c r="AA60" s="78"/>
      <c r="AB60" s="78"/>
      <c r="AC60" s="78"/>
      <c r="AD60" s="78"/>
      <c r="AE60" s="78"/>
      <c r="AF60" s="78"/>
      <c r="AG60" s="78"/>
      <c r="AH60" s="78"/>
      <c r="AI60" s="78"/>
      <c r="AJ60" s="78"/>
      <c r="AK60" s="78"/>
      <c r="AL60" s="78"/>
      <c r="AM60" s="78"/>
      <c r="AN60" s="78"/>
      <c r="AO60" s="78"/>
      <c r="AP60" s="78"/>
      <c r="AQ60" s="78"/>
      <c r="AR60" s="78"/>
      <c r="AS60" s="78"/>
      <c r="AT60" s="78"/>
      <c r="AU60" s="78"/>
      <c r="AV60" s="78"/>
      <c r="AW60" s="78"/>
      <c r="AX60" s="78"/>
      <c r="AY60" s="78"/>
    </row>
    <row r="61" spans="1:51">
      <c r="A61" s="78"/>
      <c r="B61" s="78"/>
      <c r="C61" s="78"/>
      <c r="D61" s="78"/>
      <c r="E61" s="78"/>
      <c r="F61" s="78"/>
      <c r="G61" s="78"/>
      <c r="H61" s="78"/>
      <c r="I61" s="78"/>
      <c r="J61" s="78"/>
      <c r="K61" s="78"/>
      <c r="L61" s="78"/>
      <c r="M61" s="78"/>
      <c r="N61" s="78"/>
      <c r="O61" s="78"/>
      <c r="P61" s="78"/>
      <c r="Q61" s="78"/>
      <c r="R61" s="78"/>
      <c r="S61" s="78"/>
      <c r="T61" s="78"/>
      <c r="U61" s="78"/>
      <c r="V61" s="78"/>
      <c r="W61" s="78"/>
      <c r="X61" s="78"/>
      <c r="Y61" s="78"/>
      <c r="Z61" s="78"/>
      <c r="AA61" s="78"/>
      <c r="AB61" s="78"/>
      <c r="AC61" s="78"/>
      <c r="AD61" s="78"/>
      <c r="AE61" s="78"/>
      <c r="AF61" s="78"/>
      <c r="AG61" s="78"/>
      <c r="AH61" s="78"/>
      <c r="AI61" s="78"/>
      <c r="AJ61" s="78"/>
      <c r="AK61" s="78"/>
      <c r="AL61" s="78"/>
      <c r="AM61" s="78"/>
      <c r="AN61" s="78"/>
      <c r="AO61" s="78"/>
      <c r="AP61" s="78"/>
      <c r="AQ61" s="78"/>
      <c r="AR61" s="78"/>
      <c r="AS61" s="78"/>
      <c r="AT61" s="78"/>
      <c r="AU61" s="78"/>
      <c r="AV61" s="78"/>
      <c r="AW61" s="78"/>
      <c r="AX61" s="78"/>
      <c r="AY61" s="78"/>
    </row>
    <row r="62" spans="1:51">
      <c r="A62" s="78"/>
      <c r="B62" s="78"/>
      <c r="C62" s="78"/>
      <c r="D62" s="78"/>
      <c r="E62" s="78"/>
      <c r="F62" s="78"/>
      <c r="G62" s="78"/>
      <c r="H62" s="78"/>
      <c r="I62" s="78"/>
      <c r="J62" s="78"/>
      <c r="K62" s="78"/>
      <c r="L62" s="78"/>
      <c r="M62" s="78"/>
      <c r="N62" s="78"/>
      <c r="O62" s="78"/>
      <c r="P62" s="78"/>
      <c r="Q62" s="78"/>
      <c r="R62" s="78"/>
      <c r="S62" s="78"/>
      <c r="T62" s="78"/>
      <c r="U62" s="78"/>
      <c r="V62" s="78"/>
      <c r="W62" s="78"/>
      <c r="X62" s="78"/>
      <c r="Y62" s="78"/>
      <c r="Z62" s="78"/>
      <c r="AA62" s="78"/>
      <c r="AB62" s="78"/>
      <c r="AC62" s="78"/>
      <c r="AD62" s="78"/>
      <c r="AE62" s="78"/>
      <c r="AF62" s="78"/>
      <c r="AG62" s="78"/>
      <c r="AH62" s="78"/>
      <c r="AI62" s="78"/>
      <c r="AJ62" s="78"/>
      <c r="AK62" s="78"/>
      <c r="AL62" s="78"/>
      <c r="AM62" s="78"/>
      <c r="AN62" s="78"/>
      <c r="AO62" s="78"/>
      <c r="AP62" s="78"/>
      <c r="AQ62" s="78"/>
      <c r="AR62" s="78"/>
      <c r="AS62" s="78"/>
      <c r="AT62" s="78"/>
      <c r="AU62" s="78"/>
      <c r="AV62" s="78"/>
      <c r="AW62" s="78"/>
      <c r="AX62" s="78"/>
      <c r="AY62" s="78"/>
    </row>
    <row r="63" spans="1:51">
      <c r="A63" s="78"/>
      <c r="B63" s="78"/>
      <c r="C63" s="78"/>
      <c r="D63" s="78"/>
      <c r="E63" s="78"/>
      <c r="F63" s="78"/>
      <c r="G63" s="78"/>
      <c r="H63" s="78"/>
      <c r="I63" s="123" t="s">
        <v>136</v>
      </c>
      <c r="J63" s="78"/>
      <c r="K63" s="78"/>
      <c r="L63" s="78"/>
      <c r="M63" s="78"/>
      <c r="N63" s="78"/>
      <c r="O63" s="78"/>
      <c r="P63" s="78"/>
      <c r="Q63" s="78"/>
      <c r="R63" s="78"/>
      <c r="S63" s="78"/>
      <c r="T63" s="78"/>
      <c r="U63" s="78"/>
      <c r="V63" s="78"/>
      <c r="W63" s="78"/>
      <c r="X63" s="78"/>
      <c r="Y63" s="78"/>
      <c r="Z63" s="78"/>
      <c r="AA63" s="78"/>
      <c r="AB63" s="78"/>
      <c r="AC63" s="78"/>
      <c r="AD63" s="78"/>
      <c r="AE63" s="78"/>
      <c r="AF63" s="78"/>
      <c r="AG63" s="78"/>
      <c r="AH63" s="78"/>
      <c r="AI63" s="78"/>
      <c r="AJ63" s="78"/>
      <c r="AK63" s="78"/>
      <c r="AL63" s="78"/>
      <c r="AM63" s="78"/>
      <c r="AN63" s="78"/>
      <c r="AO63" s="78"/>
      <c r="AP63" s="78"/>
      <c r="AQ63" s="78"/>
      <c r="AR63" s="78"/>
      <c r="AS63" s="78"/>
      <c r="AT63" s="78"/>
      <c r="AU63" s="78"/>
      <c r="AV63" s="78"/>
      <c r="AW63" s="78"/>
      <c r="AX63" s="78"/>
      <c r="AY63" s="78"/>
    </row>
    <row r="64" spans="1:51">
      <c r="A64" s="78"/>
      <c r="B64" s="78"/>
      <c r="C64" s="78"/>
      <c r="D64" s="78"/>
      <c r="E64" s="78"/>
      <c r="F64" s="78"/>
      <c r="G64" s="78"/>
      <c r="H64" s="78"/>
      <c r="I64" s="228" t="s">
        <v>411</v>
      </c>
      <c r="J64" s="78"/>
      <c r="K64" s="78"/>
      <c r="L64" s="78"/>
      <c r="M64" s="78"/>
      <c r="N64" s="78"/>
      <c r="O64" s="78"/>
      <c r="P64" s="78"/>
      <c r="Q64" s="78"/>
      <c r="R64" s="78"/>
      <c r="S64" s="78"/>
      <c r="T64" s="78"/>
      <c r="U64" s="78"/>
      <c r="V64" s="78"/>
      <c r="W64" s="78"/>
      <c r="X64" s="78"/>
      <c r="Y64" s="78"/>
      <c r="Z64" s="78"/>
      <c r="AA64" s="78"/>
      <c r="AB64" s="78"/>
      <c r="AC64" s="78"/>
      <c r="AD64" s="78"/>
      <c r="AE64" s="78"/>
      <c r="AF64" s="78"/>
      <c r="AG64" s="78"/>
      <c r="AH64" s="78"/>
      <c r="AI64" s="78"/>
      <c r="AJ64" s="78"/>
      <c r="AK64" s="78"/>
      <c r="AL64" s="78"/>
      <c r="AM64" s="78"/>
      <c r="AN64" s="78"/>
      <c r="AO64" s="78"/>
      <c r="AP64" s="78"/>
      <c r="AQ64" s="78"/>
      <c r="AR64" s="78"/>
      <c r="AS64" s="78"/>
      <c r="AT64" s="78"/>
      <c r="AU64" s="78"/>
      <c r="AV64" s="78"/>
      <c r="AW64" s="78"/>
      <c r="AX64" s="78"/>
      <c r="AY64" s="78"/>
    </row>
    <row r="65" spans="1:51">
      <c r="A65" s="78"/>
      <c r="B65" s="78"/>
      <c r="C65" s="78"/>
      <c r="D65" s="78"/>
      <c r="E65" s="78"/>
      <c r="F65" s="78"/>
      <c r="G65" s="78"/>
      <c r="H65" s="78"/>
      <c r="I65" s="228" t="s">
        <v>317</v>
      </c>
      <c r="J65" s="78"/>
      <c r="K65" s="78"/>
      <c r="L65" s="78"/>
      <c r="M65" s="78"/>
      <c r="N65" s="78"/>
      <c r="O65" s="78"/>
      <c r="P65" s="78"/>
      <c r="Q65" s="78"/>
      <c r="R65" s="78"/>
      <c r="S65" s="78"/>
      <c r="T65" s="78"/>
      <c r="U65" s="78"/>
      <c r="V65" s="78"/>
      <c r="W65" s="78"/>
      <c r="X65" s="78"/>
      <c r="Y65" s="78"/>
      <c r="Z65" s="78"/>
      <c r="AA65" s="78"/>
      <c r="AB65" s="78"/>
      <c r="AC65" s="78"/>
      <c r="AD65" s="78"/>
      <c r="AE65" s="78"/>
      <c r="AF65" s="78"/>
      <c r="AG65" s="78"/>
      <c r="AH65" s="78"/>
      <c r="AI65" s="78"/>
      <c r="AJ65" s="78"/>
      <c r="AK65" s="78"/>
      <c r="AL65" s="78"/>
      <c r="AM65" s="78"/>
      <c r="AN65" s="78"/>
      <c r="AO65" s="78"/>
      <c r="AP65" s="78"/>
      <c r="AQ65" s="78"/>
      <c r="AR65" s="78"/>
      <c r="AS65" s="78"/>
      <c r="AT65" s="78"/>
      <c r="AU65" s="78"/>
      <c r="AV65" s="78"/>
      <c r="AW65" s="78"/>
      <c r="AX65" s="78"/>
      <c r="AY65" s="78"/>
    </row>
    <row r="66" spans="1:51">
      <c r="A66" s="78"/>
      <c r="B66" s="78"/>
      <c r="C66" s="78"/>
      <c r="D66" s="78"/>
      <c r="E66" s="78"/>
      <c r="F66" s="78"/>
      <c r="G66" s="78"/>
      <c r="H66" s="78"/>
      <c r="I66" s="228" t="s">
        <v>165</v>
      </c>
      <c r="J66" s="78"/>
      <c r="K66" s="78"/>
      <c r="L66" s="78"/>
      <c r="M66" s="78"/>
      <c r="N66" s="78"/>
      <c r="O66" s="78"/>
      <c r="P66" s="78"/>
      <c r="Q66" s="78"/>
      <c r="R66" s="78"/>
      <c r="S66" s="78"/>
      <c r="T66" s="78"/>
      <c r="U66" s="78"/>
      <c r="V66" s="78"/>
      <c r="W66" s="78"/>
      <c r="X66" s="78"/>
      <c r="Y66" s="78"/>
      <c r="Z66" s="78"/>
      <c r="AA66" s="78"/>
      <c r="AB66" s="78"/>
      <c r="AC66" s="78"/>
      <c r="AD66" s="78"/>
      <c r="AE66" s="78"/>
      <c r="AF66" s="78"/>
      <c r="AG66" s="78"/>
      <c r="AH66" s="78"/>
      <c r="AI66" s="78"/>
      <c r="AJ66" s="78"/>
      <c r="AK66" s="78"/>
      <c r="AL66" s="78"/>
      <c r="AM66" s="78"/>
      <c r="AN66" s="78"/>
      <c r="AO66" s="78"/>
      <c r="AP66" s="78"/>
      <c r="AQ66" s="78"/>
      <c r="AR66" s="78"/>
      <c r="AS66" s="78"/>
      <c r="AT66" s="78"/>
      <c r="AU66" s="78"/>
      <c r="AV66" s="78"/>
      <c r="AW66" s="78"/>
      <c r="AX66" s="78"/>
      <c r="AY66" s="78"/>
    </row>
    <row r="67" spans="1:51">
      <c r="A67" s="78"/>
      <c r="B67" s="78"/>
      <c r="C67" s="78"/>
      <c r="D67" s="78"/>
      <c r="E67" s="78"/>
      <c r="F67" s="78"/>
      <c r="G67" s="78"/>
      <c r="H67" s="78"/>
      <c r="I67" s="228" t="s">
        <v>189</v>
      </c>
      <c r="J67" s="78"/>
      <c r="K67" s="78"/>
      <c r="L67" s="78"/>
      <c r="M67" s="78"/>
      <c r="N67" s="78"/>
      <c r="O67" s="78"/>
      <c r="P67" s="78"/>
      <c r="Q67" s="78"/>
      <c r="R67" s="78"/>
      <c r="S67" s="78"/>
      <c r="T67" s="78"/>
      <c r="U67" s="78"/>
      <c r="V67" s="78"/>
      <c r="W67" s="78"/>
      <c r="X67" s="78"/>
      <c r="Y67" s="78"/>
      <c r="Z67" s="78"/>
      <c r="AA67" s="78"/>
      <c r="AB67" s="78"/>
      <c r="AC67" s="78"/>
      <c r="AD67" s="78"/>
      <c r="AE67" s="78"/>
      <c r="AF67" s="78"/>
      <c r="AG67" s="78"/>
      <c r="AH67" s="78"/>
      <c r="AI67" s="78"/>
      <c r="AJ67" s="78"/>
      <c r="AK67" s="78"/>
      <c r="AL67" s="78"/>
      <c r="AM67" s="78"/>
      <c r="AN67" s="78"/>
      <c r="AO67" s="78"/>
      <c r="AP67" s="78"/>
      <c r="AQ67" s="78"/>
      <c r="AR67" s="78"/>
      <c r="AS67" s="78"/>
      <c r="AT67" s="78"/>
      <c r="AU67" s="78"/>
      <c r="AV67" s="78"/>
      <c r="AW67" s="78"/>
      <c r="AX67" s="78"/>
      <c r="AY67" s="78"/>
    </row>
    <row r="68" spans="1:51">
      <c r="A68" s="78"/>
      <c r="B68" s="78"/>
      <c r="C68" s="78"/>
      <c r="D68" s="78"/>
      <c r="E68" s="78"/>
      <c r="F68" s="78"/>
      <c r="G68" s="78"/>
      <c r="H68" s="78"/>
      <c r="I68" s="228" t="s">
        <v>198</v>
      </c>
      <c r="J68" s="78"/>
      <c r="K68" s="78"/>
      <c r="L68" s="78"/>
      <c r="M68" s="78"/>
      <c r="N68" s="78"/>
      <c r="O68" s="78"/>
      <c r="P68" s="78"/>
      <c r="Q68" s="78"/>
      <c r="R68" s="78"/>
      <c r="S68" s="78"/>
      <c r="T68" s="78"/>
      <c r="U68" s="78"/>
      <c r="V68" s="78"/>
      <c r="W68" s="78"/>
      <c r="X68" s="78"/>
      <c r="Y68" s="78"/>
      <c r="Z68" s="78"/>
      <c r="AA68" s="78"/>
      <c r="AB68" s="78"/>
      <c r="AC68" s="78"/>
      <c r="AD68" s="78"/>
      <c r="AE68" s="78"/>
      <c r="AF68" s="78"/>
      <c r="AG68" s="78"/>
      <c r="AH68" s="78"/>
      <c r="AI68" s="78"/>
      <c r="AJ68" s="78"/>
      <c r="AK68" s="78"/>
      <c r="AL68" s="78"/>
      <c r="AM68" s="78"/>
      <c r="AN68" s="78"/>
      <c r="AO68" s="78"/>
      <c r="AP68" s="78"/>
      <c r="AQ68" s="78"/>
      <c r="AR68" s="78"/>
      <c r="AS68" s="78"/>
      <c r="AT68" s="78"/>
      <c r="AU68" s="78"/>
      <c r="AV68" s="78"/>
      <c r="AW68" s="78"/>
      <c r="AX68" s="78"/>
      <c r="AY68" s="78"/>
    </row>
    <row r="69" spans="1:51">
      <c r="A69" s="78"/>
      <c r="B69" s="78"/>
      <c r="C69" s="78"/>
      <c r="D69" s="78"/>
      <c r="E69" s="78"/>
      <c r="F69" s="78"/>
      <c r="G69" s="78"/>
      <c r="H69" s="78"/>
      <c r="I69" s="228" t="s">
        <v>306</v>
      </c>
      <c r="J69" s="78"/>
      <c r="K69" s="78"/>
      <c r="L69" s="78"/>
      <c r="M69" s="78"/>
      <c r="N69" s="78"/>
      <c r="O69" s="78"/>
      <c r="P69" s="78"/>
      <c r="Q69" s="78"/>
      <c r="R69" s="78"/>
      <c r="S69" s="78"/>
      <c r="T69" s="78"/>
      <c r="U69" s="78"/>
      <c r="V69" s="78"/>
      <c r="W69" s="78"/>
      <c r="X69" s="78"/>
      <c r="Y69" s="78"/>
      <c r="Z69" s="78"/>
      <c r="AA69" s="78"/>
      <c r="AB69" s="78"/>
      <c r="AC69" s="78"/>
      <c r="AD69" s="78"/>
      <c r="AE69" s="78"/>
      <c r="AF69" s="78"/>
      <c r="AG69" s="78"/>
      <c r="AH69" s="78"/>
      <c r="AI69" s="78"/>
      <c r="AJ69" s="78"/>
      <c r="AK69" s="78"/>
      <c r="AL69" s="78"/>
      <c r="AM69" s="78"/>
      <c r="AN69" s="78"/>
      <c r="AO69" s="78"/>
      <c r="AP69" s="78"/>
      <c r="AQ69" s="78"/>
      <c r="AR69" s="78"/>
      <c r="AS69" s="78"/>
      <c r="AT69" s="78"/>
      <c r="AU69" s="78"/>
      <c r="AV69" s="78"/>
      <c r="AW69" s="78"/>
      <c r="AX69" s="78"/>
      <c r="AY69" s="78"/>
    </row>
    <row r="70" spans="1:51">
      <c r="A70" s="78"/>
      <c r="B70" s="78"/>
      <c r="C70" s="78"/>
      <c r="D70" s="78"/>
      <c r="E70" s="78"/>
      <c r="F70" s="78"/>
      <c r="G70" s="78"/>
      <c r="H70" s="78"/>
      <c r="I70" s="228" t="s">
        <v>213</v>
      </c>
      <c r="J70" s="78"/>
      <c r="K70" s="78"/>
      <c r="L70" s="78"/>
      <c r="M70" s="78"/>
      <c r="N70" s="78"/>
      <c r="O70" s="78"/>
      <c r="P70" s="78"/>
      <c r="Q70" s="78"/>
      <c r="R70" s="78"/>
      <c r="S70" s="78"/>
      <c r="T70" s="78"/>
      <c r="U70" s="78"/>
      <c r="V70" s="78"/>
      <c r="W70" s="78"/>
      <c r="X70" s="78"/>
      <c r="Y70" s="78"/>
      <c r="Z70" s="78"/>
      <c r="AA70" s="78"/>
      <c r="AB70" s="78"/>
      <c r="AC70" s="78"/>
      <c r="AD70" s="78"/>
      <c r="AE70" s="78"/>
      <c r="AF70" s="78"/>
      <c r="AG70" s="78"/>
      <c r="AH70" s="78"/>
      <c r="AI70" s="78"/>
      <c r="AJ70" s="78"/>
      <c r="AK70" s="78"/>
      <c r="AL70" s="78"/>
      <c r="AM70" s="78"/>
      <c r="AN70" s="78"/>
      <c r="AO70" s="78"/>
      <c r="AP70" s="78"/>
      <c r="AQ70" s="78"/>
      <c r="AR70" s="78"/>
      <c r="AS70" s="78"/>
      <c r="AT70" s="78"/>
      <c r="AU70" s="78"/>
      <c r="AV70" s="78"/>
      <c r="AW70" s="78"/>
      <c r="AX70" s="78"/>
      <c r="AY70" s="78"/>
    </row>
    <row r="71" spans="1:51">
      <c r="A71" s="78"/>
      <c r="B71" s="78"/>
      <c r="C71" s="78"/>
      <c r="D71" s="78"/>
      <c r="E71" s="78"/>
      <c r="F71" s="78"/>
      <c r="G71" s="78"/>
      <c r="H71" s="78"/>
      <c r="I71" s="228" t="s">
        <v>174</v>
      </c>
      <c r="J71" s="78"/>
      <c r="K71" s="78"/>
      <c r="L71" s="78"/>
      <c r="M71" s="78"/>
      <c r="N71" s="78"/>
      <c r="O71" s="78"/>
      <c r="P71" s="78"/>
      <c r="Q71" s="78"/>
      <c r="R71" s="78"/>
      <c r="S71" s="78"/>
      <c r="T71" s="78"/>
      <c r="U71" s="78"/>
      <c r="V71" s="78"/>
      <c r="W71" s="78"/>
      <c r="X71" s="78"/>
      <c r="Y71" s="78"/>
      <c r="Z71" s="78"/>
      <c r="AA71" s="78"/>
      <c r="AB71" s="78"/>
      <c r="AC71" s="78"/>
      <c r="AD71" s="78"/>
      <c r="AE71" s="78"/>
      <c r="AF71" s="78"/>
      <c r="AG71" s="78"/>
      <c r="AH71" s="78"/>
      <c r="AI71" s="78"/>
      <c r="AJ71" s="78"/>
      <c r="AK71" s="78"/>
      <c r="AL71" s="78"/>
      <c r="AM71" s="78"/>
      <c r="AN71" s="78"/>
      <c r="AO71" s="78"/>
      <c r="AP71" s="78"/>
      <c r="AQ71" s="78"/>
      <c r="AR71" s="78"/>
      <c r="AS71" s="78"/>
      <c r="AT71" s="78"/>
      <c r="AU71" s="78"/>
      <c r="AV71" s="78"/>
      <c r="AW71" s="78"/>
      <c r="AX71" s="78"/>
      <c r="AY71" s="78"/>
    </row>
    <row r="72" spans="1:51">
      <c r="A72" s="78"/>
      <c r="B72" s="78"/>
      <c r="C72" s="78"/>
      <c r="D72" s="78"/>
      <c r="E72" s="78"/>
      <c r="F72" s="78"/>
      <c r="G72" s="78"/>
      <c r="H72" s="78"/>
      <c r="I72" s="228" t="s">
        <v>153</v>
      </c>
      <c r="J72" s="78"/>
      <c r="K72" s="78"/>
      <c r="L72" s="78"/>
      <c r="M72" s="78"/>
      <c r="N72" s="78"/>
      <c r="O72" s="78"/>
      <c r="P72" s="78"/>
      <c r="Q72" s="78"/>
      <c r="R72" s="78"/>
      <c r="S72" s="78"/>
      <c r="T72" s="78"/>
      <c r="U72" s="78"/>
      <c r="V72" s="78"/>
      <c r="W72" s="78"/>
      <c r="X72" s="78"/>
      <c r="Y72" s="78"/>
      <c r="Z72" s="78"/>
      <c r="AA72" s="78"/>
      <c r="AB72" s="78"/>
      <c r="AC72" s="78"/>
      <c r="AD72" s="78"/>
      <c r="AE72" s="78"/>
      <c r="AF72" s="78"/>
      <c r="AG72" s="78"/>
      <c r="AH72" s="78"/>
      <c r="AI72" s="78"/>
      <c r="AJ72" s="78"/>
      <c r="AK72" s="78"/>
      <c r="AL72" s="78"/>
      <c r="AM72" s="78"/>
      <c r="AN72" s="78"/>
      <c r="AO72" s="78"/>
      <c r="AP72" s="78"/>
      <c r="AQ72" s="78"/>
      <c r="AR72" s="78"/>
      <c r="AS72" s="78"/>
      <c r="AT72" s="78"/>
      <c r="AU72" s="78"/>
      <c r="AV72" s="78"/>
      <c r="AW72" s="78"/>
      <c r="AX72" s="78"/>
      <c r="AY72" s="78"/>
    </row>
    <row r="73" spans="1:51">
      <c r="A73" s="78"/>
      <c r="B73" s="78"/>
      <c r="C73" s="78"/>
      <c r="D73" s="78"/>
      <c r="E73" s="78"/>
      <c r="F73" s="78"/>
      <c r="G73" s="78"/>
      <c r="H73" s="78"/>
      <c r="I73" s="78"/>
      <c r="J73" s="78"/>
      <c r="K73" s="78"/>
      <c r="L73" s="78"/>
      <c r="M73" s="78"/>
      <c r="N73" s="78"/>
      <c r="O73" s="78"/>
      <c r="P73" s="78"/>
      <c r="Q73" s="78"/>
      <c r="R73" s="78"/>
      <c r="S73" s="78"/>
      <c r="T73" s="78"/>
      <c r="U73" s="78"/>
      <c r="V73" s="78"/>
      <c r="W73" s="78"/>
      <c r="X73" s="78"/>
      <c r="Y73" s="78"/>
      <c r="Z73" s="78"/>
      <c r="AA73" s="78"/>
      <c r="AB73" s="78"/>
      <c r="AC73" s="78"/>
      <c r="AD73" s="78"/>
      <c r="AE73" s="78"/>
      <c r="AF73" s="78"/>
      <c r="AG73" s="78"/>
      <c r="AH73" s="78"/>
      <c r="AI73" s="78"/>
      <c r="AJ73" s="78"/>
      <c r="AK73" s="78"/>
      <c r="AL73" s="78"/>
      <c r="AM73" s="78"/>
      <c r="AN73" s="78"/>
      <c r="AO73" s="78"/>
      <c r="AP73" s="78"/>
      <c r="AQ73" s="78"/>
      <c r="AR73" s="78"/>
      <c r="AS73" s="78"/>
      <c r="AT73" s="78"/>
      <c r="AU73" s="78"/>
      <c r="AV73" s="78"/>
      <c r="AW73" s="78"/>
      <c r="AX73" s="78"/>
      <c r="AY73" s="78"/>
    </row>
    <row r="74" spans="1:51">
      <c r="A74" s="78"/>
      <c r="B74" s="78"/>
      <c r="C74" s="78"/>
      <c r="D74" s="78"/>
      <c r="E74" s="78"/>
      <c r="F74" s="78"/>
      <c r="G74" s="78"/>
      <c r="H74" s="78"/>
      <c r="I74" s="78"/>
      <c r="J74" s="78"/>
      <c r="K74" s="78"/>
      <c r="L74" s="78"/>
      <c r="M74" s="78"/>
      <c r="N74" s="78"/>
      <c r="O74" s="78"/>
      <c r="P74" s="78"/>
      <c r="Q74" s="78"/>
      <c r="R74" s="78"/>
      <c r="S74" s="78"/>
      <c r="T74" s="78"/>
      <c r="U74" s="78"/>
      <c r="V74" s="78"/>
      <c r="W74" s="78"/>
      <c r="X74" s="78"/>
      <c r="Y74" s="78"/>
      <c r="Z74" s="78"/>
      <c r="AA74" s="78"/>
      <c r="AB74" s="78"/>
      <c r="AC74" s="78"/>
      <c r="AD74" s="78"/>
      <c r="AE74" s="78"/>
      <c r="AF74" s="78"/>
      <c r="AG74" s="78"/>
      <c r="AH74" s="78"/>
      <c r="AI74" s="78"/>
      <c r="AJ74" s="78"/>
      <c r="AK74" s="78"/>
      <c r="AL74" s="78"/>
      <c r="AM74" s="78"/>
      <c r="AN74" s="78"/>
      <c r="AO74" s="78"/>
      <c r="AP74" s="78"/>
      <c r="AQ74" s="78"/>
      <c r="AR74" s="78"/>
      <c r="AS74" s="78"/>
      <c r="AT74" s="78"/>
      <c r="AU74" s="78"/>
      <c r="AV74" s="78"/>
      <c r="AW74" s="78"/>
      <c r="AX74" s="78"/>
      <c r="AY74" s="78"/>
    </row>
    <row r="75" spans="1:51">
      <c r="A75" s="78"/>
      <c r="B75" s="78"/>
      <c r="C75" s="78"/>
      <c r="D75" s="78"/>
      <c r="E75" s="78"/>
      <c r="F75" s="78"/>
      <c r="G75" s="78"/>
      <c r="H75" s="78"/>
      <c r="I75" s="78"/>
      <c r="J75" s="78"/>
      <c r="K75" s="78"/>
      <c r="L75" s="78"/>
      <c r="M75" s="78"/>
      <c r="N75" s="78"/>
      <c r="O75" s="78"/>
      <c r="P75" s="78"/>
      <c r="Q75" s="78"/>
      <c r="R75" s="78"/>
      <c r="S75" s="78"/>
      <c r="T75" s="78"/>
      <c r="U75" s="78"/>
      <c r="V75" s="78"/>
      <c r="W75" s="78"/>
      <c r="X75" s="78"/>
      <c r="Y75" s="78"/>
      <c r="Z75" s="78"/>
      <c r="AA75" s="78"/>
      <c r="AB75" s="78"/>
      <c r="AC75" s="78"/>
      <c r="AD75" s="78"/>
      <c r="AE75" s="78"/>
      <c r="AF75" s="78"/>
      <c r="AG75" s="78"/>
      <c r="AH75" s="78"/>
      <c r="AI75" s="78"/>
      <c r="AJ75" s="78"/>
      <c r="AK75" s="78"/>
      <c r="AL75" s="78"/>
      <c r="AM75" s="78"/>
      <c r="AN75" s="78"/>
      <c r="AO75" s="78"/>
      <c r="AP75" s="78"/>
      <c r="AQ75" s="78"/>
      <c r="AR75" s="78"/>
      <c r="AS75" s="78"/>
      <c r="AT75" s="78"/>
      <c r="AU75" s="78"/>
      <c r="AV75" s="78"/>
      <c r="AW75" s="78"/>
      <c r="AX75" s="78"/>
      <c r="AY75" s="78"/>
    </row>
    <row r="76" spans="1:51">
      <c r="A76" s="78"/>
      <c r="B76" s="78"/>
      <c r="C76" s="78"/>
      <c r="D76" s="78"/>
      <c r="E76" s="78"/>
      <c r="F76" s="78"/>
      <c r="G76" s="78"/>
      <c r="H76" s="78"/>
      <c r="I76" s="78"/>
      <c r="J76" s="78"/>
      <c r="K76" s="78"/>
      <c r="L76" s="78"/>
      <c r="M76" s="78"/>
      <c r="N76" s="78"/>
      <c r="O76" s="78"/>
      <c r="P76" s="78"/>
      <c r="Q76" s="78"/>
      <c r="R76" s="78"/>
      <c r="S76" s="78"/>
      <c r="T76" s="78"/>
      <c r="U76" s="78"/>
      <c r="V76" s="78"/>
      <c r="W76" s="78"/>
      <c r="X76" s="78"/>
      <c r="Y76" s="78"/>
      <c r="Z76" s="78"/>
      <c r="AA76" s="78"/>
      <c r="AB76" s="78"/>
      <c r="AC76" s="78"/>
      <c r="AD76" s="78"/>
      <c r="AE76" s="78"/>
      <c r="AF76" s="78"/>
      <c r="AG76" s="78"/>
      <c r="AH76" s="78"/>
      <c r="AI76" s="78"/>
      <c r="AJ76" s="78"/>
      <c r="AK76" s="78"/>
      <c r="AL76" s="78"/>
      <c r="AM76" s="78"/>
      <c r="AN76" s="78"/>
      <c r="AO76" s="78"/>
      <c r="AP76" s="78"/>
      <c r="AQ76" s="78"/>
      <c r="AR76" s="78"/>
      <c r="AS76" s="78"/>
      <c r="AT76" s="78"/>
      <c r="AU76" s="78"/>
      <c r="AV76" s="78"/>
      <c r="AW76" s="78"/>
      <c r="AX76" s="78"/>
      <c r="AY76" s="78"/>
    </row>
    <row r="77" spans="1:51">
      <c r="A77" s="78"/>
      <c r="B77" s="78"/>
      <c r="C77" s="78"/>
      <c r="D77" s="78"/>
      <c r="E77" s="78"/>
      <c r="F77" s="78"/>
      <c r="G77" s="78"/>
      <c r="H77" s="78"/>
      <c r="I77" s="78"/>
      <c r="J77" s="78"/>
      <c r="K77" s="78"/>
      <c r="L77" s="78"/>
      <c r="M77" s="78"/>
      <c r="N77" s="78"/>
      <c r="O77" s="78"/>
      <c r="P77" s="78"/>
      <c r="Q77" s="78"/>
      <c r="R77" s="78"/>
      <c r="S77" s="78"/>
      <c r="T77" s="78"/>
      <c r="U77" s="78"/>
      <c r="V77" s="78"/>
      <c r="W77" s="78"/>
      <c r="X77" s="78"/>
      <c r="Y77" s="78"/>
      <c r="Z77" s="78"/>
      <c r="AA77" s="78"/>
      <c r="AB77" s="78"/>
      <c r="AC77" s="78"/>
      <c r="AD77" s="78"/>
      <c r="AE77" s="78"/>
      <c r="AF77" s="78"/>
      <c r="AG77" s="78"/>
      <c r="AH77" s="78"/>
      <c r="AI77" s="78"/>
      <c r="AJ77" s="78"/>
      <c r="AK77" s="78"/>
      <c r="AL77" s="78"/>
      <c r="AM77" s="78"/>
      <c r="AN77" s="78"/>
      <c r="AO77" s="78"/>
      <c r="AP77" s="78"/>
      <c r="AQ77" s="78"/>
      <c r="AR77" s="78"/>
      <c r="AS77" s="78"/>
      <c r="AT77" s="78"/>
      <c r="AU77" s="78"/>
      <c r="AV77" s="78"/>
      <c r="AW77" s="78"/>
      <c r="AX77" s="78"/>
      <c r="AY77" s="78"/>
    </row>
    <row r="78" spans="1:51">
      <c r="A78" s="78"/>
      <c r="B78" s="78"/>
      <c r="C78" s="78"/>
      <c r="D78" s="78"/>
      <c r="E78" s="78"/>
      <c r="F78" s="78"/>
      <c r="G78" s="78"/>
      <c r="H78" s="78"/>
      <c r="I78" s="78"/>
      <c r="J78" s="78"/>
      <c r="K78" s="78"/>
      <c r="L78" s="78"/>
      <c r="M78" s="78"/>
      <c r="N78" s="78"/>
      <c r="O78" s="78"/>
      <c r="P78" s="78"/>
      <c r="Q78" s="78"/>
      <c r="R78" s="78"/>
      <c r="S78" s="78"/>
      <c r="T78" s="78"/>
      <c r="U78" s="78"/>
      <c r="V78" s="78"/>
      <c r="W78" s="78"/>
      <c r="X78" s="78"/>
      <c r="Y78" s="78"/>
      <c r="Z78" s="78"/>
      <c r="AA78" s="78"/>
      <c r="AB78" s="78"/>
      <c r="AC78" s="78"/>
      <c r="AD78" s="78"/>
      <c r="AE78" s="78"/>
      <c r="AF78" s="78"/>
      <c r="AG78" s="78"/>
      <c r="AH78" s="78"/>
      <c r="AI78" s="78"/>
      <c r="AJ78" s="78"/>
      <c r="AK78" s="78"/>
      <c r="AL78" s="78"/>
      <c r="AM78" s="78"/>
      <c r="AN78" s="78"/>
      <c r="AO78" s="78"/>
      <c r="AP78" s="78"/>
      <c r="AQ78" s="78"/>
      <c r="AR78" s="78"/>
      <c r="AS78" s="78"/>
      <c r="AT78" s="78"/>
      <c r="AU78" s="78"/>
      <c r="AV78" s="78"/>
      <c r="AW78" s="78"/>
      <c r="AX78" s="78"/>
      <c r="AY78" s="78"/>
    </row>
    <row r="79" spans="1:51">
      <c r="A79" s="78"/>
      <c r="B79" s="78"/>
      <c r="C79" s="78"/>
      <c r="D79" s="78"/>
      <c r="E79" s="78"/>
      <c r="F79" s="78"/>
      <c r="G79" s="78"/>
      <c r="H79" s="78"/>
      <c r="I79" s="78"/>
      <c r="J79" s="78"/>
      <c r="K79" s="78"/>
      <c r="L79" s="78"/>
      <c r="M79" s="78"/>
      <c r="N79" s="78"/>
      <c r="O79" s="78"/>
      <c r="P79" s="78"/>
      <c r="Q79" s="78"/>
      <c r="R79" s="78"/>
      <c r="S79" s="78"/>
      <c r="T79" s="78"/>
      <c r="U79" s="78"/>
      <c r="V79" s="78"/>
      <c r="W79" s="78"/>
      <c r="X79" s="78"/>
      <c r="Y79" s="78"/>
      <c r="Z79" s="78"/>
      <c r="AA79" s="78"/>
      <c r="AB79" s="78"/>
      <c r="AC79" s="78"/>
      <c r="AD79" s="78"/>
      <c r="AE79" s="78"/>
      <c r="AF79" s="78"/>
      <c r="AG79" s="78"/>
      <c r="AH79" s="78"/>
      <c r="AI79" s="78"/>
      <c r="AJ79" s="78"/>
      <c r="AK79" s="78"/>
      <c r="AL79" s="78"/>
      <c r="AM79" s="78"/>
      <c r="AN79" s="78"/>
      <c r="AO79" s="78"/>
      <c r="AP79" s="78"/>
      <c r="AQ79" s="78"/>
      <c r="AR79" s="78"/>
      <c r="AS79" s="78"/>
      <c r="AT79" s="78"/>
      <c r="AU79" s="78"/>
      <c r="AV79" s="78"/>
      <c r="AW79" s="78"/>
      <c r="AX79" s="78"/>
      <c r="AY79" s="78"/>
    </row>
    <row r="80" spans="1:51">
      <c r="A80" s="78"/>
      <c r="B80" s="78"/>
      <c r="C80" s="78"/>
      <c r="D80" s="78"/>
      <c r="E80" s="78"/>
      <c r="F80" s="78"/>
      <c r="G80" s="78"/>
      <c r="H80" s="78"/>
      <c r="I80" s="78"/>
      <c r="J80" s="78"/>
      <c r="K80" s="78"/>
      <c r="L80" s="78"/>
      <c r="M80" s="78"/>
      <c r="N80" s="78"/>
      <c r="O80" s="78"/>
      <c r="P80" s="78"/>
      <c r="Q80" s="78"/>
      <c r="R80" s="78"/>
      <c r="S80" s="78"/>
      <c r="T80" s="78"/>
      <c r="U80" s="78"/>
      <c r="V80" s="78"/>
      <c r="W80" s="78"/>
      <c r="X80" s="78"/>
      <c r="Y80" s="78"/>
      <c r="Z80" s="78"/>
      <c r="AA80" s="78"/>
      <c r="AB80" s="78"/>
      <c r="AC80" s="78"/>
      <c r="AD80" s="78"/>
      <c r="AE80" s="78"/>
      <c r="AF80" s="78"/>
      <c r="AG80" s="78"/>
      <c r="AH80" s="78"/>
      <c r="AI80" s="78"/>
      <c r="AJ80" s="78"/>
      <c r="AK80" s="78"/>
      <c r="AL80" s="78"/>
      <c r="AM80" s="78"/>
      <c r="AN80" s="78"/>
      <c r="AO80" s="78"/>
      <c r="AP80" s="78"/>
      <c r="AQ80" s="78"/>
      <c r="AR80" s="78"/>
      <c r="AS80" s="78"/>
      <c r="AT80" s="78"/>
      <c r="AU80" s="78"/>
      <c r="AV80" s="78"/>
      <c r="AW80" s="78"/>
      <c r="AX80" s="78"/>
      <c r="AY80" s="78"/>
    </row>
    <row r="81" spans="1:51">
      <c r="A81" s="78"/>
      <c r="B81" s="78"/>
      <c r="C81" s="78"/>
      <c r="D81" s="78"/>
      <c r="E81" s="78"/>
      <c r="F81" s="78"/>
      <c r="G81" s="78"/>
      <c r="H81" s="78"/>
      <c r="I81" s="78"/>
      <c r="J81" s="78"/>
      <c r="K81" s="78"/>
      <c r="L81" s="78"/>
      <c r="M81" s="78"/>
      <c r="N81" s="78"/>
      <c r="O81" s="78"/>
      <c r="P81" s="78"/>
      <c r="Q81" s="78"/>
      <c r="R81" s="78"/>
      <c r="S81" s="78"/>
      <c r="T81" s="78"/>
      <c r="U81" s="78"/>
      <c r="V81" s="78"/>
      <c r="W81" s="78"/>
      <c r="X81" s="78"/>
      <c r="Y81" s="78"/>
      <c r="Z81" s="78"/>
      <c r="AA81" s="78"/>
      <c r="AB81" s="78"/>
      <c r="AC81" s="78"/>
      <c r="AD81" s="78"/>
      <c r="AE81" s="78"/>
      <c r="AF81" s="78"/>
      <c r="AG81" s="78"/>
      <c r="AH81" s="78"/>
      <c r="AI81" s="78"/>
      <c r="AJ81" s="78"/>
      <c r="AK81" s="78"/>
      <c r="AL81" s="78"/>
      <c r="AM81" s="78"/>
      <c r="AN81" s="78"/>
      <c r="AO81" s="78"/>
      <c r="AP81" s="78"/>
      <c r="AQ81" s="78"/>
      <c r="AR81" s="78"/>
      <c r="AS81" s="78"/>
      <c r="AT81" s="78"/>
      <c r="AU81" s="78"/>
      <c r="AV81" s="78"/>
      <c r="AW81" s="78"/>
      <c r="AX81" s="78"/>
      <c r="AY81" s="78"/>
    </row>
    <row r="82" spans="1:51">
      <c r="A82" s="78"/>
      <c r="B82" s="78"/>
      <c r="C82" s="78"/>
      <c r="D82" s="78"/>
      <c r="E82" s="78"/>
      <c r="F82" s="78"/>
      <c r="G82" s="78"/>
      <c r="H82" s="78"/>
      <c r="I82" s="78"/>
      <c r="J82" s="78"/>
      <c r="K82" s="78"/>
      <c r="L82" s="78"/>
      <c r="M82" s="78"/>
      <c r="N82" s="78"/>
      <c r="O82" s="78"/>
      <c r="P82" s="78"/>
      <c r="Q82" s="78"/>
      <c r="R82" s="78"/>
      <c r="S82" s="78"/>
      <c r="T82" s="78"/>
      <c r="U82" s="78"/>
      <c r="V82" s="78"/>
      <c r="W82" s="78"/>
      <c r="X82" s="78"/>
      <c r="Y82" s="78"/>
      <c r="Z82" s="78"/>
      <c r="AA82" s="78"/>
      <c r="AB82" s="78"/>
      <c r="AC82" s="78"/>
      <c r="AD82" s="78"/>
      <c r="AE82" s="78"/>
      <c r="AF82" s="78"/>
      <c r="AG82" s="78"/>
      <c r="AH82" s="78"/>
      <c r="AI82" s="78"/>
      <c r="AJ82" s="78"/>
      <c r="AK82" s="78"/>
      <c r="AL82" s="78"/>
      <c r="AM82" s="78"/>
      <c r="AN82" s="78"/>
      <c r="AO82" s="78"/>
      <c r="AP82" s="78"/>
      <c r="AQ82" s="78"/>
      <c r="AR82" s="78"/>
      <c r="AS82" s="78"/>
      <c r="AT82" s="78"/>
      <c r="AU82" s="78"/>
      <c r="AV82" s="78"/>
      <c r="AW82" s="78"/>
      <c r="AX82" s="78"/>
      <c r="AY82" s="78"/>
    </row>
    <row r="83" spans="1:51">
      <c r="A83" s="78"/>
      <c r="B83" s="78"/>
      <c r="C83" s="78"/>
      <c r="D83" s="78"/>
      <c r="E83" s="78"/>
      <c r="F83" s="78"/>
      <c r="G83" s="78"/>
      <c r="H83" s="78"/>
      <c r="I83" s="78"/>
      <c r="J83" s="78"/>
      <c r="K83" s="78"/>
      <c r="L83" s="78"/>
      <c r="M83" s="78"/>
      <c r="N83" s="78"/>
      <c r="O83" s="78"/>
      <c r="P83" s="78"/>
      <c r="Q83" s="78"/>
      <c r="R83" s="78"/>
      <c r="S83" s="78"/>
      <c r="T83" s="78"/>
      <c r="U83" s="78"/>
      <c r="V83" s="78"/>
      <c r="W83" s="78"/>
      <c r="X83" s="78"/>
      <c r="Y83" s="78"/>
      <c r="Z83" s="78"/>
      <c r="AA83" s="78"/>
      <c r="AB83" s="78"/>
      <c r="AC83" s="78"/>
      <c r="AD83" s="78"/>
      <c r="AE83" s="78"/>
      <c r="AF83" s="78"/>
      <c r="AG83" s="78"/>
      <c r="AH83" s="78"/>
      <c r="AI83" s="78"/>
      <c r="AJ83" s="78"/>
      <c r="AK83" s="78"/>
      <c r="AL83" s="78"/>
      <c r="AM83" s="78"/>
      <c r="AN83" s="78"/>
      <c r="AO83" s="78"/>
      <c r="AP83" s="78"/>
      <c r="AQ83" s="78"/>
      <c r="AR83" s="78"/>
      <c r="AS83" s="78"/>
      <c r="AT83" s="78"/>
      <c r="AU83" s="78"/>
      <c r="AV83" s="78"/>
      <c r="AW83" s="78"/>
      <c r="AX83" s="78"/>
      <c r="AY83" s="78"/>
    </row>
    <row r="84" spans="1:51">
      <c r="A84" s="78"/>
      <c r="B84" s="78"/>
      <c r="C84" s="78"/>
      <c r="D84" s="78"/>
      <c r="E84" s="78"/>
      <c r="F84" s="78"/>
      <c r="G84" s="78"/>
      <c r="H84" s="78"/>
      <c r="I84" s="78"/>
      <c r="J84" s="78"/>
      <c r="K84" s="78"/>
      <c r="L84" s="78"/>
      <c r="M84" s="78"/>
      <c r="N84" s="78"/>
      <c r="O84" s="78"/>
      <c r="P84" s="78"/>
      <c r="Q84" s="78"/>
      <c r="R84" s="78"/>
      <c r="S84" s="78"/>
      <c r="T84" s="78"/>
      <c r="U84" s="78"/>
      <c r="V84" s="78"/>
      <c r="W84" s="78"/>
      <c r="X84" s="78"/>
      <c r="Y84" s="78"/>
      <c r="Z84" s="78"/>
      <c r="AA84" s="78"/>
      <c r="AB84" s="78"/>
      <c r="AC84" s="78"/>
      <c r="AD84" s="78"/>
      <c r="AE84" s="78"/>
      <c r="AF84" s="78"/>
      <c r="AG84" s="78"/>
      <c r="AH84" s="78"/>
      <c r="AI84" s="78"/>
      <c r="AJ84" s="78"/>
      <c r="AK84" s="78"/>
      <c r="AL84" s="78"/>
      <c r="AM84" s="78"/>
      <c r="AN84" s="78"/>
      <c r="AO84" s="78"/>
      <c r="AP84" s="78"/>
      <c r="AQ84" s="78"/>
      <c r="AR84" s="78"/>
      <c r="AS84" s="78"/>
      <c r="AT84" s="78"/>
      <c r="AU84" s="78"/>
      <c r="AV84" s="78"/>
      <c r="AW84" s="78"/>
      <c r="AX84" s="78"/>
      <c r="AY84" s="78"/>
    </row>
    <row r="85" spans="1:51">
      <c r="A85" s="78"/>
      <c r="B85" s="78"/>
      <c r="C85" s="78"/>
      <c r="D85" s="78"/>
      <c r="E85" s="78"/>
      <c r="F85" s="78"/>
      <c r="G85" s="78"/>
      <c r="H85" s="78"/>
      <c r="I85" s="78"/>
      <c r="J85" s="78"/>
      <c r="K85" s="78"/>
      <c r="L85" s="78"/>
      <c r="M85" s="78"/>
      <c r="N85" s="78"/>
      <c r="O85" s="78"/>
      <c r="P85" s="78"/>
      <c r="Q85" s="78"/>
      <c r="R85" s="78"/>
      <c r="S85" s="78"/>
      <c r="T85" s="78"/>
      <c r="U85" s="78"/>
      <c r="V85" s="78"/>
      <c r="W85" s="78"/>
      <c r="X85" s="78"/>
      <c r="Y85" s="78"/>
      <c r="Z85" s="78"/>
      <c r="AA85" s="78"/>
      <c r="AB85" s="78"/>
      <c r="AC85" s="78"/>
      <c r="AD85" s="78"/>
      <c r="AE85" s="78"/>
      <c r="AF85" s="78"/>
      <c r="AG85" s="78"/>
      <c r="AH85" s="78"/>
      <c r="AI85" s="78"/>
      <c r="AJ85" s="78"/>
      <c r="AK85" s="78"/>
      <c r="AL85" s="78"/>
      <c r="AM85" s="78"/>
      <c r="AN85" s="78"/>
      <c r="AO85" s="78"/>
      <c r="AP85" s="78"/>
      <c r="AQ85" s="78"/>
      <c r="AR85" s="78"/>
      <c r="AS85" s="78"/>
      <c r="AT85" s="78"/>
      <c r="AU85" s="78"/>
      <c r="AV85" s="78"/>
      <c r="AW85" s="78"/>
      <c r="AX85" s="78"/>
      <c r="AY85" s="78"/>
    </row>
    <row r="86" spans="1:51">
      <c r="A86" s="78"/>
      <c r="B86" s="78"/>
      <c r="C86" s="78"/>
      <c r="D86" s="78"/>
      <c r="E86" s="78"/>
      <c r="F86" s="78"/>
      <c r="G86" s="78"/>
      <c r="H86" s="78"/>
      <c r="I86" s="78"/>
      <c r="J86" s="78"/>
      <c r="K86" s="78"/>
      <c r="L86" s="78"/>
      <c r="M86" s="78"/>
      <c r="N86" s="78"/>
      <c r="O86" s="78"/>
      <c r="P86" s="78"/>
      <c r="Q86" s="78"/>
      <c r="R86" s="78"/>
      <c r="S86" s="78"/>
      <c r="T86" s="78"/>
      <c r="U86" s="78"/>
      <c r="V86" s="78"/>
      <c r="W86" s="78"/>
      <c r="X86" s="78"/>
      <c r="Y86" s="78"/>
      <c r="Z86" s="78"/>
      <c r="AA86" s="78"/>
      <c r="AB86" s="78"/>
      <c r="AC86" s="78"/>
      <c r="AD86" s="78"/>
      <c r="AE86" s="78"/>
      <c r="AF86" s="78"/>
      <c r="AG86" s="78"/>
      <c r="AH86" s="78"/>
      <c r="AI86" s="78"/>
      <c r="AJ86" s="78"/>
      <c r="AK86" s="78"/>
      <c r="AL86" s="78"/>
      <c r="AM86" s="78"/>
      <c r="AN86" s="78"/>
      <c r="AO86" s="78"/>
      <c r="AP86" s="78"/>
      <c r="AQ86" s="78"/>
      <c r="AR86" s="78"/>
      <c r="AS86" s="78"/>
      <c r="AT86" s="78"/>
      <c r="AU86" s="78"/>
      <c r="AV86" s="78"/>
      <c r="AW86" s="78"/>
      <c r="AX86" s="78"/>
      <c r="AY86" s="78"/>
    </row>
    <row r="87" spans="1:51">
      <c r="A87" s="78"/>
      <c r="B87" s="78"/>
      <c r="C87" s="78"/>
      <c r="D87" s="78"/>
      <c r="E87" s="78"/>
      <c r="F87" s="78"/>
      <c r="G87" s="78"/>
      <c r="H87" s="78"/>
      <c r="I87" s="78"/>
      <c r="J87" s="78"/>
      <c r="K87" s="78"/>
      <c r="L87" s="78"/>
      <c r="M87" s="78"/>
      <c r="N87" s="78"/>
      <c r="O87" s="78"/>
      <c r="P87" s="78"/>
      <c r="Q87" s="78"/>
      <c r="R87" s="78"/>
      <c r="S87" s="78"/>
      <c r="T87" s="78"/>
      <c r="U87" s="78"/>
      <c r="V87" s="78"/>
      <c r="W87" s="78"/>
      <c r="X87" s="78"/>
      <c r="Y87" s="78"/>
      <c r="Z87" s="78"/>
      <c r="AA87" s="78"/>
      <c r="AB87" s="78"/>
      <c r="AC87" s="78"/>
      <c r="AD87" s="78"/>
      <c r="AE87" s="78"/>
      <c r="AF87" s="78"/>
      <c r="AG87" s="78"/>
      <c r="AH87" s="78"/>
      <c r="AI87" s="78"/>
      <c r="AJ87" s="78"/>
      <c r="AK87" s="78"/>
      <c r="AL87" s="78"/>
      <c r="AM87" s="78"/>
      <c r="AN87" s="78"/>
      <c r="AO87" s="78"/>
      <c r="AP87" s="78"/>
      <c r="AQ87" s="78"/>
      <c r="AR87" s="78"/>
      <c r="AS87" s="78"/>
      <c r="AT87" s="78"/>
      <c r="AU87" s="78"/>
      <c r="AV87" s="78"/>
      <c r="AW87" s="78"/>
      <c r="AX87" s="78"/>
      <c r="AY87" s="78"/>
    </row>
    <row r="88" spans="1:51">
      <c r="A88" s="78"/>
      <c r="B88" s="78"/>
      <c r="C88" s="78"/>
      <c r="D88" s="78"/>
      <c r="E88" s="78"/>
      <c r="F88" s="78"/>
      <c r="G88" s="78"/>
      <c r="H88" s="78"/>
      <c r="I88" s="78"/>
      <c r="J88" s="78"/>
      <c r="K88" s="78"/>
      <c r="L88" s="78"/>
      <c r="M88" s="78"/>
      <c r="N88" s="78"/>
      <c r="O88" s="78"/>
      <c r="P88" s="78"/>
      <c r="Q88" s="78"/>
      <c r="R88" s="78"/>
      <c r="S88" s="78"/>
      <c r="T88" s="78"/>
      <c r="U88" s="78"/>
      <c r="V88" s="78"/>
      <c r="W88" s="78"/>
      <c r="X88" s="78"/>
      <c r="Y88" s="78"/>
      <c r="Z88" s="78"/>
      <c r="AA88" s="78"/>
      <c r="AB88" s="78"/>
      <c r="AC88" s="78"/>
      <c r="AD88" s="78"/>
      <c r="AE88" s="78"/>
      <c r="AF88" s="78"/>
      <c r="AG88" s="78"/>
      <c r="AH88" s="78"/>
      <c r="AI88" s="78"/>
      <c r="AJ88" s="78"/>
      <c r="AK88" s="78"/>
      <c r="AL88" s="78"/>
      <c r="AM88" s="78"/>
      <c r="AN88" s="78"/>
      <c r="AO88" s="78"/>
      <c r="AP88" s="78"/>
      <c r="AQ88" s="78"/>
      <c r="AR88" s="78"/>
      <c r="AS88" s="78"/>
      <c r="AT88" s="78"/>
      <c r="AU88" s="78"/>
      <c r="AV88" s="78"/>
      <c r="AW88" s="78"/>
      <c r="AX88" s="78"/>
      <c r="AY88" s="78"/>
    </row>
    <row r="89" spans="1:51">
      <c r="A89" s="78"/>
      <c r="B89" s="78"/>
      <c r="C89" s="78"/>
      <c r="D89" s="78"/>
      <c r="E89" s="78"/>
      <c r="F89" s="78"/>
      <c r="G89" s="78"/>
      <c r="H89" s="78"/>
      <c r="I89" s="78"/>
      <c r="J89" s="78"/>
      <c r="K89" s="78"/>
      <c r="L89" s="78"/>
      <c r="M89" s="78"/>
      <c r="N89" s="78"/>
      <c r="O89" s="78"/>
      <c r="P89" s="78"/>
      <c r="Q89" s="78"/>
      <c r="R89" s="78"/>
      <c r="S89" s="78"/>
      <c r="T89" s="78"/>
      <c r="U89" s="78"/>
      <c r="V89" s="78"/>
      <c r="W89" s="78"/>
      <c r="X89" s="78"/>
      <c r="Y89" s="78"/>
      <c r="Z89" s="78"/>
      <c r="AA89" s="78"/>
      <c r="AB89" s="78"/>
      <c r="AC89" s="78"/>
      <c r="AD89" s="78"/>
      <c r="AE89" s="78"/>
      <c r="AF89" s="78"/>
      <c r="AG89" s="78"/>
      <c r="AH89" s="78"/>
      <c r="AI89" s="78"/>
      <c r="AJ89" s="78"/>
      <c r="AK89" s="78"/>
      <c r="AL89" s="78"/>
      <c r="AM89" s="78"/>
      <c r="AN89" s="78"/>
      <c r="AO89" s="78"/>
      <c r="AP89" s="78"/>
      <c r="AQ89" s="78"/>
      <c r="AR89" s="78"/>
      <c r="AS89" s="78"/>
      <c r="AT89" s="78"/>
      <c r="AU89" s="78"/>
      <c r="AV89" s="78"/>
      <c r="AW89" s="78"/>
      <c r="AX89" s="78"/>
      <c r="AY89" s="78"/>
    </row>
    <row r="90" spans="1:51">
      <c r="A90" s="78"/>
      <c r="B90" s="78"/>
      <c r="C90" s="78"/>
      <c r="D90" s="78"/>
      <c r="E90" s="78"/>
      <c r="F90" s="78"/>
      <c r="G90" s="78"/>
      <c r="H90" s="78"/>
      <c r="I90" s="78"/>
      <c r="J90" s="78"/>
      <c r="K90" s="78"/>
      <c r="L90" s="78"/>
      <c r="M90" s="78"/>
      <c r="N90" s="78"/>
      <c r="O90" s="78"/>
      <c r="P90" s="78"/>
      <c r="Q90" s="78"/>
      <c r="R90" s="78"/>
      <c r="S90" s="78"/>
      <c r="T90" s="78"/>
      <c r="U90" s="78"/>
      <c r="V90" s="78"/>
      <c r="W90" s="78"/>
      <c r="X90" s="78"/>
      <c r="Y90" s="78"/>
      <c r="Z90" s="78"/>
      <c r="AA90" s="78"/>
      <c r="AB90" s="78"/>
      <c r="AC90" s="78"/>
      <c r="AD90" s="78"/>
      <c r="AE90" s="78"/>
      <c r="AF90" s="78"/>
      <c r="AG90" s="78"/>
      <c r="AH90" s="78"/>
      <c r="AI90" s="78"/>
      <c r="AJ90" s="78"/>
      <c r="AK90" s="78"/>
      <c r="AL90" s="78"/>
      <c r="AM90" s="78"/>
      <c r="AN90" s="78"/>
      <c r="AO90" s="78"/>
      <c r="AP90" s="78"/>
      <c r="AQ90" s="78"/>
      <c r="AR90" s="78"/>
      <c r="AS90" s="78"/>
      <c r="AT90" s="78"/>
      <c r="AU90" s="78"/>
      <c r="AV90" s="78"/>
      <c r="AW90" s="78"/>
      <c r="AX90" s="78"/>
      <c r="AY90" s="78"/>
    </row>
    <row r="91" spans="1:51">
      <c r="A91" s="78"/>
      <c r="B91" s="78"/>
      <c r="C91" s="78"/>
      <c r="D91" s="78"/>
      <c r="E91" s="78"/>
      <c r="F91" s="78"/>
      <c r="G91" s="78"/>
      <c r="H91" s="78"/>
      <c r="I91" s="78"/>
      <c r="J91" s="78"/>
      <c r="K91" s="78"/>
      <c r="L91" s="78"/>
      <c r="M91" s="78"/>
      <c r="N91" s="78"/>
      <c r="O91" s="78"/>
      <c r="P91" s="78"/>
      <c r="Q91" s="78"/>
      <c r="R91" s="78"/>
      <c r="S91" s="78"/>
      <c r="T91" s="78"/>
      <c r="U91" s="78"/>
      <c r="V91" s="78"/>
      <c r="W91" s="78"/>
      <c r="X91" s="78"/>
      <c r="Y91" s="78"/>
      <c r="Z91" s="78"/>
      <c r="AA91" s="78"/>
      <c r="AB91" s="78"/>
      <c r="AC91" s="78"/>
      <c r="AD91" s="78"/>
      <c r="AE91" s="78"/>
      <c r="AF91" s="78"/>
      <c r="AG91" s="78"/>
      <c r="AH91" s="78"/>
      <c r="AI91" s="78"/>
      <c r="AJ91" s="78"/>
      <c r="AK91" s="78"/>
      <c r="AL91" s="78"/>
      <c r="AM91" s="78"/>
      <c r="AN91" s="78"/>
      <c r="AO91" s="78"/>
      <c r="AP91" s="78"/>
      <c r="AQ91" s="78"/>
      <c r="AR91" s="78"/>
      <c r="AS91" s="78"/>
      <c r="AT91" s="78"/>
      <c r="AU91" s="78"/>
      <c r="AV91" s="78"/>
      <c r="AW91" s="78"/>
      <c r="AX91" s="78"/>
      <c r="AY91" s="78"/>
    </row>
    <row r="92" spans="1:51">
      <c r="A92" s="78"/>
      <c r="B92" s="78"/>
      <c r="C92" s="78"/>
      <c r="D92" s="78"/>
      <c r="E92" s="78"/>
      <c r="F92" s="78"/>
      <c r="G92" s="78"/>
      <c r="H92" s="78"/>
      <c r="I92" s="78"/>
      <c r="J92" s="78"/>
      <c r="K92" s="78"/>
      <c r="L92" s="78"/>
      <c r="M92" s="78"/>
      <c r="N92" s="78"/>
      <c r="O92" s="78"/>
      <c r="P92" s="78"/>
      <c r="Q92" s="78"/>
      <c r="R92" s="78"/>
      <c r="S92" s="78"/>
      <c r="T92" s="78"/>
      <c r="U92" s="78"/>
      <c r="V92" s="78"/>
      <c r="W92" s="78"/>
      <c r="X92" s="78"/>
      <c r="Y92" s="78"/>
      <c r="Z92" s="78"/>
      <c r="AA92" s="78"/>
      <c r="AB92" s="78"/>
      <c r="AC92" s="78"/>
      <c r="AD92" s="78"/>
      <c r="AE92" s="78"/>
      <c r="AF92" s="78"/>
      <c r="AG92" s="78"/>
      <c r="AH92" s="78"/>
      <c r="AI92" s="78"/>
      <c r="AJ92" s="78"/>
      <c r="AK92" s="78"/>
      <c r="AL92" s="78"/>
      <c r="AM92" s="78"/>
      <c r="AN92" s="78"/>
      <c r="AO92" s="78"/>
      <c r="AP92" s="78"/>
      <c r="AQ92" s="78"/>
      <c r="AR92" s="78"/>
      <c r="AS92" s="78"/>
      <c r="AT92" s="78"/>
      <c r="AU92" s="78"/>
      <c r="AV92" s="78"/>
      <c r="AW92" s="78"/>
      <c r="AX92" s="78"/>
      <c r="AY92" s="78"/>
    </row>
    <row r="93" spans="1:51">
      <c r="A93" s="78"/>
      <c r="B93" s="78"/>
      <c r="C93" s="78"/>
      <c r="D93" s="78"/>
      <c r="E93" s="78"/>
      <c r="F93" s="78"/>
      <c r="G93" s="78"/>
      <c r="H93" s="78"/>
      <c r="I93" s="78"/>
      <c r="J93" s="78"/>
      <c r="K93" s="78"/>
      <c r="L93" s="78"/>
      <c r="M93" s="78"/>
      <c r="N93" s="78"/>
      <c r="O93" s="78"/>
      <c r="P93" s="78"/>
      <c r="Q93" s="78"/>
      <c r="R93" s="78"/>
      <c r="S93" s="78"/>
      <c r="T93" s="78"/>
      <c r="U93" s="78"/>
      <c r="V93" s="78"/>
      <c r="W93" s="78"/>
      <c r="X93" s="78"/>
      <c r="Y93" s="78"/>
      <c r="Z93" s="78"/>
      <c r="AA93" s="78"/>
      <c r="AB93" s="78"/>
      <c r="AC93" s="78"/>
      <c r="AD93" s="78"/>
      <c r="AE93" s="78"/>
      <c r="AF93" s="78"/>
      <c r="AG93" s="78"/>
      <c r="AH93" s="78"/>
      <c r="AI93" s="78"/>
      <c r="AJ93" s="78"/>
      <c r="AK93" s="78"/>
      <c r="AL93" s="78"/>
      <c r="AM93" s="78"/>
      <c r="AN93" s="78"/>
      <c r="AO93" s="78"/>
      <c r="AP93" s="78"/>
      <c r="AQ93" s="78"/>
      <c r="AR93" s="78"/>
      <c r="AS93" s="78"/>
      <c r="AT93" s="78"/>
      <c r="AU93" s="78"/>
      <c r="AV93" s="78"/>
      <c r="AW93" s="78"/>
      <c r="AX93" s="78"/>
      <c r="AY93" s="78"/>
    </row>
    <row r="94" spans="1:51">
      <c r="A94" s="78"/>
      <c r="B94" s="78"/>
      <c r="C94" s="78"/>
      <c r="D94" s="78"/>
      <c r="E94" s="78"/>
      <c r="F94" s="78"/>
      <c r="G94" s="78"/>
      <c r="H94" s="78"/>
      <c r="I94" s="78"/>
      <c r="J94" s="78"/>
      <c r="K94" s="78"/>
      <c r="L94" s="78"/>
      <c r="M94" s="78"/>
      <c r="N94" s="78"/>
      <c r="O94" s="78"/>
      <c r="P94" s="78"/>
      <c r="Q94" s="78"/>
      <c r="R94" s="78"/>
      <c r="S94" s="78"/>
      <c r="T94" s="78"/>
      <c r="U94" s="78"/>
      <c r="V94" s="78"/>
      <c r="W94" s="78"/>
      <c r="X94" s="78"/>
      <c r="Y94" s="78"/>
      <c r="Z94" s="78"/>
      <c r="AA94" s="78"/>
      <c r="AB94" s="78"/>
      <c r="AC94" s="78"/>
      <c r="AD94" s="78"/>
      <c r="AE94" s="78"/>
      <c r="AF94" s="78"/>
      <c r="AG94" s="78"/>
      <c r="AH94" s="78"/>
      <c r="AI94" s="78"/>
      <c r="AJ94" s="78"/>
      <c r="AK94" s="78"/>
      <c r="AL94" s="78"/>
      <c r="AM94" s="78"/>
      <c r="AN94" s="78"/>
      <c r="AO94" s="78"/>
      <c r="AP94" s="78"/>
      <c r="AQ94" s="78"/>
      <c r="AR94" s="78"/>
      <c r="AS94" s="78"/>
      <c r="AT94" s="78"/>
      <c r="AU94" s="78"/>
      <c r="AV94" s="78"/>
      <c r="AW94" s="78"/>
      <c r="AX94" s="78"/>
      <c r="AY94" s="78"/>
    </row>
    <row r="95" spans="1:51">
      <c r="A95" s="78"/>
      <c r="B95" s="78"/>
      <c r="C95" s="78"/>
      <c r="D95" s="78"/>
      <c r="E95" s="78"/>
      <c r="F95" s="78"/>
      <c r="G95" s="78"/>
      <c r="H95" s="78"/>
      <c r="I95" s="78"/>
      <c r="J95" s="78"/>
      <c r="K95" s="78"/>
      <c r="L95" s="78"/>
      <c r="M95" s="78"/>
      <c r="N95" s="78"/>
      <c r="O95" s="78"/>
      <c r="P95" s="78"/>
      <c r="Q95" s="78"/>
      <c r="R95" s="78"/>
      <c r="S95" s="78"/>
      <c r="T95" s="78"/>
      <c r="U95" s="78"/>
      <c r="V95" s="78"/>
      <c r="W95" s="78"/>
      <c r="X95" s="78"/>
      <c r="Y95" s="78"/>
      <c r="Z95" s="78"/>
      <c r="AA95" s="78"/>
      <c r="AB95" s="78"/>
      <c r="AC95" s="78"/>
      <c r="AD95" s="78"/>
      <c r="AE95" s="78"/>
      <c r="AF95" s="78"/>
      <c r="AG95" s="78"/>
      <c r="AH95" s="78"/>
      <c r="AI95" s="78"/>
      <c r="AJ95" s="78"/>
      <c r="AK95" s="78"/>
      <c r="AL95" s="78"/>
      <c r="AM95" s="78"/>
      <c r="AN95" s="78"/>
      <c r="AO95" s="78"/>
      <c r="AP95" s="78"/>
      <c r="AQ95" s="78"/>
      <c r="AR95" s="78"/>
      <c r="AS95" s="78"/>
      <c r="AT95" s="78"/>
      <c r="AU95" s="78"/>
      <c r="AV95" s="78"/>
      <c r="AW95" s="78"/>
      <c r="AX95" s="78"/>
      <c r="AY95" s="78"/>
    </row>
    <row r="96" spans="1:51">
      <c r="A96" s="78"/>
      <c r="B96" s="78"/>
      <c r="C96" s="78"/>
      <c r="D96" s="78"/>
      <c r="E96" s="78"/>
      <c r="F96" s="78"/>
      <c r="G96" s="78"/>
      <c r="H96" s="78"/>
      <c r="I96" s="78"/>
      <c r="J96" s="78"/>
      <c r="K96" s="78"/>
      <c r="L96" s="78"/>
      <c r="M96" s="78"/>
      <c r="N96" s="78"/>
      <c r="O96" s="78"/>
      <c r="P96" s="78"/>
      <c r="Q96" s="78"/>
      <c r="R96" s="78"/>
      <c r="S96" s="78"/>
      <c r="T96" s="78"/>
      <c r="U96" s="78"/>
      <c r="V96" s="78"/>
      <c r="W96" s="78"/>
      <c r="X96" s="78"/>
      <c r="Y96" s="78"/>
      <c r="Z96" s="78"/>
      <c r="AA96" s="78"/>
      <c r="AB96" s="78"/>
      <c r="AC96" s="78"/>
      <c r="AD96" s="78"/>
      <c r="AE96" s="78"/>
      <c r="AF96" s="78"/>
      <c r="AG96" s="78"/>
      <c r="AH96" s="78"/>
      <c r="AI96" s="78"/>
      <c r="AJ96" s="78"/>
      <c r="AK96" s="78"/>
      <c r="AL96" s="78"/>
      <c r="AM96" s="78"/>
      <c r="AN96" s="78"/>
      <c r="AO96" s="78"/>
      <c r="AP96" s="78"/>
      <c r="AQ96" s="78"/>
      <c r="AR96" s="78"/>
      <c r="AS96" s="78"/>
      <c r="AT96" s="78"/>
      <c r="AU96" s="78"/>
      <c r="AV96" s="78"/>
      <c r="AW96" s="78"/>
      <c r="AX96" s="78"/>
      <c r="AY96" s="78"/>
    </row>
    <row r="97" spans="1:51">
      <c r="A97" s="78"/>
      <c r="B97" s="78"/>
      <c r="C97" s="78"/>
      <c r="D97" s="78"/>
      <c r="E97" s="78"/>
      <c r="F97" s="78"/>
      <c r="G97" s="78"/>
      <c r="H97" s="78"/>
      <c r="I97" s="78"/>
      <c r="J97" s="78"/>
      <c r="K97" s="78"/>
      <c r="L97" s="78"/>
      <c r="M97" s="78"/>
      <c r="N97" s="78"/>
      <c r="O97" s="78"/>
      <c r="P97" s="78"/>
      <c r="Q97" s="78"/>
      <c r="R97" s="78"/>
      <c r="S97" s="78"/>
      <c r="T97" s="78"/>
      <c r="U97" s="78"/>
      <c r="V97" s="78"/>
      <c r="W97" s="78"/>
      <c r="X97" s="78"/>
      <c r="Y97" s="78"/>
      <c r="Z97" s="78"/>
      <c r="AA97" s="78"/>
      <c r="AB97" s="78"/>
      <c r="AC97" s="78"/>
      <c r="AD97" s="78"/>
      <c r="AE97" s="78"/>
      <c r="AF97" s="78"/>
      <c r="AG97" s="78"/>
      <c r="AH97" s="78"/>
      <c r="AI97" s="78"/>
      <c r="AJ97" s="78"/>
      <c r="AK97" s="78"/>
      <c r="AL97" s="78"/>
      <c r="AM97" s="78"/>
      <c r="AN97" s="78"/>
      <c r="AO97" s="78"/>
      <c r="AP97" s="78"/>
      <c r="AQ97" s="78"/>
      <c r="AR97" s="78"/>
      <c r="AS97" s="78"/>
      <c r="AT97" s="78"/>
      <c r="AU97" s="78"/>
      <c r="AV97" s="78"/>
      <c r="AW97" s="78"/>
      <c r="AX97" s="78"/>
      <c r="AY97" s="78"/>
    </row>
    <row r="98" spans="1:51">
      <c r="A98" s="78"/>
      <c r="B98" s="78"/>
      <c r="C98" s="78"/>
      <c r="D98" s="78"/>
      <c r="E98" s="78"/>
      <c r="F98" s="78"/>
      <c r="G98" s="78"/>
      <c r="H98" s="78"/>
      <c r="I98" s="78"/>
      <c r="J98" s="78"/>
      <c r="K98" s="78"/>
      <c r="L98" s="78"/>
      <c r="M98" s="78"/>
      <c r="N98" s="78"/>
      <c r="O98" s="78"/>
      <c r="P98" s="78"/>
      <c r="Q98" s="78"/>
      <c r="R98" s="78"/>
      <c r="S98" s="78"/>
      <c r="T98" s="78"/>
      <c r="U98" s="78"/>
      <c r="V98" s="78"/>
      <c r="W98" s="78"/>
      <c r="X98" s="78"/>
      <c r="Y98" s="78"/>
      <c r="Z98" s="78"/>
      <c r="AA98" s="78"/>
      <c r="AB98" s="78"/>
      <c r="AC98" s="78"/>
      <c r="AD98" s="78"/>
      <c r="AE98" s="78"/>
      <c r="AF98" s="78"/>
      <c r="AG98" s="78"/>
      <c r="AH98" s="78"/>
      <c r="AI98" s="78"/>
      <c r="AJ98" s="78"/>
      <c r="AK98" s="78"/>
      <c r="AL98" s="78"/>
      <c r="AM98" s="78"/>
      <c r="AN98" s="78"/>
      <c r="AO98" s="78"/>
      <c r="AP98" s="78"/>
      <c r="AQ98" s="78"/>
      <c r="AR98" s="78"/>
      <c r="AS98" s="78"/>
      <c r="AT98" s="78"/>
      <c r="AU98" s="78"/>
      <c r="AV98" s="78"/>
      <c r="AW98" s="78"/>
      <c r="AX98" s="78"/>
      <c r="AY98" s="78"/>
    </row>
    <row r="99" spans="1:51">
      <c r="A99" s="78"/>
      <c r="B99" s="78"/>
      <c r="C99" s="78"/>
      <c r="D99" s="78"/>
      <c r="E99" s="78"/>
      <c r="F99" s="78"/>
      <c r="G99" s="78"/>
      <c r="H99" s="78"/>
      <c r="I99" s="78"/>
      <c r="J99" s="78"/>
      <c r="K99" s="78"/>
      <c r="L99" s="78"/>
      <c r="M99" s="78"/>
      <c r="N99" s="78"/>
      <c r="O99" s="78"/>
      <c r="P99" s="78"/>
      <c r="Q99" s="78"/>
      <c r="R99" s="78"/>
      <c r="S99" s="78"/>
      <c r="T99" s="78"/>
      <c r="U99" s="78"/>
      <c r="V99" s="78"/>
      <c r="W99" s="78"/>
      <c r="X99" s="78"/>
      <c r="Y99" s="78"/>
      <c r="Z99" s="78"/>
      <c r="AA99" s="78"/>
      <c r="AB99" s="78"/>
      <c r="AC99" s="78"/>
      <c r="AD99" s="78"/>
      <c r="AE99" s="78"/>
      <c r="AF99" s="78"/>
      <c r="AG99" s="78"/>
      <c r="AH99" s="78"/>
      <c r="AI99" s="78"/>
      <c r="AJ99" s="78"/>
      <c r="AK99" s="78"/>
      <c r="AL99" s="78"/>
      <c r="AM99" s="78"/>
      <c r="AN99" s="78"/>
      <c r="AO99" s="78"/>
      <c r="AP99" s="78"/>
      <c r="AQ99" s="78"/>
      <c r="AR99" s="78"/>
      <c r="AS99" s="78"/>
      <c r="AT99" s="78"/>
      <c r="AU99" s="78"/>
      <c r="AV99" s="78"/>
      <c r="AW99" s="78"/>
      <c r="AX99" s="78"/>
      <c r="AY99" s="78"/>
    </row>
    <row r="100" spans="1:51">
      <c r="A100" s="78"/>
      <c r="B100" s="78"/>
      <c r="C100" s="78"/>
      <c r="D100" s="78"/>
      <c r="E100" s="78"/>
      <c r="F100" s="78"/>
      <c r="G100" s="78"/>
      <c r="H100" s="78"/>
      <c r="I100" s="78"/>
      <c r="J100" s="78"/>
      <c r="K100" s="78"/>
      <c r="L100" s="78"/>
      <c r="M100" s="78"/>
      <c r="N100" s="78"/>
      <c r="O100" s="78"/>
      <c r="P100" s="78"/>
      <c r="Q100" s="78"/>
      <c r="R100" s="78"/>
      <c r="S100" s="78"/>
      <c r="T100" s="78"/>
      <c r="U100" s="78"/>
      <c r="V100" s="78"/>
      <c r="W100" s="78"/>
      <c r="X100" s="78"/>
      <c r="Y100" s="78"/>
      <c r="Z100" s="78"/>
      <c r="AA100" s="78"/>
      <c r="AB100" s="78"/>
      <c r="AC100" s="78"/>
      <c r="AD100" s="78"/>
      <c r="AE100" s="78"/>
      <c r="AF100" s="78"/>
      <c r="AG100" s="78"/>
      <c r="AH100" s="78"/>
      <c r="AI100" s="78"/>
      <c r="AJ100" s="78"/>
      <c r="AK100" s="78"/>
      <c r="AL100" s="78"/>
      <c r="AM100" s="78"/>
      <c r="AN100" s="78"/>
      <c r="AO100" s="78"/>
      <c r="AP100" s="78"/>
      <c r="AQ100" s="78"/>
      <c r="AR100" s="78"/>
      <c r="AS100" s="78"/>
      <c r="AT100" s="78"/>
      <c r="AU100" s="78"/>
      <c r="AV100" s="78"/>
      <c r="AW100" s="78"/>
      <c r="AX100" s="78"/>
      <c r="AY100" s="78"/>
    </row>
    <row r="101" spans="1:51">
      <c r="A101" s="78"/>
      <c r="B101" s="78"/>
      <c r="C101" s="78"/>
      <c r="D101" s="78"/>
      <c r="E101" s="78"/>
      <c r="F101" s="78"/>
      <c r="G101" s="78"/>
      <c r="H101" s="78"/>
      <c r="I101" s="78"/>
      <c r="J101" s="78"/>
      <c r="K101" s="78"/>
      <c r="L101" s="78"/>
      <c r="M101" s="78"/>
      <c r="N101" s="78"/>
      <c r="O101" s="78"/>
      <c r="P101" s="78"/>
      <c r="Q101" s="78"/>
      <c r="R101" s="78"/>
      <c r="S101" s="78"/>
      <c r="T101" s="78"/>
      <c r="U101" s="78"/>
      <c r="V101" s="78"/>
      <c r="W101" s="78"/>
      <c r="X101" s="78"/>
      <c r="Y101" s="78"/>
      <c r="Z101" s="78"/>
      <c r="AA101" s="78"/>
      <c r="AB101" s="78"/>
      <c r="AC101" s="78"/>
      <c r="AD101" s="78"/>
      <c r="AE101" s="78"/>
      <c r="AF101" s="78"/>
      <c r="AG101" s="78"/>
      <c r="AH101" s="78"/>
      <c r="AI101" s="78"/>
      <c r="AJ101" s="78"/>
      <c r="AK101" s="78"/>
      <c r="AL101" s="78"/>
      <c r="AM101" s="78"/>
      <c r="AN101" s="78"/>
      <c r="AO101" s="78"/>
      <c r="AP101" s="78"/>
      <c r="AQ101" s="78"/>
      <c r="AR101" s="78"/>
      <c r="AS101" s="78"/>
      <c r="AT101" s="78"/>
      <c r="AU101" s="78"/>
      <c r="AV101" s="78"/>
      <c r="AW101" s="78"/>
      <c r="AX101" s="78"/>
      <c r="AY101" s="78"/>
    </row>
    <row r="102" spans="1:51">
      <c r="A102" s="78"/>
      <c r="B102" s="78"/>
      <c r="C102" s="78"/>
      <c r="D102" s="78"/>
      <c r="E102" s="78"/>
      <c r="F102" s="78"/>
      <c r="G102" s="78"/>
      <c r="H102" s="78"/>
      <c r="I102" s="78"/>
      <c r="J102" s="78"/>
      <c r="K102" s="78"/>
      <c r="L102" s="78"/>
      <c r="M102" s="78"/>
      <c r="N102" s="78"/>
      <c r="O102" s="78"/>
      <c r="P102" s="78"/>
      <c r="Q102" s="78"/>
      <c r="R102" s="78"/>
      <c r="S102" s="78"/>
      <c r="T102" s="78"/>
      <c r="U102" s="78"/>
      <c r="V102" s="78"/>
      <c r="W102" s="78"/>
      <c r="X102" s="78"/>
      <c r="Y102" s="78"/>
      <c r="Z102" s="78"/>
      <c r="AA102" s="78"/>
      <c r="AB102" s="78"/>
      <c r="AC102" s="78"/>
      <c r="AD102" s="78"/>
      <c r="AE102" s="78"/>
      <c r="AF102" s="78"/>
      <c r="AG102" s="78"/>
      <c r="AH102" s="78"/>
      <c r="AI102" s="78"/>
      <c r="AJ102" s="78"/>
      <c r="AK102" s="78"/>
      <c r="AL102" s="78"/>
      <c r="AM102" s="78"/>
      <c r="AN102" s="78"/>
      <c r="AO102" s="78"/>
      <c r="AP102" s="78"/>
      <c r="AQ102" s="78"/>
      <c r="AR102" s="78"/>
      <c r="AS102" s="78"/>
      <c r="AT102" s="78"/>
      <c r="AU102" s="78"/>
      <c r="AV102" s="78"/>
      <c r="AW102" s="78"/>
      <c r="AX102" s="78"/>
      <c r="AY102" s="78"/>
    </row>
    <row r="103" spans="1:51">
      <c r="A103" s="78"/>
      <c r="B103" s="78"/>
      <c r="C103" s="78"/>
      <c r="D103" s="78"/>
      <c r="E103" s="78"/>
      <c r="F103" s="78"/>
      <c r="G103" s="78"/>
      <c r="H103" s="78"/>
      <c r="I103" s="78"/>
      <c r="J103" s="78"/>
      <c r="K103" s="78"/>
      <c r="L103" s="78"/>
      <c r="M103" s="78"/>
      <c r="N103" s="78"/>
      <c r="O103" s="78"/>
      <c r="P103" s="78"/>
      <c r="Q103" s="78"/>
      <c r="R103" s="78"/>
      <c r="S103" s="78"/>
      <c r="T103" s="78"/>
      <c r="U103" s="78"/>
      <c r="V103" s="78"/>
      <c r="W103" s="78"/>
      <c r="X103" s="78"/>
      <c r="Y103" s="78"/>
      <c r="Z103" s="78"/>
      <c r="AA103" s="78"/>
      <c r="AB103" s="78"/>
      <c r="AC103" s="78"/>
      <c r="AD103" s="78"/>
      <c r="AE103" s="78"/>
      <c r="AF103" s="78"/>
      <c r="AG103" s="78"/>
      <c r="AH103" s="78"/>
      <c r="AI103" s="78"/>
      <c r="AJ103" s="78"/>
      <c r="AK103" s="78"/>
      <c r="AL103" s="78"/>
      <c r="AM103" s="78"/>
      <c r="AN103" s="78"/>
      <c r="AO103" s="78"/>
      <c r="AP103" s="78"/>
      <c r="AQ103" s="78"/>
      <c r="AR103" s="78"/>
      <c r="AS103" s="78"/>
      <c r="AT103" s="78"/>
      <c r="AU103" s="78"/>
      <c r="AV103" s="78"/>
      <c r="AW103" s="78"/>
      <c r="AX103" s="78"/>
      <c r="AY103" s="78"/>
    </row>
    <row r="104" spans="1:51">
      <c r="A104" s="78"/>
      <c r="B104" s="78"/>
      <c r="C104" s="78"/>
      <c r="D104" s="78"/>
      <c r="E104" s="78"/>
      <c r="F104" s="78"/>
      <c r="G104" s="78"/>
      <c r="H104" s="78"/>
      <c r="I104" s="78"/>
      <c r="J104" s="78"/>
      <c r="K104" s="78"/>
      <c r="L104" s="78"/>
      <c r="M104" s="78"/>
      <c r="N104" s="78"/>
      <c r="O104" s="78"/>
      <c r="P104" s="78"/>
      <c r="Q104" s="78"/>
      <c r="R104" s="78"/>
      <c r="S104" s="78"/>
      <c r="T104" s="78"/>
      <c r="U104" s="78"/>
      <c r="V104" s="78"/>
      <c r="W104" s="78"/>
      <c r="X104" s="78"/>
      <c r="Y104" s="78"/>
      <c r="Z104" s="78"/>
      <c r="AA104" s="78"/>
      <c r="AB104" s="78"/>
      <c r="AC104" s="78"/>
      <c r="AD104" s="78"/>
      <c r="AE104" s="78"/>
      <c r="AF104" s="78"/>
      <c r="AG104" s="78"/>
      <c r="AH104" s="78"/>
      <c r="AI104" s="78"/>
      <c r="AJ104" s="78"/>
      <c r="AK104" s="78"/>
      <c r="AL104" s="78"/>
      <c r="AM104" s="78"/>
      <c r="AN104" s="78"/>
      <c r="AO104" s="78"/>
      <c r="AP104" s="78"/>
      <c r="AQ104" s="78"/>
      <c r="AR104" s="78"/>
      <c r="AS104" s="78"/>
      <c r="AT104" s="78"/>
      <c r="AU104" s="78"/>
      <c r="AV104" s="78"/>
      <c r="AW104" s="78"/>
      <c r="AX104" s="78"/>
      <c r="AY104" s="78"/>
    </row>
    <row r="105" spans="1:51">
      <c r="A105" s="78"/>
      <c r="B105" s="78"/>
      <c r="C105" s="78"/>
      <c r="D105" s="78"/>
      <c r="E105" s="78"/>
      <c r="F105" s="78"/>
      <c r="G105" s="78"/>
      <c r="H105" s="78"/>
      <c r="I105" s="78"/>
      <c r="J105" s="78"/>
      <c r="K105" s="78"/>
      <c r="L105" s="78"/>
      <c r="M105" s="78"/>
      <c r="N105" s="78"/>
      <c r="O105" s="78"/>
      <c r="P105" s="78"/>
      <c r="Q105" s="78"/>
      <c r="R105" s="78"/>
      <c r="S105" s="78"/>
      <c r="T105" s="78"/>
      <c r="U105" s="78"/>
      <c r="V105" s="78"/>
      <c r="W105" s="78"/>
      <c r="X105" s="78"/>
      <c r="Y105" s="78"/>
      <c r="Z105" s="78"/>
      <c r="AA105" s="78"/>
      <c r="AB105" s="78"/>
      <c r="AC105" s="78"/>
      <c r="AD105" s="78"/>
      <c r="AE105" s="78"/>
      <c r="AF105" s="78"/>
      <c r="AG105" s="78"/>
      <c r="AH105" s="78"/>
      <c r="AI105" s="78"/>
      <c r="AJ105" s="78"/>
      <c r="AK105" s="78"/>
      <c r="AL105" s="78"/>
      <c r="AM105" s="78"/>
      <c r="AN105" s="78"/>
      <c r="AO105" s="78"/>
      <c r="AP105" s="78"/>
      <c r="AQ105" s="78"/>
      <c r="AR105" s="78"/>
      <c r="AS105" s="78"/>
      <c r="AT105" s="78"/>
      <c r="AU105" s="78"/>
      <c r="AV105" s="78"/>
      <c r="AW105" s="78"/>
      <c r="AX105" s="78"/>
      <c r="AY105" s="78"/>
    </row>
    <row r="106" spans="1:51">
      <c r="A106" s="78"/>
      <c r="B106" s="78"/>
      <c r="C106" s="78"/>
      <c r="D106" s="78"/>
      <c r="E106" s="78"/>
      <c r="F106" s="78"/>
      <c r="G106" s="78"/>
      <c r="H106" s="78"/>
      <c r="I106" s="78"/>
      <c r="J106" s="78"/>
      <c r="K106" s="78"/>
      <c r="L106" s="78"/>
      <c r="M106" s="78"/>
      <c r="N106" s="78"/>
      <c r="O106" s="78"/>
      <c r="P106" s="78"/>
      <c r="Q106" s="78"/>
      <c r="R106" s="78"/>
      <c r="S106" s="78"/>
      <c r="T106" s="78"/>
      <c r="U106" s="78"/>
      <c r="V106" s="78"/>
      <c r="W106" s="78"/>
      <c r="X106" s="78"/>
      <c r="Y106" s="78"/>
      <c r="Z106" s="78"/>
      <c r="AA106" s="78"/>
      <c r="AB106" s="78"/>
      <c r="AC106" s="78"/>
      <c r="AD106" s="78"/>
      <c r="AE106" s="78"/>
      <c r="AF106" s="78"/>
      <c r="AG106" s="78"/>
      <c r="AH106" s="78"/>
      <c r="AI106" s="78"/>
      <c r="AJ106" s="78"/>
      <c r="AK106" s="78"/>
      <c r="AL106" s="78"/>
      <c r="AM106" s="78"/>
      <c r="AN106" s="78"/>
      <c r="AO106" s="78"/>
      <c r="AP106" s="78"/>
      <c r="AQ106" s="78"/>
      <c r="AR106" s="78"/>
      <c r="AS106" s="78"/>
      <c r="AT106" s="78"/>
      <c r="AU106" s="78"/>
      <c r="AV106" s="78"/>
      <c r="AW106" s="78"/>
      <c r="AX106" s="78"/>
      <c r="AY106" s="78"/>
    </row>
    <row r="107" spans="1:51">
      <c r="A107" s="78"/>
      <c r="B107" s="78"/>
      <c r="C107" s="78"/>
      <c r="D107" s="78"/>
      <c r="E107" s="78"/>
      <c r="F107" s="78"/>
      <c r="G107" s="78"/>
      <c r="H107" s="78"/>
      <c r="I107" s="78"/>
      <c r="J107" s="78"/>
      <c r="K107" s="78"/>
      <c r="L107" s="78"/>
      <c r="M107" s="78"/>
      <c r="N107" s="78"/>
      <c r="O107" s="78"/>
      <c r="P107" s="78"/>
      <c r="Q107" s="78"/>
      <c r="R107" s="78"/>
      <c r="S107" s="78"/>
      <c r="T107" s="78"/>
      <c r="U107" s="78"/>
      <c r="V107" s="78"/>
      <c r="W107" s="78"/>
      <c r="X107" s="78"/>
      <c r="Y107" s="78"/>
      <c r="Z107" s="78"/>
      <c r="AA107" s="78"/>
      <c r="AB107" s="78"/>
      <c r="AC107" s="78"/>
      <c r="AD107" s="78"/>
      <c r="AE107" s="78"/>
      <c r="AF107" s="78"/>
      <c r="AG107" s="78"/>
      <c r="AH107" s="78"/>
      <c r="AI107" s="78"/>
      <c r="AJ107" s="78"/>
      <c r="AK107" s="78"/>
      <c r="AL107" s="78"/>
      <c r="AM107" s="78"/>
      <c r="AN107" s="78"/>
      <c r="AO107" s="78"/>
      <c r="AP107" s="78"/>
      <c r="AQ107" s="78"/>
      <c r="AR107" s="78"/>
      <c r="AS107" s="78"/>
      <c r="AT107" s="78"/>
      <c r="AU107" s="78"/>
      <c r="AV107" s="78"/>
      <c r="AW107" s="78"/>
      <c r="AX107" s="78"/>
      <c r="AY107" s="78"/>
    </row>
    <row r="108" spans="1:51">
      <c r="A108" s="78"/>
      <c r="B108" s="78"/>
      <c r="C108" s="78"/>
      <c r="D108" s="78"/>
      <c r="E108" s="78"/>
      <c r="F108" s="78"/>
      <c r="G108" s="78"/>
      <c r="H108" s="78"/>
      <c r="I108" s="78"/>
      <c r="J108" s="78"/>
      <c r="K108" s="78"/>
      <c r="L108" s="78"/>
      <c r="M108" s="78"/>
      <c r="N108" s="78"/>
      <c r="O108" s="78"/>
      <c r="P108" s="78"/>
      <c r="Q108" s="78"/>
      <c r="R108" s="78"/>
      <c r="S108" s="78"/>
      <c r="T108" s="78"/>
      <c r="U108" s="78"/>
      <c r="V108" s="78"/>
      <c r="W108" s="78"/>
      <c r="X108" s="78"/>
      <c r="Y108" s="78"/>
      <c r="Z108" s="78"/>
      <c r="AA108" s="78"/>
      <c r="AB108" s="78"/>
      <c r="AC108" s="78"/>
      <c r="AD108" s="78"/>
      <c r="AE108" s="78"/>
      <c r="AF108" s="78"/>
      <c r="AG108" s="78"/>
      <c r="AH108" s="78"/>
      <c r="AI108" s="78"/>
      <c r="AJ108" s="78"/>
      <c r="AK108" s="78"/>
      <c r="AL108" s="78"/>
      <c r="AM108" s="78"/>
      <c r="AN108" s="78"/>
      <c r="AO108" s="78"/>
      <c r="AP108" s="78"/>
      <c r="AQ108" s="78"/>
      <c r="AR108" s="78"/>
      <c r="AS108" s="78"/>
      <c r="AT108" s="78"/>
      <c r="AU108" s="78"/>
      <c r="AV108" s="78"/>
      <c r="AW108" s="78"/>
      <c r="AX108" s="78"/>
      <c r="AY108" s="78"/>
    </row>
    <row r="109" spans="1:51">
      <c r="A109" s="78"/>
      <c r="B109" s="78"/>
      <c r="C109" s="78"/>
      <c r="D109" s="78"/>
      <c r="E109" s="78"/>
      <c r="F109" s="78"/>
      <c r="G109" s="78"/>
      <c r="H109" s="78"/>
      <c r="I109" s="78"/>
      <c r="J109" s="78"/>
      <c r="K109" s="78"/>
      <c r="L109" s="78"/>
      <c r="M109" s="78"/>
      <c r="N109" s="78"/>
      <c r="O109" s="78"/>
      <c r="P109" s="78"/>
      <c r="Q109" s="78"/>
      <c r="R109" s="78"/>
      <c r="S109" s="78"/>
      <c r="T109" s="78"/>
      <c r="U109" s="78"/>
      <c r="V109" s="78"/>
      <c r="W109" s="78"/>
      <c r="X109" s="78"/>
      <c r="Y109" s="78"/>
      <c r="Z109" s="78"/>
      <c r="AA109" s="78"/>
      <c r="AB109" s="78"/>
      <c r="AC109" s="78"/>
      <c r="AD109" s="78"/>
      <c r="AE109" s="78"/>
      <c r="AF109" s="78"/>
      <c r="AG109" s="78"/>
      <c r="AH109" s="78"/>
      <c r="AI109" s="78"/>
      <c r="AJ109" s="78"/>
      <c r="AK109" s="78"/>
      <c r="AL109" s="78"/>
      <c r="AM109" s="78"/>
      <c r="AN109" s="78"/>
      <c r="AO109" s="78"/>
      <c r="AP109" s="78"/>
      <c r="AQ109" s="78"/>
      <c r="AR109" s="78"/>
      <c r="AS109" s="78"/>
      <c r="AT109" s="78"/>
      <c r="AU109" s="78"/>
      <c r="AV109" s="78"/>
      <c r="AW109" s="78"/>
      <c r="AX109" s="78"/>
      <c r="AY109" s="78"/>
    </row>
    <row r="110" spans="1:51">
      <c r="A110" s="78"/>
      <c r="B110" s="78"/>
      <c r="C110" s="78"/>
      <c r="D110" s="78"/>
      <c r="E110" s="78"/>
      <c r="F110" s="78"/>
      <c r="G110" s="78"/>
      <c r="H110" s="78"/>
      <c r="I110" s="78"/>
      <c r="J110" s="78"/>
      <c r="K110" s="78"/>
      <c r="L110" s="78"/>
      <c r="M110" s="78"/>
      <c r="N110" s="78"/>
      <c r="O110" s="78"/>
      <c r="P110" s="78"/>
      <c r="Q110" s="78"/>
      <c r="R110" s="78"/>
      <c r="S110" s="78"/>
      <c r="T110" s="78"/>
      <c r="U110" s="78"/>
      <c r="V110" s="78"/>
      <c r="W110" s="78"/>
      <c r="X110" s="78"/>
      <c r="Y110" s="78"/>
      <c r="Z110" s="78"/>
      <c r="AA110" s="78"/>
      <c r="AB110" s="78"/>
      <c r="AC110" s="78"/>
      <c r="AD110" s="78"/>
      <c r="AE110" s="78"/>
      <c r="AF110" s="78"/>
      <c r="AG110" s="78"/>
      <c r="AH110" s="78"/>
      <c r="AI110" s="78"/>
      <c r="AJ110" s="78"/>
      <c r="AK110" s="78"/>
      <c r="AL110" s="78"/>
      <c r="AM110" s="78"/>
      <c r="AN110" s="78"/>
      <c r="AO110" s="78"/>
      <c r="AP110" s="78"/>
      <c r="AQ110" s="78"/>
      <c r="AR110" s="78"/>
      <c r="AS110" s="78"/>
      <c r="AT110" s="78"/>
      <c r="AU110" s="78"/>
      <c r="AV110" s="78"/>
      <c r="AW110" s="78"/>
      <c r="AX110" s="78"/>
      <c r="AY110" s="78"/>
    </row>
    <row r="111" spans="1:51">
      <c r="A111" s="78"/>
      <c r="B111" s="78"/>
      <c r="C111" s="78"/>
      <c r="D111" s="78"/>
      <c r="E111" s="78"/>
      <c r="F111" s="78"/>
      <c r="G111" s="78"/>
      <c r="H111" s="78"/>
      <c r="I111" s="78"/>
      <c r="J111" s="78"/>
      <c r="K111" s="78"/>
      <c r="L111" s="78"/>
      <c r="M111" s="78"/>
      <c r="N111" s="78"/>
      <c r="O111" s="78"/>
      <c r="P111" s="78"/>
      <c r="Q111" s="78"/>
      <c r="R111" s="78"/>
      <c r="S111" s="78"/>
      <c r="T111" s="78"/>
      <c r="U111" s="78"/>
      <c r="V111" s="78"/>
      <c r="W111" s="78"/>
      <c r="X111" s="78"/>
      <c r="Y111" s="78"/>
      <c r="Z111" s="78"/>
      <c r="AA111" s="78"/>
      <c r="AB111" s="78"/>
      <c r="AC111" s="78"/>
      <c r="AD111" s="78"/>
      <c r="AE111" s="78"/>
      <c r="AF111" s="78"/>
      <c r="AG111" s="78"/>
      <c r="AH111" s="78"/>
      <c r="AI111" s="78"/>
      <c r="AJ111" s="78"/>
      <c r="AK111" s="78"/>
      <c r="AL111" s="78"/>
      <c r="AM111" s="78"/>
      <c r="AN111" s="78"/>
      <c r="AO111" s="78"/>
      <c r="AP111" s="78"/>
      <c r="AQ111" s="78"/>
      <c r="AR111" s="78"/>
      <c r="AS111" s="78"/>
      <c r="AT111" s="78"/>
      <c r="AU111" s="78"/>
      <c r="AV111" s="78"/>
      <c r="AW111" s="78"/>
      <c r="AX111" s="78"/>
      <c r="AY111" s="78"/>
    </row>
    <row r="112" spans="1:51">
      <c r="A112" s="78"/>
      <c r="B112" s="78"/>
      <c r="C112" s="78"/>
      <c r="D112" s="78"/>
      <c r="E112" s="78"/>
      <c r="F112" s="78"/>
      <c r="G112" s="78"/>
      <c r="H112" s="78"/>
      <c r="I112" s="78"/>
      <c r="J112" s="78"/>
      <c r="K112" s="78"/>
      <c r="L112" s="78"/>
      <c r="M112" s="78"/>
      <c r="N112" s="78"/>
      <c r="O112" s="78"/>
      <c r="P112" s="78"/>
      <c r="Q112" s="78"/>
      <c r="R112" s="78"/>
      <c r="S112" s="78"/>
      <c r="T112" s="78"/>
      <c r="U112" s="78"/>
      <c r="V112" s="78"/>
      <c r="W112" s="78"/>
      <c r="X112" s="78"/>
      <c r="Y112" s="78"/>
      <c r="Z112" s="78"/>
      <c r="AA112" s="78"/>
      <c r="AB112" s="78"/>
      <c r="AC112" s="78"/>
      <c r="AD112" s="78"/>
      <c r="AE112" s="78"/>
      <c r="AF112" s="78"/>
      <c r="AG112" s="78"/>
      <c r="AH112" s="78"/>
      <c r="AI112" s="78"/>
      <c r="AJ112" s="78"/>
      <c r="AK112" s="78"/>
      <c r="AL112" s="78"/>
      <c r="AM112" s="78"/>
      <c r="AN112" s="78"/>
      <c r="AO112" s="78"/>
      <c r="AP112" s="78"/>
      <c r="AQ112" s="78"/>
      <c r="AR112" s="78"/>
      <c r="AS112" s="78"/>
      <c r="AT112" s="78"/>
      <c r="AU112" s="78"/>
      <c r="AV112" s="78"/>
      <c r="AW112" s="78"/>
      <c r="AX112" s="78"/>
      <c r="AY112" s="78"/>
    </row>
    <row r="113" spans="1:51">
      <c r="A113" s="78"/>
      <c r="B113" s="78"/>
      <c r="C113" s="78"/>
      <c r="D113" s="78"/>
      <c r="E113" s="78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D113" s="78"/>
      <c r="AE113" s="78"/>
      <c r="AF113" s="78"/>
      <c r="AG113" s="78"/>
      <c r="AH113" s="78"/>
      <c r="AI113" s="78"/>
      <c r="AJ113" s="78"/>
      <c r="AK113" s="78"/>
      <c r="AL113" s="78"/>
      <c r="AM113" s="78"/>
      <c r="AN113" s="78"/>
      <c r="AO113" s="78"/>
      <c r="AP113" s="78"/>
      <c r="AQ113" s="78"/>
      <c r="AR113" s="78"/>
      <c r="AS113" s="78"/>
      <c r="AT113" s="78"/>
      <c r="AU113" s="78"/>
      <c r="AV113" s="78"/>
      <c r="AW113" s="78"/>
      <c r="AX113" s="78"/>
      <c r="AY113" s="78"/>
    </row>
    <row r="114" spans="1:51">
      <c r="A114" s="78"/>
      <c r="B114" s="78"/>
      <c r="C114" s="78"/>
      <c r="D114" s="78"/>
      <c r="E114" s="78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D114" s="78"/>
      <c r="AE114" s="78"/>
      <c r="AF114" s="78"/>
      <c r="AG114" s="78"/>
      <c r="AH114" s="78"/>
      <c r="AI114" s="78"/>
      <c r="AJ114" s="78"/>
      <c r="AK114" s="78"/>
      <c r="AL114" s="78"/>
      <c r="AM114" s="78"/>
      <c r="AN114" s="78"/>
      <c r="AO114" s="78"/>
      <c r="AP114" s="78"/>
      <c r="AQ114" s="78"/>
      <c r="AR114" s="78"/>
      <c r="AS114" s="78"/>
      <c r="AT114" s="78"/>
      <c r="AU114" s="78"/>
      <c r="AV114" s="78"/>
      <c r="AW114" s="78"/>
      <c r="AX114" s="78"/>
      <c r="AY114" s="78"/>
    </row>
    <row r="115" spans="1:51">
      <c r="A115" s="78"/>
      <c r="B115" s="78"/>
      <c r="C115" s="78"/>
      <c r="D115" s="78"/>
      <c r="E115" s="78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D115" s="78"/>
      <c r="AE115" s="78"/>
      <c r="AF115" s="78"/>
      <c r="AG115" s="78"/>
      <c r="AH115" s="78"/>
      <c r="AI115" s="78"/>
      <c r="AJ115" s="78"/>
      <c r="AK115" s="78"/>
      <c r="AL115" s="78"/>
      <c r="AM115" s="78"/>
      <c r="AN115" s="78"/>
      <c r="AO115" s="78"/>
      <c r="AP115" s="78"/>
      <c r="AQ115" s="78"/>
      <c r="AR115" s="78"/>
      <c r="AS115" s="78"/>
      <c r="AT115" s="78"/>
      <c r="AU115" s="78"/>
      <c r="AV115" s="78"/>
      <c r="AW115" s="78"/>
      <c r="AX115" s="78"/>
      <c r="AY115" s="78"/>
    </row>
    <row r="116" spans="1:51">
      <c r="A116" s="78"/>
      <c r="B116" s="78"/>
      <c r="C116" s="78"/>
      <c r="D116" s="78"/>
      <c r="E116" s="78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D116" s="78"/>
      <c r="AE116" s="78"/>
      <c r="AF116" s="78"/>
      <c r="AG116" s="78"/>
      <c r="AH116" s="78"/>
      <c r="AI116" s="78"/>
      <c r="AJ116" s="78"/>
      <c r="AK116" s="78"/>
      <c r="AL116" s="78"/>
      <c r="AM116" s="78"/>
      <c r="AN116" s="78"/>
      <c r="AO116" s="78"/>
      <c r="AP116" s="78"/>
      <c r="AQ116" s="78"/>
      <c r="AR116" s="78"/>
      <c r="AS116" s="78"/>
      <c r="AT116" s="78"/>
      <c r="AU116" s="78"/>
      <c r="AV116" s="78"/>
      <c r="AW116" s="78"/>
      <c r="AX116" s="78"/>
      <c r="AY116" s="78"/>
    </row>
    <row r="117" spans="1:51">
      <c r="A117" s="78"/>
      <c r="B117" s="78"/>
      <c r="C117" s="78"/>
      <c r="D117" s="78"/>
      <c r="E117" s="78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D117" s="78"/>
      <c r="AE117" s="78"/>
      <c r="AF117" s="78"/>
      <c r="AG117" s="78"/>
      <c r="AH117" s="78"/>
      <c r="AI117" s="78"/>
      <c r="AJ117" s="78"/>
      <c r="AK117" s="78"/>
      <c r="AL117" s="78"/>
      <c r="AM117" s="78"/>
      <c r="AN117" s="78"/>
      <c r="AO117" s="78"/>
      <c r="AP117" s="78"/>
      <c r="AQ117" s="78"/>
      <c r="AR117" s="78"/>
      <c r="AS117" s="78"/>
      <c r="AT117" s="78"/>
      <c r="AU117" s="78"/>
      <c r="AV117" s="78"/>
      <c r="AW117" s="78"/>
      <c r="AX117" s="78"/>
      <c r="AY117" s="78"/>
    </row>
    <row r="118" spans="1:51">
      <c r="A118" s="78"/>
      <c r="B118" s="78"/>
      <c r="C118" s="78"/>
      <c r="D118" s="78"/>
      <c r="E118" s="78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D118" s="78"/>
      <c r="AE118" s="78"/>
      <c r="AF118" s="78"/>
      <c r="AG118" s="78"/>
      <c r="AH118" s="78"/>
      <c r="AI118" s="78"/>
      <c r="AJ118" s="78"/>
      <c r="AK118" s="78"/>
      <c r="AL118" s="78"/>
      <c r="AM118" s="78"/>
      <c r="AN118" s="78"/>
      <c r="AO118" s="78"/>
      <c r="AP118" s="78"/>
      <c r="AQ118" s="78"/>
      <c r="AR118" s="78"/>
      <c r="AS118" s="78"/>
      <c r="AT118" s="78"/>
      <c r="AU118" s="78"/>
      <c r="AV118" s="78"/>
      <c r="AW118" s="78"/>
      <c r="AX118" s="78"/>
      <c r="AY118" s="78"/>
    </row>
    <row r="119" spans="1:51">
      <c r="A119" s="78"/>
      <c r="B119" s="78"/>
      <c r="C119" s="78"/>
      <c r="D119" s="78"/>
      <c r="E119" s="78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D119" s="78"/>
      <c r="AE119" s="78"/>
      <c r="AF119" s="78"/>
      <c r="AG119" s="78"/>
      <c r="AH119" s="78"/>
      <c r="AI119" s="78"/>
      <c r="AJ119" s="78"/>
      <c r="AK119" s="78"/>
      <c r="AL119" s="78"/>
      <c r="AM119" s="78"/>
      <c r="AN119" s="78"/>
      <c r="AO119" s="78"/>
      <c r="AP119" s="78"/>
      <c r="AQ119" s="78"/>
      <c r="AR119" s="78"/>
      <c r="AS119" s="78"/>
      <c r="AT119" s="78"/>
      <c r="AU119" s="78"/>
      <c r="AV119" s="78"/>
      <c r="AW119" s="78"/>
      <c r="AX119" s="78"/>
      <c r="AY119" s="78"/>
    </row>
    <row r="120" spans="1:51">
      <c r="A120" s="78"/>
      <c r="B120" s="78"/>
      <c r="C120" s="78"/>
      <c r="D120" s="78"/>
      <c r="E120" s="78"/>
      <c r="F120" s="78"/>
      <c r="G120" s="78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  <c r="AD120" s="78"/>
      <c r="AE120" s="78"/>
      <c r="AF120" s="78"/>
      <c r="AG120" s="78"/>
      <c r="AH120" s="78"/>
      <c r="AI120" s="78"/>
      <c r="AJ120" s="78"/>
      <c r="AK120" s="78"/>
      <c r="AL120" s="78"/>
      <c r="AM120" s="78"/>
      <c r="AN120" s="78"/>
      <c r="AO120" s="78"/>
      <c r="AP120" s="78"/>
      <c r="AQ120" s="78"/>
      <c r="AR120" s="78"/>
      <c r="AS120" s="78"/>
      <c r="AT120" s="78"/>
      <c r="AU120" s="78"/>
      <c r="AV120" s="78"/>
      <c r="AW120" s="78"/>
      <c r="AX120" s="78"/>
      <c r="AY120" s="78"/>
    </row>
    <row r="121" spans="1:51">
      <c r="A121" s="78"/>
      <c r="B121" s="78"/>
      <c r="C121" s="78"/>
      <c r="D121" s="78"/>
      <c r="E121" s="78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  <c r="AD121" s="78"/>
      <c r="AE121" s="78"/>
      <c r="AF121" s="78"/>
      <c r="AG121" s="78"/>
      <c r="AH121" s="78"/>
      <c r="AI121" s="78"/>
      <c r="AJ121" s="78"/>
      <c r="AK121" s="78"/>
      <c r="AL121" s="78"/>
      <c r="AM121" s="78"/>
      <c r="AN121" s="78"/>
      <c r="AO121" s="78"/>
      <c r="AP121" s="78"/>
      <c r="AQ121" s="78"/>
      <c r="AR121" s="78"/>
      <c r="AS121" s="78"/>
      <c r="AT121" s="78"/>
      <c r="AU121" s="78"/>
      <c r="AV121" s="78"/>
      <c r="AW121" s="78"/>
      <c r="AX121" s="78"/>
      <c r="AY121" s="78"/>
    </row>
    <row r="122" spans="1:51">
      <c r="A122" s="78"/>
      <c r="B122" s="78"/>
      <c r="C122" s="78"/>
      <c r="D122" s="78"/>
      <c r="E122" s="78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  <c r="AB122" s="78"/>
      <c r="AC122" s="78"/>
      <c r="AD122" s="78"/>
      <c r="AE122" s="78"/>
      <c r="AF122" s="78"/>
      <c r="AG122" s="78"/>
      <c r="AH122" s="78"/>
      <c r="AI122" s="78"/>
      <c r="AJ122" s="78"/>
      <c r="AK122" s="78"/>
      <c r="AL122" s="78"/>
      <c r="AM122" s="78"/>
      <c r="AN122" s="78"/>
      <c r="AO122" s="78"/>
      <c r="AP122" s="78"/>
      <c r="AQ122" s="78"/>
      <c r="AR122" s="78"/>
      <c r="AS122" s="78"/>
      <c r="AT122" s="78"/>
      <c r="AU122" s="78"/>
      <c r="AV122" s="78"/>
      <c r="AW122" s="78"/>
      <c r="AX122" s="78"/>
      <c r="AY122" s="78"/>
    </row>
    <row r="123" spans="1:51">
      <c r="A123" s="78"/>
      <c r="B123" s="78"/>
      <c r="C123" s="78"/>
      <c r="D123" s="78"/>
      <c r="E123" s="78"/>
      <c r="F123" s="78"/>
      <c r="G123" s="78"/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78"/>
      <c r="AB123" s="78"/>
      <c r="AC123" s="78"/>
      <c r="AD123" s="78"/>
      <c r="AE123" s="78"/>
      <c r="AF123" s="78"/>
      <c r="AG123" s="78"/>
      <c r="AH123" s="78"/>
      <c r="AI123" s="78"/>
      <c r="AJ123" s="78"/>
      <c r="AK123" s="78"/>
      <c r="AL123" s="78"/>
      <c r="AM123" s="78"/>
      <c r="AN123" s="78"/>
      <c r="AO123" s="78"/>
      <c r="AP123" s="78"/>
      <c r="AQ123" s="78"/>
      <c r="AR123" s="78"/>
      <c r="AS123" s="78"/>
      <c r="AT123" s="78"/>
      <c r="AU123" s="78"/>
      <c r="AV123" s="78"/>
      <c r="AW123" s="78"/>
      <c r="AX123" s="78"/>
      <c r="AY123" s="78"/>
    </row>
    <row r="124" spans="1:51">
      <c r="A124" s="78"/>
      <c r="B124" s="78"/>
      <c r="C124" s="78"/>
      <c r="D124" s="78"/>
      <c r="E124" s="78"/>
      <c r="F124" s="78"/>
      <c r="G124" s="78"/>
      <c r="H124" s="78"/>
      <c r="I124" s="78"/>
      <c r="J124" s="78"/>
      <c r="K124" s="78"/>
      <c r="L124" s="78"/>
      <c r="M124" s="78"/>
      <c r="N124" s="78"/>
      <c r="O124" s="78"/>
      <c r="P124" s="78"/>
      <c r="Q124" s="78"/>
      <c r="R124" s="78"/>
      <c r="S124" s="78"/>
      <c r="T124" s="78"/>
      <c r="U124" s="78"/>
      <c r="V124" s="78"/>
      <c r="W124" s="78"/>
      <c r="X124" s="78"/>
      <c r="Y124" s="78"/>
      <c r="Z124" s="78"/>
      <c r="AA124" s="78"/>
      <c r="AB124" s="78"/>
      <c r="AC124" s="78"/>
      <c r="AD124" s="78"/>
      <c r="AE124" s="78"/>
      <c r="AF124" s="78"/>
      <c r="AG124" s="78"/>
      <c r="AH124" s="78"/>
      <c r="AI124" s="78"/>
      <c r="AJ124" s="78"/>
      <c r="AK124" s="78"/>
      <c r="AL124" s="78"/>
      <c r="AM124" s="78"/>
      <c r="AN124" s="78"/>
      <c r="AO124" s="78"/>
      <c r="AP124" s="78"/>
      <c r="AQ124" s="78"/>
      <c r="AR124" s="78"/>
      <c r="AS124" s="78"/>
      <c r="AT124" s="78"/>
      <c r="AU124" s="78"/>
      <c r="AV124" s="78"/>
      <c r="AW124" s="78"/>
      <c r="AX124" s="78"/>
      <c r="AY124" s="78"/>
    </row>
    <row r="125" spans="1:51">
      <c r="A125" s="78"/>
      <c r="B125" s="78"/>
      <c r="C125" s="78"/>
      <c r="D125" s="78"/>
      <c r="E125" s="78"/>
      <c r="F125" s="78"/>
      <c r="G125" s="78"/>
      <c r="H125" s="78"/>
      <c r="I125" s="78"/>
      <c r="J125" s="78"/>
      <c r="K125" s="78"/>
      <c r="L125" s="78"/>
      <c r="M125" s="78"/>
      <c r="N125" s="78"/>
      <c r="O125" s="78"/>
      <c r="P125" s="78"/>
      <c r="Q125" s="78"/>
      <c r="R125" s="78"/>
      <c r="S125" s="78"/>
      <c r="T125" s="78"/>
      <c r="U125" s="78"/>
      <c r="V125" s="78"/>
      <c r="W125" s="78"/>
      <c r="X125" s="78"/>
      <c r="Y125" s="78"/>
      <c r="Z125" s="78"/>
      <c r="AA125" s="78"/>
      <c r="AB125" s="78"/>
      <c r="AC125" s="78"/>
      <c r="AD125" s="78"/>
      <c r="AE125" s="78"/>
      <c r="AF125" s="78"/>
      <c r="AG125" s="78"/>
      <c r="AH125" s="78"/>
      <c r="AI125" s="78"/>
      <c r="AJ125" s="78"/>
      <c r="AK125" s="78"/>
      <c r="AL125" s="78"/>
      <c r="AM125" s="78"/>
      <c r="AN125" s="78"/>
      <c r="AO125" s="78"/>
      <c r="AP125" s="78"/>
      <c r="AQ125" s="78"/>
      <c r="AR125" s="78"/>
      <c r="AS125" s="78"/>
      <c r="AT125" s="78"/>
      <c r="AU125" s="78"/>
      <c r="AV125" s="78"/>
      <c r="AW125" s="78"/>
      <c r="AX125" s="78"/>
      <c r="AY125" s="78"/>
    </row>
    <row r="126" spans="1:51">
      <c r="A126" s="78"/>
      <c r="B126" s="78"/>
      <c r="C126" s="78"/>
      <c r="D126" s="78"/>
      <c r="E126" s="78"/>
      <c r="F126" s="78"/>
      <c r="G126" s="78"/>
      <c r="H126" s="78"/>
      <c r="I126" s="78"/>
      <c r="J126" s="78"/>
      <c r="K126" s="78"/>
      <c r="L126" s="78"/>
      <c r="M126" s="78"/>
      <c r="N126" s="78"/>
      <c r="O126" s="78"/>
      <c r="P126" s="78"/>
      <c r="Q126" s="78"/>
      <c r="R126" s="78"/>
      <c r="S126" s="78"/>
      <c r="T126" s="78"/>
      <c r="U126" s="78"/>
      <c r="V126" s="78"/>
      <c r="W126" s="78"/>
      <c r="X126" s="78"/>
      <c r="Y126" s="78"/>
      <c r="Z126" s="78"/>
      <c r="AA126" s="78"/>
      <c r="AB126" s="78"/>
      <c r="AC126" s="78"/>
      <c r="AD126" s="78"/>
      <c r="AE126" s="78"/>
      <c r="AF126" s="78"/>
      <c r="AG126" s="78"/>
      <c r="AH126" s="78"/>
      <c r="AI126" s="78"/>
      <c r="AJ126" s="78"/>
      <c r="AK126" s="78"/>
      <c r="AL126" s="78"/>
      <c r="AM126" s="78"/>
      <c r="AN126" s="78"/>
      <c r="AO126" s="78"/>
      <c r="AP126" s="78"/>
      <c r="AQ126" s="78"/>
      <c r="AR126" s="78"/>
      <c r="AS126" s="78"/>
      <c r="AT126" s="78"/>
      <c r="AU126" s="78"/>
      <c r="AV126" s="78"/>
      <c r="AW126" s="78"/>
      <c r="AX126" s="78"/>
      <c r="AY126" s="78"/>
    </row>
    <row r="127" spans="1:51">
      <c r="A127" s="78"/>
      <c r="B127" s="78"/>
      <c r="C127" s="78"/>
      <c r="D127" s="78"/>
      <c r="E127" s="78"/>
      <c r="F127" s="78"/>
      <c r="G127" s="78"/>
      <c r="H127" s="78"/>
      <c r="I127" s="78"/>
      <c r="J127" s="78"/>
      <c r="K127" s="78"/>
      <c r="L127" s="78"/>
      <c r="M127" s="78"/>
      <c r="N127" s="78"/>
      <c r="O127" s="78"/>
      <c r="P127" s="78"/>
      <c r="Q127" s="78"/>
      <c r="R127" s="78"/>
      <c r="S127" s="78"/>
      <c r="T127" s="78"/>
      <c r="U127" s="78"/>
      <c r="V127" s="78"/>
      <c r="W127" s="78"/>
      <c r="X127" s="78"/>
      <c r="Y127" s="78"/>
      <c r="Z127" s="78"/>
      <c r="AA127" s="78"/>
      <c r="AB127" s="78"/>
      <c r="AC127" s="78"/>
      <c r="AD127" s="78"/>
      <c r="AE127" s="78"/>
      <c r="AF127" s="78"/>
      <c r="AG127" s="78"/>
      <c r="AH127" s="78"/>
      <c r="AI127" s="78"/>
      <c r="AJ127" s="78"/>
      <c r="AK127" s="78"/>
      <c r="AL127" s="78"/>
      <c r="AM127" s="78"/>
      <c r="AN127" s="78"/>
      <c r="AO127" s="78"/>
      <c r="AP127" s="78"/>
      <c r="AQ127" s="78"/>
      <c r="AR127" s="78"/>
      <c r="AS127" s="78"/>
      <c r="AT127" s="78"/>
      <c r="AU127" s="78"/>
      <c r="AV127" s="78"/>
      <c r="AW127" s="78"/>
      <c r="AX127" s="78"/>
      <c r="AY127" s="78"/>
    </row>
    <row r="128" spans="1:51">
      <c r="A128" s="78"/>
      <c r="B128" s="78"/>
      <c r="C128" s="78"/>
      <c r="D128" s="78"/>
      <c r="E128" s="78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  <c r="AD128" s="78"/>
      <c r="AE128" s="78"/>
      <c r="AF128" s="78"/>
      <c r="AG128" s="78"/>
      <c r="AH128" s="78"/>
      <c r="AI128" s="78"/>
      <c r="AJ128" s="78"/>
      <c r="AK128" s="78"/>
      <c r="AL128" s="78"/>
      <c r="AM128" s="78"/>
      <c r="AN128" s="78"/>
      <c r="AO128" s="78"/>
      <c r="AP128" s="78"/>
      <c r="AQ128" s="78"/>
      <c r="AR128" s="78"/>
      <c r="AS128" s="78"/>
      <c r="AT128" s="78"/>
      <c r="AU128" s="78"/>
      <c r="AV128" s="78"/>
      <c r="AW128" s="78"/>
      <c r="AX128" s="78"/>
      <c r="AY128" s="78"/>
    </row>
    <row r="129" spans="1:51">
      <c r="A129" s="78"/>
      <c r="B129" s="78"/>
      <c r="C129" s="78"/>
      <c r="D129" s="78"/>
      <c r="E129" s="78"/>
      <c r="F129" s="78"/>
      <c r="G129" s="78"/>
      <c r="H129" s="78"/>
      <c r="I129" s="78"/>
      <c r="J129" s="78"/>
      <c r="K129" s="78"/>
      <c r="L129" s="78"/>
      <c r="M129" s="78"/>
      <c r="N129" s="78"/>
      <c r="O129" s="78"/>
      <c r="P129" s="78"/>
      <c r="Q129" s="78"/>
      <c r="R129" s="78"/>
      <c r="S129" s="78"/>
      <c r="T129" s="78"/>
      <c r="U129" s="78"/>
      <c r="V129" s="78"/>
      <c r="W129" s="78"/>
      <c r="X129" s="78"/>
      <c r="Y129" s="78"/>
      <c r="Z129" s="78"/>
      <c r="AA129" s="78"/>
      <c r="AB129" s="78"/>
      <c r="AC129" s="78"/>
      <c r="AD129" s="78"/>
      <c r="AE129" s="78"/>
      <c r="AF129" s="78"/>
      <c r="AG129" s="78"/>
      <c r="AH129" s="78"/>
      <c r="AI129" s="78"/>
      <c r="AJ129" s="78"/>
      <c r="AK129" s="78"/>
      <c r="AL129" s="78"/>
      <c r="AM129" s="78"/>
      <c r="AN129" s="78"/>
      <c r="AO129" s="78"/>
      <c r="AP129" s="78"/>
      <c r="AQ129" s="78"/>
      <c r="AR129" s="78"/>
      <c r="AS129" s="78"/>
      <c r="AT129" s="78"/>
      <c r="AU129" s="78"/>
      <c r="AV129" s="78"/>
      <c r="AW129" s="78"/>
      <c r="AX129" s="78"/>
      <c r="AY129" s="78"/>
    </row>
    <row r="130" spans="1:51">
      <c r="A130" s="78"/>
      <c r="B130" s="78"/>
      <c r="C130" s="78"/>
      <c r="D130" s="78"/>
      <c r="E130" s="78"/>
      <c r="F130" s="78"/>
      <c r="G130" s="78"/>
      <c r="H130" s="78"/>
      <c r="I130" s="78"/>
      <c r="J130" s="78"/>
      <c r="K130" s="78"/>
      <c r="L130" s="78"/>
      <c r="M130" s="78"/>
      <c r="N130" s="78"/>
      <c r="O130" s="78"/>
      <c r="P130" s="78"/>
      <c r="Q130" s="78"/>
      <c r="R130" s="78"/>
      <c r="S130" s="78"/>
      <c r="T130" s="78"/>
      <c r="U130" s="78"/>
      <c r="V130" s="78"/>
      <c r="W130" s="78"/>
      <c r="X130" s="78"/>
      <c r="Y130" s="78"/>
      <c r="Z130" s="78"/>
      <c r="AA130" s="78"/>
      <c r="AB130" s="78"/>
      <c r="AC130" s="78"/>
      <c r="AD130" s="78"/>
      <c r="AE130" s="78"/>
      <c r="AF130" s="78"/>
      <c r="AG130" s="78"/>
      <c r="AH130" s="78"/>
      <c r="AI130" s="78"/>
      <c r="AJ130" s="78"/>
      <c r="AK130" s="78"/>
      <c r="AL130" s="78"/>
      <c r="AM130" s="78"/>
      <c r="AN130" s="78"/>
      <c r="AO130" s="78"/>
      <c r="AP130" s="78"/>
      <c r="AQ130" s="78"/>
      <c r="AR130" s="78"/>
      <c r="AS130" s="78"/>
      <c r="AT130" s="78"/>
      <c r="AU130" s="78"/>
      <c r="AV130" s="78"/>
      <c r="AW130" s="78"/>
      <c r="AX130" s="78"/>
      <c r="AY130" s="78"/>
    </row>
    <row r="131" spans="1:51">
      <c r="A131" s="78"/>
      <c r="B131" s="78"/>
      <c r="C131" s="78"/>
      <c r="D131" s="78"/>
      <c r="E131" s="78"/>
      <c r="F131" s="78"/>
      <c r="G131" s="78"/>
      <c r="H131" s="78"/>
      <c r="I131" s="78"/>
      <c r="J131" s="78"/>
      <c r="K131" s="78"/>
      <c r="L131" s="78"/>
      <c r="M131" s="78"/>
      <c r="N131" s="78"/>
      <c r="O131" s="78"/>
      <c r="P131" s="78"/>
      <c r="Q131" s="78"/>
      <c r="R131" s="78"/>
      <c r="S131" s="78"/>
      <c r="T131" s="78"/>
      <c r="U131" s="78"/>
      <c r="V131" s="78"/>
      <c r="W131" s="78"/>
      <c r="X131" s="78"/>
      <c r="Y131" s="78"/>
      <c r="Z131" s="78"/>
      <c r="AA131" s="78"/>
      <c r="AB131" s="78"/>
      <c r="AC131" s="78"/>
      <c r="AD131" s="78"/>
      <c r="AE131" s="78"/>
      <c r="AF131" s="78"/>
      <c r="AG131" s="78"/>
      <c r="AH131" s="78"/>
      <c r="AI131" s="78"/>
      <c r="AJ131" s="78"/>
      <c r="AK131" s="78"/>
      <c r="AL131" s="78"/>
      <c r="AM131" s="78"/>
      <c r="AN131" s="78"/>
      <c r="AO131" s="78"/>
      <c r="AP131" s="78"/>
      <c r="AQ131" s="78"/>
      <c r="AR131" s="78"/>
      <c r="AS131" s="78"/>
      <c r="AT131" s="78"/>
      <c r="AU131" s="78"/>
      <c r="AV131" s="78"/>
      <c r="AW131" s="78"/>
      <c r="AX131" s="78"/>
      <c r="AY131" s="78"/>
    </row>
    <row r="132" spans="1:51">
      <c r="A132" s="78"/>
      <c r="B132" s="78"/>
      <c r="C132" s="78"/>
      <c r="D132" s="78"/>
      <c r="E132" s="78"/>
      <c r="F132" s="78"/>
      <c r="G132" s="78"/>
      <c r="H132" s="78"/>
      <c r="I132" s="78"/>
      <c r="J132" s="78"/>
      <c r="K132" s="78"/>
      <c r="L132" s="78"/>
      <c r="M132" s="78"/>
      <c r="N132" s="78"/>
      <c r="O132" s="78"/>
      <c r="P132" s="78"/>
      <c r="Q132" s="78"/>
      <c r="R132" s="78"/>
      <c r="S132" s="78"/>
      <c r="T132" s="78"/>
      <c r="U132" s="78"/>
      <c r="V132" s="78"/>
      <c r="W132" s="78"/>
      <c r="X132" s="78"/>
      <c r="Y132" s="78"/>
      <c r="Z132" s="78"/>
      <c r="AA132" s="78"/>
      <c r="AB132" s="78"/>
      <c r="AC132" s="78"/>
      <c r="AD132" s="78"/>
      <c r="AE132" s="78"/>
      <c r="AF132" s="78"/>
      <c r="AG132" s="78"/>
      <c r="AH132" s="78"/>
      <c r="AI132" s="78"/>
      <c r="AJ132" s="78"/>
      <c r="AK132" s="78"/>
      <c r="AL132" s="78"/>
      <c r="AM132" s="78"/>
      <c r="AN132" s="78"/>
      <c r="AO132" s="78"/>
      <c r="AP132" s="78"/>
      <c r="AQ132" s="78"/>
      <c r="AR132" s="78"/>
      <c r="AS132" s="78"/>
      <c r="AT132" s="78"/>
      <c r="AU132" s="78"/>
      <c r="AV132" s="78"/>
      <c r="AW132" s="78"/>
      <c r="AX132" s="78"/>
      <c r="AY132" s="78"/>
    </row>
    <row r="133" spans="1:51">
      <c r="A133" s="78"/>
      <c r="B133" s="78"/>
      <c r="C133" s="78"/>
      <c r="D133" s="78"/>
      <c r="E133" s="78"/>
      <c r="F133" s="78"/>
      <c r="G133" s="78"/>
      <c r="H133" s="78"/>
      <c r="I133" s="78"/>
      <c r="J133" s="78"/>
      <c r="K133" s="78"/>
      <c r="L133" s="78"/>
      <c r="M133" s="78"/>
      <c r="N133" s="78"/>
      <c r="O133" s="78"/>
      <c r="P133" s="78"/>
      <c r="Q133" s="78"/>
      <c r="R133" s="78"/>
      <c r="S133" s="78"/>
      <c r="T133" s="78"/>
      <c r="U133" s="78"/>
      <c r="V133" s="78"/>
      <c r="W133" s="78"/>
      <c r="X133" s="78"/>
      <c r="Y133" s="78"/>
      <c r="Z133" s="78"/>
      <c r="AA133" s="78"/>
      <c r="AB133" s="78"/>
      <c r="AC133" s="78"/>
      <c r="AD133" s="78"/>
      <c r="AE133" s="78"/>
      <c r="AF133" s="78"/>
      <c r="AG133" s="78"/>
      <c r="AH133" s="78"/>
      <c r="AI133" s="78"/>
      <c r="AJ133" s="78"/>
      <c r="AK133" s="78"/>
      <c r="AL133" s="78"/>
      <c r="AM133" s="78"/>
      <c r="AN133" s="78"/>
      <c r="AO133" s="78"/>
      <c r="AP133" s="78"/>
      <c r="AQ133" s="78"/>
      <c r="AR133" s="78"/>
      <c r="AS133" s="78"/>
      <c r="AT133" s="78"/>
      <c r="AU133" s="78"/>
      <c r="AV133" s="78"/>
      <c r="AW133" s="78"/>
      <c r="AX133" s="78"/>
      <c r="AY133" s="78"/>
    </row>
    <row r="134" spans="1:51">
      <c r="A134" s="78"/>
      <c r="B134" s="78"/>
      <c r="C134" s="78"/>
      <c r="D134" s="78"/>
      <c r="E134" s="78"/>
      <c r="F134" s="78"/>
      <c r="G134" s="78"/>
      <c r="H134" s="78"/>
      <c r="I134" s="78"/>
      <c r="J134" s="78"/>
      <c r="K134" s="78"/>
      <c r="L134" s="78"/>
      <c r="M134" s="78"/>
      <c r="N134" s="78"/>
      <c r="O134" s="78"/>
      <c r="P134" s="78"/>
      <c r="Q134" s="78"/>
      <c r="R134" s="78"/>
      <c r="S134" s="78"/>
      <c r="T134" s="78"/>
      <c r="U134" s="78"/>
      <c r="V134" s="78"/>
      <c r="W134" s="78"/>
      <c r="X134" s="78"/>
      <c r="Y134" s="78"/>
      <c r="Z134" s="78"/>
      <c r="AA134" s="78"/>
      <c r="AB134" s="78"/>
      <c r="AC134" s="78"/>
      <c r="AD134" s="78"/>
      <c r="AE134" s="78"/>
      <c r="AF134" s="78"/>
      <c r="AG134" s="78"/>
      <c r="AH134" s="78"/>
      <c r="AI134" s="78"/>
      <c r="AJ134" s="78"/>
      <c r="AK134" s="78"/>
      <c r="AL134" s="78"/>
      <c r="AM134" s="78"/>
      <c r="AN134" s="78"/>
      <c r="AO134" s="78"/>
      <c r="AP134" s="78"/>
      <c r="AQ134" s="78"/>
      <c r="AR134" s="78"/>
      <c r="AS134" s="78"/>
      <c r="AT134" s="78"/>
      <c r="AU134" s="78"/>
      <c r="AV134" s="78"/>
      <c r="AW134" s="78"/>
      <c r="AX134" s="78"/>
      <c r="AY134" s="78"/>
    </row>
    <row r="135" spans="1:51">
      <c r="A135" s="78"/>
      <c r="B135" s="78"/>
      <c r="C135" s="78"/>
      <c r="D135" s="78"/>
      <c r="E135" s="78"/>
      <c r="F135" s="78"/>
      <c r="G135" s="78"/>
      <c r="H135" s="78"/>
      <c r="I135" s="78"/>
      <c r="J135" s="78"/>
      <c r="K135" s="78"/>
      <c r="L135" s="78"/>
      <c r="M135" s="78"/>
      <c r="N135" s="78"/>
      <c r="O135" s="78"/>
      <c r="P135" s="78"/>
      <c r="Q135" s="78"/>
      <c r="R135" s="78"/>
      <c r="S135" s="78"/>
      <c r="T135" s="78"/>
      <c r="U135" s="78"/>
      <c r="V135" s="78"/>
      <c r="W135" s="78"/>
      <c r="X135" s="78"/>
      <c r="Y135" s="78"/>
      <c r="Z135" s="78"/>
      <c r="AA135" s="78"/>
      <c r="AB135" s="78"/>
      <c r="AC135" s="78"/>
      <c r="AD135" s="78"/>
      <c r="AE135" s="78"/>
      <c r="AF135" s="78"/>
      <c r="AG135" s="78"/>
      <c r="AH135" s="78"/>
      <c r="AI135" s="78"/>
      <c r="AJ135" s="78"/>
      <c r="AK135" s="78"/>
      <c r="AL135" s="78"/>
      <c r="AM135" s="78"/>
      <c r="AN135" s="78"/>
      <c r="AO135" s="78"/>
      <c r="AP135" s="78"/>
      <c r="AQ135" s="78"/>
      <c r="AR135" s="78"/>
      <c r="AS135" s="78"/>
      <c r="AT135" s="78"/>
      <c r="AU135" s="78"/>
      <c r="AV135" s="78"/>
      <c r="AW135" s="78"/>
      <c r="AX135" s="78"/>
      <c r="AY135" s="78"/>
    </row>
    <row r="136" spans="1:51">
      <c r="A136" s="78"/>
      <c r="B136" s="78"/>
      <c r="C136" s="78"/>
      <c r="D136" s="78"/>
      <c r="E136" s="78"/>
      <c r="F136" s="78"/>
      <c r="G136" s="78"/>
      <c r="H136" s="78"/>
      <c r="I136" s="78"/>
      <c r="J136" s="78"/>
      <c r="K136" s="78"/>
      <c r="L136" s="78"/>
      <c r="M136" s="78"/>
      <c r="N136" s="78"/>
      <c r="O136" s="78"/>
      <c r="P136" s="78"/>
      <c r="Q136" s="78"/>
      <c r="R136" s="78"/>
      <c r="S136" s="78"/>
      <c r="T136" s="78"/>
      <c r="U136" s="78"/>
      <c r="V136" s="78"/>
      <c r="W136" s="78"/>
      <c r="X136" s="78"/>
      <c r="Y136" s="78"/>
      <c r="Z136" s="78"/>
      <c r="AA136" s="78"/>
      <c r="AB136" s="78"/>
      <c r="AC136" s="78"/>
      <c r="AD136" s="78"/>
      <c r="AE136" s="78"/>
      <c r="AF136" s="78"/>
      <c r="AG136" s="78"/>
      <c r="AH136" s="78"/>
      <c r="AI136" s="78"/>
      <c r="AJ136" s="78"/>
      <c r="AK136" s="78"/>
      <c r="AL136" s="78"/>
      <c r="AM136" s="78"/>
      <c r="AN136" s="78"/>
      <c r="AO136" s="78"/>
      <c r="AP136" s="78"/>
      <c r="AQ136" s="78"/>
      <c r="AR136" s="78"/>
      <c r="AS136" s="78"/>
      <c r="AT136" s="78"/>
      <c r="AU136" s="78"/>
      <c r="AV136" s="78"/>
      <c r="AW136" s="78"/>
      <c r="AX136" s="78"/>
      <c r="AY136" s="78"/>
    </row>
    <row r="137" spans="1:51">
      <c r="A137" s="78"/>
      <c r="B137" s="78"/>
      <c r="C137" s="78"/>
      <c r="D137" s="78"/>
      <c r="E137" s="78"/>
      <c r="F137" s="78"/>
      <c r="G137" s="78"/>
      <c r="H137" s="78"/>
      <c r="I137" s="78"/>
      <c r="J137" s="78"/>
      <c r="K137" s="78"/>
      <c r="L137" s="78"/>
      <c r="M137" s="78"/>
      <c r="N137" s="78"/>
      <c r="O137" s="78"/>
      <c r="P137" s="78"/>
      <c r="Q137" s="78"/>
      <c r="R137" s="78"/>
      <c r="S137" s="78"/>
      <c r="T137" s="78"/>
      <c r="U137" s="78"/>
      <c r="V137" s="78"/>
      <c r="W137" s="78"/>
      <c r="X137" s="78"/>
      <c r="Y137" s="78"/>
      <c r="Z137" s="78"/>
      <c r="AA137" s="78"/>
      <c r="AB137" s="78"/>
      <c r="AC137" s="78"/>
      <c r="AD137" s="78"/>
      <c r="AE137" s="78"/>
      <c r="AF137" s="78"/>
      <c r="AG137" s="78"/>
      <c r="AH137" s="78"/>
      <c r="AI137" s="78"/>
      <c r="AJ137" s="78"/>
      <c r="AK137" s="78"/>
      <c r="AL137" s="78"/>
      <c r="AM137" s="78"/>
      <c r="AN137" s="78"/>
      <c r="AO137" s="78"/>
      <c r="AP137" s="78"/>
      <c r="AQ137" s="78"/>
      <c r="AR137" s="78"/>
      <c r="AS137" s="78"/>
      <c r="AT137" s="78"/>
      <c r="AU137" s="78"/>
      <c r="AV137" s="78"/>
      <c r="AW137" s="78"/>
      <c r="AX137" s="78"/>
      <c r="AY137" s="78"/>
    </row>
    <row r="138" spans="1:51">
      <c r="A138" s="78"/>
      <c r="B138" s="78"/>
      <c r="C138" s="78"/>
      <c r="D138" s="78"/>
      <c r="E138" s="78"/>
      <c r="F138" s="78"/>
      <c r="G138" s="78"/>
      <c r="H138" s="78"/>
      <c r="I138" s="78"/>
      <c r="J138" s="78"/>
      <c r="K138" s="78"/>
      <c r="L138" s="78"/>
      <c r="M138" s="78"/>
      <c r="N138" s="78"/>
      <c r="O138" s="78"/>
      <c r="P138" s="78"/>
      <c r="Q138" s="78"/>
      <c r="R138" s="78"/>
      <c r="S138" s="78"/>
      <c r="T138" s="78"/>
      <c r="U138" s="78"/>
      <c r="V138" s="78"/>
      <c r="W138" s="78"/>
      <c r="X138" s="78"/>
      <c r="Y138" s="78"/>
      <c r="Z138" s="78"/>
      <c r="AA138" s="78"/>
      <c r="AB138" s="78"/>
      <c r="AC138" s="78"/>
      <c r="AD138" s="78"/>
      <c r="AE138" s="78"/>
      <c r="AF138" s="78"/>
      <c r="AG138" s="78"/>
      <c r="AH138" s="78"/>
      <c r="AI138" s="78"/>
      <c r="AJ138" s="78"/>
      <c r="AK138" s="78"/>
      <c r="AL138" s="78"/>
      <c r="AM138" s="78"/>
      <c r="AN138" s="78"/>
      <c r="AO138" s="78"/>
      <c r="AP138" s="78"/>
      <c r="AQ138" s="78"/>
      <c r="AR138" s="78"/>
      <c r="AS138" s="78"/>
      <c r="AT138" s="78"/>
      <c r="AU138" s="78"/>
      <c r="AV138" s="78"/>
      <c r="AW138" s="78"/>
      <c r="AX138" s="78"/>
      <c r="AY138" s="78"/>
    </row>
    <row r="139" spans="1:51">
      <c r="A139" s="78"/>
      <c r="B139" s="78"/>
      <c r="C139" s="78"/>
      <c r="D139" s="78"/>
      <c r="E139" s="78"/>
      <c r="F139" s="78"/>
      <c r="G139" s="78"/>
      <c r="H139" s="78"/>
      <c r="I139" s="78"/>
      <c r="J139" s="78"/>
      <c r="K139" s="78"/>
      <c r="L139" s="78"/>
      <c r="M139" s="78"/>
      <c r="N139" s="78"/>
      <c r="O139" s="78"/>
      <c r="P139" s="78"/>
      <c r="Q139" s="78"/>
      <c r="R139" s="78"/>
      <c r="S139" s="78"/>
      <c r="T139" s="78"/>
      <c r="U139" s="78"/>
      <c r="V139" s="78"/>
      <c r="W139" s="78"/>
      <c r="X139" s="78"/>
      <c r="Y139" s="78"/>
      <c r="Z139" s="78"/>
      <c r="AA139" s="78"/>
      <c r="AB139" s="78"/>
      <c r="AC139" s="78"/>
      <c r="AD139" s="78"/>
      <c r="AE139" s="78"/>
      <c r="AF139" s="78"/>
      <c r="AG139" s="78"/>
      <c r="AH139" s="78"/>
      <c r="AI139" s="78"/>
      <c r="AJ139" s="78"/>
      <c r="AK139" s="78"/>
      <c r="AL139" s="78"/>
      <c r="AM139" s="78"/>
      <c r="AN139" s="78"/>
      <c r="AO139" s="78"/>
      <c r="AP139" s="78"/>
      <c r="AQ139" s="78"/>
      <c r="AR139" s="78"/>
      <c r="AS139" s="78"/>
      <c r="AT139" s="78"/>
      <c r="AU139" s="78"/>
      <c r="AV139" s="78"/>
      <c r="AW139" s="78"/>
      <c r="AX139" s="78"/>
      <c r="AY139" s="78"/>
    </row>
    <row r="140" spans="1:51">
      <c r="A140" s="78"/>
      <c r="B140" s="78"/>
      <c r="C140" s="78"/>
      <c r="D140" s="78"/>
      <c r="E140" s="78"/>
      <c r="F140" s="78"/>
      <c r="G140" s="78"/>
      <c r="H140" s="78"/>
      <c r="I140" s="78"/>
      <c r="J140" s="78"/>
      <c r="K140" s="78"/>
      <c r="L140" s="78"/>
      <c r="M140" s="78"/>
      <c r="N140" s="78"/>
      <c r="O140" s="78"/>
      <c r="P140" s="78"/>
      <c r="Q140" s="78"/>
      <c r="R140" s="78"/>
      <c r="S140" s="78"/>
      <c r="T140" s="78"/>
      <c r="U140" s="78"/>
      <c r="V140" s="78"/>
      <c r="W140" s="78"/>
      <c r="X140" s="78"/>
      <c r="Y140" s="78"/>
      <c r="Z140" s="78"/>
      <c r="AA140" s="78"/>
      <c r="AB140" s="78"/>
      <c r="AC140" s="78"/>
      <c r="AD140" s="78"/>
      <c r="AE140" s="78"/>
      <c r="AF140" s="78"/>
      <c r="AG140" s="78"/>
      <c r="AH140" s="78"/>
      <c r="AI140" s="78"/>
      <c r="AJ140" s="78"/>
      <c r="AK140" s="78"/>
      <c r="AL140" s="78"/>
      <c r="AM140" s="78"/>
      <c r="AN140" s="78"/>
      <c r="AO140" s="78"/>
      <c r="AP140" s="78"/>
      <c r="AQ140" s="78"/>
      <c r="AR140" s="78"/>
      <c r="AS140" s="78"/>
      <c r="AT140" s="78"/>
      <c r="AU140" s="78"/>
      <c r="AV140" s="78"/>
      <c r="AW140" s="78"/>
      <c r="AX140" s="78"/>
      <c r="AY140" s="78"/>
    </row>
    <row r="141" spans="1:51">
      <c r="A141" s="78"/>
      <c r="B141" s="78"/>
      <c r="C141" s="78"/>
      <c r="D141" s="78"/>
      <c r="E141" s="78"/>
      <c r="F141" s="78"/>
      <c r="G141" s="78"/>
      <c r="H141" s="78"/>
      <c r="I141" s="78"/>
      <c r="J141" s="78"/>
      <c r="K141" s="78"/>
      <c r="L141" s="78"/>
      <c r="M141" s="78"/>
      <c r="N141" s="78"/>
      <c r="O141" s="78"/>
      <c r="P141" s="78"/>
      <c r="Q141" s="78"/>
      <c r="R141" s="78"/>
      <c r="S141" s="78"/>
      <c r="T141" s="78"/>
      <c r="U141" s="78"/>
      <c r="V141" s="78"/>
      <c r="W141" s="78"/>
      <c r="X141" s="78"/>
      <c r="Y141" s="78"/>
      <c r="Z141" s="78"/>
      <c r="AA141" s="78"/>
      <c r="AB141" s="78"/>
      <c r="AC141" s="78"/>
      <c r="AD141" s="78"/>
      <c r="AE141" s="78"/>
      <c r="AF141" s="78"/>
      <c r="AG141" s="78"/>
      <c r="AH141" s="78"/>
      <c r="AI141" s="78"/>
      <c r="AJ141" s="78"/>
      <c r="AK141" s="78"/>
      <c r="AL141" s="78"/>
      <c r="AM141" s="78"/>
      <c r="AN141" s="78"/>
      <c r="AO141" s="78"/>
      <c r="AP141" s="78"/>
      <c r="AQ141" s="78"/>
      <c r="AR141" s="78"/>
      <c r="AS141" s="78"/>
      <c r="AT141" s="78"/>
      <c r="AU141" s="78"/>
      <c r="AV141" s="78"/>
      <c r="AW141" s="78"/>
      <c r="AX141" s="78"/>
      <c r="AY141" s="78"/>
    </row>
    <row r="142" spans="1:51">
      <c r="A142" s="78"/>
      <c r="B142" s="78"/>
      <c r="C142" s="78"/>
      <c r="D142" s="78"/>
      <c r="E142" s="78"/>
      <c r="F142" s="78"/>
      <c r="G142" s="78"/>
      <c r="H142" s="78"/>
      <c r="I142" s="78"/>
      <c r="J142" s="78"/>
      <c r="K142" s="78"/>
      <c r="L142" s="78"/>
      <c r="M142" s="78"/>
      <c r="N142" s="78"/>
      <c r="O142" s="78"/>
      <c r="P142" s="78"/>
      <c r="Q142" s="78"/>
      <c r="R142" s="78"/>
      <c r="S142" s="78"/>
      <c r="T142" s="78"/>
      <c r="U142" s="78"/>
      <c r="V142" s="78"/>
      <c r="W142" s="78"/>
      <c r="X142" s="78"/>
      <c r="Y142" s="78"/>
      <c r="Z142" s="78"/>
      <c r="AA142" s="78"/>
      <c r="AB142" s="78"/>
      <c r="AC142" s="78"/>
      <c r="AD142" s="78"/>
      <c r="AE142" s="78"/>
      <c r="AF142" s="78"/>
      <c r="AG142" s="78"/>
      <c r="AH142" s="78"/>
      <c r="AI142" s="78"/>
      <c r="AJ142" s="78"/>
      <c r="AK142" s="78"/>
      <c r="AL142" s="78"/>
      <c r="AM142" s="78"/>
      <c r="AN142" s="78"/>
      <c r="AO142" s="78"/>
      <c r="AP142" s="78"/>
      <c r="AQ142" s="78"/>
      <c r="AR142" s="78"/>
      <c r="AS142" s="78"/>
      <c r="AT142" s="78"/>
      <c r="AU142" s="78"/>
      <c r="AV142" s="78"/>
      <c r="AW142" s="78"/>
      <c r="AX142" s="78"/>
      <c r="AY142" s="78"/>
    </row>
    <row r="143" spans="1:51">
      <c r="A143" s="78"/>
      <c r="B143" s="78"/>
      <c r="C143" s="78"/>
      <c r="D143" s="78"/>
      <c r="E143" s="78"/>
      <c r="F143" s="78"/>
      <c r="G143" s="78"/>
      <c r="H143" s="78"/>
      <c r="I143" s="78"/>
      <c r="J143" s="78"/>
      <c r="K143" s="78"/>
      <c r="L143" s="78"/>
      <c r="M143" s="78"/>
      <c r="N143" s="78"/>
      <c r="O143" s="78"/>
      <c r="P143" s="78"/>
      <c r="Q143" s="78"/>
      <c r="R143" s="78"/>
      <c r="S143" s="78"/>
      <c r="T143" s="78"/>
      <c r="U143" s="78"/>
      <c r="V143" s="78"/>
      <c r="W143" s="78"/>
      <c r="X143" s="78"/>
      <c r="Y143" s="78"/>
      <c r="Z143" s="78"/>
      <c r="AA143" s="78"/>
      <c r="AB143" s="78"/>
      <c r="AC143" s="78"/>
      <c r="AD143" s="78"/>
      <c r="AE143" s="78"/>
      <c r="AF143" s="78"/>
      <c r="AG143" s="78"/>
      <c r="AH143" s="78"/>
      <c r="AI143" s="78"/>
      <c r="AJ143" s="78"/>
      <c r="AK143" s="78"/>
      <c r="AL143" s="78"/>
      <c r="AM143" s="78"/>
      <c r="AN143" s="78"/>
      <c r="AO143" s="78"/>
      <c r="AP143" s="78"/>
      <c r="AQ143" s="78"/>
      <c r="AR143" s="78"/>
      <c r="AS143" s="78"/>
      <c r="AT143" s="78"/>
      <c r="AU143" s="78"/>
      <c r="AV143" s="78"/>
      <c r="AW143" s="78"/>
      <c r="AX143" s="78"/>
      <c r="AY143" s="78"/>
    </row>
    <row r="144" spans="1:51">
      <c r="A144" s="78"/>
      <c r="B144" s="78"/>
      <c r="C144" s="78"/>
      <c r="D144" s="78"/>
      <c r="E144" s="78"/>
      <c r="F144" s="78"/>
      <c r="G144" s="78"/>
      <c r="H144" s="78"/>
      <c r="I144" s="78"/>
      <c r="J144" s="78"/>
      <c r="K144" s="78"/>
      <c r="L144" s="78"/>
      <c r="M144" s="78"/>
      <c r="N144" s="78"/>
      <c r="O144" s="78"/>
      <c r="P144" s="78"/>
      <c r="Q144" s="78"/>
      <c r="R144" s="78"/>
      <c r="S144" s="78"/>
      <c r="T144" s="78"/>
      <c r="U144" s="78"/>
      <c r="V144" s="78"/>
      <c r="W144" s="78"/>
      <c r="X144" s="78"/>
      <c r="Y144" s="78"/>
      <c r="Z144" s="78"/>
      <c r="AA144" s="78"/>
      <c r="AB144" s="78"/>
      <c r="AC144" s="78"/>
      <c r="AD144" s="78"/>
      <c r="AE144" s="78"/>
      <c r="AF144" s="78"/>
      <c r="AG144" s="78"/>
      <c r="AH144" s="78"/>
      <c r="AI144" s="78"/>
      <c r="AJ144" s="78"/>
      <c r="AK144" s="78"/>
      <c r="AL144" s="78"/>
      <c r="AM144" s="78"/>
      <c r="AN144" s="78"/>
      <c r="AO144" s="78"/>
      <c r="AP144" s="78"/>
      <c r="AQ144" s="78"/>
      <c r="AR144" s="78"/>
      <c r="AS144" s="78"/>
      <c r="AT144" s="78"/>
      <c r="AU144" s="78"/>
      <c r="AV144" s="78"/>
      <c r="AW144" s="78"/>
      <c r="AX144" s="78"/>
      <c r="AY144" s="78"/>
    </row>
    <row r="145" spans="1:51">
      <c r="A145" s="78"/>
      <c r="B145" s="78"/>
      <c r="C145" s="78"/>
      <c r="D145" s="78"/>
      <c r="E145" s="78"/>
      <c r="F145" s="78"/>
      <c r="G145" s="78"/>
      <c r="H145" s="78"/>
      <c r="I145" s="78"/>
      <c r="J145" s="78"/>
      <c r="K145" s="78"/>
      <c r="L145" s="78"/>
      <c r="M145" s="78"/>
      <c r="N145" s="78"/>
      <c r="O145" s="78"/>
      <c r="P145" s="78"/>
      <c r="Q145" s="78"/>
      <c r="R145" s="78"/>
      <c r="S145" s="78"/>
      <c r="T145" s="78"/>
      <c r="U145" s="78"/>
      <c r="V145" s="78"/>
      <c r="W145" s="78"/>
      <c r="X145" s="78"/>
      <c r="Y145" s="78"/>
      <c r="Z145" s="78"/>
      <c r="AA145" s="78"/>
      <c r="AB145" s="78"/>
      <c r="AC145" s="78"/>
      <c r="AD145" s="78"/>
      <c r="AE145" s="78"/>
      <c r="AF145" s="78"/>
      <c r="AG145" s="78"/>
      <c r="AH145" s="78"/>
      <c r="AI145" s="78"/>
      <c r="AJ145" s="78"/>
      <c r="AK145" s="78"/>
      <c r="AL145" s="78"/>
      <c r="AM145" s="78"/>
      <c r="AN145" s="78"/>
      <c r="AO145" s="78"/>
      <c r="AP145" s="78"/>
      <c r="AQ145" s="78"/>
      <c r="AR145" s="78"/>
      <c r="AS145" s="78"/>
      <c r="AT145" s="78"/>
      <c r="AU145" s="78"/>
      <c r="AV145" s="78"/>
      <c r="AW145" s="78"/>
      <c r="AX145" s="78"/>
      <c r="AY145" s="78"/>
    </row>
    <row r="146" spans="1:51">
      <c r="A146" s="78"/>
      <c r="B146" s="78"/>
      <c r="C146" s="78"/>
      <c r="D146" s="78"/>
      <c r="E146" s="78"/>
      <c r="F146" s="78"/>
      <c r="G146" s="78"/>
      <c r="H146" s="78"/>
      <c r="I146" s="78"/>
      <c r="J146" s="78"/>
      <c r="K146" s="78"/>
      <c r="L146" s="78"/>
      <c r="M146" s="78"/>
      <c r="N146" s="78"/>
      <c r="O146" s="78"/>
      <c r="P146" s="78"/>
      <c r="Q146" s="78"/>
      <c r="R146" s="78"/>
      <c r="S146" s="78"/>
      <c r="T146" s="78"/>
      <c r="U146" s="78"/>
      <c r="V146" s="78"/>
      <c r="W146" s="78"/>
      <c r="X146" s="78"/>
      <c r="Y146" s="78"/>
      <c r="Z146" s="78"/>
      <c r="AA146" s="78"/>
      <c r="AB146" s="78"/>
      <c r="AC146" s="78"/>
      <c r="AD146" s="78"/>
      <c r="AE146" s="78"/>
      <c r="AF146" s="78"/>
      <c r="AG146" s="78"/>
      <c r="AH146" s="78"/>
      <c r="AI146" s="78"/>
      <c r="AJ146" s="78"/>
      <c r="AK146" s="78"/>
      <c r="AL146" s="78"/>
      <c r="AM146" s="78"/>
      <c r="AN146" s="78"/>
      <c r="AO146" s="78"/>
      <c r="AP146" s="78"/>
      <c r="AQ146" s="78"/>
      <c r="AR146" s="78"/>
      <c r="AS146" s="78"/>
      <c r="AT146" s="78"/>
      <c r="AU146" s="78"/>
      <c r="AV146" s="78"/>
      <c r="AW146" s="78"/>
      <c r="AX146" s="78"/>
      <c r="AY146" s="78"/>
    </row>
    <row r="147" spans="1:51">
      <c r="A147" s="78"/>
      <c r="B147" s="78"/>
      <c r="C147" s="78"/>
      <c r="D147" s="78"/>
      <c r="E147" s="78"/>
      <c r="F147" s="78"/>
      <c r="G147" s="78"/>
      <c r="H147" s="78"/>
      <c r="I147" s="78"/>
      <c r="J147" s="78"/>
      <c r="K147" s="78"/>
      <c r="L147" s="78"/>
      <c r="M147" s="78"/>
      <c r="N147" s="78"/>
      <c r="O147" s="78"/>
      <c r="P147" s="78"/>
      <c r="Q147" s="78"/>
      <c r="R147" s="78"/>
      <c r="S147" s="78"/>
      <c r="T147" s="78"/>
      <c r="U147" s="78"/>
      <c r="V147" s="78"/>
      <c r="W147" s="78"/>
      <c r="X147" s="78"/>
      <c r="Y147" s="78"/>
      <c r="Z147" s="78"/>
      <c r="AA147" s="78"/>
      <c r="AB147" s="78"/>
      <c r="AC147" s="78"/>
      <c r="AD147" s="78"/>
      <c r="AE147" s="78"/>
      <c r="AF147" s="78"/>
      <c r="AG147" s="78"/>
      <c r="AH147" s="78"/>
      <c r="AI147" s="78"/>
      <c r="AJ147" s="78"/>
      <c r="AK147" s="78"/>
      <c r="AL147" s="78"/>
      <c r="AM147" s="78"/>
      <c r="AN147" s="78"/>
      <c r="AO147" s="78"/>
      <c r="AP147" s="78"/>
      <c r="AQ147" s="78"/>
      <c r="AR147" s="78"/>
      <c r="AS147" s="78"/>
      <c r="AT147" s="78"/>
      <c r="AU147" s="78"/>
      <c r="AV147" s="78"/>
      <c r="AW147" s="78"/>
      <c r="AX147" s="78"/>
      <c r="AY147" s="78"/>
    </row>
    <row r="148" spans="1:51">
      <c r="A148" s="78"/>
      <c r="B148" s="78"/>
      <c r="C148" s="78"/>
      <c r="D148" s="78"/>
      <c r="E148" s="78"/>
      <c r="F148" s="78"/>
      <c r="G148" s="78"/>
      <c r="H148" s="78"/>
      <c r="I148" s="78"/>
      <c r="J148" s="78"/>
      <c r="K148" s="78"/>
      <c r="L148" s="78"/>
      <c r="M148" s="78"/>
      <c r="N148" s="78"/>
      <c r="O148" s="78"/>
      <c r="P148" s="78"/>
      <c r="Q148" s="78"/>
      <c r="R148" s="78"/>
      <c r="S148" s="78"/>
      <c r="T148" s="78"/>
      <c r="U148" s="78"/>
      <c r="V148" s="78"/>
      <c r="W148" s="78"/>
      <c r="X148" s="78"/>
      <c r="Y148" s="78"/>
      <c r="Z148" s="78"/>
      <c r="AA148" s="78"/>
      <c r="AB148" s="78"/>
      <c r="AC148" s="78"/>
      <c r="AD148" s="78"/>
      <c r="AE148" s="78"/>
      <c r="AF148" s="78"/>
      <c r="AG148" s="78"/>
      <c r="AH148" s="78"/>
      <c r="AI148" s="78"/>
      <c r="AJ148" s="78"/>
      <c r="AK148" s="78"/>
      <c r="AL148" s="78"/>
      <c r="AM148" s="78"/>
      <c r="AN148" s="78"/>
      <c r="AO148" s="78"/>
      <c r="AP148" s="78"/>
      <c r="AQ148" s="78"/>
      <c r="AR148" s="78"/>
      <c r="AS148" s="78"/>
      <c r="AT148" s="78"/>
      <c r="AU148" s="78"/>
      <c r="AV148" s="78"/>
      <c r="AW148" s="78"/>
      <c r="AX148" s="78"/>
      <c r="AY148" s="78"/>
    </row>
    <row r="149" spans="1:51">
      <c r="A149" s="78"/>
      <c r="B149" s="78"/>
      <c r="C149" s="78"/>
      <c r="D149" s="78"/>
      <c r="E149" s="78"/>
      <c r="F149" s="78"/>
      <c r="G149" s="78"/>
      <c r="H149" s="78"/>
      <c r="I149" s="78"/>
      <c r="J149" s="78"/>
      <c r="K149" s="78"/>
      <c r="L149" s="78"/>
      <c r="M149" s="78"/>
      <c r="N149" s="78"/>
      <c r="O149" s="78"/>
      <c r="P149" s="78"/>
      <c r="Q149" s="78"/>
      <c r="R149" s="78"/>
      <c r="S149" s="78"/>
      <c r="T149" s="78"/>
      <c r="U149" s="78"/>
      <c r="V149" s="78"/>
      <c r="W149" s="78"/>
      <c r="X149" s="78"/>
      <c r="Y149" s="78"/>
      <c r="Z149" s="78"/>
      <c r="AA149" s="78"/>
      <c r="AB149" s="78"/>
      <c r="AC149" s="78"/>
      <c r="AD149" s="78"/>
      <c r="AE149" s="78"/>
      <c r="AF149" s="78"/>
      <c r="AG149" s="78"/>
      <c r="AH149" s="78"/>
      <c r="AI149" s="78"/>
      <c r="AJ149" s="78"/>
      <c r="AK149" s="78"/>
      <c r="AL149" s="78"/>
      <c r="AM149" s="78"/>
      <c r="AN149" s="78"/>
      <c r="AO149" s="78"/>
      <c r="AP149" s="78"/>
      <c r="AQ149" s="78"/>
      <c r="AR149" s="78"/>
      <c r="AS149" s="78"/>
      <c r="AT149" s="78"/>
      <c r="AU149" s="78"/>
      <c r="AV149" s="78"/>
      <c r="AW149" s="78"/>
      <c r="AX149" s="78"/>
      <c r="AY149" s="78"/>
    </row>
    <row r="150" spans="1:51">
      <c r="A150" s="78"/>
      <c r="B150" s="78"/>
      <c r="C150" s="78"/>
      <c r="D150" s="78"/>
      <c r="E150" s="78"/>
      <c r="F150" s="78"/>
      <c r="G150" s="78"/>
      <c r="H150" s="78"/>
      <c r="I150" s="78"/>
      <c r="J150" s="78"/>
      <c r="K150" s="78"/>
      <c r="L150" s="78"/>
      <c r="M150" s="78"/>
      <c r="N150" s="78"/>
      <c r="O150" s="78"/>
      <c r="P150" s="78"/>
      <c r="Q150" s="78"/>
      <c r="R150" s="78"/>
      <c r="S150" s="78"/>
      <c r="T150" s="78"/>
      <c r="U150" s="78"/>
      <c r="V150" s="78"/>
      <c r="W150" s="78"/>
      <c r="X150" s="78"/>
      <c r="Y150" s="78"/>
      <c r="Z150" s="78"/>
      <c r="AA150" s="78"/>
      <c r="AB150" s="78"/>
      <c r="AC150" s="78"/>
      <c r="AD150" s="78"/>
      <c r="AE150" s="78"/>
      <c r="AF150" s="78"/>
      <c r="AG150" s="78"/>
      <c r="AH150" s="78"/>
      <c r="AI150" s="78"/>
      <c r="AJ150" s="78"/>
      <c r="AK150" s="78"/>
      <c r="AL150" s="78"/>
      <c r="AM150" s="78"/>
      <c r="AN150" s="78"/>
      <c r="AO150" s="78"/>
      <c r="AP150" s="78"/>
      <c r="AQ150" s="78"/>
      <c r="AR150" s="78"/>
      <c r="AS150" s="78"/>
      <c r="AT150" s="78"/>
      <c r="AU150" s="78"/>
      <c r="AV150" s="78"/>
      <c r="AW150" s="78"/>
      <c r="AX150" s="78"/>
      <c r="AY150" s="78"/>
    </row>
    <row r="151" spans="1:51">
      <c r="A151" s="78"/>
      <c r="B151" s="78"/>
      <c r="C151" s="78"/>
      <c r="D151" s="78"/>
      <c r="E151" s="78"/>
      <c r="F151" s="78"/>
      <c r="G151" s="78"/>
      <c r="H151" s="78"/>
      <c r="I151" s="78"/>
      <c r="J151" s="78"/>
      <c r="K151" s="78"/>
      <c r="L151" s="78"/>
      <c r="M151" s="78"/>
      <c r="N151" s="78"/>
      <c r="O151" s="78"/>
      <c r="P151" s="78"/>
      <c r="Q151" s="78"/>
      <c r="R151" s="78"/>
      <c r="S151" s="78"/>
      <c r="T151" s="78"/>
      <c r="U151" s="78"/>
      <c r="V151" s="78"/>
      <c r="W151" s="78"/>
      <c r="X151" s="78"/>
      <c r="Y151" s="78"/>
      <c r="Z151" s="78"/>
      <c r="AA151" s="78"/>
      <c r="AB151" s="78"/>
      <c r="AC151" s="78"/>
      <c r="AD151" s="78"/>
      <c r="AE151" s="78"/>
      <c r="AF151" s="78"/>
      <c r="AG151" s="78"/>
      <c r="AH151" s="78"/>
      <c r="AI151" s="78"/>
      <c r="AJ151" s="78"/>
      <c r="AK151" s="78"/>
      <c r="AL151" s="78"/>
      <c r="AM151" s="78"/>
      <c r="AN151" s="78"/>
      <c r="AO151" s="78"/>
      <c r="AP151" s="78"/>
      <c r="AQ151" s="78"/>
      <c r="AR151" s="78"/>
      <c r="AS151" s="78"/>
      <c r="AT151" s="78"/>
      <c r="AU151" s="78"/>
      <c r="AV151" s="78"/>
      <c r="AW151" s="78"/>
      <c r="AX151" s="78"/>
      <c r="AY151" s="78"/>
    </row>
    <row r="152" spans="1:51">
      <c r="A152" s="78"/>
      <c r="B152" s="78"/>
      <c r="C152" s="78"/>
      <c r="D152" s="78"/>
      <c r="E152" s="78"/>
      <c r="F152" s="78"/>
      <c r="G152" s="78"/>
      <c r="H152" s="78"/>
      <c r="I152" s="78"/>
      <c r="J152" s="78"/>
      <c r="K152" s="78"/>
      <c r="L152" s="78"/>
      <c r="M152" s="78"/>
      <c r="N152" s="78"/>
      <c r="O152" s="78"/>
      <c r="P152" s="78"/>
      <c r="Q152" s="78"/>
      <c r="R152" s="78"/>
      <c r="S152" s="78"/>
      <c r="T152" s="78"/>
      <c r="U152" s="78"/>
      <c r="V152" s="78"/>
      <c r="W152" s="78"/>
      <c r="X152" s="78"/>
      <c r="Y152" s="78"/>
      <c r="Z152" s="78"/>
      <c r="AA152" s="78"/>
      <c r="AB152" s="78"/>
      <c r="AC152" s="78"/>
      <c r="AD152" s="78"/>
      <c r="AE152" s="78"/>
      <c r="AF152" s="78"/>
      <c r="AG152" s="78"/>
      <c r="AH152" s="78"/>
      <c r="AI152" s="78"/>
      <c r="AJ152" s="78"/>
      <c r="AK152" s="78"/>
      <c r="AL152" s="78"/>
      <c r="AM152" s="78"/>
      <c r="AN152" s="78"/>
      <c r="AO152" s="78"/>
      <c r="AP152" s="78"/>
      <c r="AQ152" s="78"/>
      <c r="AR152" s="78"/>
      <c r="AS152" s="78"/>
      <c r="AT152" s="78"/>
      <c r="AU152" s="78"/>
      <c r="AV152" s="78"/>
      <c r="AW152" s="78"/>
      <c r="AX152" s="78"/>
      <c r="AY152" s="78"/>
    </row>
    <row r="153" spans="1:51">
      <c r="A153" s="78"/>
      <c r="B153" s="78"/>
      <c r="C153" s="78"/>
      <c r="D153" s="78"/>
      <c r="E153" s="78"/>
      <c r="F153" s="78"/>
      <c r="G153" s="78"/>
      <c r="H153" s="78"/>
      <c r="I153" s="78"/>
      <c r="J153" s="78"/>
      <c r="K153" s="78"/>
      <c r="L153" s="78"/>
      <c r="M153" s="78"/>
      <c r="N153" s="78"/>
      <c r="O153" s="78"/>
      <c r="P153" s="78"/>
      <c r="Q153" s="78"/>
      <c r="R153" s="78"/>
      <c r="S153" s="78"/>
      <c r="T153" s="78"/>
      <c r="U153" s="78"/>
      <c r="V153" s="78"/>
      <c r="W153" s="78"/>
      <c r="X153" s="78"/>
      <c r="Y153" s="78"/>
      <c r="Z153" s="78"/>
      <c r="AA153" s="78"/>
      <c r="AB153" s="78"/>
      <c r="AC153" s="78"/>
      <c r="AD153" s="78"/>
      <c r="AE153" s="78"/>
      <c r="AF153" s="78"/>
      <c r="AG153" s="78"/>
      <c r="AH153" s="78"/>
      <c r="AI153" s="78"/>
      <c r="AJ153" s="78"/>
      <c r="AK153" s="78"/>
      <c r="AL153" s="78"/>
      <c r="AM153" s="78"/>
      <c r="AN153" s="78"/>
      <c r="AO153" s="78"/>
      <c r="AP153" s="78"/>
      <c r="AQ153" s="78"/>
      <c r="AR153" s="78"/>
      <c r="AS153" s="78"/>
      <c r="AT153" s="78"/>
      <c r="AU153" s="78"/>
      <c r="AV153" s="78"/>
      <c r="AW153" s="78"/>
      <c r="AX153" s="78"/>
      <c r="AY153" s="78"/>
    </row>
    <row r="154" spans="1:51">
      <c r="A154" s="78"/>
      <c r="B154" s="78"/>
      <c r="C154" s="78"/>
      <c r="D154" s="78"/>
      <c r="E154" s="78"/>
      <c r="F154" s="78"/>
      <c r="G154" s="78"/>
      <c r="H154" s="78"/>
      <c r="I154" s="78"/>
      <c r="J154" s="78"/>
      <c r="K154" s="78"/>
      <c r="L154" s="78"/>
      <c r="M154" s="78"/>
      <c r="N154" s="78"/>
      <c r="O154" s="78"/>
      <c r="P154" s="78"/>
      <c r="Q154" s="78"/>
      <c r="R154" s="78"/>
      <c r="S154" s="78"/>
      <c r="T154" s="78"/>
      <c r="U154" s="78"/>
      <c r="V154" s="78"/>
      <c r="W154" s="78"/>
      <c r="X154" s="78"/>
      <c r="Y154" s="78"/>
      <c r="Z154" s="78"/>
      <c r="AA154" s="78"/>
      <c r="AB154" s="78"/>
      <c r="AC154" s="78"/>
      <c r="AD154" s="78"/>
      <c r="AE154" s="78"/>
      <c r="AF154" s="78"/>
      <c r="AG154" s="78"/>
      <c r="AH154" s="78"/>
      <c r="AI154" s="78"/>
      <c r="AJ154" s="78"/>
      <c r="AK154" s="78"/>
      <c r="AL154" s="78"/>
      <c r="AM154" s="78"/>
      <c r="AN154" s="78"/>
      <c r="AO154" s="78"/>
      <c r="AP154" s="78"/>
      <c r="AQ154" s="78"/>
      <c r="AR154" s="78"/>
      <c r="AS154" s="78"/>
      <c r="AT154" s="78"/>
      <c r="AU154" s="78"/>
      <c r="AV154" s="78"/>
      <c r="AW154" s="78"/>
      <c r="AX154" s="78"/>
      <c r="AY154" s="78"/>
    </row>
    <row r="155" spans="1:51">
      <c r="A155" s="78"/>
      <c r="B155" s="78"/>
      <c r="C155" s="78"/>
      <c r="D155" s="78"/>
      <c r="E155" s="78"/>
      <c r="F155" s="78"/>
      <c r="G155" s="78"/>
      <c r="H155" s="78"/>
      <c r="I155" s="78"/>
      <c r="J155" s="78"/>
      <c r="K155" s="78"/>
      <c r="L155" s="78"/>
      <c r="M155" s="78"/>
      <c r="N155" s="78"/>
      <c r="O155" s="78"/>
      <c r="P155" s="78"/>
      <c r="Q155" s="78"/>
      <c r="R155" s="78"/>
      <c r="S155" s="78"/>
      <c r="T155" s="78"/>
      <c r="U155" s="78"/>
      <c r="V155" s="78"/>
      <c r="W155" s="78"/>
      <c r="X155" s="78"/>
      <c r="Y155" s="78"/>
      <c r="Z155" s="78"/>
      <c r="AA155" s="78"/>
      <c r="AB155" s="78"/>
      <c r="AC155" s="78"/>
      <c r="AD155" s="78"/>
      <c r="AE155" s="78"/>
      <c r="AF155" s="78"/>
      <c r="AG155" s="78"/>
      <c r="AH155" s="78"/>
      <c r="AI155" s="78"/>
      <c r="AJ155" s="78"/>
      <c r="AK155" s="78"/>
      <c r="AL155" s="78"/>
      <c r="AM155" s="78"/>
      <c r="AN155" s="78"/>
      <c r="AO155" s="78"/>
      <c r="AP155" s="78"/>
      <c r="AQ155" s="78"/>
      <c r="AR155" s="78"/>
      <c r="AS155" s="78"/>
      <c r="AT155" s="78"/>
      <c r="AU155" s="78"/>
      <c r="AV155" s="78"/>
      <c r="AW155" s="78"/>
      <c r="AX155" s="78"/>
      <c r="AY155" s="78"/>
    </row>
    <row r="156" spans="1:51">
      <c r="A156" s="78"/>
      <c r="B156" s="78"/>
      <c r="C156" s="78"/>
      <c r="D156" s="78"/>
      <c r="E156" s="78"/>
      <c r="F156" s="78"/>
      <c r="G156" s="78"/>
      <c r="H156" s="78"/>
      <c r="I156" s="78"/>
      <c r="J156" s="78"/>
      <c r="K156" s="78"/>
      <c r="L156" s="78"/>
      <c r="M156" s="78"/>
      <c r="N156" s="78"/>
      <c r="O156" s="78"/>
      <c r="P156" s="78"/>
      <c r="Q156" s="78"/>
      <c r="R156" s="78"/>
      <c r="S156" s="78"/>
      <c r="T156" s="78"/>
      <c r="U156" s="78"/>
      <c r="V156" s="78"/>
      <c r="W156" s="78"/>
      <c r="X156" s="78"/>
      <c r="Y156" s="78"/>
      <c r="Z156" s="78"/>
      <c r="AA156" s="78"/>
      <c r="AB156" s="78"/>
      <c r="AC156" s="78"/>
      <c r="AD156" s="78"/>
      <c r="AE156" s="78"/>
      <c r="AF156" s="78"/>
      <c r="AG156" s="78"/>
      <c r="AH156" s="78"/>
      <c r="AI156" s="78"/>
      <c r="AJ156" s="78"/>
      <c r="AK156" s="78"/>
      <c r="AL156" s="78"/>
      <c r="AM156" s="78"/>
      <c r="AN156" s="78"/>
      <c r="AO156" s="78"/>
      <c r="AP156" s="78"/>
      <c r="AQ156" s="78"/>
      <c r="AR156" s="78"/>
      <c r="AS156" s="78"/>
      <c r="AT156" s="78"/>
      <c r="AU156" s="78"/>
      <c r="AV156" s="78"/>
      <c r="AW156" s="78"/>
      <c r="AX156" s="78"/>
      <c r="AY156" s="78"/>
    </row>
    <row r="157" spans="1:51">
      <c r="A157" s="78"/>
      <c r="B157" s="78"/>
      <c r="C157" s="78"/>
      <c r="D157" s="78"/>
      <c r="E157" s="78"/>
      <c r="F157" s="78"/>
      <c r="G157" s="78"/>
      <c r="H157" s="78"/>
      <c r="I157" s="78"/>
      <c r="J157" s="78"/>
      <c r="K157" s="78"/>
      <c r="L157" s="78"/>
      <c r="M157" s="78"/>
      <c r="N157" s="78"/>
      <c r="O157" s="78"/>
      <c r="P157" s="78"/>
      <c r="Q157" s="78"/>
      <c r="R157" s="78"/>
      <c r="S157" s="78"/>
      <c r="T157" s="78"/>
      <c r="U157" s="78"/>
      <c r="V157" s="78"/>
      <c r="W157" s="78"/>
      <c r="X157" s="78"/>
      <c r="Y157" s="78"/>
      <c r="Z157" s="78"/>
      <c r="AA157" s="78"/>
      <c r="AB157" s="78"/>
      <c r="AC157" s="78"/>
      <c r="AD157" s="78"/>
      <c r="AE157" s="78"/>
      <c r="AF157" s="78"/>
      <c r="AG157" s="78"/>
      <c r="AH157" s="78"/>
      <c r="AI157" s="78"/>
      <c r="AJ157" s="78"/>
      <c r="AK157" s="78"/>
      <c r="AL157" s="78"/>
      <c r="AM157" s="78"/>
      <c r="AN157" s="78"/>
      <c r="AO157" s="78"/>
      <c r="AP157" s="78"/>
      <c r="AQ157" s="78"/>
      <c r="AR157" s="78"/>
      <c r="AS157" s="78"/>
      <c r="AT157" s="78"/>
      <c r="AU157" s="78"/>
      <c r="AV157" s="78"/>
      <c r="AW157" s="78"/>
      <c r="AX157" s="78"/>
      <c r="AY157" s="78"/>
    </row>
    <row r="158" spans="1:51">
      <c r="A158" s="78"/>
      <c r="B158" s="78"/>
      <c r="C158" s="78"/>
      <c r="D158" s="78"/>
      <c r="E158" s="78"/>
      <c r="F158" s="78"/>
      <c r="G158" s="78"/>
      <c r="H158" s="78"/>
      <c r="I158" s="78"/>
      <c r="J158" s="78"/>
      <c r="K158" s="78"/>
      <c r="L158" s="78"/>
      <c r="M158" s="78"/>
      <c r="N158" s="78"/>
      <c r="O158" s="78"/>
      <c r="P158" s="78"/>
      <c r="Q158" s="78"/>
      <c r="R158" s="78"/>
      <c r="S158" s="78"/>
      <c r="T158" s="78"/>
      <c r="U158" s="78"/>
      <c r="V158" s="78"/>
      <c r="W158" s="78"/>
      <c r="X158" s="78"/>
      <c r="Y158" s="78"/>
      <c r="Z158" s="78"/>
      <c r="AA158" s="78"/>
      <c r="AB158" s="78"/>
      <c r="AC158" s="78"/>
      <c r="AD158" s="78"/>
      <c r="AE158" s="78"/>
      <c r="AF158" s="78"/>
      <c r="AG158" s="78"/>
      <c r="AH158" s="78"/>
      <c r="AI158" s="78"/>
      <c r="AJ158" s="78"/>
      <c r="AK158" s="78"/>
      <c r="AL158" s="78"/>
      <c r="AM158" s="78"/>
      <c r="AN158" s="78"/>
      <c r="AO158" s="78"/>
      <c r="AP158" s="78"/>
      <c r="AQ158" s="78"/>
      <c r="AR158" s="78"/>
      <c r="AS158" s="78"/>
      <c r="AT158" s="78"/>
      <c r="AU158" s="78"/>
      <c r="AV158" s="78"/>
      <c r="AW158" s="78"/>
      <c r="AX158" s="78"/>
      <c r="AY158" s="78"/>
    </row>
    <row r="159" spans="1:51">
      <c r="A159" s="78"/>
      <c r="B159" s="78"/>
      <c r="C159" s="78"/>
      <c r="D159" s="78"/>
      <c r="E159" s="78"/>
      <c r="F159" s="78"/>
      <c r="G159" s="78"/>
      <c r="H159" s="78"/>
      <c r="I159" s="78"/>
      <c r="J159" s="78"/>
      <c r="K159" s="78"/>
      <c r="L159" s="78"/>
      <c r="M159" s="78"/>
      <c r="N159" s="78"/>
      <c r="O159" s="78"/>
      <c r="P159" s="78"/>
      <c r="Q159" s="78"/>
      <c r="R159" s="78"/>
      <c r="S159" s="78"/>
      <c r="T159" s="78"/>
      <c r="U159" s="78"/>
      <c r="V159" s="78"/>
      <c r="W159" s="78"/>
      <c r="X159" s="78"/>
      <c r="Y159" s="78"/>
      <c r="Z159" s="78"/>
      <c r="AA159" s="78"/>
      <c r="AB159" s="78"/>
      <c r="AC159" s="78"/>
      <c r="AD159" s="78"/>
      <c r="AE159" s="78"/>
      <c r="AF159" s="78"/>
      <c r="AG159" s="78"/>
      <c r="AH159" s="78"/>
      <c r="AI159" s="78"/>
      <c r="AJ159" s="78"/>
      <c r="AK159" s="78"/>
      <c r="AL159" s="78"/>
      <c r="AM159" s="78"/>
      <c r="AN159" s="78"/>
      <c r="AO159" s="78"/>
      <c r="AP159" s="78"/>
      <c r="AQ159" s="78"/>
      <c r="AR159" s="78"/>
      <c r="AS159" s="78"/>
      <c r="AT159" s="78"/>
      <c r="AU159" s="78"/>
      <c r="AV159" s="78"/>
      <c r="AW159" s="78"/>
      <c r="AX159" s="78"/>
      <c r="AY159" s="78"/>
    </row>
    <row r="160" spans="1:51">
      <c r="A160" s="78"/>
      <c r="B160" s="78"/>
      <c r="C160" s="78"/>
      <c r="D160" s="78"/>
      <c r="E160" s="78"/>
      <c r="F160" s="78"/>
      <c r="G160" s="78"/>
      <c r="H160" s="78"/>
      <c r="I160" s="78"/>
      <c r="J160" s="78"/>
      <c r="K160" s="78"/>
      <c r="L160" s="78"/>
      <c r="M160" s="78"/>
      <c r="N160" s="78"/>
      <c r="O160" s="78"/>
      <c r="P160" s="78"/>
      <c r="Q160" s="78"/>
      <c r="R160" s="78"/>
      <c r="S160" s="78"/>
      <c r="T160" s="78"/>
      <c r="U160" s="78"/>
      <c r="V160" s="78"/>
      <c r="W160" s="78"/>
      <c r="X160" s="78"/>
      <c r="Y160" s="78"/>
      <c r="Z160" s="78"/>
      <c r="AA160" s="78"/>
      <c r="AB160" s="78"/>
      <c r="AC160" s="78"/>
      <c r="AD160" s="78"/>
      <c r="AE160" s="78"/>
      <c r="AF160" s="78"/>
      <c r="AG160" s="78"/>
      <c r="AH160" s="78"/>
      <c r="AI160" s="78"/>
      <c r="AJ160" s="78"/>
      <c r="AK160" s="78"/>
      <c r="AL160" s="78"/>
      <c r="AM160" s="78"/>
      <c r="AN160" s="78"/>
      <c r="AO160" s="78"/>
      <c r="AP160" s="78"/>
      <c r="AQ160" s="78"/>
      <c r="AR160" s="78"/>
      <c r="AS160" s="78"/>
      <c r="AT160" s="78"/>
      <c r="AU160" s="78"/>
      <c r="AV160" s="78"/>
      <c r="AW160" s="78"/>
      <c r="AX160" s="78"/>
      <c r="AY160" s="78"/>
    </row>
    <row r="161" spans="1:51">
      <c r="A161" s="78"/>
      <c r="B161" s="78"/>
      <c r="C161" s="78"/>
      <c r="D161" s="78"/>
      <c r="E161" s="78"/>
      <c r="F161" s="78"/>
      <c r="G161" s="78"/>
      <c r="H161" s="78"/>
      <c r="I161" s="78"/>
      <c r="J161" s="78"/>
      <c r="K161" s="78"/>
      <c r="L161" s="78"/>
      <c r="M161" s="78"/>
      <c r="N161" s="78"/>
      <c r="O161" s="78"/>
      <c r="P161" s="78"/>
      <c r="Q161" s="78"/>
      <c r="R161" s="78"/>
      <c r="S161" s="78"/>
      <c r="T161" s="78"/>
      <c r="U161" s="78"/>
      <c r="V161" s="78"/>
      <c r="W161" s="78"/>
      <c r="X161" s="78"/>
      <c r="Y161" s="78"/>
      <c r="Z161" s="78"/>
      <c r="AA161" s="78"/>
      <c r="AB161" s="78"/>
      <c r="AC161" s="78"/>
      <c r="AD161" s="78"/>
      <c r="AE161" s="78"/>
      <c r="AF161" s="78"/>
      <c r="AG161" s="78"/>
      <c r="AH161" s="78"/>
      <c r="AI161" s="78"/>
      <c r="AJ161" s="78"/>
      <c r="AK161" s="78"/>
      <c r="AL161" s="78"/>
      <c r="AM161" s="78"/>
      <c r="AN161" s="78"/>
      <c r="AO161" s="78"/>
      <c r="AP161" s="78"/>
      <c r="AQ161" s="78"/>
      <c r="AR161" s="78"/>
      <c r="AS161" s="78"/>
      <c r="AT161" s="78"/>
      <c r="AU161" s="78"/>
      <c r="AV161" s="78"/>
      <c r="AW161" s="78"/>
      <c r="AX161" s="78"/>
      <c r="AY161" s="78"/>
    </row>
    <row r="162" spans="1:51">
      <c r="A162" s="78"/>
      <c r="B162" s="78"/>
      <c r="C162" s="78"/>
      <c r="D162" s="78"/>
      <c r="E162" s="78"/>
      <c r="F162" s="78"/>
      <c r="G162" s="78"/>
      <c r="H162" s="78"/>
      <c r="I162" s="78"/>
      <c r="J162" s="78"/>
      <c r="K162" s="78"/>
      <c r="L162" s="78"/>
      <c r="M162" s="78"/>
      <c r="N162" s="78"/>
      <c r="O162" s="78"/>
      <c r="P162" s="78"/>
      <c r="Q162" s="78"/>
      <c r="R162" s="78"/>
      <c r="S162" s="78"/>
      <c r="T162" s="78"/>
      <c r="U162" s="78"/>
      <c r="V162" s="78"/>
      <c r="W162" s="78"/>
      <c r="X162" s="78"/>
      <c r="Y162" s="78"/>
      <c r="Z162" s="78"/>
      <c r="AA162" s="78"/>
      <c r="AB162" s="78"/>
      <c r="AC162" s="78"/>
      <c r="AD162" s="78"/>
      <c r="AE162" s="78"/>
      <c r="AF162" s="78"/>
      <c r="AG162" s="78"/>
      <c r="AH162" s="78"/>
      <c r="AI162" s="78"/>
      <c r="AJ162" s="78"/>
      <c r="AK162" s="78"/>
      <c r="AL162" s="78"/>
      <c r="AM162" s="78"/>
      <c r="AN162" s="78"/>
      <c r="AO162" s="78"/>
      <c r="AP162" s="78"/>
      <c r="AQ162" s="78"/>
      <c r="AR162" s="78"/>
      <c r="AS162" s="78"/>
      <c r="AT162" s="78"/>
      <c r="AU162" s="78"/>
      <c r="AV162" s="78"/>
      <c r="AW162" s="78"/>
      <c r="AX162" s="78"/>
      <c r="AY162" s="78"/>
    </row>
    <row r="163" spans="1:51">
      <c r="A163" s="78"/>
      <c r="B163" s="78"/>
      <c r="C163" s="78"/>
      <c r="D163" s="78"/>
      <c r="E163" s="78"/>
      <c r="F163" s="78"/>
      <c r="G163" s="78"/>
      <c r="H163" s="78"/>
      <c r="I163" s="78"/>
      <c r="J163" s="78"/>
      <c r="K163" s="78"/>
      <c r="L163" s="78"/>
      <c r="M163" s="78"/>
      <c r="N163" s="78"/>
      <c r="O163" s="78"/>
      <c r="P163" s="78"/>
      <c r="Q163" s="78"/>
      <c r="R163" s="78"/>
      <c r="S163" s="78"/>
      <c r="T163" s="78"/>
      <c r="U163" s="78"/>
      <c r="V163" s="78"/>
      <c r="W163" s="78"/>
      <c r="X163" s="78"/>
      <c r="Y163" s="78"/>
      <c r="Z163" s="78"/>
      <c r="AA163" s="78"/>
      <c r="AB163" s="78"/>
      <c r="AC163" s="78"/>
      <c r="AD163" s="78"/>
      <c r="AE163" s="78"/>
      <c r="AF163" s="78"/>
      <c r="AG163" s="78"/>
      <c r="AH163" s="78"/>
      <c r="AI163" s="78"/>
      <c r="AJ163" s="78"/>
      <c r="AK163" s="78"/>
      <c r="AL163" s="78"/>
      <c r="AM163" s="78"/>
      <c r="AN163" s="78"/>
      <c r="AO163" s="78"/>
      <c r="AP163" s="78"/>
      <c r="AQ163" s="78"/>
      <c r="AR163" s="78"/>
      <c r="AS163" s="78"/>
      <c r="AT163" s="78"/>
      <c r="AU163" s="78"/>
      <c r="AV163" s="78"/>
      <c r="AW163" s="78"/>
      <c r="AX163" s="78"/>
      <c r="AY163" s="78"/>
    </row>
    <row r="164" spans="1:51">
      <c r="A164" s="78"/>
      <c r="B164" s="78"/>
      <c r="C164" s="78"/>
      <c r="D164" s="78"/>
      <c r="E164" s="78"/>
      <c r="F164" s="78"/>
      <c r="G164" s="78"/>
      <c r="H164" s="78"/>
      <c r="I164" s="78"/>
      <c r="J164" s="78"/>
      <c r="K164" s="78"/>
      <c r="L164" s="78"/>
      <c r="M164" s="78"/>
      <c r="N164" s="78"/>
      <c r="O164" s="78"/>
      <c r="P164" s="78"/>
      <c r="Q164" s="78"/>
      <c r="R164" s="78"/>
      <c r="S164" s="78"/>
      <c r="T164" s="78"/>
      <c r="U164" s="78"/>
      <c r="V164" s="78"/>
      <c r="W164" s="78"/>
      <c r="X164" s="78"/>
      <c r="Y164" s="78"/>
      <c r="Z164" s="78"/>
      <c r="AA164" s="78"/>
      <c r="AB164" s="78"/>
      <c r="AC164" s="78"/>
      <c r="AD164" s="78"/>
      <c r="AE164" s="78"/>
      <c r="AF164" s="78"/>
      <c r="AG164" s="78"/>
      <c r="AH164" s="78"/>
      <c r="AI164" s="78"/>
      <c r="AJ164" s="78"/>
      <c r="AK164" s="78"/>
      <c r="AL164" s="78"/>
      <c r="AM164" s="78"/>
      <c r="AN164" s="78"/>
      <c r="AO164" s="78"/>
      <c r="AP164" s="78"/>
      <c r="AQ164" s="78"/>
      <c r="AR164" s="78"/>
      <c r="AS164" s="78"/>
      <c r="AT164" s="78"/>
      <c r="AU164" s="78"/>
      <c r="AV164" s="78"/>
      <c r="AW164" s="78"/>
      <c r="AX164" s="78"/>
      <c r="AY164" s="78"/>
    </row>
    <row r="165" spans="1:51">
      <c r="A165" s="78"/>
      <c r="B165" s="78"/>
      <c r="C165" s="78"/>
      <c r="D165" s="78"/>
      <c r="E165" s="78"/>
      <c r="F165" s="78"/>
      <c r="G165" s="78"/>
      <c r="H165" s="78"/>
      <c r="I165" s="78"/>
      <c r="J165" s="78"/>
      <c r="K165" s="78"/>
      <c r="L165" s="78"/>
      <c r="M165" s="78"/>
      <c r="N165" s="78"/>
      <c r="O165" s="78"/>
      <c r="P165" s="78"/>
      <c r="Q165" s="78"/>
      <c r="R165" s="78"/>
      <c r="S165" s="78"/>
      <c r="T165" s="78"/>
      <c r="U165" s="78"/>
      <c r="V165" s="78"/>
      <c r="W165" s="78"/>
      <c r="X165" s="78"/>
      <c r="Y165" s="78"/>
      <c r="Z165" s="78"/>
      <c r="AA165" s="78"/>
      <c r="AB165" s="78"/>
      <c r="AC165" s="78"/>
      <c r="AD165" s="78"/>
      <c r="AE165" s="78"/>
      <c r="AF165" s="78"/>
      <c r="AG165" s="78"/>
      <c r="AH165" s="78"/>
      <c r="AI165" s="78"/>
      <c r="AJ165" s="78"/>
      <c r="AK165" s="78"/>
      <c r="AL165" s="78"/>
      <c r="AM165" s="78"/>
      <c r="AN165" s="78"/>
      <c r="AO165" s="78"/>
      <c r="AP165" s="78"/>
      <c r="AQ165" s="78"/>
      <c r="AR165" s="78"/>
      <c r="AS165" s="78"/>
      <c r="AT165" s="78"/>
      <c r="AU165" s="78"/>
      <c r="AV165" s="78"/>
      <c r="AW165" s="78"/>
      <c r="AX165" s="78"/>
      <c r="AY165" s="78"/>
    </row>
    <row r="166" spans="1:51">
      <c r="A166" s="78"/>
      <c r="B166" s="78"/>
      <c r="C166" s="78"/>
      <c r="D166" s="78"/>
      <c r="E166" s="78"/>
      <c r="F166" s="78"/>
      <c r="G166" s="78"/>
      <c r="H166" s="78"/>
      <c r="I166" s="78"/>
      <c r="J166" s="78"/>
      <c r="K166" s="78"/>
      <c r="L166" s="78"/>
      <c r="M166" s="78"/>
      <c r="N166" s="78"/>
      <c r="O166" s="78"/>
      <c r="P166" s="78"/>
      <c r="Q166" s="78"/>
      <c r="R166" s="78"/>
      <c r="S166" s="78"/>
      <c r="T166" s="78"/>
      <c r="U166" s="78"/>
      <c r="V166" s="78"/>
      <c r="W166" s="78"/>
      <c r="X166" s="78"/>
      <c r="Y166" s="78"/>
      <c r="Z166" s="78"/>
      <c r="AA166" s="78"/>
      <c r="AB166" s="78"/>
      <c r="AC166" s="78"/>
      <c r="AD166" s="78"/>
      <c r="AE166" s="78"/>
      <c r="AF166" s="78"/>
      <c r="AG166" s="78"/>
      <c r="AH166" s="78"/>
      <c r="AI166" s="78"/>
      <c r="AJ166" s="78"/>
      <c r="AK166" s="78"/>
      <c r="AL166" s="78"/>
      <c r="AM166" s="78"/>
      <c r="AN166" s="78"/>
      <c r="AO166" s="78"/>
      <c r="AP166" s="78"/>
      <c r="AQ166" s="78"/>
      <c r="AR166" s="78"/>
      <c r="AS166" s="78"/>
      <c r="AT166" s="78"/>
      <c r="AU166" s="78"/>
      <c r="AV166" s="78"/>
      <c r="AW166" s="78"/>
      <c r="AX166" s="78"/>
      <c r="AY166" s="78"/>
    </row>
    <row r="167" spans="1:51">
      <c r="A167" s="78"/>
      <c r="B167" s="78"/>
      <c r="C167" s="78"/>
      <c r="D167" s="78"/>
      <c r="E167" s="78"/>
      <c r="F167" s="78"/>
      <c r="G167" s="78"/>
      <c r="H167" s="78"/>
      <c r="I167" s="78"/>
      <c r="J167" s="78"/>
      <c r="K167" s="78"/>
      <c r="L167" s="78"/>
      <c r="M167" s="78"/>
      <c r="N167" s="78"/>
      <c r="O167" s="78"/>
      <c r="P167" s="78"/>
      <c r="Q167" s="78"/>
      <c r="R167" s="78"/>
      <c r="S167" s="78"/>
      <c r="T167" s="78"/>
      <c r="U167" s="78"/>
      <c r="V167" s="78"/>
      <c r="W167" s="78"/>
      <c r="X167" s="78"/>
      <c r="Y167" s="78"/>
      <c r="Z167" s="78"/>
      <c r="AA167" s="78"/>
      <c r="AB167" s="78"/>
      <c r="AC167" s="78"/>
      <c r="AD167" s="78"/>
      <c r="AE167" s="78"/>
      <c r="AF167" s="78"/>
      <c r="AG167" s="78"/>
      <c r="AH167" s="78"/>
      <c r="AI167" s="78"/>
      <c r="AJ167" s="78"/>
      <c r="AK167" s="78"/>
      <c r="AL167" s="78"/>
      <c r="AM167" s="78"/>
      <c r="AN167" s="78"/>
      <c r="AO167" s="78"/>
      <c r="AP167" s="78"/>
      <c r="AQ167" s="78"/>
      <c r="AR167" s="78"/>
      <c r="AS167" s="78"/>
      <c r="AT167" s="78"/>
      <c r="AU167" s="78"/>
      <c r="AV167" s="78"/>
      <c r="AW167" s="78"/>
      <c r="AX167" s="78"/>
      <c r="AY167" s="78"/>
    </row>
    <row r="168" spans="1:51">
      <c r="A168" s="78"/>
      <c r="B168" s="78"/>
      <c r="C168" s="78"/>
      <c r="D168" s="78"/>
      <c r="E168" s="78"/>
      <c r="F168" s="78"/>
      <c r="G168" s="78"/>
      <c r="H168" s="78"/>
      <c r="I168" s="78"/>
      <c r="J168" s="78"/>
      <c r="K168" s="78"/>
      <c r="L168" s="78"/>
      <c r="M168" s="78"/>
      <c r="N168" s="78"/>
      <c r="O168" s="78"/>
      <c r="P168" s="78"/>
      <c r="Q168" s="78"/>
      <c r="R168" s="78"/>
      <c r="S168" s="78"/>
      <c r="T168" s="78"/>
      <c r="U168" s="78"/>
      <c r="V168" s="78"/>
      <c r="W168" s="78"/>
      <c r="X168" s="78"/>
      <c r="Y168" s="78"/>
      <c r="Z168" s="78"/>
      <c r="AA168" s="78"/>
      <c r="AB168" s="78"/>
      <c r="AC168" s="78"/>
      <c r="AD168" s="78"/>
      <c r="AE168" s="78"/>
      <c r="AF168" s="78"/>
      <c r="AG168" s="78"/>
      <c r="AH168" s="78"/>
      <c r="AI168" s="78"/>
      <c r="AJ168" s="78"/>
      <c r="AK168" s="78"/>
      <c r="AL168" s="78"/>
      <c r="AM168" s="78"/>
      <c r="AN168" s="78"/>
      <c r="AO168" s="78"/>
      <c r="AP168" s="78"/>
      <c r="AQ168" s="78"/>
      <c r="AR168" s="78"/>
      <c r="AS168" s="78"/>
      <c r="AT168" s="78"/>
      <c r="AU168" s="78"/>
      <c r="AV168" s="78"/>
      <c r="AW168" s="78"/>
      <c r="AX168" s="78"/>
      <c r="AY168" s="78"/>
    </row>
    <row r="169" spans="1:51">
      <c r="A169" s="78"/>
      <c r="B169" s="78"/>
      <c r="C169" s="78"/>
      <c r="D169" s="78"/>
      <c r="E169" s="78"/>
      <c r="F169" s="78"/>
      <c r="G169" s="78"/>
      <c r="H169" s="78"/>
      <c r="I169" s="78"/>
      <c r="J169" s="78"/>
      <c r="K169" s="78"/>
      <c r="L169" s="78"/>
      <c r="M169" s="78"/>
      <c r="N169" s="78"/>
      <c r="O169" s="78"/>
      <c r="P169" s="78"/>
      <c r="Q169" s="78"/>
      <c r="R169" s="78"/>
      <c r="S169" s="78"/>
      <c r="T169" s="78"/>
      <c r="U169" s="78"/>
      <c r="V169" s="78"/>
      <c r="W169" s="78"/>
      <c r="X169" s="78"/>
      <c r="Y169" s="78"/>
      <c r="Z169" s="78"/>
      <c r="AA169" s="78"/>
      <c r="AB169" s="78"/>
      <c r="AC169" s="78"/>
      <c r="AD169" s="78"/>
      <c r="AE169" s="78"/>
      <c r="AF169" s="78"/>
      <c r="AG169" s="78"/>
      <c r="AH169" s="78"/>
      <c r="AI169" s="78"/>
      <c r="AJ169" s="78"/>
      <c r="AK169" s="78"/>
      <c r="AL169" s="78"/>
      <c r="AM169" s="78"/>
      <c r="AN169" s="78"/>
      <c r="AO169" s="78"/>
      <c r="AP169" s="78"/>
      <c r="AQ169" s="78"/>
      <c r="AR169" s="78"/>
      <c r="AS169" s="78"/>
      <c r="AT169" s="78"/>
      <c r="AU169" s="78"/>
      <c r="AV169" s="78"/>
      <c r="AW169" s="78"/>
      <c r="AX169" s="78"/>
      <c r="AY169" s="78"/>
    </row>
    <row r="170" spans="1:51">
      <c r="A170" s="78"/>
      <c r="B170" s="78"/>
      <c r="C170" s="78"/>
      <c r="D170" s="78"/>
      <c r="E170" s="78"/>
      <c r="F170" s="78"/>
      <c r="G170" s="78"/>
      <c r="H170" s="78"/>
      <c r="I170" s="78"/>
      <c r="J170" s="78"/>
      <c r="K170" s="78"/>
      <c r="L170" s="78"/>
      <c r="M170" s="78"/>
      <c r="N170" s="78"/>
      <c r="O170" s="78"/>
      <c r="P170" s="78"/>
      <c r="Q170" s="78"/>
      <c r="R170" s="78"/>
      <c r="S170" s="78"/>
      <c r="T170" s="78"/>
      <c r="U170" s="78"/>
      <c r="V170" s="78"/>
      <c r="W170" s="78"/>
      <c r="X170" s="78"/>
      <c r="Y170" s="78"/>
      <c r="Z170" s="78"/>
      <c r="AA170" s="78"/>
      <c r="AB170" s="78"/>
      <c r="AC170" s="78"/>
      <c r="AD170" s="78"/>
      <c r="AE170" s="78"/>
      <c r="AF170" s="78"/>
      <c r="AG170" s="78"/>
      <c r="AH170" s="78"/>
      <c r="AI170" s="78"/>
      <c r="AJ170" s="78"/>
      <c r="AK170" s="78"/>
      <c r="AL170" s="78"/>
      <c r="AM170" s="78"/>
      <c r="AN170" s="78"/>
      <c r="AO170" s="78"/>
      <c r="AP170" s="78"/>
      <c r="AQ170" s="78"/>
      <c r="AR170" s="78"/>
      <c r="AS170" s="78"/>
      <c r="AT170" s="78"/>
      <c r="AU170" s="78"/>
      <c r="AV170" s="78"/>
      <c r="AW170" s="78"/>
      <c r="AX170" s="78"/>
      <c r="AY170" s="78"/>
    </row>
    <row r="171" spans="1:51">
      <c r="A171" s="78"/>
      <c r="B171" s="78"/>
      <c r="C171" s="78"/>
      <c r="D171" s="78"/>
      <c r="E171" s="78"/>
      <c r="F171" s="78"/>
      <c r="G171" s="78"/>
      <c r="H171" s="78"/>
      <c r="I171" s="78"/>
      <c r="J171" s="78"/>
      <c r="K171" s="78"/>
      <c r="L171" s="78"/>
      <c r="M171" s="78"/>
      <c r="N171" s="78"/>
      <c r="O171" s="78"/>
      <c r="P171" s="78"/>
      <c r="Q171" s="78"/>
      <c r="R171" s="78"/>
      <c r="S171" s="78"/>
      <c r="T171" s="78"/>
      <c r="U171" s="78"/>
      <c r="V171" s="78"/>
      <c r="W171" s="78"/>
      <c r="X171" s="78"/>
      <c r="Y171" s="78"/>
      <c r="Z171" s="78"/>
      <c r="AA171" s="78"/>
      <c r="AB171" s="78"/>
      <c r="AC171" s="78"/>
      <c r="AD171" s="78"/>
      <c r="AE171" s="78"/>
      <c r="AF171" s="78"/>
      <c r="AG171" s="78"/>
      <c r="AH171" s="78"/>
      <c r="AI171" s="78"/>
      <c r="AJ171" s="78"/>
      <c r="AK171" s="78"/>
      <c r="AL171" s="78"/>
      <c r="AM171" s="78"/>
      <c r="AN171" s="78"/>
      <c r="AO171" s="78"/>
      <c r="AP171" s="78"/>
      <c r="AQ171" s="78"/>
      <c r="AR171" s="78"/>
      <c r="AS171" s="78"/>
      <c r="AT171" s="78"/>
      <c r="AU171" s="78"/>
      <c r="AV171" s="78"/>
      <c r="AW171" s="78"/>
      <c r="AX171" s="78"/>
      <c r="AY171" s="78"/>
    </row>
    <row r="172" spans="1:51">
      <c r="A172" s="78"/>
      <c r="B172" s="78"/>
      <c r="C172" s="78"/>
      <c r="D172" s="78"/>
      <c r="E172" s="78"/>
      <c r="F172" s="78"/>
      <c r="G172" s="78"/>
      <c r="H172" s="78"/>
      <c r="I172" s="78"/>
      <c r="J172" s="78"/>
      <c r="K172" s="78"/>
      <c r="L172" s="78"/>
      <c r="M172" s="78"/>
      <c r="N172" s="78"/>
      <c r="O172" s="78"/>
      <c r="P172" s="78"/>
      <c r="Q172" s="78"/>
      <c r="R172" s="78"/>
      <c r="S172" s="78"/>
      <c r="T172" s="78"/>
      <c r="U172" s="78"/>
      <c r="V172" s="78"/>
      <c r="W172" s="78"/>
      <c r="X172" s="78"/>
      <c r="Y172" s="78"/>
      <c r="Z172" s="78"/>
      <c r="AA172" s="78"/>
      <c r="AB172" s="78"/>
      <c r="AC172" s="78"/>
      <c r="AD172" s="78"/>
      <c r="AE172" s="78"/>
      <c r="AF172" s="78"/>
      <c r="AG172" s="78"/>
      <c r="AH172" s="78"/>
      <c r="AI172" s="78"/>
      <c r="AJ172" s="78"/>
      <c r="AK172" s="78"/>
      <c r="AL172" s="78"/>
      <c r="AM172" s="78"/>
      <c r="AN172" s="78"/>
      <c r="AO172" s="78"/>
      <c r="AP172" s="78"/>
      <c r="AQ172" s="78"/>
      <c r="AR172" s="78"/>
      <c r="AS172" s="78"/>
      <c r="AT172" s="78"/>
      <c r="AU172" s="78"/>
      <c r="AV172" s="78"/>
      <c r="AW172" s="78"/>
      <c r="AX172" s="78"/>
      <c r="AY172" s="78"/>
    </row>
    <row r="173" spans="1:51">
      <c r="A173" s="78"/>
      <c r="B173" s="78"/>
      <c r="C173" s="78"/>
      <c r="D173" s="78"/>
      <c r="E173" s="78"/>
      <c r="F173" s="78"/>
      <c r="G173" s="78"/>
      <c r="H173" s="78"/>
      <c r="I173" s="78"/>
      <c r="J173" s="78"/>
      <c r="K173" s="78"/>
      <c r="L173" s="78"/>
      <c r="M173" s="78"/>
      <c r="N173" s="78"/>
      <c r="O173" s="78"/>
      <c r="P173" s="78"/>
      <c r="Q173" s="78"/>
      <c r="R173" s="78"/>
      <c r="S173" s="78"/>
      <c r="T173" s="78"/>
      <c r="U173" s="78"/>
      <c r="V173" s="78"/>
      <c r="W173" s="78"/>
      <c r="X173" s="78"/>
      <c r="Y173" s="78"/>
      <c r="Z173" s="78"/>
      <c r="AA173" s="78"/>
      <c r="AB173" s="78"/>
      <c r="AC173" s="78"/>
      <c r="AD173" s="78"/>
      <c r="AE173" s="78"/>
      <c r="AF173" s="78"/>
      <c r="AG173" s="78"/>
      <c r="AH173" s="78"/>
      <c r="AI173" s="78"/>
      <c r="AJ173" s="78"/>
      <c r="AK173" s="78"/>
      <c r="AL173" s="78"/>
      <c r="AM173" s="78"/>
      <c r="AN173" s="78"/>
      <c r="AO173" s="78"/>
      <c r="AP173" s="78"/>
      <c r="AQ173" s="78"/>
      <c r="AR173" s="78"/>
      <c r="AS173" s="78"/>
      <c r="AT173" s="78"/>
      <c r="AU173" s="78"/>
      <c r="AV173" s="78"/>
      <c r="AW173" s="78"/>
      <c r="AX173" s="78"/>
      <c r="AY173" s="78"/>
    </row>
    <row r="174" spans="1:51">
      <c r="A174" s="78"/>
      <c r="B174" s="78"/>
      <c r="C174" s="78"/>
      <c r="D174" s="78"/>
      <c r="E174" s="78"/>
      <c r="F174" s="78"/>
      <c r="G174" s="78"/>
      <c r="H174" s="78"/>
      <c r="I174" s="78"/>
      <c r="J174" s="78"/>
      <c r="K174" s="78"/>
      <c r="L174" s="78"/>
      <c r="M174" s="78"/>
      <c r="N174" s="78"/>
      <c r="O174" s="78"/>
      <c r="P174" s="78"/>
      <c r="Q174" s="78"/>
      <c r="R174" s="78"/>
      <c r="S174" s="78"/>
      <c r="T174" s="78"/>
      <c r="U174" s="78"/>
      <c r="V174" s="78"/>
      <c r="W174" s="78"/>
      <c r="X174" s="78"/>
      <c r="Y174" s="78"/>
      <c r="Z174" s="78"/>
      <c r="AA174" s="78"/>
      <c r="AB174" s="78"/>
      <c r="AC174" s="78"/>
      <c r="AD174" s="78"/>
      <c r="AE174" s="78"/>
      <c r="AF174" s="78"/>
      <c r="AG174" s="78"/>
      <c r="AH174" s="78"/>
      <c r="AI174" s="78"/>
      <c r="AJ174" s="78"/>
      <c r="AK174" s="78"/>
      <c r="AL174" s="78"/>
      <c r="AM174" s="78"/>
      <c r="AN174" s="78"/>
      <c r="AO174" s="78"/>
      <c r="AP174" s="78"/>
      <c r="AQ174" s="78"/>
      <c r="AR174" s="78"/>
      <c r="AS174" s="78"/>
      <c r="AT174" s="78"/>
      <c r="AU174" s="78"/>
      <c r="AV174" s="78"/>
      <c r="AW174" s="78"/>
      <c r="AX174" s="78"/>
      <c r="AY174" s="78"/>
    </row>
    <row r="175" spans="1:51">
      <c r="A175" s="78"/>
      <c r="B175" s="78"/>
      <c r="C175" s="78"/>
      <c r="D175" s="78"/>
      <c r="E175" s="78"/>
      <c r="F175" s="78"/>
      <c r="G175" s="78"/>
      <c r="H175" s="78"/>
      <c r="I175" s="78"/>
      <c r="J175" s="78"/>
      <c r="K175" s="78"/>
      <c r="L175" s="78"/>
      <c r="M175" s="78"/>
      <c r="N175" s="78"/>
      <c r="O175" s="78"/>
      <c r="P175" s="78"/>
      <c r="Q175" s="78"/>
      <c r="R175" s="78"/>
      <c r="S175" s="78"/>
      <c r="T175" s="78"/>
      <c r="U175" s="78"/>
      <c r="V175" s="78"/>
      <c r="W175" s="78"/>
      <c r="X175" s="78"/>
      <c r="Y175" s="78"/>
      <c r="Z175" s="78"/>
      <c r="AA175" s="78"/>
      <c r="AB175" s="78"/>
      <c r="AC175" s="78"/>
      <c r="AD175" s="78"/>
      <c r="AE175" s="78"/>
      <c r="AF175" s="78"/>
      <c r="AG175" s="78"/>
      <c r="AH175" s="78"/>
      <c r="AI175" s="78"/>
      <c r="AJ175" s="78"/>
      <c r="AK175" s="78"/>
      <c r="AL175" s="78"/>
      <c r="AM175" s="78"/>
      <c r="AN175" s="78"/>
      <c r="AO175" s="78"/>
      <c r="AP175" s="78"/>
      <c r="AQ175" s="78"/>
      <c r="AR175" s="78"/>
      <c r="AS175" s="78"/>
      <c r="AT175" s="78"/>
      <c r="AU175" s="78"/>
      <c r="AV175" s="78"/>
      <c r="AW175" s="78"/>
      <c r="AX175" s="78"/>
      <c r="AY175" s="78"/>
    </row>
    <row r="176" spans="1:51">
      <c r="A176" s="78"/>
      <c r="B176" s="78"/>
      <c r="C176" s="78"/>
      <c r="D176" s="78"/>
      <c r="E176" s="78"/>
      <c r="F176" s="78"/>
      <c r="G176" s="78"/>
      <c r="H176" s="78"/>
      <c r="I176" s="78"/>
      <c r="J176" s="78"/>
      <c r="K176" s="78"/>
      <c r="L176" s="78"/>
      <c r="M176" s="78"/>
      <c r="N176" s="78"/>
      <c r="O176" s="78"/>
      <c r="P176" s="78"/>
      <c r="Q176" s="78"/>
      <c r="R176" s="78"/>
      <c r="S176" s="78"/>
      <c r="T176" s="78"/>
      <c r="U176" s="78"/>
      <c r="V176" s="78"/>
      <c r="W176" s="78"/>
      <c r="X176" s="78"/>
      <c r="Y176" s="78"/>
      <c r="Z176" s="78"/>
      <c r="AA176" s="78"/>
      <c r="AB176" s="78"/>
      <c r="AC176" s="78"/>
      <c r="AD176" s="78"/>
      <c r="AE176" s="78"/>
      <c r="AF176" s="78"/>
      <c r="AG176" s="78"/>
      <c r="AH176" s="78"/>
      <c r="AI176" s="78"/>
      <c r="AJ176" s="78"/>
      <c r="AK176" s="78"/>
      <c r="AL176" s="78"/>
      <c r="AM176" s="78"/>
      <c r="AN176" s="78"/>
      <c r="AO176" s="78"/>
      <c r="AP176" s="78"/>
      <c r="AQ176" s="78"/>
      <c r="AR176" s="78"/>
      <c r="AS176" s="78"/>
      <c r="AT176" s="78"/>
      <c r="AU176" s="78"/>
      <c r="AV176" s="78"/>
      <c r="AW176" s="78"/>
      <c r="AX176" s="78"/>
      <c r="AY176" s="78"/>
    </row>
    <row r="177" spans="1:51">
      <c r="A177" s="78"/>
      <c r="B177" s="78"/>
      <c r="C177" s="78"/>
      <c r="D177" s="78"/>
      <c r="E177" s="78"/>
      <c r="F177" s="78"/>
      <c r="G177" s="78"/>
      <c r="H177" s="78"/>
      <c r="I177" s="78"/>
      <c r="J177" s="78"/>
      <c r="K177" s="78"/>
      <c r="L177" s="78"/>
      <c r="M177" s="78"/>
      <c r="N177" s="78"/>
      <c r="O177" s="78"/>
      <c r="P177" s="78"/>
      <c r="Q177" s="78"/>
      <c r="R177" s="78"/>
      <c r="S177" s="78"/>
      <c r="T177" s="78"/>
      <c r="U177" s="78"/>
      <c r="V177" s="78"/>
      <c r="W177" s="78"/>
      <c r="X177" s="78"/>
      <c r="Y177" s="78"/>
      <c r="Z177" s="78"/>
      <c r="AA177" s="78"/>
      <c r="AB177" s="78"/>
      <c r="AC177" s="78"/>
      <c r="AD177" s="78"/>
      <c r="AE177" s="78"/>
      <c r="AF177" s="78"/>
      <c r="AG177" s="78"/>
      <c r="AH177" s="78"/>
      <c r="AI177" s="78"/>
      <c r="AJ177" s="78"/>
      <c r="AK177" s="78"/>
      <c r="AL177" s="78"/>
      <c r="AM177" s="78"/>
      <c r="AN177" s="78"/>
      <c r="AO177" s="78"/>
      <c r="AP177" s="78"/>
      <c r="AQ177" s="78"/>
      <c r="AR177" s="78"/>
      <c r="AS177" s="78"/>
      <c r="AT177" s="78"/>
      <c r="AU177" s="78"/>
      <c r="AV177" s="78"/>
      <c r="AW177" s="78"/>
      <c r="AX177" s="78"/>
      <c r="AY177" s="78"/>
    </row>
    <row r="178" spans="1:51">
      <c r="A178" s="78"/>
      <c r="B178" s="78"/>
      <c r="C178" s="78"/>
      <c r="D178" s="78"/>
      <c r="E178" s="78"/>
      <c r="F178" s="78"/>
      <c r="G178" s="78"/>
      <c r="H178" s="78"/>
      <c r="I178" s="78"/>
      <c r="J178" s="78"/>
      <c r="K178" s="78"/>
      <c r="L178" s="78"/>
      <c r="M178" s="78"/>
      <c r="N178" s="78"/>
      <c r="O178" s="78"/>
      <c r="P178" s="78"/>
      <c r="Q178" s="78"/>
      <c r="R178" s="78"/>
      <c r="S178" s="78"/>
      <c r="T178" s="78"/>
      <c r="U178" s="78"/>
      <c r="V178" s="78"/>
      <c r="W178" s="78"/>
      <c r="X178" s="78"/>
      <c r="Y178" s="78"/>
      <c r="Z178" s="78"/>
      <c r="AA178" s="78"/>
      <c r="AB178" s="78"/>
      <c r="AC178" s="78"/>
      <c r="AD178" s="78"/>
      <c r="AE178" s="78"/>
      <c r="AF178" s="78"/>
      <c r="AG178" s="78"/>
      <c r="AH178" s="78"/>
      <c r="AI178" s="78"/>
      <c r="AJ178" s="78"/>
      <c r="AK178" s="78"/>
      <c r="AL178" s="78"/>
      <c r="AM178" s="78"/>
      <c r="AN178" s="78"/>
      <c r="AO178" s="78"/>
      <c r="AP178" s="78"/>
      <c r="AQ178" s="78"/>
      <c r="AR178" s="78"/>
      <c r="AS178" s="78"/>
      <c r="AT178" s="78"/>
      <c r="AU178" s="78"/>
      <c r="AV178" s="78"/>
      <c r="AW178" s="78"/>
      <c r="AX178" s="78"/>
      <c r="AY178" s="78"/>
    </row>
    <row r="179" spans="1:51">
      <c r="A179" s="78"/>
      <c r="B179" s="78"/>
      <c r="C179" s="78"/>
      <c r="D179" s="78"/>
      <c r="E179" s="78"/>
      <c r="F179" s="78"/>
      <c r="G179" s="78"/>
      <c r="H179" s="78"/>
      <c r="I179" s="78"/>
      <c r="J179" s="78"/>
      <c r="K179" s="78"/>
      <c r="L179" s="78"/>
      <c r="M179" s="78"/>
      <c r="N179" s="78"/>
      <c r="O179" s="78"/>
      <c r="P179" s="78"/>
      <c r="Q179" s="78"/>
      <c r="R179" s="78"/>
      <c r="S179" s="78"/>
      <c r="T179" s="78"/>
      <c r="U179" s="78"/>
      <c r="V179" s="78"/>
      <c r="W179" s="78"/>
      <c r="X179" s="78"/>
      <c r="Y179" s="78"/>
      <c r="Z179" s="78"/>
      <c r="AA179" s="78"/>
      <c r="AB179" s="78"/>
      <c r="AC179" s="78"/>
      <c r="AD179" s="78"/>
      <c r="AE179" s="78"/>
      <c r="AF179" s="78"/>
      <c r="AG179" s="78"/>
      <c r="AH179" s="78"/>
      <c r="AI179" s="78"/>
      <c r="AJ179" s="78"/>
      <c r="AK179" s="78"/>
      <c r="AL179" s="78"/>
      <c r="AM179" s="78"/>
      <c r="AN179" s="78"/>
      <c r="AO179" s="78"/>
      <c r="AP179" s="78"/>
      <c r="AQ179" s="78"/>
      <c r="AR179" s="78"/>
      <c r="AS179" s="78"/>
      <c r="AT179" s="78"/>
      <c r="AU179" s="78"/>
      <c r="AV179" s="78"/>
      <c r="AW179" s="78"/>
      <c r="AX179" s="78"/>
      <c r="AY179" s="78"/>
    </row>
    <row r="180" spans="1:51">
      <c r="A180" s="78"/>
      <c r="B180" s="78"/>
      <c r="C180" s="78"/>
      <c r="D180" s="78"/>
      <c r="E180" s="78"/>
      <c r="F180" s="78"/>
      <c r="G180" s="78"/>
      <c r="H180" s="78"/>
      <c r="I180" s="78"/>
      <c r="J180" s="78"/>
      <c r="K180" s="78"/>
      <c r="L180" s="78"/>
      <c r="M180" s="78"/>
      <c r="N180" s="78"/>
      <c r="O180" s="78"/>
      <c r="P180" s="78"/>
      <c r="Q180" s="78"/>
      <c r="R180" s="78"/>
      <c r="S180" s="78"/>
      <c r="T180" s="78"/>
      <c r="U180" s="78"/>
      <c r="V180" s="78"/>
      <c r="W180" s="78"/>
      <c r="X180" s="78"/>
      <c r="Y180" s="78"/>
      <c r="Z180" s="78"/>
      <c r="AA180" s="78"/>
      <c r="AB180" s="78"/>
      <c r="AC180" s="78"/>
      <c r="AD180" s="78"/>
      <c r="AE180" s="78"/>
      <c r="AF180" s="78"/>
      <c r="AG180" s="78"/>
      <c r="AH180" s="78"/>
      <c r="AI180" s="78"/>
      <c r="AJ180" s="78"/>
      <c r="AK180" s="78"/>
      <c r="AL180" s="78"/>
      <c r="AM180" s="78"/>
      <c r="AN180" s="78"/>
      <c r="AO180" s="78"/>
      <c r="AP180" s="78"/>
      <c r="AQ180" s="78"/>
      <c r="AR180" s="78"/>
      <c r="AS180" s="78"/>
      <c r="AT180" s="78"/>
      <c r="AU180" s="78"/>
      <c r="AV180" s="78"/>
      <c r="AW180" s="78"/>
      <c r="AX180" s="78"/>
      <c r="AY180" s="78"/>
    </row>
    <row r="181" spans="1:51">
      <c r="A181" s="78"/>
      <c r="B181" s="78"/>
      <c r="C181" s="78"/>
      <c r="D181" s="78"/>
      <c r="E181" s="78"/>
      <c r="F181" s="78"/>
      <c r="G181" s="78"/>
      <c r="H181" s="78"/>
      <c r="I181" s="78"/>
      <c r="J181" s="78"/>
      <c r="K181" s="78"/>
      <c r="L181" s="78"/>
      <c r="M181" s="78"/>
      <c r="N181" s="78"/>
      <c r="O181" s="78"/>
      <c r="P181" s="78"/>
      <c r="Q181" s="78"/>
      <c r="R181" s="78"/>
      <c r="S181" s="78"/>
      <c r="T181" s="78"/>
      <c r="U181" s="78"/>
      <c r="V181" s="78"/>
      <c r="W181" s="78"/>
      <c r="X181" s="78"/>
      <c r="Y181" s="78"/>
      <c r="Z181" s="78"/>
      <c r="AA181" s="78"/>
      <c r="AB181" s="78"/>
      <c r="AC181" s="78"/>
      <c r="AD181" s="78"/>
      <c r="AE181" s="78"/>
      <c r="AF181" s="78"/>
      <c r="AG181" s="78"/>
      <c r="AH181" s="78"/>
      <c r="AI181" s="78"/>
      <c r="AJ181" s="78"/>
      <c r="AK181" s="78"/>
      <c r="AL181" s="78"/>
      <c r="AM181" s="78"/>
      <c r="AN181" s="78"/>
      <c r="AO181" s="78"/>
      <c r="AP181" s="78"/>
      <c r="AQ181" s="78"/>
      <c r="AR181" s="78"/>
      <c r="AS181" s="78"/>
      <c r="AT181" s="78"/>
      <c r="AU181" s="78"/>
      <c r="AV181" s="78"/>
      <c r="AW181" s="78"/>
      <c r="AX181" s="78"/>
      <c r="AY181" s="78"/>
    </row>
    <row r="182" spans="1:51">
      <c r="A182" s="78"/>
      <c r="B182" s="78"/>
      <c r="C182" s="78"/>
      <c r="D182" s="78"/>
      <c r="E182" s="78"/>
      <c r="F182" s="78"/>
      <c r="G182" s="78"/>
      <c r="H182" s="78"/>
      <c r="I182" s="78"/>
      <c r="J182" s="78"/>
      <c r="K182" s="78"/>
      <c r="L182" s="78"/>
      <c r="M182" s="78"/>
      <c r="N182" s="78"/>
      <c r="O182" s="78"/>
      <c r="P182" s="78"/>
      <c r="Q182" s="78"/>
      <c r="R182" s="78"/>
      <c r="S182" s="78"/>
      <c r="T182" s="78"/>
      <c r="U182" s="78"/>
      <c r="V182" s="78"/>
      <c r="W182" s="78"/>
      <c r="X182" s="78"/>
      <c r="Y182" s="78"/>
      <c r="Z182" s="78"/>
      <c r="AA182" s="78"/>
      <c r="AB182" s="78"/>
      <c r="AC182" s="78"/>
      <c r="AD182" s="78"/>
      <c r="AE182" s="78"/>
      <c r="AF182" s="78"/>
      <c r="AG182" s="78"/>
      <c r="AH182" s="78"/>
      <c r="AI182" s="78"/>
      <c r="AJ182" s="78"/>
      <c r="AK182" s="78"/>
      <c r="AL182" s="78"/>
      <c r="AM182" s="78"/>
      <c r="AN182" s="78"/>
      <c r="AO182" s="78"/>
      <c r="AP182" s="78"/>
      <c r="AQ182" s="78"/>
      <c r="AR182" s="78"/>
      <c r="AS182" s="78"/>
      <c r="AT182" s="78"/>
      <c r="AU182" s="78"/>
      <c r="AV182" s="78"/>
      <c r="AW182" s="78"/>
      <c r="AX182" s="78"/>
      <c r="AY182" s="78"/>
    </row>
    <row r="183" spans="1:51">
      <c r="A183" s="78"/>
      <c r="B183" s="78"/>
      <c r="C183" s="78"/>
      <c r="D183" s="78"/>
      <c r="E183" s="78"/>
      <c r="F183" s="78"/>
      <c r="G183" s="78"/>
      <c r="H183" s="78"/>
      <c r="I183" s="78"/>
      <c r="J183" s="78"/>
      <c r="K183" s="78"/>
      <c r="L183" s="78"/>
      <c r="M183" s="78"/>
      <c r="N183" s="78"/>
      <c r="O183" s="78"/>
      <c r="P183" s="78"/>
      <c r="Q183" s="78"/>
      <c r="R183" s="78"/>
      <c r="S183" s="78"/>
      <c r="T183" s="78"/>
      <c r="U183" s="78"/>
      <c r="V183" s="78"/>
      <c r="W183" s="78"/>
      <c r="X183" s="78"/>
      <c r="Y183" s="78"/>
      <c r="Z183" s="78"/>
      <c r="AA183" s="78"/>
      <c r="AB183" s="78"/>
      <c r="AC183" s="78"/>
      <c r="AD183" s="78"/>
      <c r="AE183" s="78"/>
      <c r="AF183" s="78"/>
      <c r="AG183" s="78"/>
      <c r="AH183" s="78"/>
      <c r="AI183" s="78"/>
      <c r="AJ183" s="78"/>
      <c r="AK183" s="78"/>
      <c r="AL183" s="78"/>
      <c r="AM183" s="78"/>
      <c r="AN183" s="78"/>
      <c r="AO183" s="78"/>
      <c r="AP183" s="78"/>
      <c r="AQ183" s="78"/>
      <c r="AR183" s="78"/>
      <c r="AS183" s="78"/>
      <c r="AT183" s="78"/>
      <c r="AU183" s="78"/>
      <c r="AV183" s="78"/>
      <c r="AW183" s="78"/>
      <c r="AX183" s="78"/>
      <c r="AY183" s="78"/>
    </row>
    <row r="184" spans="1:51">
      <c r="A184" s="78"/>
      <c r="B184" s="78"/>
      <c r="C184" s="78"/>
      <c r="D184" s="78"/>
      <c r="E184" s="78"/>
      <c r="F184" s="78"/>
      <c r="G184" s="78"/>
      <c r="H184" s="78"/>
      <c r="I184" s="78"/>
      <c r="J184" s="78"/>
      <c r="K184" s="78"/>
      <c r="L184" s="78"/>
      <c r="M184" s="78"/>
      <c r="N184" s="78"/>
      <c r="O184" s="78"/>
      <c r="P184" s="78"/>
      <c r="Q184" s="78"/>
      <c r="R184" s="78"/>
      <c r="S184" s="78"/>
      <c r="T184" s="78"/>
      <c r="U184" s="78"/>
      <c r="V184" s="78"/>
      <c r="W184" s="78"/>
      <c r="X184" s="78"/>
      <c r="Y184" s="78"/>
      <c r="Z184" s="78"/>
      <c r="AA184" s="78"/>
      <c r="AB184" s="78"/>
      <c r="AC184" s="78"/>
      <c r="AD184" s="78"/>
      <c r="AE184" s="78"/>
      <c r="AF184" s="78"/>
      <c r="AG184" s="78"/>
      <c r="AH184" s="78"/>
      <c r="AI184" s="78"/>
      <c r="AJ184" s="78"/>
      <c r="AK184" s="78"/>
      <c r="AL184" s="78"/>
      <c r="AM184" s="78"/>
      <c r="AN184" s="78"/>
      <c r="AO184" s="78"/>
      <c r="AP184" s="78"/>
      <c r="AQ184" s="78"/>
      <c r="AR184" s="78"/>
      <c r="AS184" s="78"/>
      <c r="AT184" s="78"/>
      <c r="AU184" s="78"/>
      <c r="AV184" s="78"/>
      <c r="AW184" s="78"/>
      <c r="AX184" s="78"/>
      <c r="AY184" s="78"/>
    </row>
    <row r="185" spans="1:51">
      <c r="A185" s="78"/>
      <c r="B185" s="78"/>
      <c r="C185" s="78"/>
      <c r="D185" s="78"/>
      <c r="E185" s="78"/>
      <c r="F185" s="78"/>
      <c r="G185" s="78"/>
      <c r="H185" s="78"/>
      <c r="I185" s="78"/>
      <c r="J185" s="78"/>
      <c r="K185" s="78"/>
      <c r="L185" s="78"/>
      <c r="M185" s="78"/>
      <c r="N185" s="78"/>
      <c r="O185" s="78"/>
      <c r="P185" s="78"/>
      <c r="Q185" s="78"/>
      <c r="R185" s="78"/>
      <c r="S185" s="78"/>
      <c r="T185" s="78"/>
      <c r="U185" s="78"/>
      <c r="V185" s="78"/>
      <c r="W185" s="78"/>
      <c r="X185" s="78"/>
      <c r="Y185" s="78"/>
      <c r="Z185" s="78"/>
      <c r="AA185" s="78"/>
      <c r="AB185" s="78"/>
      <c r="AC185" s="78"/>
      <c r="AD185" s="78"/>
      <c r="AE185" s="78"/>
      <c r="AF185" s="78"/>
      <c r="AG185" s="78"/>
      <c r="AH185" s="78"/>
      <c r="AI185" s="78"/>
      <c r="AJ185" s="78"/>
      <c r="AK185" s="78"/>
      <c r="AL185" s="78"/>
      <c r="AM185" s="78"/>
      <c r="AN185" s="78"/>
      <c r="AO185" s="78"/>
      <c r="AP185" s="78"/>
      <c r="AQ185" s="78"/>
      <c r="AR185" s="78"/>
      <c r="AS185" s="78"/>
      <c r="AT185" s="78"/>
      <c r="AU185" s="78"/>
      <c r="AV185" s="78"/>
      <c r="AW185" s="78"/>
      <c r="AX185" s="78"/>
      <c r="AY185" s="78"/>
    </row>
    <row r="186" spans="1:51">
      <c r="A186" s="78"/>
      <c r="B186" s="78"/>
      <c r="C186" s="78"/>
      <c r="D186" s="78"/>
      <c r="E186" s="78"/>
      <c r="F186" s="78"/>
      <c r="G186" s="78"/>
      <c r="H186" s="78"/>
      <c r="I186" s="78"/>
      <c r="J186" s="78"/>
      <c r="K186" s="78"/>
      <c r="L186" s="78"/>
      <c r="M186" s="78"/>
      <c r="N186" s="78"/>
      <c r="O186" s="78"/>
      <c r="P186" s="78"/>
      <c r="Q186" s="78"/>
      <c r="R186" s="78"/>
      <c r="S186" s="78"/>
      <c r="T186" s="78"/>
      <c r="U186" s="78"/>
      <c r="V186" s="78"/>
      <c r="W186" s="78"/>
      <c r="X186" s="78"/>
      <c r="Y186" s="78"/>
      <c r="Z186" s="78"/>
      <c r="AA186" s="78"/>
      <c r="AB186" s="78"/>
      <c r="AC186" s="78"/>
      <c r="AD186" s="78"/>
      <c r="AE186" s="78"/>
      <c r="AF186" s="78"/>
      <c r="AG186" s="78"/>
      <c r="AH186" s="78"/>
      <c r="AI186" s="78"/>
      <c r="AJ186" s="78"/>
      <c r="AK186" s="78"/>
      <c r="AL186" s="78"/>
      <c r="AM186" s="78"/>
      <c r="AN186" s="78"/>
      <c r="AO186" s="78"/>
      <c r="AP186" s="78"/>
      <c r="AQ186" s="78"/>
      <c r="AR186" s="78"/>
      <c r="AS186" s="78"/>
      <c r="AT186" s="78"/>
      <c r="AU186" s="78"/>
      <c r="AV186" s="78"/>
      <c r="AW186" s="78"/>
      <c r="AX186" s="78"/>
      <c r="AY186" s="78"/>
    </row>
    <row r="187" spans="1:51">
      <c r="A187" s="78"/>
      <c r="B187" s="78"/>
      <c r="C187" s="78"/>
      <c r="D187" s="78"/>
      <c r="E187" s="78"/>
      <c r="F187" s="78"/>
      <c r="G187" s="78"/>
      <c r="H187" s="78"/>
      <c r="I187" s="78"/>
      <c r="J187" s="78"/>
      <c r="K187" s="78"/>
      <c r="L187" s="78"/>
      <c r="M187" s="78"/>
      <c r="N187" s="78"/>
      <c r="O187" s="78"/>
      <c r="P187" s="78"/>
      <c r="Q187" s="78"/>
      <c r="R187" s="78"/>
      <c r="S187" s="78"/>
      <c r="T187" s="78"/>
      <c r="U187" s="78"/>
      <c r="V187" s="78"/>
      <c r="W187" s="78"/>
      <c r="X187" s="78"/>
      <c r="Y187" s="78"/>
      <c r="Z187" s="78"/>
      <c r="AA187" s="78"/>
      <c r="AB187" s="78"/>
      <c r="AC187" s="78"/>
      <c r="AD187" s="78"/>
      <c r="AE187" s="78"/>
      <c r="AF187" s="78"/>
      <c r="AG187" s="78"/>
      <c r="AH187" s="78"/>
      <c r="AI187" s="78"/>
      <c r="AJ187" s="78"/>
      <c r="AK187" s="78"/>
      <c r="AL187" s="78"/>
      <c r="AM187" s="78"/>
      <c r="AN187" s="78"/>
      <c r="AO187" s="78"/>
      <c r="AP187" s="78"/>
      <c r="AQ187" s="78"/>
      <c r="AR187" s="78"/>
      <c r="AS187" s="78"/>
      <c r="AT187" s="78"/>
      <c r="AU187" s="78"/>
      <c r="AV187" s="78"/>
      <c r="AW187" s="78"/>
      <c r="AX187" s="78"/>
      <c r="AY187" s="78"/>
    </row>
    <row r="188" spans="1:51">
      <c r="A188" s="78"/>
      <c r="B188" s="78"/>
      <c r="C188" s="78"/>
      <c r="D188" s="78"/>
      <c r="E188" s="78"/>
      <c r="F188" s="78"/>
      <c r="G188" s="78"/>
      <c r="H188" s="78"/>
      <c r="I188" s="78"/>
      <c r="J188" s="78"/>
      <c r="K188" s="78"/>
      <c r="L188" s="78"/>
      <c r="M188" s="78"/>
      <c r="N188" s="78"/>
      <c r="O188" s="78"/>
      <c r="P188" s="78"/>
      <c r="Q188" s="78"/>
      <c r="R188" s="78"/>
      <c r="S188" s="78"/>
      <c r="T188" s="78"/>
      <c r="U188" s="78"/>
      <c r="V188" s="78"/>
      <c r="W188" s="78"/>
      <c r="X188" s="78"/>
      <c r="Y188" s="78"/>
      <c r="Z188" s="78"/>
      <c r="AA188" s="78"/>
      <c r="AB188" s="78"/>
      <c r="AC188" s="78"/>
      <c r="AD188" s="78"/>
      <c r="AE188" s="78"/>
      <c r="AF188" s="78"/>
      <c r="AG188" s="78"/>
      <c r="AH188" s="78"/>
      <c r="AI188" s="78"/>
      <c r="AJ188" s="78"/>
      <c r="AK188" s="78"/>
      <c r="AL188" s="78"/>
      <c r="AM188" s="78"/>
      <c r="AN188" s="78"/>
      <c r="AO188" s="78"/>
      <c r="AP188" s="78"/>
      <c r="AQ188" s="78"/>
      <c r="AR188" s="78"/>
      <c r="AS188" s="78"/>
      <c r="AT188" s="78"/>
      <c r="AU188" s="78"/>
      <c r="AV188" s="78"/>
      <c r="AW188" s="78"/>
      <c r="AX188" s="78"/>
      <c r="AY188" s="78"/>
    </row>
    <row r="189" spans="1:51">
      <c r="A189" s="78"/>
      <c r="B189" s="78"/>
      <c r="C189" s="78"/>
      <c r="D189" s="78"/>
      <c r="E189" s="78"/>
      <c r="F189" s="78"/>
      <c r="G189" s="78"/>
      <c r="H189" s="78"/>
      <c r="I189" s="78"/>
      <c r="J189" s="78"/>
      <c r="K189" s="78"/>
      <c r="L189" s="78"/>
      <c r="M189" s="78"/>
      <c r="N189" s="78"/>
      <c r="O189" s="78"/>
      <c r="P189" s="78"/>
      <c r="Q189" s="78"/>
      <c r="R189" s="78"/>
      <c r="S189" s="78"/>
      <c r="T189" s="78"/>
      <c r="U189" s="78"/>
      <c r="V189" s="78"/>
      <c r="W189" s="78"/>
      <c r="X189" s="78"/>
      <c r="Y189" s="78"/>
      <c r="Z189" s="78"/>
      <c r="AA189" s="78"/>
      <c r="AB189" s="78"/>
      <c r="AC189" s="78"/>
      <c r="AD189" s="78"/>
      <c r="AE189" s="78"/>
      <c r="AF189" s="78"/>
      <c r="AG189" s="78"/>
      <c r="AH189" s="78"/>
      <c r="AI189" s="78"/>
      <c r="AJ189" s="78"/>
      <c r="AK189" s="78"/>
      <c r="AL189" s="78"/>
      <c r="AM189" s="78"/>
      <c r="AN189" s="78"/>
      <c r="AO189" s="78"/>
      <c r="AP189" s="78"/>
      <c r="AQ189" s="78"/>
      <c r="AR189" s="78"/>
      <c r="AS189" s="78"/>
      <c r="AT189" s="78"/>
      <c r="AU189" s="78"/>
      <c r="AV189" s="78"/>
      <c r="AW189" s="78"/>
      <c r="AX189" s="78"/>
      <c r="AY189" s="78"/>
    </row>
    <row r="190" spans="1:51">
      <c r="A190" s="78"/>
      <c r="B190" s="78"/>
      <c r="C190" s="78"/>
      <c r="D190" s="78"/>
      <c r="E190" s="78"/>
      <c r="F190" s="78"/>
      <c r="G190" s="78"/>
      <c r="H190" s="78"/>
      <c r="I190" s="78"/>
      <c r="J190" s="78"/>
      <c r="K190" s="78"/>
      <c r="L190" s="78"/>
      <c r="M190" s="78"/>
      <c r="N190" s="78"/>
      <c r="O190" s="78"/>
      <c r="P190" s="78"/>
      <c r="Q190" s="78"/>
      <c r="R190" s="78"/>
      <c r="S190" s="78"/>
      <c r="T190" s="78"/>
      <c r="U190" s="78"/>
      <c r="V190" s="78"/>
      <c r="W190" s="78"/>
      <c r="X190" s="78"/>
      <c r="Y190" s="78"/>
      <c r="Z190" s="78"/>
      <c r="AA190" s="78"/>
      <c r="AB190" s="78"/>
      <c r="AC190" s="78"/>
      <c r="AD190" s="78"/>
      <c r="AE190" s="78"/>
      <c r="AF190" s="78"/>
      <c r="AG190" s="78"/>
      <c r="AH190" s="78"/>
      <c r="AI190" s="78"/>
      <c r="AJ190" s="78"/>
      <c r="AK190" s="78"/>
      <c r="AL190" s="78"/>
      <c r="AM190" s="78"/>
      <c r="AN190" s="78"/>
      <c r="AO190" s="78"/>
      <c r="AP190" s="78"/>
      <c r="AQ190" s="78"/>
      <c r="AR190" s="78"/>
      <c r="AS190" s="78"/>
      <c r="AT190" s="78"/>
      <c r="AU190" s="78"/>
      <c r="AV190" s="78"/>
      <c r="AW190" s="78"/>
      <c r="AX190" s="78"/>
      <c r="AY190" s="78"/>
    </row>
    <row r="191" spans="1:51">
      <c r="A191" s="78"/>
      <c r="B191" s="78"/>
      <c r="C191" s="78"/>
      <c r="D191" s="78"/>
      <c r="E191" s="78"/>
      <c r="F191" s="78"/>
      <c r="G191" s="78"/>
      <c r="H191" s="78"/>
      <c r="I191" s="78"/>
      <c r="J191" s="78"/>
      <c r="K191" s="78"/>
      <c r="L191" s="78"/>
      <c r="M191" s="78"/>
      <c r="N191" s="78"/>
      <c r="O191" s="78"/>
      <c r="P191" s="78"/>
      <c r="Q191" s="78"/>
      <c r="R191" s="78"/>
      <c r="S191" s="78"/>
      <c r="T191" s="78"/>
      <c r="U191" s="78"/>
      <c r="V191" s="78"/>
      <c r="W191" s="78"/>
      <c r="X191" s="78"/>
      <c r="Y191" s="78"/>
      <c r="Z191" s="78"/>
      <c r="AA191" s="78"/>
      <c r="AB191" s="78"/>
      <c r="AC191" s="78"/>
      <c r="AD191" s="78"/>
      <c r="AE191" s="78"/>
      <c r="AF191" s="78"/>
      <c r="AG191" s="78"/>
      <c r="AH191" s="78"/>
      <c r="AI191" s="78"/>
      <c r="AJ191" s="78"/>
      <c r="AK191" s="78"/>
      <c r="AL191" s="78"/>
      <c r="AM191" s="78"/>
      <c r="AN191" s="78"/>
      <c r="AO191" s="78"/>
      <c r="AP191" s="78"/>
      <c r="AQ191" s="78"/>
      <c r="AR191" s="78"/>
      <c r="AS191" s="78"/>
      <c r="AT191" s="78"/>
      <c r="AU191" s="78"/>
      <c r="AV191" s="78"/>
      <c r="AW191" s="78"/>
      <c r="AX191" s="78"/>
      <c r="AY191" s="78"/>
    </row>
    <row r="192" spans="1:51">
      <c r="A192" s="78"/>
      <c r="B192" s="78"/>
      <c r="C192" s="78"/>
      <c r="D192" s="78"/>
      <c r="E192" s="78"/>
      <c r="F192" s="78"/>
      <c r="G192" s="78"/>
      <c r="H192" s="78"/>
      <c r="I192" s="78"/>
      <c r="J192" s="78"/>
      <c r="K192" s="78"/>
      <c r="L192" s="78"/>
      <c r="M192" s="78"/>
      <c r="N192" s="78"/>
      <c r="O192" s="78"/>
      <c r="P192" s="78"/>
      <c r="Q192" s="78"/>
      <c r="R192" s="78"/>
      <c r="S192" s="78"/>
      <c r="T192" s="78"/>
      <c r="U192" s="78"/>
      <c r="V192" s="78"/>
      <c r="W192" s="78"/>
      <c r="X192" s="78"/>
      <c r="Y192" s="78"/>
      <c r="Z192" s="78"/>
      <c r="AA192" s="78"/>
      <c r="AB192" s="78"/>
      <c r="AC192" s="78"/>
      <c r="AD192" s="78"/>
      <c r="AE192" s="78"/>
      <c r="AF192" s="78"/>
      <c r="AG192" s="78"/>
      <c r="AH192" s="78"/>
      <c r="AI192" s="78"/>
      <c r="AJ192" s="78"/>
      <c r="AK192" s="78"/>
      <c r="AL192" s="78"/>
      <c r="AM192" s="78"/>
      <c r="AN192" s="78"/>
      <c r="AO192" s="78"/>
      <c r="AP192" s="78"/>
      <c r="AQ192" s="78"/>
      <c r="AR192" s="78"/>
      <c r="AS192" s="78"/>
      <c r="AT192" s="78"/>
      <c r="AU192" s="78"/>
      <c r="AV192" s="78"/>
      <c r="AW192" s="78"/>
      <c r="AX192" s="78"/>
      <c r="AY192" s="78"/>
    </row>
    <row r="193" spans="1:51">
      <c r="A193" s="78"/>
      <c r="B193" s="78"/>
      <c r="C193" s="78"/>
      <c r="D193" s="78"/>
      <c r="E193" s="78"/>
      <c r="F193" s="78"/>
      <c r="G193" s="78"/>
      <c r="H193" s="78"/>
      <c r="I193" s="78"/>
      <c r="J193" s="78"/>
      <c r="K193" s="78"/>
      <c r="L193" s="78"/>
      <c r="M193" s="78"/>
      <c r="N193" s="78"/>
      <c r="O193" s="78"/>
      <c r="P193" s="78"/>
      <c r="Q193" s="78"/>
      <c r="R193" s="78"/>
      <c r="S193" s="78"/>
      <c r="T193" s="78"/>
      <c r="U193" s="78"/>
      <c r="V193" s="78"/>
      <c r="W193" s="78"/>
      <c r="X193" s="78"/>
      <c r="Y193" s="78"/>
      <c r="Z193" s="78"/>
      <c r="AA193" s="78"/>
      <c r="AB193" s="78"/>
      <c r="AC193" s="78"/>
      <c r="AD193" s="78"/>
      <c r="AE193" s="78"/>
      <c r="AF193" s="78"/>
      <c r="AG193" s="78"/>
      <c r="AH193" s="78"/>
      <c r="AI193" s="78"/>
      <c r="AJ193" s="78"/>
      <c r="AK193" s="78"/>
      <c r="AL193" s="78"/>
      <c r="AM193" s="78"/>
      <c r="AN193" s="78"/>
      <c r="AO193" s="78"/>
      <c r="AP193" s="78"/>
      <c r="AQ193" s="78"/>
      <c r="AR193" s="78"/>
      <c r="AS193" s="78"/>
      <c r="AT193" s="78"/>
      <c r="AU193" s="78"/>
      <c r="AV193" s="78"/>
      <c r="AW193" s="78"/>
      <c r="AX193" s="78"/>
      <c r="AY193" s="78"/>
    </row>
    <row r="194" spans="1:51">
      <c r="A194" s="78"/>
      <c r="B194" s="78"/>
      <c r="C194" s="78"/>
      <c r="D194" s="78"/>
      <c r="E194" s="78"/>
      <c r="F194" s="78"/>
      <c r="G194" s="78"/>
      <c r="H194" s="78"/>
      <c r="I194" s="78"/>
      <c r="J194" s="78"/>
      <c r="K194" s="78"/>
      <c r="L194" s="78"/>
      <c r="M194" s="78"/>
      <c r="N194" s="78"/>
      <c r="O194" s="78"/>
      <c r="P194" s="78"/>
      <c r="Q194" s="78"/>
      <c r="R194" s="78"/>
      <c r="S194" s="78"/>
      <c r="T194" s="78"/>
      <c r="U194" s="78"/>
      <c r="V194" s="78"/>
      <c r="W194" s="78"/>
      <c r="X194" s="78"/>
      <c r="Y194" s="78"/>
      <c r="Z194" s="78"/>
      <c r="AA194" s="78"/>
      <c r="AB194" s="78"/>
      <c r="AC194" s="78"/>
      <c r="AD194" s="78"/>
      <c r="AE194" s="78"/>
      <c r="AF194" s="78"/>
      <c r="AG194" s="78"/>
      <c r="AH194" s="78"/>
      <c r="AI194" s="78"/>
      <c r="AJ194" s="78"/>
      <c r="AK194" s="78"/>
      <c r="AL194" s="78"/>
      <c r="AM194" s="78"/>
      <c r="AN194" s="78"/>
      <c r="AO194" s="78"/>
      <c r="AP194" s="78"/>
      <c r="AQ194" s="78"/>
      <c r="AR194" s="78"/>
      <c r="AS194" s="78"/>
      <c r="AT194" s="78"/>
      <c r="AU194" s="78"/>
      <c r="AV194" s="78"/>
      <c r="AW194" s="78"/>
      <c r="AX194" s="78"/>
      <c r="AY194" s="78"/>
    </row>
    <row r="195" spans="1:51">
      <c r="A195" s="78"/>
      <c r="B195" s="78"/>
      <c r="C195" s="78"/>
      <c r="D195" s="78"/>
      <c r="E195" s="78"/>
      <c r="F195" s="78"/>
      <c r="G195" s="78"/>
      <c r="H195" s="78"/>
      <c r="I195" s="78"/>
      <c r="J195" s="78"/>
      <c r="K195" s="78"/>
      <c r="L195" s="78"/>
      <c r="M195" s="78"/>
      <c r="N195" s="78"/>
      <c r="O195" s="78"/>
      <c r="P195" s="78"/>
      <c r="Q195" s="78"/>
      <c r="R195" s="78"/>
      <c r="S195" s="78"/>
      <c r="T195" s="78"/>
      <c r="U195" s="78"/>
      <c r="V195" s="78"/>
      <c r="W195" s="78"/>
      <c r="X195" s="78"/>
      <c r="Y195" s="78"/>
      <c r="Z195" s="78"/>
      <c r="AA195" s="78"/>
      <c r="AB195" s="78"/>
      <c r="AC195" s="78"/>
      <c r="AD195" s="78"/>
      <c r="AE195" s="78"/>
      <c r="AF195" s="78"/>
      <c r="AG195" s="78"/>
      <c r="AH195" s="78"/>
      <c r="AI195" s="78"/>
      <c r="AJ195" s="78"/>
      <c r="AK195" s="78"/>
      <c r="AL195" s="78"/>
      <c r="AM195" s="78"/>
      <c r="AN195" s="78"/>
      <c r="AO195" s="78"/>
      <c r="AP195" s="78"/>
      <c r="AQ195" s="78"/>
      <c r="AR195" s="78"/>
      <c r="AS195" s="78"/>
      <c r="AT195" s="78"/>
      <c r="AU195" s="78"/>
      <c r="AV195" s="78"/>
      <c r="AW195" s="78"/>
      <c r="AX195" s="78"/>
      <c r="AY195" s="78"/>
    </row>
    <row r="196" spans="1:51">
      <c r="A196" s="78"/>
      <c r="B196" s="78"/>
      <c r="C196" s="78"/>
      <c r="D196" s="78"/>
      <c r="E196" s="78"/>
      <c r="F196" s="78"/>
      <c r="G196" s="78"/>
      <c r="H196" s="78"/>
      <c r="I196" s="78"/>
      <c r="J196" s="78"/>
      <c r="K196" s="78"/>
      <c r="L196" s="78"/>
      <c r="M196" s="78"/>
      <c r="N196" s="78"/>
      <c r="O196" s="78"/>
      <c r="P196" s="78"/>
      <c r="Q196" s="78"/>
      <c r="R196" s="78"/>
      <c r="S196" s="78"/>
      <c r="T196" s="78"/>
      <c r="U196" s="78"/>
      <c r="V196" s="78"/>
      <c r="W196" s="78"/>
      <c r="X196" s="78"/>
      <c r="Y196" s="78"/>
      <c r="Z196" s="78"/>
      <c r="AA196" s="78"/>
      <c r="AB196" s="78"/>
      <c r="AC196" s="78"/>
      <c r="AD196" s="78"/>
      <c r="AE196" s="78"/>
      <c r="AF196" s="78"/>
      <c r="AG196" s="78"/>
      <c r="AH196" s="78"/>
      <c r="AI196" s="78"/>
      <c r="AJ196" s="78"/>
      <c r="AK196" s="78"/>
      <c r="AL196" s="78"/>
      <c r="AM196" s="78"/>
      <c r="AN196" s="78"/>
      <c r="AO196" s="78"/>
      <c r="AP196" s="78"/>
      <c r="AQ196" s="78"/>
      <c r="AR196" s="78"/>
      <c r="AS196" s="78"/>
      <c r="AT196" s="78"/>
      <c r="AU196" s="78"/>
      <c r="AV196" s="78"/>
      <c r="AW196" s="78"/>
      <c r="AX196" s="78"/>
      <c r="AY196" s="78"/>
    </row>
    <row r="197" spans="1:51">
      <c r="A197" s="78"/>
      <c r="B197" s="78"/>
      <c r="C197" s="78"/>
      <c r="D197" s="78"/>
      <c r="E197" s="78"/>
      <c r="F197" s="78"/>
      <c r="G197" s="78"/>
      <c r="H197" s="78"/>
      <c r="I197" s="78"/>
      <c r="J197" s="78"/>
      <c r="K197" s="78"/>
      <c r="L197" s="78"/>
      <c r="M197" s="78"/>
      <c r="N197" s="78"/>
      <c r="O197" s="78"/>
      <c r="P197" s="78"/>
      <c r="Q197" s="78"/>
      <c r="R197" s="78"/>
      <c r="S197" s="78"/>
      <c r="T197" s="78"/>
      <c r="U197" s="78"/>
      <c r="V197" s="78"/>
      <c r="W197" s="78"/>
      <c r="X197" s="78"/>
      <c r="Y197" s="78"/>
      <c r="Z197" s="78"/>
      <c r="AA197" s="78"/>
      <c r="AB197" s="78"/>
      <c r="AC197" s="78"/>
      <c r="AD197" s="78"/>
      <c r="AE197" s="78"/>
      <c r="AF197" s="78"/>
      <c r="AG197" s="78"/>
      <c r="AH197" s="78"/>
      <c r="AI197" s="78"/>
      <c r="AJ197" s="78"/>
      <c r="AK197" s="78"/>
      <c r="AL197" s="78"/>
      <c r="AM197" s="78"/>
      <c r="AN197" s="78"/>
      <c r="AO197" s="78"/>
      <c r="AP197" s="78"/>
      <c r="AQ197" s="78"/>
      <c r="AR197" s="78"/>
      <c r="AS197" s="78"/>
      <c r="AT197" s="78"/>
      <c r="AU197" s="78"/>
      <c r="AV197" s="78"/>
      <c r="AW197" s="78"/>
      <c r="AX197" s="78"/>
      <c r="AY197" s="78"/>
    </row>
    <row r="198" spans="1:51">
      <c r="A198" s="78"/>
      <c r="B198" s="78"/>
      <c r="C198" s="78"/>
      <c r="D198" s="78"/>
      <c r="E198" s="78"/>
      <c r="F198" s="78"/>
      <c r="G198" s="78"/>
      <c r="H198" s="78"/>
      <c r="I198" s="78"/>
      <c r="J198" s="78"/>
      <c r="K198" s="78"/>
      <c r="L198" s="78"/>
      <c r="M198" s="78"/>
      <c r="N198" s="78"/>
      <c r="O198" s="78"/>
      <c r="P198" s="78"/>
      <c r="Q198" s="78"/>
      <c r="R198" s="78"/>
      <c r="S198" s="78"/>
      <c r="T198" s="78"/>
      <c r="U198" s="78"/>
      <c r="V198" s="78"/>
      <c r="W198" s="78"/>
      <c r="X198" s="78"/>
      <c r="Y198" s="78"/>
      <c r="Z198" s="78"/>
      <c r="AA198" s="78"/>
      <c r="AB198" s="78"/>
      <c r="AC198" s="78"/>
      <c r="AD198" s="78"/>
      <c r="AE198" s="78"/>
      <c r="AF198" s="78"/>
      <c r="AG198" s="78"/>
      <c r="AH198" s="78"/>
      <c r="AI198" s="78"/>
      <c r="AJ198" s="78"/>
      <c r="AK198" s="78"/>
      <c r="AL198" s="78"/>
      <c r="AM198" s="78"/>
      <c r="AN198" s="78"/>
      <c r="AO198" s="78"/>
      <c r="AP198" s="78"/>
      <c r="AQ198" s="78"/>
      <c r="AR198" s="78"/>
      <c r="AS198" s="78"/>
      <c r="AT198" s="78"/>
      <c r="AU198" s="78"/>
      <c r="AV198" s="78"/>
      <c r="AW198" s="78"/>
      <c r="AX198" s="78"/>
      <c r="AY198" s="78"/>
    </row>
    <row r="199" spans="1:51">
      <c r="A199" s="78"/>
      <c r="B199" s="78"/>
      <c r="C199" s="78"/>
      <c r="D199" s="78"/>
      <c r="E199" s="78"/>
      <c r="F199" s="78"/>
      <c r="G199" s="78"/>
      <c r="H199" s="78"/>
      <c r="I199" s="78"/>
      <c r="J199" s="78"/>
      <c r="K199" s="78"/>
      <c r="L199" s="78"/>
      <c r="M199" s="78"/>
      <c r="N199" s="78"/>
      <c r="O199" s="78"/>
      <c r="P199" s="78"/>
      <c r="Q199" s="78"/>
      <c r="R199" s="78"/>
      <c r="S199" s="78"/>
      <c r="T199" s="78"/>
      <c r="U199" s="78"/>
      <c r="V199" s="78"/>
      <c r="W199" s="78"/>
      <c r="X199" s="78"/>
      <c r="Y199" s="78"/>
      <c r="Z199" s="78"/>
      <c r="AA199" s="78"/>
      <c r="AB199" s="78"/>
      <c r="AC199" s="78"/>
      <c r="AD199" s="78"/>
      <c r="AE199" s="78"/>
      <c r="AF199" s="78"/>
      <c r="AG199" s="78"/>
      <c r="AH199" s="78"/>
      <c r="AI199" s="78"/>
      <c r="AJ199" s="78"/>
      <c r="AK199" s="78"/>
      <c r="AL199" s="78"/>
      <c r="AM199" s="78"/>
      <c r="AN199" s="78"/>
      <c r="AO199" s="78"/>
      <c r="AP199" s="78"/>
      <c r="AQ199" s="78"/>
      <c r="AR199" s="78"/>
      <c r="AS199" s="78"/>
      <c r="AT199" s="78"/>
      <c r="AU199" s="78"/>
      <c r="AV199" s="78"/>
      <c r="AW199" s="78"/>
      <c r="AX199" s="78"/>
      <c r="AY199" s="78"/>
    </row>
    <row r="200" spans="1:51">
      <c r="A200" s="78"/>
      <c r="B200" s="78"/>
      <c r="C200" s="78"/>
      <c r="D200" s="78"/>
      <c r="E200" s="78"/>
      <c r="F200" s="78"/>
      <c r="G200" s="78"/>
      <c r="H200" s="78"/>
      <c r="I200" s="78"/>
      <c r="J200" s="78"/>
      <c r="K200" s="78"/>
      <c r="L200" s="78"/>
      <c r="M200" s="78"/>
      <c r="N200" s="78"/>
      <c r="O200" s="78"/>
      <c r="P200" s="78"/>
      <c r="Q200" s="78"/>
      <c r="R200" s="78"/>
      <c r="S200" s="78"/>
      <c r="T200" s="78"/>
      <c r="U200" s="78"/>
      <c r="V200" s="78"/>
      <c r="W200" s="78"/>
      <c r="X200" s="78"/>
      <c r="Y200" s="78"/>
      <c r="Z200" s="78"/>
      <c r="AA200" s="78"/>
      <c r="AB200" s="78"/>
      <c r="AC200" s="78"/>
      <c r="AD200" s="78"/>
      <c r="AE200" s="78"/>
      <c r="AF200" s="78"/>
      <c r="AG200" s="78"/>
      <c r="AH200" s="78"/>
      <c r="AI200" s="78"/>
      <c r="AJ200" s="78"/>
      <c r="AK200" s="78"/>
      <c r="AL200" s="78"/>
      <c r="AM200" s="78"/>
      <c r="AN200" s="78"/>
      <c r="AO200" s="78"/>
      <c r="AP200" s="78"/>
      <c r="AQ200" s="78"/>
      <c r="AR200" s="78"/>
      <c r="AS200" s="78"/>
      <c r="AT200" s="78"/>
      <c r="AU200" s="78"/>
      <c r="AV200" s="78"/>
      <c r="AW200" s="78"/>
      <c r="AX200" s="78"/>
      <c r="AY200" s="78"/>
    </row>
    <row r="201" spans="1:51">
      <c r="A201" s="78"/>
      <c r="B201" s="78"/>
      <c r="C201" s="78"/>
      <c r="D201" s="78"/>
      <c r="E201" s="78"/>
      <c r="F201" s="78"/>
      <c r="G201" s="78"/>
      <c r="H201" s="78"/>
      <c r="I201" s="78"/>
      <c r="J201" s="78"/>
      <c r="K201" s="78"/>
      <c r="L201" s="78"/>
      <c r="M201" s="78"/>
      <c r="N201" s="78"/>
      <c r="O201" s="78"/>
      <c r="P201" s="78"/>
      <c r="Q201" s="78"/>
      <c r="R201" s="78"/>
      <c r="S201" s="78"/>
      <c r="T201" s="78"/>
      <c r="U201" s="78"/>
      <c r="V201" s="78"/>
      <c r="W201" s="78"/>
      <c r="X201" s="78"/>
      <c r="Y201" s="78"/>
      <c r="Z201" s="78"/>
      <c r="AA201" s="78"/>
      <c r="AB201" s="78"/>
      <c r="AC201" s="78"/>
      <c r="AD201" s="78"/>
      <c r="AE201" s="78"/>
      <c r="AF201" s="78"/>
      <c r="AG201" s="78"/>
      <c r="AH201" s="78"/>
      <c r="AI201" s="78"/>
      <c r="AJ201" s="78"/>
      <c r="AK201" s="78"/>
      <c r="AL201" s="78"/>
      <c r="AM201" s="78"/>
      <c r="AN201" s="78"/>
      <c r="AO201" s="78"/>
      <c r="AP201" s="78"/>
      <c r="AQ201" s="78"/>
      <c r="AR201" s="78"/>
      <c r="AS201" s="78"/>
      <c r="AT201" s="78"/>
      <c r="AU201" s="78"/>
      <c r="AV201" s="78"/>
      <c r="AW201" s="78"/>
      <c r="AX201" s="78"/>
      <c r="AY201" s="78"/>
    </row>
    <row r="202" spans="1:51">
      <c r="A202" s="78"/>
      <c r="B202" s="78"/>
      <c r="C202" s="78"/>
      <c r="D202" s="78"/>
      <c r="E202" s="78"/>
      <c r="F202" s="78"/>
      <c r="G202" s="78"/>
      <c r="H202" s="78"/>
      <c r="I202" s="78"/>
      <c r="J202" s="78"/>
      <c r="K202" s="78"/>
      <c r="L202" s="78"/>
      <c r="M202" s="78"/>
      <c r="N202" s="78"/>
      <c r="O202" s="78"/>
      <c r="P202" s="78"/>
      <c r="Q202" s="78"/>
      <c r="R202" s="78"/>
      <c r="S202" s="78"/>
      <c r="T202" s="78"/>
      <c r="U202" s="78"/>
      <c r="V202" s="78"/>
      <c r="W202" s="78"/>
      <c r="X202" s="78"/>
      <c r="Y202" s="78"/>
      <c r="Z202" s="78"/>
      <c r="AA202" s="78"/>
      <c r="AB202" s="78"/>
      <c r="AC202" s="78"/>
      <c r="AD202" s="78"/>
      <c r="AE202" s="78"/>
      <c r="AF202" s="78"/>
      <c r="AG202" s="78"/>
      <c r="AH202" s="78"/>
      <c r="AI202" s="78"/>
      <c r="AJ202" s="78"/>
      <c r="AK202" s="78"/>
      <c r="AL202" s="78"/>
      <c r="AM202" s="78"/>
      <c r="AN202" s="78"/>
      <c r="AO202" s="78"/>
      <c r="AP202" s="78"/>
      <c r="AQ202" s="78"/>
      <c r="AR202" s="78"/>
      <c r="AS202" s="78"/>
      <c r="AT202" s="78"/>
      <c r="AU202" s="78"/>
      <c r="AV202" s="78"/>
      <c r="AW202" s="78"/>
      <c r="AX202" s="78"/>
      <c r="AY202" s="78"/>
    </row>
    <row r="203" spans="1:51">
      <c r="A203" s="78"/>
      <c r="B203" s="78"/>
      <c r="C203" s="78"/>
      <c r="D203" s="78"/>
      <c r="E203" s="78"/>
      <c r="F203" s="78"/>
      <c r="G203" s="78"/>
      <c r="H203" s="78"/>
      <c r="I203" s="78"/>
      <c r="J203" s="78"/>
      <c r="K203" s="78"/>
      <c r="L203" s="78"/>
      <c r="M203" s="78"/>
      <c r="N203" s="78"/>
      <c r="O203" s="78"/>
      <c r="P203" s="78"/>
      <c r="Q203" s="78"/>
      <c r="R203" s="78"/>
      <c r="S203" s="78"/>
      <c r="T203" s="78"/>
      <c r="U203" s="78"/>
      <c r="V203" s="78"/>
      <c r="W203" s="78"/>
      <c r="X203" s="78"/>
      <c r="Y203" s="78"/>
      <c r="Z203" s="78"/>
      <c r="AA203" s="78"/>
      <c r="AB203" s="78"/>
      <c r="AC203" s="78"/>
      <c r="AD203" s="78"/>
      <c r="AE203" s="78"/>
      <c r="AF203" s="78"/>
      <c r="AG203" s="78"/>
      <c r="AH203" s="78"/>
      <c r="AI203" s="78"/>
      <c r="AJ203" s="78"/>
      <c r="AK203" s="78"/>
      <c r="AL203" s="78"/>
      <c r="AM203" s="78"/>
      <c r="AN203" s="78"/>
      <c r="AO203" s="78"/>
      <c r="AP203" s="78"/>
      <c r="AQ203" s="78"/>
      <c r="AR203" s="78"/>
      <c r="AS203" s="78"/>
      <c r="AT203" s="78"/>
      <c r="AU203" s="78"/>
      <c r="AV203" s="78"/>
      <c r="AW203" s="78"/>
      <c r="AX203" s="78"/>
      <c r="AY203" s="78"/>
    </row>
    <row r="204" spans="1:51">
      <c r="A204" s="78"/>
      <c r="B204" s="78"/>
      <c r="C204" s="78"/>
      <c r="D204" s="78"/>
      <c r="E204" s="78"/>
      <c r="F204" s="78"/>
      <c r="G204" s="78"/>
      <c r="H204" s="78"/>
      <c r="I204" s="78"/>
      <c r="J204" s="78"/>
      <c r="K204" s="78"/>
      <c r="L204" s="78"/>
      <c r="M204" s="78"/>
      <c r="N204" s="78"/>
      <c r="O204" s="78"/>
      <c r="P204" s="78"/>
      <c r="Q204" s="78"/>
      <c r="R204" s="78"/>
      <c r="S204" s="78"/>
      <c r="T204" s="78"/>
      <c r="U204" s="78"/>
      <c r="V204" s="78"/>
      <c r="W204" s="78"/>
      <c r="X204" s="78"/>
      <c r="Y204" s="78"/>
      <c r="Z204" s="78"/>
      <c r="AA204" s="78"/>
      <c r="AB204" s="78"/>
      <c r="AC204" s="78"/>
      <c r="AD204" s="78"/>
      <c r="AE204" s="78"/>
      <c r="AF204" s="78"/>
      <c r="AG204" s="78"/>
      <c r="AH204" s="78"/>
      <c r="AI204" s="78"/>
      <c r="AJ204" s="78"/>
      <c r="AK204" s="78"/>
      <c r="AL204" s="78"/>
      <c r="AM204" s="78"/>
      <c r="AN204" s="78"/>
      <c r="AO204" s="78"/>
      <c r="AP204" s="78"/>
      <c r="AQ204" s="78"/>
      <c r="AR204" s="78"/>
      <c r="AS204" s="78"/>
      <c r="AT204" s="78"/>
      <c r="AU204" s="78"/>
      <c r="AV204" s="78"/>
      <c r="AW204" s="78"/>
      <c r="AX204" s="78"/>
      <c r="AY204" s="78"/>
    </row>
    <row r="205" spans="1:51">
      <c r="A205" s="78"/>
      <c r="B205" s="78"/>
      <c r="C205" s="78"/>
      <c r="D205" s="78"/>
      <c r="E205" s="78"/>
      <c r="F205" s="78"/>
      <c r="G205" s="78"/>
      <c r="H205" s="78"/>
      <c r="I205" s="78"/>
      <c r="J205" s="78"/>
      <c r="K205" s="78"/>
      <c r="L205" s="78"/>
      <c r="M205" s="78"/>
      <c r="N205" s="78"/>
      <c r="O205" s="78"/>
      <c r="P205" s="78"/>
      <c r="Q205" s="78"/>
      <c r="R205" s="78"/>
      <c r="S205" s="78"/>
      <c r="T205" s="78"/>
      <c r="U205" s="78"/>
      <c r="V205" s="78"/>
      <c r="W205" s="78"/>
      <c r="X205" s="78"/>
      <c r="Y205" s="78"/>
      <c r="Z205" s="78"/>
      <c r="AA205" s="78"/>
      <c r="AB205" s="78"/>
      <c r="AC205" s="78"/>
      <c r="AD205" s="78"/>
      <c r="AE205" s="78"/>
      <c r="AF205" s="78"/>
      <c r="AG205" s="78"/>
      <c r="AH205" s="78"/>
      <c r="AI205" s="78"/>
      <c r="AJ205" s="78"/>
      <c r="AK205" s="78"/>
      <c r="AL205" s="78"/>
      <c r="AM205" s="78"/>
      <c r="AN205" s="78"/>
      <c r="AO205" s="78"/>
      <c r="AP205" s="78"/>
      <c r="AQ205" s="78"/>
      <c r="AR205" s="78"/>
      <c r="AS205" s="78"/>
      <c r="AT205" s="78"/>
      <c r="AU205" s="78"/>
      <c r="AV205" s="78"/>
      <c r="AW205" s="78"/>
      <c r="AX205" s="78"/>
      <c r="AY205" s="78"/>
    </row>
    <row r="206" spans="1:51">
      <c r="A206" s="78"/>
      <c r="B206" s="78"/>
      <c r="C206" s="78"/>
      <c r="D206" s="78"/>
      <c r="E206" s="78"/>
      <c r="F206" s="78"/>
      <c r="G206" s="78"/>
      <c r="H206" s="78"/>
      <c r="I206" s="78"/>
      <c r="J206" s="78"/>
      <c r="K206" s="78"/>
      <c r="L206" s="78"/>
      <c r="M206" s="78"/>
      <c r="N206" s="78"/>
      <c r="O206" s="78"/>
      <c r="P206" s="78"/>
      <c r="Q206" s="78"/>
      <c r="R206" s="78"/>
      <c r="S206" s="78"/>
      <c r="T206" s="78"/>
      <c r="U206" s="78"/>
      <c r="V206" s="78"/>
      <c r="W206" s="78"/>
      <c r="X206" s="78"/>
      <c r="Y206" s="78"/>
      <c r="Z206" s="78"/>
      <c r="AA206" s="78"/>
      <c r="AB206" s="78"/>
      <c r="AC206" s="78"/>
      <c r="AD206" s="78"/>
      <c r="AE206" s="78"/>
      <c r="AF206" s="78"/>
      <c r="AG206" s="78"/>
      <c r="AH206" s="78"/>
      <c r="AI206" s="78"/>
      <c r="AJ206" s="78"/>
      <c r="AK206" s="78"/>
      <c r="AL206" s="78"/>
      <c r="AM206" s="78"/>
      <c r="AN206" s="78"/>
      <c r="AO206" s="78"/>
      <c r="AP206" s="78"/>
      <c r="AQ206" s="78"/>
      <c r="AR206" s="78"/>
      <c r="AS206" s="78"/>
      <c r="AT206" s="78"/>
      <c r="AU206" s="78"/>
      <c r="AV206" s="78"/>
      <c r="AW206" s="78"/>
      <c r="AX206" s="78"/>
      <c r="AY206" s="78"/>
    </row>
    <row r="207" spans="1:51">
      <c r="A207" s="78"/>
      <c r="B207" s="78"/>
      <c r="C207" s="78"/>
      <c r="D207" s="78"/>
      <c r="E207" s="78"/>
      <c r="F207" s="78"/>
      <c r="G207" s="78"/>
      <c r="H207" s="78"/>
      <c r="I207" s="78"/>
      <c r="J207" s="78"/>
      <c r="K207" s="78"/>
      <c r="L207" s="78"/>
      <c r="M207" s="78"/>
      <c r="N207" s="78"/>
      <c r="O207" s="78"/>
      <c r="P207" s="78"/>
      <c r="Q207" s="78"/>
      <c r="R207" s="78"/>
      <c r="S207" s="78"/>
      <c r="T207" s="78"/>
      <c r="U207" s="78"/>
      <c r="V207" s="78"/>
      <c r="W207" s="78"/>
      <c r="X207" s="78"/>
      <c r="Y207" s="78"/>
      <c r="Z207" s="78"/>
      <c r="AA207" s="78"/>
      <c r="AB207" s="78"/>
      <c r="AC207" s="78"/>
      <c r="AD207" s="78"/>
      <c r="AE207" s="78"/>
      <c r="AF207" s="78"/>
      <c r="AG207" s="78"/>
      <c r="AH207" s="78"/>
      <c r="AI207" s="78"/>
      <c r="AJ207" s="78"/>
      <c r="AK207" s="78"/>
      <c r="AL207" s="78"/>
      <c r="AM207" s="78"/>
      <c r="AN207" s="78"/>
      <c r="AO207" s="78"/>
      <c r="AP207" s="78"/>
      <c r="AQ207" s="78"/>
      <c r="AR207" s="78"/>
      <c r="AS207" s="78"/>
      <c r="AT207" s="78"/>
      <c r="AU207" s="78"/>
      <c r="AV207" s="78"/>
      <c r="AW207" s="78"/>
      <c r="AX207" s="78"/>
      <c r="AY207" s="78"/>
    </row>
    <row r="208" spans="1:51">
      <c r="A208" s="78"/>
      <c r="B208" s="78"/>
      <c r="C208" s="78"/>
      <c r="D208" s="78"/>
      <c r="E208" s="78"/>
      <c r="F208" s="78"/>
      <c r="G208" s="78"/>
      <c r="H208" s="78"/>
      <c r="I208" s="78"/>
      <c r="J208" s="78"/>
      <c r="K208" s="78"/>
      <c r="L208" s="78"/>
      <c r="M208" s="78"/>
      <c r="N208" s="78"/>
      <c r="O208" s="78"/>
      <c r="P208" s="78"/>
      <c r="Q208" s="78"/>
      <c r="R208" s="78"/>
      <c r="S208" s="78"/>
      <c r="T208" s="78"/>
      <c r="U208" s="78"/>
      <c r="V208" s="78"/>
      <c r="W208" s="78"/>
      <c r="X208" s="78"/>
      <c r="Y208" s="78"/>
      <c r="Z208" s="78"/>
      <c r="AA208" s="78"/>
      <c r="AB208" s="78"/>
      <c r="AC208" s="78"/>
      <c r="AD208" s="78"/>
      <c r="AE208" s="78"/>
      <c r="AF208" s="78"/>
      <c r="AG208" s="78"/>
      <c r="AH208" s="78"/>
      <c r="AI208" s="78"/>
      <c r="AJ208" s="78"/>
      <c r="AK208" s="78"/>
      <c r="AL208" s="78"/>
      <c r="AM208" s="78"/>
      <c r="AN208" s="78"/>
      <c r="AO208" s="78"/>
      <c r="AP208" s="78"/>
      <c r="AQ208" s="78"/>
      <c r="AR208" s="78"/>
      <c r="AS208" s="78"/>
      <c r="AT208" s="78"/>
      <c r="AU208" s="78"/>
      <c r="AV208" s="78"/>
      <c r="AW208" s="78"/>
      <c r="AX208" s="78"/>
      <c r="AY208" s="78"/>
    </row>
    <row r="209" spans="1:51">
      <c r="A209" s="78"/>
      <c r="B209" s="78"/>
      <c r="C209" s="78"/>
      <c r="D209" s="78"/>
      <c r="E209" s="78"/>
      <c r="F209" s="78"/>
      <c r="G209" s="78"/>
      <c r="H209" s="78"/>
      <c r="I209" s="78"/>
      <c r="J209" s="78"/>
      <c r="K209" s="78"/>
      <c r="L209" s="78"/>
      <c r="M209" s="78"/>
      <c r="N209" s="78"/>
      <c r="O209" s="78"/>
      <c r="P209" s="78"/>
      <c r="Q209" s="78"/>
      <c r="R209" s="78"/>
      <c r="S209" s="78"/>
      <c r="T209" s="78"/>
      <c r="U209" s="78"/>
      <c r="V209" s="78"/>
      <c r="W209" s="78"/>
      <c r="X209" s="78"/>
      <c r="Y209" s="78"/>
      <c r="Z209" s="78"/>
      <c r="AA209" s="78"/>
      <c r="AB209" s="78"/>
      <c r="AC209" s="78"/>
      <c r="AD209" s="78"/>
      <c r="AE209" s="78"/>
      <c r="AF209" s="78"/>
      <c r="AG209" s="78"/>
      <c r="AH209" s="78"/>
      <c r="AI209" s="78"/>
      <c r="AJ209" s="78"/>
      <c r="AK209" s="78"/>
      <c r="AL209" s="78"/>
      <c r="AM209" s="78"/>
      <c r="AN209" s="78"/>
      <c r="AO209" s="78"/>
      <c r="AP209" s="78"/>
      <c r="AQ209" s="78"/>
      <c r="AR209" s="78"/>
      <c r="AS209" s="78"/>
      <c r="AT209" s="78"/>
      <c r="AU209" s="78"/>
      <c r="AV209" s="78"/>
      <c r="AW209" s="78"/>
      <c r="AX209" s="78"/>
      <c r="AY209" s="78"/>
    </row>
    <row r="210" spans="1:51">
      <c r="A210" s="78"/>
      <c r="B210" s="78"/>
      <c r="C210" s="78"/>
      <c r="D210" s="78"/>
      <c r="E210" s="78"/>
      <c r="F210" s="78"/>
      <c r="G210" s="78"/>
      <c r="H210" s="78"/>
      <c r="I210" s="78"/>
      <c r="J210" s="78"/>
      <c r="K210" s="78"/>
      <c r="L210" s="78"/>
      <c r="M210" s="78"/>
      <c r="N210" s="78"/>
      <c r="O210" s="78"/>
      <c r="P210" s="78"/>
      <c r="Q210" s="78"/>
      <c r="R210" s="78"/>
      <c r="S210" s="78"/>
      <c r="T210" s="78"/>
      <c r="U210" s="78"/>
      <c r="V210" s="78"/>
      <c r="W210" s="78"/>
      <c r="X210" s="78"/>
      <c r="Y210" s="78"/>
      <c r="Z210" s="78"/>
      <c r="AA210" s="78"/>
      <c r="AB210" s="78"/>
      <c r="AC210" s="78"/>
      <c r="AD210" s="78"/>
      <c r="AE210" s="78"/>
      <c r="AF210" s="78"/>
      <c r="AG210" s="78"/>
      <c r="AH210" s="78"/>
      <c r="AI210" s="78"/>
      <c r="AJ210" s="78"/>
      <c r="AK210" s="78"/>
      <c r="AL210" s="78"/>
      <c r="AM210" s="78"/>
      <c r="AN210" s="78"/>
      <c r="AO210" s="78"/>
      <c r="AP210" s="78"/>
      <c r="AQ210" s="78"/>
      <c r="AR210" s="78"/>
      <c r="AS210" s="78"/>
      <c r="AT210" s="78"/>
      <c r="AU210" s="78"/>
      <c r="AV210" s="78"/>
      <c r="AW210" s="78"/>
      <c r="AX210" s="78"/>
      <c r="AY210" s="78"/>
    </row>
    <row r="211" spans="1:51">
      <c r="A211" s="78"/>
      <c r="B211" s="78"/>
      <c r="C211" s="78"/>
      <c r="D211" s="78"/>
      <c r="E211" s="78"/>
      <c r="F211" s="78"/>
      <c r="G211" s="78"/>
      <c r="H211" s="78"/>
      <c r="I211" s="78"/>
      <c r="J211" s="78"/>
      <c r="K211" s="78"/>
      <c r="L211" s="78"/>
      <c r="M211" s="78"/>
      <c r="N211" s="78"/>
      <c r="O211" s="78"/>
      <c r="P211" s="78"/>
      <c r="Q211" s="78"/>
      <c r="R211" s="78"/>
      <c r="S211" s="78"/>
      <c r="T211" s="78"/>
      <c r="U211" s="78"/>
      <c r="V211" s="78"/>
      <c r="W211" s="78"/>
      <c r="X211" s="78"/>
      <c r="Y211" s="78"/>
      <c r="Z211" s="78"/>
      <c r="AA211" s="78"/>
      <c r="AB211" s="78"/>
      <c r="AC211" s="78"/>
      <c r="AD211" s="78"/>
      <c r="AE211" s="78"/>
      <c r="AF211" s="78"/>
      <c r="AG211" s="78"/>
      <c r="AH211" s="78"/>
      <c r="AI211" s="78"/>
      <c r="AJ211" s="78"/>
      <c r="AK211" s="78"/>
      <c r="AL211" s="78"/>
      <c r="AM211" s="78"/>
      <c r="AN211" s="78"/>
      <c r="AO211" s="78"/>
      <c r="AP211" s="78"/>
      <c r="AQ211" s="78"/>
      <c r="AR211" s="78"/>
      <c r="AS211" s="78"/>
      <c r="AT211" s="78"/>
      <c r="AU211" s="78"/>
      <c r="AV211" s="78"/>
      <c r="AW211" s="78"/>
      <c r="AX211" s="78"/>
      <c r="AY211" s="78"/>
    </row>
    <row r="212" spans="1:51">
      <c r="A212" s="78"/>
      <c r="B212" s="78"/>
      <c r="C212" s="78"/>
      <c r="D212" s="78"/>
      <c r="E212" s="78"/>
      <c r="F212" s="78"/>
      <c r="G212" s="78"/>
      <c r="H212" s="78"/>
      <c r="I212" s="78"/>
      <c r="J212" s="78"/>
      <c r="K212" s="78"/>
      <c r="L212" s="78"/>
      <c r="M212" s="78"/>
      <c r="N212" s="78"/>
      <c r="O212" s="78"/>
      <c r="P212" s="78"/>
      <c r="Q212" s="78"/>
      <c r="R212" s="78"/>
      <c r="S212" s="78"/>
      <c r="T212" s="78"/>
      <c r="U212" s="78"/>
      <c r="V212" s="78"/>
      <c r="W212" s="78"/>
      <c r="X212" s="78"/>
      <c r="Y212" s="78"/>
      <c r="Z212" s="78"/>
      <c r="AA212" s="78"/>
      <c r="AB212" s="78"/>
      <c r="AC212" s="78"/>
      <c r="AD212" s="78"/>
      <c r="AE212" s="78"/>
      <c r="AF212" s="78"/>
      <c r="AG212" s="78"/>
      <c r="AH212" s="78"/>
      <c r="AI212" s="78"/>
      <c r="AJ212" s="78"/>
      <c r="AK212" s="78"/>
      <c r="AL212" s="78"/>
      <c r="AM212" s="78"/>
      <c r="AN212" s="78"/>
      <c r="AO212" s="78"/>
      <c r="AP212" s="78"/>
      <c r="AQ212" s="78"/>
      <c r="AR212" s="78"/>
      <c r="AS212" s="78"/>
      <c r="AT212" s="78"/>
      <c r="AU212" s="78"/>
      <c r="AV212" s="78"/>
      <c r="AW212" s="78"/>
      <c r="AX212" s="78"/>
      <c r="AY212" s="78"/>
    </row>
    <row r="213" spans="1:51">
      <c r="A213" s="78"/>
      <c r="B213" s="78"/>
      <c r="C213" s="78"/>
      <c r="D213" s="78"/>
      <c r="E213" s="78"/>
      <c r="F213" s="78"/>
      <c r="G213" s="78"/>
      <c r="H213" s="78"/>
      <c r="I213" s="78"/>
      <c r="J213" s="78"/>
      <c r="K213" s="78"/>
      <c r="L213" s="78"/>
      <c r="M213" s="78"/>
      <c r="N213" s="78"/>
      <c r="O213" s="78"/>
      <c r="P213" s="78"/>
      <c r="Q213" s="78"/>
      <c r="R213" s="78"/>
      <c r="S213" s="78"/>
      <c r="T213" s="78"/>
      <c r="U213" s="78"/>
      <c r="V213" s="78"/>
      <c r="W213" s="78"/>
      <c r="X213" s="78"/>
      <c r="Y213" s="78"/>
      <c r="Z213" s="78"/>
      <c r="AA213" s="78"/>
      <c r="AB213" s="78"/>
      <c r="AC213" s="78"/>
      <c r="AD213" s="78"/>
      <c r="AE213" s="78"/>
      <c r="AF213" s="78"/>
      <c r="AG213" s="78"/>
      <c r="AH213" s="78"/>
      <c r="AI213" s="78"/>
      <c r="AJ213" s="78"/>
      <c r="AK213" s="78"/>
      <c r="AL213" s="78"/>
      <c r="AM213" s="78"/>
      <c r="AN213" s="78"/>
      <c r="AO213" s="78"/>
      <c r="AP213" s="78"/>
      <c r="AQ213" s="78"/>
      <c r="AR213" s="78"/>
      <c r="AS213" s="78"/>
      <c r="AT213" s="78"/>
      <c r="AU213" s="78"/>
      <c r="AV213" s="78"/>
      <c r="AW213" s="78"/>
      <c r="AX213" s="78"/>
      <c r="AY213" s="78"/>
    </row>
    <row r="214" spans="1:51">
      <c r="A214" s="78"/>
      <c r="B214" s="78"/>
      <c r="C214" s="78"/>
      <c r="D214" s="78"/>
      <c r="E214" s="78"/>
      <c r="F214" s="78"/>
      <c r="G214" s="78"/>
      <c r="H214" s="78"/>
      <c r="I214" s="78"/>
      <c r="J214" s="78"/>
      <c r="K214" s="78"/>
      <c r="L214" s="78"/>
      <c r="M214" s="78"/>
      <c r="N214" s="78"/>
      <c r="O214" s="78"/>
      <c r="P214" s="78"/>
      <c r="Q214" s="78"/>
      <c r="R214" s="78"/>
      <c r="S214" s="78"/>
      <c r="T214" s="78"/>
      <c r="U214" s="78"/>
      <c r="V214" s="78"/>
      <c r="W214" s="78"/>
      <c r="X214" s="78"/>
      <c r="Y214" s="78"/>
      <c r="Z214" s="78"/>
      <c r="AA214" s="78"/>
      <c r="AB214" s="78"/>
      <c r="AC214" s="78"/>
      <c r="AD214" s="78"/>
      <c r="AE214" s="78"/>
      <c r="AF214" s="78"/>
      <c r="AG214" s="78"/>
      <c r="AH214" s="78"/>
      <c r="AI214" s="78"/>
      <c r="AJ214" s="78"/>
      <c r="AK214" s="78"/>
      <c r="AL214" s="78"/>
      <c r="AM214" s="78"/>
      <c r="AN214" s="78"/>
      <c r="AO214" s="78"/>
      <c r="AP214" s="78"/>
      <c r="AQ214" s="78"/>
      <c r="AR214" s="78"/>
      <c r="AS214" s="78"/>
      <c r="AT214" s="78"/>
      <c r="AU214" s="78"/>
      <c r="AV214" s="78"/>
      <c r="AW214" s="78"/>
      <c r="AX214" s="78"/>
      <c r="AY214" s="78"/>
    </row>
    <row r="215" spans="1:51">
      <c r="A215" s="78"/>
      <c r="B215" s="78"/>
      <c r="C215" s="78"/>
      <c r="D215" s="78"/>
      <c r="E215" s="78"/>
      <c r="F215" s="78"/>
      <c r="G215" s="78"/>
      <c r="H215" s="78"/>
      <c r="I215" s="78"/>
      <c r="J215" s="78"/>
      <c r="K215" s="78"/>
      <c r="L215" s="78"/>
      <c r="M215" s="78"/>
      <c r="N215" s="78"/>
      <c r="O215" s="78"/>
      <c r="P215" s="78"/>
      <c r="Q215" s="78"/>
      <c r="R215" s="78"/>
      <c r="S215" s="78"/>
      <c r="T215" s="78"/>
      <c r="U215" s="78"/>
      <c r="V215" s="78"/>
      <c r="W215" s="78"/>
      <c r="X215" s="78"/>
      <c r="Y215" s="78"/>
      <c r="Z215" s="78"/>
      <c r="AA215" s="78"/>
      <c r="AB215" s="78"/>
      <c r="AC215" s="78"/>
      <c r="AD215" s="78"/>
      <c r="AE215" s="78"/>
      <c r="AF215" s="78"/>
      <c r="AG215" s="78"/>
      <c r="AH215" s="78"/>
      <c r="AI215" s="78"/>
      <c r="AJ215" s="78"/>
      <c r="AK215" s="78"/>
      <c r="AL215" s="78"/>
      <c r="AM215" s="78"/>
      <c r="AN215" s="78"/>
      <c r="AO215" s="78"/>
      <c r="AP215" s="78"/>
      <c r="AQ215" s="78"/>
      <c r="AR215" s="78"/>
      <c r="AS215" s="78"/>
      <c r="AT215" s="78"/>
      <c r="AU215" s="78"/>
      <c r="AV215" s="78"/>
      <c r="AW215" s="78"/>
      <c r="AX215" s="78"/>
      <c r="AY215" s="78"/>
    </row>
    <row r="216" spans="1:51">
      <c r="A216" s="78"/>
      <c r="B216" s="78"/>
      <c r="C216" s="78"/>
      <c r="D216" s="78"/>
      <c r="E216" s="78"/>
      <c r="F216" s="78"/>
      <c r="G216" s="78"/>
      <c r="H216" s="78"/>
      <c r="I216" s="78"/>
      <c r="J216" s="78"/>
      <c r="K216" s="78"/>
      <c r="L216" s="78"/>
      <c r="M216" s="78"/>
      <c r="N216" s="78"/>
      <c r="O216" s="78"/>
      <c r="P216" s="78"/>
      <c r="Q216" s="78"/>
      <c r="R216" s="78"/>
      <c r="S216" s="78"/>
      <c r="T216" s="78"/>
      <c r="U216" s="78"/>
      <c r="V216" s="78"/>
      <c r="W216" s="78"/>
      <c r="X216" s="78"/>
      <c r="Y216" s="78"/>
      <c r="Z216" s="78"/>
      <c r="AA216" s="78"/>
      <c r="AB216" s="78"/>
      <c r="AC216" s="78"/>
      <c r="AD216" s="78"/>
      <c r="AE216" s="78"/>
      <c r="AF216" s="78"/>
      <c r="AG216" s="78"/>
      <c r="AH216" s="78"/>
      <c r="AI216" s="78"/>
      <c r="AJ216" s="78"/>
      <c r="AK216" s="78"/>
      <c r="AL216" s="78"/>
      <c r="AM216" s="78"/>
      <c r="AN216" s="78"/>
      <c r="AO216" s="78"/>
      <c r="AP216" s="78"/>
      <c r="AQ216" s="78"/>
      <c r="AR216" s="78"/>
      <c r="AS216" s="78"/>
      <c r="AT216" s="78"/>
      <c r="AU216" s="78"/>
      <c r="AV216" s="78"/>
      <c r="AW216" s="78"/>
      <c r="AX216" s="78"/>
      <c r="AY216" s="78"/>
    </row>
    <row r="217" spans="1:51">
      <c r="A217" s="78"/>
      <c r="B217" s="78"/>
      <c r="C217" s="78"/>
      <c r="D217" s="78"/>
      <c r="E217" s="78"/>
      <c r="F217" s="78"/>
      <c r="G217" s="78"/>
      <c r="H217" s="78"/>
      <c r="I217" s="78"/>
      <c r="J217" s="78"/>
      <c r="K217" s="78"/>
      <c r="L217" s="78"/>
      <c r="M217" s="78"/>
      <c r="N217" s="78"/>
      <c r="O217" s="78"/>
      <c r="P217" s="78"/>
      <c r="Q217" s="78"/>
      <c r="R217" s="78"/>
      <c r="S217" s="78"/>
      <c r="T217" s="78"/>
      <c r="U217" s="78"/>
      <c r="V217" s="78"/>
      <c r="W217" s="78"/>
      <c r="X217" s="78"/>
      <c r="Y217" s="78"/>
      <c r="Z217" s="78"/>
      <c r="AA217" s="78"/>
      <c r="AB217" s="78"/>
      <c r="AC217" s="78"/>
      <c r="AD217" s="78"/>
      <c r="AE217" s="78"/>
      <c r="AF217" s="78"/>
      <c r="AG217" s="78"/>
      <c r="AH217" s="78"/>
      <c r="AI217" s="78"/>
      <c r="AJ217" s="78"/>
      <c r="AK217" s="78"/>
      <c r="AL217" s="78"/>
      <c r="AM217" s="78"/>
      <c r="AN217" s="78"/>
      <c r="AO217" s="78"/>
      <c r="AP217" s="78"/>
      <c r="AQ217" s="78"/>
      <c r="AR217" s="78"/>
      <c r="AS217" s="78"/>
      <c r="AT217" s="78"/>
      <c r="AU217" s="78"/>
      <c r="AV217" s="78"/>
      <c r="AW217" s="78"/>
      <c r="AX217" s="78"/>
      <c r="AY217" s="78"/>
    </row>
    <row r="218" spans="1:51">
      <c r="A218" s="78"/>
      <c r="B218" s="78"/>
      <c r="C218" s="78"/>
      <c r="D218" s="78"/>
      <c r="E218" s="78"/>
      <c r="F218" s="78"/>
      <c r="G218" s="78"/>
      <c r="H218" s="78"/>
      <c r="I218" s="78"/>
      <c r="J218" s="78"/>
      <c r="K218" s="78"/>
      <c r="L218" s="78"/>
      <c r="M218" s="78"/>
      <c r="N218" s="78"/>
      <c r="O218" s="78"/>
      <c r="P218" s="78"/>
      <c r="Q218" s="78"/>
      <c r="R218" s="78"/>
      <c r="S218" s="78"/>
      <c r="T218" s="78"/>
      <c r="U218" s="78"/>
      <c r="V218" s="78"/>
      <c r="W218" s="78"/>
      <c r="X218" s="78"/>
      <c r="Y218" s="78"/>
      <c r="Z218" s="78"/>
      <c r="AA218" s="78"/>
      <c r="AB218" s="78"/>
      <c r="AC218" s="78"/>
      <c r="AD218" s="78"/>
      <c r="AE218" s="78"/>
      <c r="AF218" s="78"/>
      <c r="AG218" s="78"/>
      <c r="AH218" s="78"/>
      <c r="AI218" s="78"/>
      <c r="AJ218" s="78"/>
      <c r="AK218" s="78"/>
      <c r="AL218" s="78"/>
      <c r="AM218" s="78"/>
      <c r="AN218" s="78"/>
      <c r="AO218" s="78"/>
      <c r="AP218" s="78"/>
      <c r="AQ218" s="78"/>
      <c r="AR218" s="78"/>
      <c r="AS218" s="78"/>
      <c r="AT218" s="78"/>
      <c r="AU218" s="78"/>
      <c r="AV218" s="78"/>
      <c r="AW218" s="78"/>
      <c r="AX218" s="78"/>
      <c r="AY218" s="78"/>
    </row>
    <row r="219" spans="1:51">
      <c r="A219" s="78"/>
      <c r="B219" s="78"/>
      <c r="C219" s="78"/>
      <c r="D219" s="78"/>
      <c r="E219" s="78"/>
      <c r="F219" s="78"/>
      <c r="G219" s="78"/>
      <c r="H219" s="78"/>
      <c r="I219" s="78"/>
      <c r="J219" s="78"/>
      <c r="K219" s="78"/>
      <c r="L219" s="78"/>
      <c r="M219" s="78"/>
      <c r="N219" s="78"/>
      <c r="O219" s="78"/>
      <c r="P219" s="78"/>
      <c r="Q219" s="78"/>
      <c r="R219" s="78"/>
      <c r="S219" s="78"/>
      <c r="T219" s="78"/>
      <c r="U219" s="78"/>
      <c r="V219" s="78"/>
      <c r="W219" s="78"/>
      <c r="X219" s="78"/>
      <c r="Y219" s="78"/>
      <c r="Z219" s="78"/>
      <c r="AA219" s="78"/>
      <c r="AB219" s="78"/>
      <c r="AC219" s="78"/>
      <c r="AD219" s="78"/>
      <c r="AE219" s="78"/>
      <c r="AF219" s="78"/>
      <c r="AG219" s="78"/>
      <c r="AH219" s="78"/>
      <c r="AI219" s="78"/>
      <c r="AJ219" s="78"/>
      <c r="AK219" s="78"/>
      <c r="AL219" s="78"/>
      <c r="AM219" s="78"/>
      <c r="AN219" s="78"/>
      <c r="AO219" s="78"/>
      <c r="AP219" s="78"/>
      <c r="AQ219" s="78"/>
      <c r="AR219" s="78"/>
      <c r="AS219" s="78"/>
      <c r="AT219" s="78"/>
      <c r="AU219" s="78"/>
      <c r="AV219" s="78"/>
      <c r="AW219" s="78"/>
      <c r="AX219" s="78"/>
      <c r="AY219" s="78"/>
    </row>
    <row r="220" spans="1:51">
      <c r="A220" s="78"/>
      <c r="B220" s="78"/>
      <c r="C220" s="78"/>
      <c r="D220" s="78"/>
      <c r="E220" s="78"/>
      <c r="F220" s="78"/>
      <c r="G220" s="78"/>
      <c r="H220" s="78"/>
      <c r="I220" s="78"/>
      <c r="J220" s="78"/>
      <c r="K220" s="78"/>
      <c r="L220" s="78"/>
      <c r="M220" s="78"/>
      <c r="N220" s="78"/>
      <c r="O220" s="78"/>
      <c r="P220" s="78"/>
      <c r="Q220" s="78"/>
      <c r="R220" s="78"/>
      <c r="S220" s="78"/>
      <c r="T220" s="78"/>
      <c r="U220" s="78"/>
      <c r="V220" s="78"/>
      <c r="W220" s="78"/>
      <c r="X220" s="78"/>
      <c r="Y220" s="78"/>
      <c r="Z220" s="78"/>
      <c r="AA220" s="78"/>
      <c r="AB220" s="78"/>
      <c r="AC220" s="78"/>
      <c r="AD220" s="78"/>
      <c r="AE220" s="78"/>
      <c r="AF220" s="78"/>
      <c r="AG220" s="78"/>
      <c r="AH220" s="78"/>
      <c r="AI220" s="78"/>
      <c r="AJ220" s="78"/>
      <c r="AK220" s="78"/>
      <c r="AL220" s="78"/>
      <c r="AM220" s="78"/>
      <c r="AN220" s="78"/>
      <c r="AO220" s="78"/>
      <c r="AP220" s="78"/>
      <c r="AQ220" s="78"/>
      <c r="AR220" s="78"/>
      <c r="AS220" s="78"/>
      <c r="AT220" s="78"/>
      <c r="AU220" s="78"/>
      <c r="AV220" s="78"/>
      <c r="AW220" s="78"/>
      <c r="AX220" s="78"/>
      <c r="AY220" s="78"/>
    </row>
    <row r="221" spans="1:51">
      <c r="A221" s="78"/>
      <c r="B221" s="78"/>
      <c r="C221" s="78"/>
      <c r="D221" s="78"/>
      <c r="E221" s="78"/>
      <c r="F221" s="78"/>
      <c r="G221" s="78"/>
      <c r="H221" s="78"/>
      <c r="I221" s="78"/>
      <c r="J221" s="78"/>
      <c r="K221" s="78"/>
      <c r="L221" s="78"/>
      <c r="M221" s="78"/>
      <c r="N221" s="78"/>
      <c r="O221" s="78"/>
      <c r="P221" s="78"/>
      <c r="Q221" s="78"/>
      <c r="R221" s="78"/>
      <c r="S221" s="78"/>
      <c r="T221" s="78"/>
      <c r="U221" s="78"/>
      <c r="V221" s="78"/>
      <c r="W221" s="78"/>
      <c r="X221" s="78"/>
      <c r="Y221" s="78"/>
      <c r="Z221" s="78"/>
      <c r="AA221" s="78"/>
      <c r="AB221" s="78"/>
      <c r="AC221" s="78"/>
      <c r="AD221" s="78"/>
      <c r="AE221" s="78"/>
      <c r="AF221" s="78"/>
      <c r="AG221" s="78"/>
      <c r="AH221" s="78"/>
      <c r="AI221" s="78"/>
      <c r="AJ221" s="78"/>
      <c r="AK221" s="78"/>
      <c r="AL221" s="78"/>
      <c r="AM221" s="78"/>
      <c r="AN221" s="78"/>
      <c r="AO221" s="78"/>
      <c r="AP221" s="78"/>
      <c r="AQ221" s="78"/>
      <c r="AR221" s="78"/>
      <c r="AS221" s="78"/>
      <c r="AT221" s="78"/>
      <c r="AU221" s="78"/>
      <c r="AV221" s="78"/>
      <c r="AW221" s="78"/>
      <c r="AX221" s="78"/>
      <c r="AY221" s="78"/>
    </row>
    <row r="222" spans="1:51">
      <c r="A222" s="78"/>
      <c r="B222" s="78"/>
      <c r="C222" s="78"/>
      <c r="D222" s="78"/>
      <c r="E222" s="78"/>
      <c r="F222" s="78"/>
      <c r="G222" s="78"/>
      <c r="H222" s="78"/>
      <c r="I222" s="78"/>
      <c r="J222" s="78"/>
      <c r="K222" s="78"/>
      <c r="L222" s="78"/>
      <c r="M222" s="78"/>
      <c r="N222" s="78"/>
      <c r="O222" s="78"/>
      <c r="P222" s="78"/>
      <c r="Q222" s="78"/>
      <c r="R222" s="78"/>
      <c r="S222" s="78"/>
      <c r="T222" s="78"/>
      <c r="U222" s="78"/>
      <c r="V222" s="78"/>
      <c r="W222" s="78"/>
      <c r="X222" s="78"/>
      <c r="Y222" s="78"/>
      <c r="Z222" s="78"/>
      <c r="AA222" s="78"/>
      <c r="AB222" s="78"/>
      <c r="AC222" s="78"/>
      <c r="AD222" s="78"/>
      <c r="AE222" s="78"/>
      <c r="AF222" s="78"/>
      <c r="AG222" s="78"/>
      <c r="AH222" s="78"/>
      <c r="AI222" s="78"/>
      <c r="AJ222" s="78"/>
      <c r="AK222" s="78"/>
      <c r="AL222" s="78"/>
      <c r="AM222" s="78"/>
      <c r="AN222" s="78"/>
      <c r="AO222" s="78"/>
      <c r="AP222" s="78"/>
      <c r="AQ222" s="78"/>
      <c r="AR222" s="78"/>
      <c r="AS222" s="78"/>
      <c r="AT222" s="78"/>
      <c r="AU222" s="78"/>
      <c r="AV222" s="78"/>
      <c r="AW222" s="78"/>
      <c r="AX222" s="78"/>
      <c r="AY222" s="78"/>
    </row>
    <row r="223" spans="1:51">
      <c r="A223" s="78"/>
      <c r="B223" s="78"/>
      <c r="C223" s="78"/>
      <c r="D223" s="78"/>
      <c r="E223" s="78"/>
      <c r="F223" s="78"/>
      <c r="G223" s="78"/>
      <c r="H223" s="78"/>
      <c r="I223" s="78"/>
      <c r="J223" s="78"/>
      <c r="K223" s="78"/>
      <c r="L223" s="78"/>
      <c r="M223" s="78"/>
      <c r="N223" s="78"/>
      <c r="O223" s="78"/>
      <c r="P223" s="78"/>
      <c r="Q223" s="78"/>
      <c r="R223" s="78"/>
      <c r="S223" s="78"/>
      <c r="T223" s="78"/>
      <c r="U223" s="78"/>
      <c r="V223" s="78"/>
      <c r="W223" s="78"/>
      <c r="X223" s="78"/>
      <c r="Y223" s="78"/>
      <c r="Z223" s="78"/>
      <c r="AA223" s="78"/>
      <c r="AB223" s="78"/>
      <c r="AC223" s="78"/>
      <c r="AD223" s="78"/>
      <c r="AE223" s="78"/>
      <c r="AF223" s="78"/>
      <c r="AG223" s="78"/>
      <c r="AH223" s="78"/>
      <c r="AI223" s="78"/>
      <c r="AJ223" s="78"/>
      <c r="AK223" s="78"/>
      <c r="AL223" s="78"/>
      <c r="AM223" s="78"/>
      <c r="AN223" s="78"/>
      <c r="AO223" s="78"/>
      <c r="AP223" s="78"/>
      <c r="AQ223" s="78"/>
      <c r="AR223" s="78"/>
      <c r="AS223" s="78"/>
      <c r="AT223" s="78"/>
      <c r="AU223" s="78"/>
      <c r="AV223" s="78"/>
      <c r="AW223" s="78"/>
      <c r="AX223" s="78"/>
      <c r="AY223" s="78"/>
    </row>
    <row r="224" spans="1:51">
      <c r="A224" s="78"/>
      <c r="B224" s="78"/>
      <c r="C224" s="78"/>
      <c r="D224" s="78"/>
      <c r="E224" s="78"/>
      <c r="F224" s="78"/>
      <c r="G224" s="78"/>
      <c r="H224" s="78"/>
      <c r="I224" s="78"/>
      <c r="J224" s="78"/>
      <c r="K224" s="78"/>
      <c r="L224" s="78"/>
      <c r="M224" s="78"/>
      <c r="N224" s="78"/>
      <c r="O224" s="78"/>
      <c r="P224" s="78"/>
      <c r="Q224" s="78"/>
      <c r="R224" s="78"/>
      <c r="S224" s="78"/>
      <c r="T224" s="78"/>
      <c r="U224" s="78"/>
      <c r="V224" s="78"/>
      <c r="W224" s="78"/>
      <c r="X224" s="78"/>
      <c r="Y224" s="78"/>
      <c r="Z224" s="78"/>
      <c r="AA224" s="78"/>
      <c r="AB224" s="78"/>
      <c r="AC224" s="78"/>
      <c r="AD224" s="78"/>
      <c r="AE224" s="78"/>
      <c r="AF224" s="78"/>
      <c r="AG224" s="78"/>
      <c r="AH224" s="78"/>
      <c r="AI224" s="78"/>
      <c r="AJ224" s="78"/>
      <c r="AK224" s="78"/>
      <c r="AL224" s="78"/>
      <c r="AM224" s="78"/>
      <c r="AN224" s="78"/>
      <c r="AO224" s="78"/>
      <c r="AP224" s="78"/>
      <c r="AQ224" s="78"/>
      <c r="AR224" s="78"/>
      <c r="AS224" s="78"/>
      <c r="AT224" s="78"/>
      <c r="AU224" s="78"/>
      <c r="AV224" s="78"/>
      <c r="AW224" s="78"/>
      <c r="AX224" s="78"/>
      <c r="AY224" s="78"/>
    </row>
    <row r="225" spans="1:51">
      <c r="A225" s="78"/>
      <c r="B225" s="78"/>
      <c r="C225" s="78"/>
      <c r="D225" s="78"/>
      <c r="E225" s="78"/>
      <c r="F225" s="78"/>
      <c r="G225" s="78"/>
      <c r="H225" s="78"/>
      <c r="I225" s="78"/>
      <c r="J225" s="78"/>
      <c r="K225" s="78"/>
      <c r="L225" s="78"/>
      <c r="M225" s="78"/>
      <c r="N225" s="78"/>
      <c r="O225" s="78"/>
      <c r="P225" s="78"/>
      <c r="Q225" s="78"/>
      <c r="R225" s="78"/>
      <c r="S225" s="78"/>
      <c r="T225" s="78"/>
      <c r="U225" s="78"/>
      <c r="V225" s="78"/>
      <c r="W225" s="78"/>
      <c r="X225" s="78"/>
      <c r="Y225" s="78"/>
      <c r="Z225" s="78"/>
      <c r="AA225" s="78"/>
      <c r="AB225" s="78"/>
      <c r="AC225" s="78"/>
      <c r="AD225" s="78"/>
      <c r="AE225" s="78"/>
      <c r="AF225" s="78"/>
      <c r="AG225" s="78"/>
      <c r="AH225" s="78"/>
      <c r="AI225" s="78"/>
      <c r="AJ225" s="78"/>
      <c r="AK225" s="78"/>
      <c r="AL225" s="78"/>
      <c r="AM225" s="78"/>
      <c r="AN225" s="78"/>
      <c r="AO225" s="78"/>
      <c r="AP225" s="78"/>
      <c r="AQ225" s="78"/>
      <c r="AR225" s="78"/>
      <c r="AS225" s="78"/>
      <c r="AT225" s="78"/>
      <c r="AU225" s="78"/>
      <c r="AV225" s="78"/>
      <c r="AW225" s="78"/>
      <c r="AX225" s="78"/>
      <c r="AY225" s="78"/>
    </row>
    <row r="226" spans="1:51">
      <c r="A226" s="78"/>
      <c r="B226" s="78"/>
      <c r="C226" s="78"/>
      <c r="D226" s="78"/>
      <c r="E226" s="78"/>
      <c r="F226" s="78"/>
      <c r="G226" s="78"/>
      <c r="H226" s="78"/>
      <c r="I226" s="78"/>
      <c r="J226" s="78"/>
      <c r="K226" s="78"/>
      <c r="L226" s="78"/>
      <c r="M226" s="78"/>
      <c r="N226" s="78"/>
      <c r="O226" s="78"/>
      <c r="P226" s="78"/>
      <c r="Q226" s="78"/>
      <c r="R226" s="78"/>
      <c r="S226" s="78"/>
      <c r="T226" s="78"/>
      <c r="U226" s="78"/>
      <c r="V226" s="78"/>
      <c r="W226" s="78"/>
      <c r="X226" s="78"/>
      <c r="Y226" s="78"/>
      <c r="Z226" s="78"/>
      <c r="AA226" s="78"/>
      <c r="AB226" s="78"/>
      <c r="AC226" s="78"/>
      <c r="AD226" s="78"/>
      <c r="AE226" s="78"/>
      <c r="AF226" s="78"/>
      <c r="AG226" s="78"/>
      <c r="AH226" s="78"/>
      <c r="AI226" s="78"/>
      <c r="AJ226" s="78"/>
      <c r="AK226" s="78"/>
      <c r="AL226" s="78"/>
      <c r="AM226" s="78"/>
      <c r="AN226" s="78"/>
      <c r="AO226" s="78"/>
      <c r="AP226" s="78"/>
      <c r="AQ226" s="78"/>
      <c r="AR226" s="78"/>
      <c r="AS226" s="78"/>
      <c r="AT226" s="78"/>
      <c r="AU226" s="78"/>
      <c r="AV226" s="78"/>
      <c r="AW226" s="78"/>
      <c r="AX226" s="78"/>
      <c r="AY226" s="78"/>
    </row>
    <row r="227" spans="1:51">
      <c r="A227" s="78"/>
      <c r="B227" s="78"/>
      <c r="C227" s="78"/>
      <c r="D227" s="78"/>
      <c r="E227" s="78"/>
      <c r="F227" s="78"/>
      <c r="G227" s="78"/>
      <c r="H227" s="78"/>
      <c r="I227" s="78"/>
      <c r="J227" s="78"/>
      <c r="K227" s="78"/>
      <c r="L227" s="78"/>
      <c r="M227" s="78"/>
      <c r="N227" s="78"/>
      <c r="O227" s="78"/>
      <c r="P227" s="78"/>
      <c r="Q227" s="78"/>
      <c r="R227" s="78"/>
      <c r="S227" s="78"/>
      <c r="T227" s="78"/>
      <c r="U227" s="78"/>
      <c r="V227" s="78"/>
      <c r="W227" s="78"/>
      <c r="X227" s="78"/>
      <c r="Y227" s="78"/>
      <c r="Z227" s="78"/>
      <c r="AA227" s="78"/>
      <c r="AB227" s="78"/>
      <c r="AC227" s="78"/>
      <c r="AD227" s="78"/>
      <c r="AE227" s="78"/>
      <c r="AF227" s="78"/>
      <c r="AG227" s="78"/>
      <c r="AH227" s="78"/>
      <c r="AI227" s="78"/>
      <c r="AJ227" s="78"/>
      <c r="AK227" s="78"/>
      <c r="AL227" s="78"/>
      <c r="AM227" s="78"/>
      <c r="AN227" s="78"/>
      <c r="AO227" s="78"/>
      <c r="AP227" s="78"/>
      <c r="AQ227" s="78"/>
      <c r="AR227" s="78"/>
      <c r="AS227" s="78"/>
      <c r="AT227" s="78"/>
      <c r="AU227" s="78"/>
      <c r="AV227" s="78"/>
      <c r="AW227" s="78"/>
      <c r="AX227" s="78"/>
      <c r="AY227" s="78"/>
    </row>
    <row r="228" spans="1:51">
      <c r="A228" s="78"/>
      <c r="B228" s="78"/>
      <c r="C228" s="78"/>
      <c r="D228" s="78"/>
      <c r="E228" s="78"/>
      <c r="F228" s="78"/>
      <c r="G228" s="78"/>
      <c r="H228" s="78"/>
      <c r="I228" s="78"/>
      <c r="J228" s="78"/>
      <c r="K228" s="78"/>
      <c r="L228" s="78"/>
      <c r="M228" s="78"/>
      <c r="N228" s="78"/>
      <c r="O228" s="78"/>
      <c r="P228" s="78"/>
      <c r="Q228" s="78"/>
      <c r="R228" s="78"/>
      <c r="S228" s="78"/>
      <c r="T228" s="78"/>
      <c r="U228" s="78"/>
      <c r="V228" s="78"/>
      <c r="W228" s="78"/>
      <c r="X228" s="78"/>
      <c r="Y228" s="78"/>
      <c r="Z228" s="78"/>
      <c r="AA228" s="78"/>
      <c r="AB228" s="78"/>
      <c r="AC228" s="78"/>
      <c r="AD228" s="78"/>
      <c r="AE228" s="78"/>
      <c r="AF228" s="78"/>
      <c r="AG228" s="78"/>
      <c r="AH228" s="78"/>
      <c r="AI228" s="78"/>
      <c r="AJ228" s="78"/>
      <c r="AK228" s="78"/>
      <c r="AL228" s="78"/>
      <c r="AM228" s="78"/>
      <c r="AN228" s="78"/>
      <c r="AO228" s="78"/>
      <c r="AP228" s="78"/>
      <c r="AQ228" s="78"/>
      <c r="AR228" s="78"/>
      <c r="AS228" s="78"/>
      <c r="AT228" s="78"/>
      <c r="AU228" s="78"/>
      <c r="AV228" s="78"/>
      <c r="AW228" s="78"/>
      <c r="AX228" s="78"/>
      <c r="AY228" s="78"/>
    </row>
    <row r="229" spans="1:51">
      <c r="A229" s="78"/>
      <c r="B229" s="78"/>
      <c r="C229" s="78"/>
      <c r="D229" s="78"/>
      <c r="E229" s="78"/>
      <c r="F229" s="78"/>
      <c r="G229" s="78"/>
      <c r="H229" s="78"/>
      <c r="I229" s="78"/>
      <c r="J229" s="78"/>
      <c r="K229" s="78"/>
      <c r="L229" s="78"/>
      <c r="M229" s="78"/>
      <c r="N229" s="78"/>
      <c r="O229" s="78"/>
      <c r="P229" s="78"/>
      <c r="Q229" s="78"/>
      <c r="R229" s="78"/>
      <c r="S229" s="78"/>
      <c r="T229" s="78"/>
      <c r="U229" s="78"/>
      <c r="V229" s="78"/>
      <c r="W229" s="78"/>
      <c r="X229" s="78"/>
      <c r="Y229" s="78"/>
      <c r="Z229" s="78"/>
      <c r="AA229" s="78"/>
      <c r="AB229" s="78"/>
      <c r="AC229" s="78"/>
      <c r="AD229" s="78"/>
      <c r="AE229" s="78"/>
      <c r="AF229" s="78"/>
      <c r="AG229" s="78"/>
      <c r="AH229" s="78"/>
      <c r="AI229" s="78"/>
      <c r="AJ229" s="78"/>
      <c r="AK229" s="78"/>
      <c r="AL229" s="78"/>
      <c r="AM229" s="78"/>
      <c r="AN229" s="78"/>
      <c r="AO229" s="78"/>
      <c r="AP229" s="78"/>
      <c r="AQ229" s="78"/>
      <c r="AR229" s="78"/>
      <c r="AS229" s="78"/>
      <c r="AT229" s="78"/>
      <c r="AU229" s="78"/>
      <c r="AV229" s="78"/>
      <c r="AW229" s="78"/>
      <c r="AX229" s="78"/>
      <c r="AY229" s="78"/>
    </row>
    <row r="230" spans="1:51">
      <c r="A230" s="78"/>
      <c r="B230" s="78"/>
      <c r="C230" s="78"/>
      <c r="D230" s="78"/>
      <c r="E230" s="78"/>
      <c r="F230" s="78"/>
      <c r="G230" s="78"/>
      <c r="H230" s="78"/>
      <c r="I230" s="78"/>
      <c r="J230" s="78"/>
      <c r="K230" s="78"/>
      <c r="L230" s="78"/>
      <c r="M230" s="78"/>
      <c r="N230" s="78"/>
      <c r="O230" s="78"/>
      <c r="P230" s="78"/>
      <c r="Q230" s="78"/>
      <c r="R230" s="78"/>
      <c r="S230" s="78"/>
      <c r="T230" s="78"/>
      <c r="U230" s="78"/>
      <c r="V230" s="78"/>
      <c r="W230" s="78"/>
      <c r="X230" s="78"/>
      <c r="Y230" s="78"/>
      <c r="Z230" s="78"/>
      <c r="AA230" s="78"/>
      <c r="AB230" s="78"/>
      <c r="AC230" s="78"/>
      <c r="AD230" s="78"/>
      <c r="AE230" s="78"/>
      <c r="AF230" s="78"/>
      <c r="AG230" s="78"/>
      <c r="AH230" s="78"/>
      <c r="AI230" s="78"/>
      <c r="AJ230" s="78"/>
      <c r="AK230" s="78"/>
      <c r="AL230" s="78"/>
      <c r="AM230" s="78"/>
      <c r="AN230" s="78"/>
      <c r="AO230" s="78"/>
      <c r="AP230" s="78"/>
      <c r="AQ230" s="78"/>
      <c r="AR230" s="78"/>
      <c r="AS230" s="78"/>
      <c r="AT230" s="78"/>
      <c r="AU230" s="78"/>
      <c r="AV230" s="78"/>
      <c r="AW230" s="78"/>
      <c r="AX230" s="78"/>
      <c r="AY230" s="78"/>
    </row>
    <row r="231" spans="1:51">
      <c r="A231" s="78"/>
      <c r="B231" s="78"/>
      <c r="C231" s="78"/>
      <c r="D231" s="78"/>
      <c r="E231" s="78"/>
      <c r="F231" s="78"/>
      <c r="G231" s="78"/>
      <c r="H231" s="78"/>
      <c r="I231" s="78"/>
      <c r="J231" s="78"/>
      <c r="K231" s="78"/>
      <c r="L231" s="78"/>
      <c r="M231" s="78"/>
      <c r="N231" s="78"/>
      <c r="O231" s="78"/>
      <c r="P231" s="78"/>
      <c r="Q231" s="78"/>
      <c r="R231" s="78"/>
      <c r="S231" s="78"/>
      <c r="T231" s="78"/>
      <c r="U231" s="78"/>
      <c r="V231" s="78"/>
      <c r="W231" s="78"/>
      <c r="X231" s="78"/>
      <c r="Y231" s="78"/>
      <c r="Z231" s="78"/>
      <c r="AA231" s="78"/>
      <c r="AB231" s="78"/>
      <c r="AC231" s="78"/>
      <c r="AD231" s="78"/>
      <c r="AE231" s="78"/>
      <c r="AF231" s="78"/>
      <c r="AG231" s="78"/>
      <c r="AH231" s="78"/>
      <c r="AI231" s="78"/>
      <c r="AJ231" s="78"/>
      <c r="AK231" s="78"/>
      <c r="AL231" s="78"/>
      <c r="AM231" s="78"/>
      <c r="AN231" s="78"/>
      <c r="AO231" s="78"/>
      <c r="AP231" s="78"/>
      <c r="AQ231" s="78"/>
      <c r="AR231" s="78"/>
      <c r="AS231" s="78"/>
      <c r="AT231" s="78"/>
      <c r="AU231" s="78"/>
      <c r="AV231" s="78"/>
      <c r="AW231" s="78"/>
      <c r="AX231" s="78"/>
      <c r="AY231" s="78"/>
    </row>
    <row r="232" spans="1:51">
      <c r="A232" s="78"/>
      <c r="B232" s="78"/>
      <c r="C232" s="78"/>
      <c r="D232" s="78"/>
      <c r="E232" s="78"/>
      <c r="F232" s="78"/>
      <c r="G232" s="78"/>
      <c r="H232" s="78"/>
      <c r="I232" s="78"/>
      <c r="J232" s="78"/>
      <c r="K232" s="78"/>
      <c r="L232" s="78"/>
      <c r="M232" s="78"/>
      <c r="N232" s="78"/>
      <c r="O232" s="78"/>
      <c r="P232" s="78"/>
      <c r="Q232" s="78"/>
      <c r="R232" s="78"/>
      <c r="S232" s="78"/>
      <c r="T232" s="78"/>
      <c r="U232" s="78"/>
      <c r="V232" s="78"/>
      <c r="W232" s="78"/>
      <c r="X232" s="78"/>
      <c r="Y232" s="78"/>
      <c r="Z232" s="78"/>
      <c r="AA232" s="78"/>
      <c r="AB232" s="78"/>
      <c r="AC232" s="78"/>
      <c r="AD232" s="78"/>
      <c r="AE232" s="78"/>
      <c r="AF232" s="78"/>
      <c r="AG232" s="78"/>
      <c r="AH232" s="78"/>
      <c r="AI232" s="78"/>
      <c r="AJ232" s="78"/>
      <c r="AK232" s="78"/>
      <c r="AL232" s="78"/>
      <c r="AM232" s="78"/>
      <c r="AN232" s="78"/>
      <c r="AO232" s="78"/>
      <c r="AP232" s="78"/>
      <c r="AQ232" s="78"/>
      <c r="AR232" s="78"/>
      <c r="AS232" s="78"/>
      <c r="AT232" s="78"/>
      <c r="AU232" s="78"/>
      <c r="AV232" s="78"/>
      <c r="AW232" s="78"/>
      <c r="AX232" s="78"/>
      <c r="AY232" s="78"/>
    </row>
    <row r="233" spans="1:51">
      <c r="A233" s="78"/>
      <c r="B233" s="78"/>
      <c r="C233" s="78"/>
      <c r="D233" s="78"/>
      <c r="E233" s="78"/>
      <c r="F233" s="78"/>
      <c r="G233" s="78"/>
      <c r="H233" s="78"/>
      <c r="I233" s="78"/>
      <c r="J233" s="78"/>
      <c r="K233" s="78"/>
      <c r="L233" s="78"/>
      <c r="M233" s="78"/>
      <c r="N233" s="78"/>
      <c r="O233" s="78"/>
      <c r="P233" s="78"/>
      <c r="Q233" s="78"/>
      <c r="R233" s="78"/>
      <c r="S233" s="78"/>
      <c r="T233" s="78"/>
      <c r="U233" s="78"/>
      <c r="V233" s="78"/>
      <c r="W233" s="78"/>
      <c r="X233" s="78"/>
      <c r="Y233" s="78"/>
      <c r="Z233" s="78"/>
      <c r="AA233" s="78"/>
      <c r="AB233" s="78"/>
      <c r="AC233" s="78"/>
      <c r="AD233" s="78"/>
      <c r="AE233" s="78"/>
      <c r="AF233" s="78"/>
      <c r="AG233" s="78"/>
      <c r="AH233" s="78"/>
      <c r="AI233" s="78"/>
      <c r="AJ233" s="78"/>
      <c r="AK233" s="78"/>
      <c r="AL233" s="78"/>
      <c r="AM233" s="78"/>
      <c r="AN233" s="78"/>
      <c r="AO233" s="78"/>
      <c r="AP233" s="78"/>
      <c r="AQ233" s="78"/>
      <c r="AR233" s="78"/>
      <c r="AS233" s="78"/>
      <c r="AT233" s="78"/>
      <c r="AU233" s="78"/>
      <c r="AV233" s="78"/>
      <c r="AW233" s="78"/>
      <c r="AX233" s="78"/>
      <c r="AY233" s="78"/>
    </row>
    <row r="234" spans="1:51">
      <c r="A234" s="78"/>
      <c r="B234" s="78"/>
      <c r="C234" s="78"/>
      <c r="D234" s="78"/>
      <c r="E234" s="78"/>
      <c r="F234" s="78"/>
      <c r="G234" s="78"/>
      <c r="H234" s="78"/>
      <c r="I234" s="78"/>
      <c r="J234" s="78"/>
      <c r="K234" s="78"/>
      <c r="L234" s="78"/>
      <c r="M234" s="78"/>
      <c r="N234" s="78"/>
      <c r="O234" s="78"/>
      <c r="P234" s="78"/>
      <c r="Q234" s="78"/>
      <c r="R234" s="78"/>
      <c r="S234" s="78"/>
      <c r="T234" s="78"/>
      <c r="U234" s="78"/>
      <c r="V234" s="78"/>
      <c r="W234" s="78"/>
      <c r="X234" s="78"/>
      <c r="Y234" s="78"/>
      <c r="Z234" s="78"/>
      <c r="AA234" s="78"/>
      <c r="AB234" s="78"/>
      <c r="AC234" s="78"/>
      <c r="AD234" s="78"/>
      <c r="AE234" s="78"/>
      <c r="AF234" s="78"/>
      <c r="AG234" s="78"/>
      <c r="AH234" s="78"/>
      <c r="AI234" s="78"/>
      <c r="AJ234" s="78"/>
      <c r="AK234" s="78"/>
      <c r="AL234" s="78"/>
      <c r="AM234" s="78"/>
      <c r="AN234" s="78"/>
      <c r="AO234" s="78"/>
      <c r="AP234" s="78"/>
      <c r="AQ234" s="78"/>
      <c r="AR234" s="78"/>
      <c r="AS234" s="78"/>
      <c r="AT234" s="78"/>
      <c r="AU234" s="78"/>
      <c r="AV234" s="78"/>
      <c r="AW234" s="78"/>
      <c r="AX234" s="78"/>
      <c r="AY234" s="78"/>
    </row>
    <row r="235" spans="1:51">
      <c r="A235" s="78"/>
      <c r="B235" s="78"/>
      <c r="C235" s="78"/>
      <c r="D235" s="78"/>
      <c r="E235" s="78"/>
      <c r="F235" s="78"/>
      <c r="G235" s="78"/>
      <c r="H235" s="78"/>
      <c r="I235" s="78"/>
      <c r="J235" s="78"/>
      <c r="K235" s="78"/>
      <c r="L235" s="78"/>
      <c r="M235" s="78"/>
      <c r="N235" s="78"/>
      <c r="O235" s="78"/>
      <c r="P235" s="78"/>
      <c r="Q235" s="78"/>
      <c r="R235" s="78"/>
      <c r="S235" s="78"/>
      <c r="T235" s="78"/>
      <c r="U235" s="78"/>
      <c r="V235" s="78"/>
      <c r="W235" s="78"/>
      <c r="X235" s="78"/>
      <c r="Y235" s="78"/>
      <c r="Z235" s="78"/>
      <c r="AA235" s="78"/>
      <c r="AB235" s="78"/>
      <c r="AC235" s="78"/>
      <c r="AD235" s="78"/>
      <c r="AE235" s="78"/>
      <c r="AF235" s="78"/>
      <c r="AG235" s="78"/>
      <c r="AH235" s="78"/>
      <c r="AI235" s="78"/>
      <c r="AJ235" s="78"/>
      <c r="AK235" s="78"/>
      <c r="AL235" s="78"/>
      <c r="AM235" s="78"/>
      <c r="AN235" s="78"/>
      <c r="AO235" s="78"/>
      <c r="AP235" s="78"/>
      <c r="AQ235" s="78"/>
      <c r="AR235" s="78"/>
      <c r="AS235" s="78"/>
      <c r="AT235" s="78"/>
      <c r="AU235" s="78"/>
      <c r="AV235" s="78"/>
      <c r="AW235" s="78"/>
      <c r="AX235" s="78"/>
      <c r="AY235" s="78"/>
    </row>
    <row r="236" spans="1:51">
      <c r="A236" s="78"/>
      <c r="B236" s="78"/>
      <c r="C236" s="78"/>
      <c r="D236" s="78"/>
      <c r="E236" s="78"/>
      <c r="F236" s="78"/>
      <c r="G236" s="78"/>
      <c r="H236" s="78"/>
      <c r="I236" s="78"/>
      <c r="J236" s="78"/>
      <c r="K236" s="78"/>
      <c r="L236" s="78"/>
      <c r="M236" s="78"/>
      <c r="N236" s="78"/>
      <c r="O236" s="78"/>
      <c r="P236" s="78"/>
      <c r="Q236" s="78"/>
      <c r="R236" s="78"/>
      <c r="S236" s="78"/>
      <c r="T236" s="78"/>
      <c r="U236" s="78"/>
      <c r="V236" s="78"/>
      <c r="W236" s="78"/>
      <c r="X236" s="78"/>
      <c r="Y236" s="78"/>
      <c r="Z236" s="78"/>
      <c r="AA236" s="78"/>
      <c r="AB236" s="78"/>
      <c r="AC236" s="78"/>
      <c r="AD236" s="78"/>
      <c r="AE236" s="78"/>
      <c r="AF236" s="78"/>
      <c r="AG236" s="78"/>
      <c r="AH236" s="78"/>
      <c r="AI236" s="78"/>
      <c r="AJ236" s="78"/>
      <c r="AK236" s="78"/>
      <c r="AL236" s="78"/>
      <c r="AM236" s="78"/>
      <c r="AN236" s="78"/>
      <c r="AO236" s="78"/>
      <c r="AP236" s="78"/>
      <c r="AQ236" s="78"/>
      <c r="AR236" s="78"/>
      <c r="AS236" s="78"/>
      <c r="AT236" s="78"/>
      <c r="AU236" s="78"/>
      <c r="AV236" s="78"/>
      <c r="AW236" s="78"/>
      <c r="AX236" s="78"/>
      <c r="AY236" s="78"/>
    </row>
    <row r="237" spans="1:51">
      <c r="A237" s="78"/>
      <c r="B237" s="78"/>
      <c r="C237" s="78"/>
      <c r="D237" s="78"/>
      <c r="E237" s="78"/>
      <c r="F237" s="78"/>
      <c r="G237" s="78"/>
      <c r="H237" s="78"/>
      <c r="I237" s="78"/>
      <c r="J237" s="78"/>
      <c r="K237" s="78"/>
      <c r="L237" s="78"/>
      <c r="M237" s="78"/>
      <c r="N237" s="78"/>
      <c r="O237" s="78"/>
      <c r="P237" s="78"/>
      <c r="Q237" s="78"/>
      <c r="R237" s="78"/>
      <c r="S237" s="78"/>
      <c r="T237" s="78"/>
      <c r="U237" s="78"/>
      <c r="V237" s="78"/>
      <c r="W237" s="78"/>
      <c r="X237" s="78"/>
      <c r="Y237" s="78"/>
      <c r="Z237" s="78"/>
      <c r="AA237" s="78"/>
      <c r="AB237" s="78"/>
      <c r="AC237" s="78"/>
      <c r="AD237" s="78"/>
      <c r="AE237" s="78"/>
      <c r="AF237" s="78"/>
      <c r="AG237" s="78"/>
      <c r="AH237" s="78"/>
      <c r="AI237" s="78"/>
      <c r="AJ237" s="78"/>
      <c r="AK237" s="78"/>
      <c r="AL237" s="78"/>
      <c r="AM237" s="78"/>
      <c r="AN237" s="78"/>
      <c r="AO237" s="78"/>
      <c r="AP237" s="78"/>
      <c r="AQ237" s="78"/>
      <c r="AR237" s="78"/>
      <c r="AS237" s="78"/>
      <c r="AT237" s="78"/>
      <c r="AU237" s="78"/>
      <c r="AV237" s="78"/>
      <c r="AW237" s="78"/>
      <c r="AX237" s="78"/>
      <c r="AY237" s="78"/>
    </row>
    <row r="238" spans="1:51">
      <c r="A238" s="78"/>
      <c r="B238" s="78"/>
      <c r="C238" s="78"/>
      <c r="D238" s="78"/>
      <c r="E238" s="78"/>
      <c r="F238" s="78"/>
      <c r="G238" s="78"/>
      <c r="H238" s="78"/>
      <c r="I238" s="78"/>
      <c r="J238" s="78"/>
      <c r="K238" s="78"/>
      <c r="L238" s="78"/>
      <c r="M238" s="78"/>
      <c r="N238" s="78"/>
      <c r="O238" s="78"/>
      <c r="P238" s="78"/>
      <c r="Q238" s="78"/>
      <c r="R238" s="78"/>
      <c r="S238" s="78"/>
      <c r="T238" s="78"/>
      <c r="U238" s="78"/>
      <c r="V238" s="78"/>
      <c r="W238" s="78"/>
      <c r="X238" s="78"/>
      <c r="Y238" s="78"/>
      <c r="Z238" s="78"/>
      <c r="AA238" s="78"/>
      <c r="AB238" s="78"/>
      <c r="AC238" s="78"/>
      <c r="AD238" s="78"/>
      <c r="AE238" s="78"/>
      <c r="AF238" s="78"/>
      <c r="AG238" s="78"/>
      <c r="AH238" s="78"/>
      <c r="AI238" s="78"/>
      <c r="AJ238" s="78"/>
      <c r="AK238" s="78"/>
      <c r="AL238" s="78"/>
      <c r="AM238" s="78"/>
      <c r="AN238" s="78"/>
      <c r="AO238" s="78"/>
      <c r="AP238" s="78"/>
      <c r="AQ238" s="78"/>
      <c r="AR238" s="78"/>
      <c r="AS238" s="78"/>
      <c r="AT238" s="78"/>
      <c r="AU238" s="78"/>
      <c r="AV238" s="78"/>
      <c r="AW238" s="78"/>
      <c r="AX238" s="78"/>
      <c r="AY238" s="78"/>
    </row>
    <row r="239" spans="1:51">
      <c r="A239" s="78"/>
      <c r="B239" s="78"/>
      <c r="C239" s="78"/>
      <c r="D239" s="78"/>
      <c r="E239" s="78"/>
      <c r="F239" s="78"/>
      <c r="G239" s="78"/>
      <c r="H239" s="78"/>
      <c r="I239" s="78"/>
      <c r="J239" s="78"/>
      <c r="K239" s="78"/>
      <c r="L239" s="78"/>
      <c r="M239" s="78"/>
      <c r="N239" s="78"/>
      <c r="O239" s="78"/>
      <c r="P239" s="78"/>
      <c r="Q239" s="78"/>
      <c r="R239" s="78"/>
      <c r="S239" s="78"/>
      <c r="T239" s="78"/>
      <c r="U239" s="78"/>
      <c r="V239" s="78"/>
      <c r="W239" s="78"/>
      <c r="X239" s="78"/>
      <c r="Y239" s="78"/>
      <c r="Z239" s="78"/>
      <c r="AA239" s="78"/>
      <c r="AB239" s="78"/>
      <c r="AC239" s="78"/>
      <c r="AD239" s="78"/>
      <c r="AE239" s="78"/>
      <c r="AF239" s="78"/>
      <c r="AG239" s="78"/>
      <c r="AH239" s="78"/>
      <c r="AI239" s="78"/>
      <c r="AJ239" s="78"/>
      <c r="AK239" s="78"/>
      <c r="AL239" s="78"/>
      <c r="AM239" s="78"/>
      <c r="AN239" s="78"/>
      <c r="AO239" s="78"/>
      <c r="AP239" s="78"/>
      <c r="AQ239" s="78"/>
      <c r="AR239" s="78"/>
      <c r="AS239" s="78"/>
      <c r="AT239" s="78"/>
      <c r="AU239" s="78"/>
      <c r="AV239" s="78"/>
      <c r="AW239" s="78"/>
      <c r="AX239" s="78"/>
      <c r="AY239" s="78"/>
    </row>
    <row r="240" spans="1:51">
      <c r="A240" s="78"/>
      <c r="B240" s="78"/>
      <c r="C240" s="78"/>
      <c r="D240" s="78"/>
      <c r="E240" s="78"/>
      <c r="F240" s="78"/>
      <c r="G240" s="78"/>
      <c r="H240" s="78"/>
      <c r="I240" s="78"/>
      <c r="J240" s="78"/>
      <c r="K240" s="78"/>
      <c r="L240" s="78"/>
      <c r="M240" s="78"/>
      <c r="N240" s="78"/>
      <c r="O240" s="78"/>
      <c r="P240" s="78"/>
      <c r="Q240" s="78"/>
      <c r="R240" s="78"/>
      <c r="S240" s="78"/>
      <c r="T240" s="78"/>
      <c r="U240" s="78"/>
      <c r="V240" s="78"/>
      <c r="W240" s="78"/>
      <c r="X240" s="78"/>
      <c r="Y240" s="78"/>
      <c r="Z240" s="78"/>
      <c r="AA240" s="78"/>
      <c r="AB240" s="78"/>
      <c r="AC240" s="78"/>
      <c r="AD240" s="78"/>
      <c r="AE240" s="78"/>
      <c r="AF240" s="78"/>
      <c r="AG240" s="78"/>
      <c r="AH240" s="78"/>
      <c r="AI240" s="78"/>
      <c r="AJ240" s="78"/>
      <c r="AK240" s="78"/>
      <c r="AL240" s="78"/>
      <c r="AM240" s="78"/>
      <c r="AN240" s="78"/>
      <c r="AO240" s="78"/>
      <c r="AP240" s="78"/>
      <c r="AQ240" s="78"/>
      <c r="AR240" s="78"/>
      <c r="AS240" s="78"/>
      <c r="AT240" s="78"/>
      <c r="AU240" s="78"/>
      <c r="AV240" s="78"/>
      <c r="AW240" s="78"/>
      <c r="AX240" s="78"/>
      <c r="AY240" s="78"/>
    </row>
    <row r="241" spans="1:51">
      <c r="A241" s="78"/>
      <c r="B241" s="78"/>
      <c r="C241" s="78"/>
      <c r="D241" s="78"/>
      <c r="E241" s="78"/>
      <c r="F241" s="78"/>
      <c r="G241" s="78"/>
      <c r="H241" s="78"/>
      <c r="I241" s="78"/>
      <c r="J241" s="78"/>
      <c r="K241" s="78"/>
      <c r="L241" s="78"/>
      <c r="M241" s="78"/>
      <c r="N241" s="78"/>
      <c r="O241" s="78"/>
      <c r="P241" s="78"/>
      <c r="Q241" s="78"/>
      <c r="R241" s="78"/>
      <c r="S241" s="78"/>
      <c r="T241" s="78"/>
      <c r="U241" s="78"/>
      <c r="V241" s="78"/>
      <c r="W241" s="78"/>
      <c r="X241" s="78"/>
      <c r="Y241" s="78"/>
      <c r="Z241" s="78"/>
      <c r="AA241" s="78"/>
      <c r="AB241" s="78"/>
      <c r="AC241" s="78"/>
      <c r="AD241" s="78"/>
      <c r="AE241" s="78"/>
      <c r="AF241" s="78"/>
      <c r="AG241" s="78"/>
      <c r="AH241" s="78"/>
      <c r="AI241" s="78"/>
      <c r="AJ241" s="78"/>
      <c r="AK241" s="78"/>
      <c r="AL241" s="78"/>
      <c r="AM241" s="78"/>
      <c r="AN241" s="78"/>
      <c r="AO241" s="78"/>
      <c r="AP241" s="78"/>
      <c r="AQ241" s="78"/>
      <c r="AR241" s="78"/>
      <c r="AS241" s="78"/>
      <c r="AT241" s="78"/>
      <c r="AU241" s="78"/>
      <c r="AV241" s="78"/>
      <c r="AW241" s="78"/>
      <c r="AX241" s="78"/>
      <c r="AY241" s="78"/>
    </row>
    <row r="242" spans="1:51">
      <c r="A242" s="78"/>
      <c r="B242" s="78"/>
      <c r="C242" s="78"/>
      <c r="D242" s="78"/>
      <c r="E242" s="78"/>
      <c r="F242" s="78"/>
      <c r="G242" s="78"/>
      <c r="H242" s="78"/>
      <c r="I242" s="78"/>
      <c r="J242" s="78"/>
      <c r="K242" s="78"/>
      <c r="L242" s="78"/>
      <c r="M242" s="78"/>
      <c r="N242" s="78"/>
      <c r="O242" s="78"/>
      <c r="P242" s="78"/>
      <c r="Q242" s="78"/>
      <c r="R242" s="78"/>
      <c r="S242" s="78"/>
      <c r="T242" s="78"/>
      <c r="U242" s="78"/>
      <c r="V242" s="78"/>
      <c r="W242" s="78"/>
      <c r="X242" s="78"/>
      <c r="Y242" s="78"/>
      <c r="Z242" s="78"/>
      <c r="AA242" s="78"/>
      <c r="AB242" s="78"/>
      <c r="AC242" s="78"/>
      <c r="AD242" s="78"/>
      <c r="AE242" s="78"/>
      <c r="AF242" s="78"/>
      <c r="AG242" s="78"/>
      <c r="AH242" s="78"/>
      <c r="AI242" s="78"/>
      <c r="AJ242" s="78"/>
      <c r="AK242" s="78"/>
      <c r="AL242" s="78"/>
      <c r="AM242" s="78"/>
      <c r="AN242" s="78"/>
      <c r="AO242" s="78"/>
      <c r="AP242" s="78"/>
      <c r="AQ242" s="78"/>
      <c r="AR242" s="78"/>
      <c r="AS242" s="78"/>
      <c r="AT242" s="78"/>
      <c r="AU242" s="78"/>
      <c r="AV242" s="78"/>
      <c r="AW242" s="78"/>
      <c r="AX242" s="78"/>
      <c r="AY242" s="78"/>
    </row>
    <row r="243" spans="1:51">
      <c r="A243" s="78"/>
      <c r="B243" s="78"/>
      <c r="C243" s="78"/>
      <c r="D243" s="78"/>
      <c r="E243" s="78"/>
      <c r="F243" s="78"/>
      <c r="G243" s="78"/>
      <c r="H243" s="78"/>
      <c r="I243" s="78"/>
      <c r="J243" s="78"/>
      <c r="K243" s="78"/>
      <c r="L243" s="78"/>
      <c r="M243" s="78"/>
      <c r="N243" s="78"/>
      <c r="O243" s="78"/>
      <c r="P243" s="78"/>
      <c r="Q243" s="78"/>
      <c r="R243" s="78"/>
      <c r="S243" s="78"/>
      <c r="T243" s="78"/>
      <c r="U243" s="78"/>
      <c r="V243" s="78"/>
      <c r="W243" s="78"/>
      <c r="X243" s="78"/>
      <c r="Y243" s="78"/>
      <c r="Z243" s="78"/>
      <c r="AA243" s="78"/>
      <c r="AB243" s="78"/>
      <c r="AC243" s="78"/>
      <c r="AD243" s="78"/>
      <c r="AE243" s="78"/>
      <c r="AF243" s="78"/>
      <c r="AG243" s="78"/>
      <c r="AH243" s="78"/>
      <c r="AI243" s="78"/>
      <c r="AJ243" s="78"/>
      <c r="AK243" s="78"/>
      <c r="AL243" s="78"/>
      <c r="AM243" s="78"/>
      <c r="AN243" s="78"/>
      <c r="AO243" s="78"/>
      <c r="AP243" s="78"/>
      <c r="AQ243" s="78"/>
      <c r="AR243" s="78"/>
      <c r="AS243" s="78"/>
      <c r="AT243" s="78"/>
      <c r="AU243" s="78"/>
      <c r="AV243" s="78"/>
      <c r="AW243" s="78"/>
      <c r="AX243" s="78"/>
      <c r="AY243" s="78"/>
    </row>
    <row r="244" spans="1:51">
      <c r="A244" s="78"/>
      <c r="B244" s="78"/>
      <c r="C244" s="78"/>
      <c r="D244" s="78"/>
      <c r="E244" s="78"/>
      <c r="F244" s="78"/>
      <c r="G244" s="78"/>
      <c r="H244" s="78"/>
      <c r="I244" s="78"/>
      <c r="J244" s="78"/>
      <c r="K244" s="78"/>
      <c r="L244" s="78"/>
      <c r="M244" s="78"/>
      <c r="N244" s="78"/>
      <c r="O244" s="78"/>
      <c r="P244" s="78"/>
      <c r="Q244" s="78"/>
      <c r="R244" s="78"/>
      <c r="S244" s="78"/>
      <c r="T244" s="78"/>
      <c r="U244" s="78"/>
      <c r="V244" s="78"/>
      <c r="W244" s="78"/>
      <c r="X244" s="78"/>
      <c r="Y244" s="78"/>
      <c r="Z244" s="78"/>
      <c r="AA244" s="78"/>
      <c r="AB244" s="78"/>
      <c r="AC244" s="78"/>
      <c r="AD244" s="78"/>
      <c r="AE244" s="78"/>
      <c r="AF244" s="78"/>
      <c r="AG244" s="78"/>
      <c r="AH244" s="78"/>
      <c r="AI244" s="78"/>
      <c r="AJ244" s="78"/>
      <c r="AK244" s="78"/>
      <c r="AL244" s="78"/>
      <c r="AM244" s="78"/>
      <c r="AN244" s="78"/>
      <c r="AO244" s="78"/>
      <c r="AP244" s="78"/>
      <c r="AQ244" s="78"/>
      <c r="AR244" s="78"/>
      <c r="AS244" s="78"/>
      <c r="AT244" s="78"/>
      <c r="AU244" s="78"/>
      <c r="AV244" s="78"/>
      <c r="AW244" s="78"/>
      <c r="AX244" s="78"/>
      <c r="AY244" s="78"/>
    </row>
    <row r="245" spans="1:51">
      <c r="A245" s="78"/>
      <c r="B245" s="78"/>
      <c r="C245" s="78"/>
      <c r="D245" s="78"/>
      <c r="E245" s="78"/>
      <c r="F245" s="78"/>
      <c r="G245" s="78"/>
      <c r="H245" s="78"/>
      <c r="I245" s="78"/>
      <c r="J245" s="78"/>
      <c r="K245" s="78"/>
      <c r="L245" s="78"/>
      <c r="M245" s="78"/>
      <c r="N245" s="78"/>
      <c r="O245" s="78"/>
      <c r="P245" s="78"/>
      <c r="Q245" s="78"/>
      <c r="R245" s="78"/>
      <c r="S245" s="78"/>
      <c r="T245" s="78"/>
      <c r="U245" s="78"/>
      <c r="V245" s="78"/>
      <c r="W245" s="78"/>
      <c r="X245" s="78"/>
      <c r="Y245" s="78"/>
      <c r="Z245" s="78"/>
      <c r="AA245" s="78"/>
      <c r="AB245" s="78"/>
      <c r="AC245" s="78"/>
      <c r="AD245" s="78"/>
      <c r="AE245" s="78"/>
      <c r="AF245" s="78"/>
      <c r="AG245" s="78"/>
      <c r="AH245" s="78"/>
      <c r="AI245" s="78"/>
      <c r="AJ245" s="78"/>
      <c r="AK245" s="78"/>
      <c r="AL245" s="78"/>
      <c r="AM245" s="78"/>
      <c r="AN245" s="78"/>
      <c r="AO245" s="78"/>
      <c r="AP245" s="78"/>
      <c r="AQ245" s="78"/>
      <c r="AR245" s="78"/>
      <c r="AS245" s="78"/>
      <c r="AT245" s="78"/>
      <c r="AU245" s="78"/>
      <c r="AV245" s="78"/>
      <c r="AW245" s="78"/>
      <c r="AX245" s="78"/>
      <c r="AY245" s="78"/>
    </row>
    <row r="246" spans="1:51">
      <c r="A246" s="78"/>
      <c r="B246" s="78"/>
      <c r="C246" s="78"/>
      <c r="D246" s="78"/>
      <c r="E246" s="78"/>
      <c r="F246" s="78"/>
      <c r="G246" s="78"/>
      <c r="H246" s="78"/>
      <c r="I246" s="78"/>
      <c r="J246" s="78"/>
      <c r="K246" s="78"/>
      <c r="L246" s="78"/>
      <c r="M246" s="78"/>
      <c r="N246" s="78"/>
      <c r="O246" s="78"/>
      <c r="P246" s="78"/>
      <c r="Q246" s="78"/>
      <c r="R246" s="78"/>
      <c r="S246" s="78"/>
      <c r="T246" s="78"/>
      <c r="U246" s="78"/>
      <c r="V246" s="78"/>
      <c r="W246" s="78"/>
      <c r="X246" s="78"/>
      <c r="Y246" s="78"/>
      <c r="Z246" s="78"/>
      <c r="AA246" s="78"/>
      <c r="AB246" s="78"/>
      <c r="AC246" s="78"/>
      <c r="AD246" s="78"/>
      <c r="AE246" s="78"/>
      <c r="AF246" s="78"/>
      <c r="AG246" s="78"/>
      <c r="AH246" s="78"/>
      <c r="AI246" s="78"/>
      <c r="AJ246" s="78"/>
      <c r="AK246" s="78"/>
      <c r="AL246" s="78"/>
      <c r="AM246" s="78"/>
      <c r="AN246" s="78"/>
      <c r="AO246" s="78"/>
      <c r="AP246" s="78"/>
      <c r="AQ246" s="78"/>
      <c r="AR246" s="78"/>
      <c r="AS246" s="78"/>
      <c r="AT246" s="78"/>
      <c r="AU246" s="78"/>
      <c r="AV246" s="78"/>
      <c r="AW246" s="78"/>
      <c r="AX246" s="78"/>
      <c r="AY246" s="78"/>
    </row>
    <row r="247" spans="1:51">
      <c r="A247" s="78"/>
      <c r="B247" s="78"/>
      <c r="C247" s="78"/>
      <c r="D247" s="78"/>
      <c r="E247" s="78"/>
      <c r="F247" s="78"/>
      <c r="G247" s="78"/>
      <c r="H247" s="78"/>
      <c r="I247" s="78"/>
      <c r="J247" s="78"/>
      <c r="K247" s="78"/>
      <c r="L247" s="78"/>
      <c r="M247" s="78"/>
      <c r="N247" s="78"/>
      <c r="O247" s="78"/>
      <c r="P247" s="78"/>
      <c r="Q247" s="78"/>
      <c r="R247" s="78"/>
      <c r="S247" s="78"/>
      <c r="T247" s="78"/>
      <c r="U247" s="78"/>
      <c r="V247" s="78"/>
      <c r="W247" s="78"/>
      <c r="X247" s="78"/>
      <c r="Y247" s="78"/>
      <c r="Z247" s="78"/>
      <c r="AA247" s="78"/>
      <c r="AB247" s="78"/>
      <c r="AC247" s="78"/>
      <c r="AD247" s="78"/>
      <c r="AE247" s="78"/>
      <c r="AF247" s="78"/>
      <c r="AG247" s="78"/>
      <c r="AH247" s="78"/>
      <c r="AI247" s="78"/>
      <c r="AJ247" s="78"/>
      <c r="AK247" s="78"/>
      <c r="AL247" s="78"/>
      <c r="AM247" s="78"/>
      <c r="AN247" s="78"/>
      <c r="AO247" s="78"/>
      <c r="AP247" s="78"/>
      <c r="AQ247" s="78"/>
      <c r="AR247" s="78"/>
      <c r="AS247" s="78"/>
      <c r="AT247" s="78"/>
      <c r="AU247" s="78"/>
      <c r="AV247" s="78"/>
      <c r="AW247" s="78"/>
      <c r="AX247" s="78"/>
      <c r="AY247" s="78"/>
    </row>
    <row r="248" spans="1:51">
      <c r="A248" s="78"/>
      <c r="B248" s="78"/>
      <c r="C248" s="78"/>
      <c r="D248" s="78"/>
      <c r="E248" s="78"/>
      <c r="F248" s="78"/>
      <c r="G248" s="78"/>
      <c r="H248" s="78"/>
      <c r="I248" s="78"/>
      <c r="J248" s="78"/>
      <c r="K248" s="78"/>
      <c r="L248" s="78"/>
      <c r="M248" s="78"/>
      <c r="N248" s="78"/>
      <c r="O248" s="78"/>
      <c r="P248" s="78"/>
      <c r="Q248" s="78"/>
      <c r="R248" s="78"/>
      <c r="S248" s="78"/>
      <c r="T248" s="78"/>
      <c r="U248" s="78"/>
      <c r="V248" s="78"/>
      <c r="W248" s="78"/>
      <c r="X248" s="78"/>
      <c r="Y248" s="78"/>
      <c r="Z248" s="78"/>
      <c r="AA248" s="78"/>
      <c r="AB248" s="78"/>
      <c r="AC248" s="78"/>
      <c r="AD248" s="78"/>
      <c r="AE248" s="78"/>
      <c r="AF248" s="78"/>
      <c r="AG248" s="78"/>
      <c r="AH248" s="78"/>
      <c r="AI248" s="78"/>
      <c r="AJ248" s="78"/>
      <c r="AK248" s="78"/>
      <c r="AL248" s="78"/>
      <c r="AM248" s="78"/>
      <c r="AN248" s="78"/>
      <c r="AO248" s="78"/>
      <c r="AP248" s="78"/>
      <c r="AQ248" s="78"/>
      <c r="AR248" s="78"/>
      <c r="AS248" s="78"/>
      <c r="AT248" s="78"/>
      <c r="AU248" s="78"/>
      <c r="AV248" s="78"/>
      <c r="AW248" s="78"/>
      <c r="AX248" s="78"/>
      <c r="AY248" s="78"/>
    </row>
    <row r="249" spans="1:51">
      <c r="A249" s="78"/>
      <c r="B249" s="78"/>
      <c r="C249" s="78"/>
      <c r="D249" s="78"/>
      <c r="E249" s="78"/>
      <c r="F249" s="78"/>
      <c r="G249" s="78"/>
      <c r="H249" s="78"/>
      <c r="I249" s="78"/>
      <c r="J249" s="78"/>
      <c r="K249" s="78"/>
      <c r="L249" s="78"/>
      <c r="M249" s="78"/>
      <c r="N249" s="78"/>
      <c r="O249" s="78"/>
      <c r="P249" s="78"/>
      <c r="Q249" s="78"/>
      <c r="R249" s="78"/>
      <c r="S249" s="78"/>
      <c r="T249" s="78"/>
      <c r="U249" s="78"/>
      <c r="V249" s="78"/>
      <c r="W249" s="78"/>
      <c r="X249" s="78"/>
      <c r="Y249" s="78"/>
      <c r="Z249" s="78"/>
      <c r="AA249" s="78"/>
      <c r="AB249" s="78"/>
      <c r="AC249" s="78"/>
      <c r="AD249" s="78"/>
      <c r="AE249" s="78"/>
      <c r="AF249" s="78"/>
      <c r="AG249" s="78"/>
      <c r="AH249" s="78"/>
      <c r="AI249" s="78"/>
      <c r="AJ249" s="78"/>
      <c r="AK249" s="78"/>
      <c r="AL249" s="78"/>
      <c r="AM249" s="78"/>
      <c r="AN249" s="78"/>
      <c r="AO249" s="78"/>
      <c r="AP249" s="78"/>
      <c r="AQ249" s="78"/>
      <c r="AR249" s="78"/>
      <c r="AS249" s="78"/>
      <c r="AT249" s="78"/>
      <c r="AU249" s="78"/>
      <c r="AV249" s="78"/>
      <c r="AW249" s="78"/>
      <c r="AX249" s="78"/>
      <c r="AY249" s="78"/>
    </row>
    <row r="250" spans="1:51">
      <c r="A250" s="78"/>
      <c r="B250" s="78"/>
      <c r="C250" s="78"/>
      <c r="D250" s="78"/>
      <c r="E250" s="78"/>
      <c r="F250" s="78"/>
      <c r="G250" s="78"/>
      <c r="H250" s="78"/>
      <c r="I250" s="78"/>
      <c r="J250" s="78"/>
      <c r="K250" s="78"/>
      <c r="L250" s="78"/>
      <c r="M250" s="78"/>
      <c r="N250" s="78"/>
      <c r="O250" s="78"/>
      <c r="P250" s="78"/>
      <c r="Q250" s="78"/>
      <c r="R250" s="78"/>
      <c r="S250" s="78"/>
      <c r="T250" s="78"/>
      <c r="U250" s="78"/>
      <c r="V250" s="78"/>
      <c r="W250" s="78"/>
      <c r="X250" s="78"/>
      <c r="Y250" s="78"/>
      <c r="Z250" s="78"/>
      <c r="AA250" s="78"/>
      <c r="AB250" s="78"/>
      <c r="AC250" s="78"/>
      <c r="AD250" s="78"/>
      <c r="AE250" s="78"/>
      <c r="AF250" s="78"/>
      <c r="AG250" s="78"/>
      <c r="AH250" s="78"/>
      <c r="AI250" s="78"/>
      <c r="AJ250" s="78"/>
      <c r="AK250" s="78"/>
      <c r="AL250" s="78"/>
      <c r="AM250" s="78"/>
      <c r="AN250" s="78"/>
      <c r="AO250" s="78"/>
      <c r="AP250" s="78"/>
      <c r="AQ250" s="78"/>
      <c r="AR250" s="78"/>
      <c r="AS250" s="78"/>
      <c r="AT250" s="78"/>
      <c r="AU250" s="78"/>
      <c r="AV250" s="78"/>
      <c r="AW250" s="78"/>
      <c r="AX250" s="78"/>
      <c r="AY250" s="78"/>
    </row>
    <row r="251" spans="1:51">
      <c r="A251" s="78"/>
      <c r="B251" s="78"/>
      <c r="C251" s="78"/>
      <c r="D251" s="78"/>
      <c r="E251" s="78"/>
      <c r="F251" s="78"/>
      <c r="G251" s="78"/>
      <c r="H251" s="78"/>
      <c r="I251" s="78"/>
      <c r="J251" s="78"/>
      <c r="K251" s="78"/>
      <c r="L251" s="78"/>
      <c r="M251" s="78"/>
      <c r="N251" s="78"/>
      <c r="O251" s="78"/>
      <c r="P251" s="78"/>
      <c r="Q251" s="78"/>
      <c r="R251" s="78"/>
      <c r="S251" s="78"/>
      <c r="T251" s="78"/>
      <c r="U251" s="78"/>
      <c r="V251" s="78"/>
      <c r="W251" s="78"/>
      <c r="X251" s="78"/>
      <c r="Y251" s="78"/>
      <c r="Z251" s="78"/>
      <c r="AA251" s="78"/>
      <c r="AB251" s="78"/>
      <c r="AC251" s="78"/>
      <c r="AD251" s="78"/>
      <c r="AE251" s="78"/>
      <c r="AF251" s="78"/>
      <c r="AG251" s="78"/>
      <c r="AH251" s="78"/>
      <c r="AI251" s="78"/>
      <c r="AJ251" s="78"/>
      <c r="AK251" s="78"/>
      <c r="AL251" s="78"/>
      <c r="AM251" s="78"/>
      <c r="AN251" s="78"/>
      <c r="AO251" s="78"/>
      <c r="AP251" s="78"/>
      <c r="AQ251" s="78"/>
      <c r="AR251" s="78"/>
      <c r="AS251" s="78"/>
      <c r="AT251" s="78"/>
      <c r="AU251" s="78"/>
      <c r="AV251" s="78"/>
      <c r="AW251" s="78"/>
      <c r="AX251" s="78"/>
      <c r="AY251" s="78"/>
    </row>
    <row r="252" spans="1:51">
      <c r="A252" s="78"/>
      <c r="B252" s="78"/>
      <c r="C252" s="78"/>
      <c r="D252" s="78"/>
      <c r="E252" s="78"/>
      <c r="F252" s="78"/>
      <c r="G252" s="78"/>
      <c r="H252" s="78"/>
      <c r="I252" s="78"/>
      <c r="J252" s="78"/>
      <c r="K252" s="78"/>
      <c r="L252" s="78"/>
      <c r="M252" s="78"/>
      <c r="N252" s="78"/>
      <c r="O252" s="78"/>
      <c r="P252" s="78"/>
      <c r="Q252" s="78"/>
      <c r="R252" s="78"/>
      <c r="S252" s="78"/>
      <c r="T252" s="78"/>
      <c r="U252" s="78"/>
      <c r="V252" s="78"/>
      <c r="W252" s="78"/>
      <c r="X252" s="78"/>
      <c r="Y252" s="78"/>
      <c r="Z252" s="78"/>
      <c r="AA252" s="78"/>
      <c r="AB252" s="78"/>
      <c r="AC252" s="78"/>
      <c r="AD252" s="78"/>
      <c r="AE252" s="78"/>
      <c r="AF252" s="78"/>
      <c r="AG252" s="78"/>
      <c r="AH252" s="78"/>
      <c r="AI252" s="78"/>
      <c r="AJ252" s="78"/>
      <c r="AK252" s="78"/>
      <c r="AL252" s="78"/>
      <c r="AM252" s="78"/>
      <c r="AN252" s="78"/>
      <c r="AO252" s="78"/>
      <c r="AP252" s="78"/>
      <c r="AQ252" s="78"/>
      <c r="AR252" s="78"/>
      <c r="AS252" s="78"/>
      <c r="AT252" s="78"/>
      <c r="AU252" s="78"/>
      <c r="AV252" s="78"/>
      <c r="AW252" s="78"/>
      <c r="AX252" s="78"/>
      <c r="AY252" s="78"/>
    </row>
    <row r="253" spans="1:51">
      <c r="A253" s="78"/>
      <c r="B253" s="78"/>
      <c r="C253" s="78"/>
      <c r="D253" s="78"/>
      <c r="E253" s="78"/>
      <c r="F253" s="78"/>
      <c r="G253" s="78"/>
      <c r="H253" s="78"/>
      <c r="I253" s="78"/>
      <c r="J253" s="78"/>
      <c r="K253" s="78"/>
      <c r="L253" s="78"/>
      <c r="M253" s="78"/>
      <c r="N253" s="78"/>
      <c r="O253" s="78"/>
      <c r="P253" s="78"/>
      <c r="Q253" s="78"/>
      <c r="R253" s="78"/>
      <c r="S253" s="78"/>
      <c r="T253" s="78"/>
      <c r="U253" s="78"/>
      <c r="V253" s="78"/>
      <c r="W253" s="78"/>
      <c r="X253" s="78"/>
      <c r="Y253" s="78"/>
      <c r="Z253" s="78"/>
      <c r="AA253" s="78"/>
      <c r="AB253" s="78"/>
      <c r="AC253" s="78"/>
      <c r="AD253" s="78"/>
      <c r="AE253" s="78"/>
      <c r="AF253" s="78"/>
      <c r="AG253" s="78"/>
      <c r="AH253" s="78"/>
      <c r="AI253" s="78"/>
      <c r="AJ253" s="78"/>
      <c r="AK253" s="78"/>
      <c r="AL253" s="78"/>
      <c r="AM253" s="78"/>
      <c r="AN253" s="78"/>
      <c r="AO253" s="78"/>
      <c r="AP253" s="78"/>
      <c r="AQ253" s="78"/>
      <c r="AR253" s="78"/>
      <c r="AS253" s="78"/>
      <c r="AT253" s="78"/>
      <c r="AU253" s="78"/>
      <c r="AV253" s="78"/>
      <c r="AW253" s="78"/>
      <c r="AX253" s="78"/>
      <c r="AY253" s="78"/>
    </row>
    <row r="254" spans="1:51">
      <c r="A254" s="78"/>
      <c r="B254" s="78"/>
      <c r="C254" s="78"/>
      <c r="D254" s="78"/>
      <c r="E254" s="78"/>
      <c r="F254" s="78"/>
      <c r="G254" s="78"/>
      <c r="H254" s="78"/>
      <c r="I254" s="78"/>
      <c r="J254" s="78"/>
      <c r="K254" s="78"/>
      <c r="L254" s="78"/>
      <c r="M254" s="78"/>
      <c r="N254" s="78"/>
      <c r="O254" s="78"/>
      <c r="P254" s="78"/>
      <c r="Q254" s="78"/>
      <c r="R254" s="78"/>
      <c r="S254" s="78"/>
      <c r="T254" s="78"/>
      <c r="U254" s="78"/>
      <c r="V254" s="78"/>
      <c r="W254" s="78"/>
      <c r="X254" s="78"/>
      <c r="Y254" s="78"/>
      <c r="Z254" s="78"/>
      <c r="AA254" s="78"/>
      <c r="AB254" s="78"/>
      <c r="AC254" s="78"/>
      <c r="AD254" s="78"/>
      <c r="AE254" s="78"/>
      <c r="AF254" s="78"/>
      <c r="AG254" s="78"/>
      <c r="AH254" s="78"/>
      <c r="AI254" s="78"/>
      <c r="AJ254" s="78"/>
      <c r="AK254" s="78"/>
      <c r="AL254" s="78"/>
      <c r="AM254" s="78"/>
      <c r="AN254" s="78"/>
      <c r="AO254" s="78"/>
      <c r="AP254" s="78"/>
      <c r="AQ254" s="78"/>
      <c r="AR254" s="78"/>
      <c r="AS254" s="78"/>
      <c r="AT254" s="78"/>
      <c r="AU254" s="78"/>
      <c r="AV254" s="78"/>
      <c r="AW254" s="78"/>
      <c r="AX254" s="78"/>
      <c r="AY254" s="78"/>
    </row>
    <row r="255" spans="1:51">
      <c r="A255" s="78"/>
      <c r="B255" s="78"/>
      <c r="C255" s="78"/>
      <c r="D255" s="78"/>
      <c r="E255" s="78"/>
      <c r="F255" s="78"/>
      <c r="G255" s="78"/>
      <c r="H255" s="78"/>
      <c r="I255" s="78"/>
      <c r="J255" s="78"/>
      <c r="K255" s="78"/>
      <c r="L255" s="78"/>
      <c r="M255" s="78"/>
      <c r="N255" s="78"/>
      <c r="O255" s="78"/>
      <c r="P255" s="78"/>
      <c r="Q255" s="78"/>
      <c r="R255" s="78"/>
      <c r="S255" s="78"/>
      <c r="T255" s="78"/>
      <c r="U255" s="78"/>
      <c r="V255" s="78"/>
      <c r="W255" s="78"/>
      <c r="X255" s="78"/>
      <c r="Y255" s="78"/>
      <c r="Z255" s="78"/>
      <c r="AA255" s="78"/>
      <c r="AB255" s="78"/>
      <c r="AC255" s="78"/>
      <c r="AD255" s="78"/>
      <c r="AE255" s="78"/>
      <c r="AF255" s="78"/>
      <c r="AG255" s="78"/>
      <c r="AH255" s="78"/>
      <c r="AI255" s="78"/>
      <c r="AJ255" s="78"/>
      <c r="AK255" s="78"/>
      <c r="AL255" s="78"/>
      <c r="AM255" s="78"/>
      <c r="AN255" s="78"/>
      <c r="AO255" s="78"/>
      <c r="AP255" s="78"/>
      <c r="AQ255" s="78"/>
      <c r="AR255" s="78"/>
      <c r="AS255" s="78"/>
      <c r="AT255" s="78"/>
      <c r="AU255" s="78"/>
      <c r="AV255" s="78"/>
      <c r="AW255" s="78"/>
      <c r="AX255" s="78"/>
      <c r="AY255" s="78"/>
    </row>
    <row r="256" spans="1:51">
      <c r="A256" s="78"/>
      <c r="B256" s="78"/>
      <c r="C256" s="78"/>
      <c r="D256" s="78"/>
      <c r="E256" s="78"/>
      <c r="F256" s="78"/>
      <c r="G256" s="78"/>
      <c r="H256" s="78"/>
      <c r="I256" s="78"/>
      <c r="J256" s="78"/>
      <c r="K256" s="78"/>
      <c r="L256" s="78"/>
      <c r="M256" s="78"/>
      <c r="N256" s="78"/>
      <c r="O256" s="78"/>
      <c r="P256" s="78"/>
      <c r="Q256" s="78"/>
      <c r="R256" s="78"/>
      <c r="S256" s="78"/>
      <c r="T256" s="78"/>
      <c r="U256" s="78"/>
      <c r="V256" s="78"/>
      <c r="W256" s="78"/>
      <c r="X256" s="78"/>
      <c r="Y256" s="78"/>
      <c r="Z256" s="78"/>
      <c r="AA256" s="78"/>
      <c r="AB256" s="78"/>
      <c r="AC256" s="78"/>
      <c r="AD256" s="78"/>
      <c r="AE256" s="78"/>
      <c r="AF256" s="78"/>
      <c r="AG256" s="78"/>
      <c r="AH256" s="78"/>
      <c r="AI256" s="78"/>
      <c r="AJ256" s="78"/>
      <c r="AK256" s="78"/>
      <c r="AL256" s="78"/>
      <c r="AM256" s="78"/>
      <c r="AN256" s="78"/>
      <c r="AO256" s="78"/>
      <c r="AP256" s="78"/>
      <c r="AQ256" s="78"/>
      <c r="AR256" s="78"/>
      <c r="AS256" s="78"/>
      <c r="AT256" s="78"/>
      <c r="AU256" s="78"/>
      <c r="AV256" s="78"/>
      <c r="AW256" s="78"/>
      <c r="AX256" s="78"/>
      <c r="AY256" s="78"/>
    </row>
    <row r="257" spans="1:51">
      <c r="A257" s="78"/>
      <c r="B257" s="78"/>
      <c r="C257" s="78"/>
      <c r="D257" s="78"/>
      <c r="E257" s="78"/>
      <c r="F257" s="78"/>
      <c r="G257" s="78"/>
      <c r="H257" s="78"/>
      <c r="I257" s="78"/>
      <c r="J257" s="78"/>
      <c r="K257" s="78"/>
      <c r="L257" s="78"/>
      <c r="M257" s="78"/>
      <c r="N257" s="78"/>
      <c r="O257" s="78"/>
      <c r="P257" s="78"/>
      <c r="Q257" s="78"/>
      <c r="R257" s="78"/>
      <c r="S257" s="78"/>
      <c r="T257" s="78"/>
      <c r="U257" s="78"/>
      <c r="V257" s="78"/>
      <c r="W257" s="78"/>
      <c r="X257" s="78"/>
      <c r="Y257" s="78"/>
      <c r="Z257" s="78"/>
      <c r="AA257" s="78"/>
      <c r="AB257" s="78"/>
      <c r="AC257" s="78"/>
      <c r="AD257" s="78"/>
      <c r="AE257" s="78"/>
      <c r="AF257" s="78"/>
      <c r="AG257" s="78"/>
      <c r="AH257" s="78"/>
      <c r="AI257" s="78"/>
      <c r="AJ257" s="78"/>
      <c r="AK257" s="78"/>
      <c r="AL257" s="78"/>
      <c r="AM257" s="78"/>
      <c r="AN257" s="78"/>
      <c r="AO257" s="78"/>
      <c r="AP257" s="78"/>
      <c r="AQ257" s="78"/>
      <c r="AR257" s="78"/>
      <c r="AS257" s="78"/>
      <c r="AT257" s="78"/>
      <c r="AU257" s="78"/>
      <c r="AV257" s="78"/>
      <c r="AW257" s="78"/>
      <c r="AX257" s="78"/>
      <c r="AY257" s="78"/>
    </row>
    <row r="258" spans="1:51">
      <c r="A258" s="78"/>
      <c r="B258" s="78"/>
      <c r="C258" s="78"/>
      <c r="D258" s="78"/>
      <c r="E258" s="78"/>
      <c r="F258" s="78"/>
      <c r="G258" s="78"/>
      <c r="H258" s="78"/>
      <c r="I258" s="78"/>
      <c r="J258" s="78"/>
      <c r="K258" s="78"/>
      <c r="L258" s="78"/>
      <c r="M258" s="78"/>
      <c r="N258" s="78"/>
      <c r="O258" s="78"/>
      <c r="P258" s="78"/>
      <c r="Q258" s="78"/>
      <c r="R258" s="78"/>
      <c r="S258" s="78"/>
      <c r="T258" s="78"/>
      <c r="U258" s="78"/>
      <c r="V258" s="78"/>
      <c r="W258" s="78"/>
      <c r="X258" s="78"/>
      <c r="Y258" s="78"/>
      <c r="Z258" s="78"/>
      <c r="AA258" s="78"/>
      <c r="AB258" s="78"/>
      <c r="AC258" s="78"/>
      <c r="AD258" s="78"/>
      <c r="AE258" s="78"/>
      <c r="AF258" s="78"/>
      <c r="AG258" s="78"/>
      <c r="AH258" s="78"/>
      <c r="AI258" s="78"/>
      <c r="AJ258" s="78"/>
      <c r="AK258" s="78"/>
      <c r="AL258" s="78"/>
      <c r="AM258" s="78"/>
      <c r="AN258" s="78"/>
      <c r="AO258" s="78"/>
      <c r="AP258" s="78"/>
      <c r="AQ258" s="78"/>
      <c r="AR258" s="78"/>
      <c r="AS258" s="78"/>
      <c r="AT258" s="78"/>
      <c r="AU258" s="78"/>
      <c r="AV258" s="78"/>
      <c r="AW258" s="78"/>
      <c r="AX258" s="78"/>
      <c r="AY258" s="78"/>
    </row>
    <row r="259" spans="1:51">
      <c r="A259" s="78"/>
      <c r="B259" s="78"/>
      <c r="C259" s="78"/>
      <c r="D259" s="78"/>
      <c r="E259" s="78"/>
      <c r="F259" s="78"/>
      <c r="G259" s="78"/>
      <c r="H259" s="78"/>
      <c r="I259" s="78"/>
      <c r="J259" s="78"/>
      <c r="K259" s="78"/>
      <c r="L259" s="78"/>
      <c r="M259" s="78"/>
      <c r="N259" s="78"/>
      <c r="O259" s="78"/>
      <c r="P259" s="78"/>
      <c r="Q259" s="78"/>
      <c r="R259" s="78"/>
      <c r="S259" s="78"/>
      <c r="T259" s="78"/>
      <c r="U259" s="78"/>
      <c r="V259" s="78"/>
      <c r="W259" s="78"/>
      <c r="X259" s="78"/>
      <c r="Y259" s="78"/>
      <c r="Z259" s="78"/>
      <c r="AA259" s="78"/>
      <c r="AB259" s="78"/>
      <c r="AC259" s="78"/>
      <c r="AD259" s="78"/>
      <c r="AE259" s="78"/>
      <c r="AF259" s="78"/>
      <c r="AG259" s="78"/>
      <c r="AH259" s="78"/>
      <c r="AI259" s="78"/>
      <c r="AJ259" s="78"/>
      <c r="AK259" s="78"/>
      <c r="AL259" s="78"/>
      <c r="AM259" s="78"/>
      <c r="AN259" s="78"/>
      <c r="AO259" s="78"/>
      <c r="AP259" s="78"/>
      <c r="AQ259" s="78"/>
      <c r="AR259" s="78"/>
      <c r="AS259" s="78"/>
      <c r="AT259" s="78"/>
      <c r="AU259" s="78"/>
      <c r="AV259" s="78"/>
      <c r="AW259" s="78"/>
      <c r="AX259" s="78"/>
      <c r="AY259" s="78"/>
    </row>
    <row r="260" spans="1:51">
      <c r="A260" s="78"/>
      <c r="B260" s="78"/>
      <c r="C260" s="78"/>
      <c r="D260" s="78"/>
      <c r="E260" s="78"/>
      <c r="F260" s="78"/>
      <c r="G260" s="78"/>
      <c r="H260" s="78"/>
      <c r="I260" s="78"/>
      <c r="J260" s="78"/>
      <c r="K260" s="78"/>
      <c r="L260" s="78"/>
      <c r="M260" s="78"/>
      <c r="N260" s="78"/>
      <c r="O260" s="78"/>
      <c r="P260" s="78"/>
      <c r="Q260" s="78"/>
      <c r="R260" s="78"/>
      <c r="S260" s="78"/>
      <c r="T260" s="78"/>
      <c r="U260" s="78"/>
      <c r="V260" s="78"/>
      <c r="W260" s="78"/>
      <c r="X260" s="78"/>
      <c r="Y260" s="78"/>
      <c r="Z260" s="78"/>
      <c r="AA260" s="78"/>
      <c r="AB260" s="78"/>
      <c r="AC260" s="78"/>
      <c r="AD260" s="78"/>
      <c r="AE260" s="78"/>
      <c r="AF260" s="78"/>
      <c r="AG260" s="78"/>
      <c r="AH260" s="78"/>
      <c r="AI260" s="78"/>
      <c r="AJ260" s="78"/>
      <c r="AK260" s="78"/>
      <c r="AL260" s="78"/>
      <c r="AM260" s="78"/>
      <c r="AN260" s="78"/>
      <c r="AO260" s="78"/>
      <c r="AP260" s="78"/>
      <c r="AQ260" s="78"/>
      <c r="AR260" s="78"/>
      <c r="AS260" s="78"/>
      <c r="AT260" s="78"/>
      <c r="AU260" s="78"/>
      <c r="AV260" s="78"/>
      <c r="AW260" s="78"/>
      <c r="AX260" s="78"/>
      <c r="AY260" s="78"/>
    </row>
    <row r="261" spans="1:51">
      <c r="A261" s="78"/>
      <c r="B261" s="78"/>
      <c r="C261" s="78"/>
      <c r="D261" s="78"/>
      <c r="E261" s="78"/>
      <c r="F261" s="78"/>
      <c r="G261" s="78"/>
      <c r="H261" s="78"/>
      <c r="I261" s="78"/>
      <c r="J261" s="78"/>
      <c r="K261" s="78"/>
      <c r="L261" s="78"/>
      <c r="M261" s="78"/>
      <c r="N261" s="78"/>
      <c r="O261" s="78"/>
      <c r="P261" s="78"/>
      <c r="Q261" s="78"/>
      <c r="R261" s="78"/>
      <c r="S261" s="78"/>
      <c r="T261" s="78"/>
      <c r="U261" s="78"/>
      <c r="V261" s="78"/>
      <c r="W261" s="78"/>
      <c r="X261" s="78"/>
      <c r="Y261" s="78"/>
      <c r="Z261" s="78"/>
      <c r="AA261" s="78"/>
      <c r="AB261" s="78"/>
      <c r="AC261" s="78"/>
      <c r="AD261" s="78"/>
      <c r="AE261" s="78"/>
      <c r="AF261" s="78"/>
      <c r="AG261" s="78"/>
      <c r="AH261" s="78"/>
      <c r="AI261" s="78"/>
      <c r="AJ261" s="78"/>
      <c r="AK261" s="78"/>
      <c r="AL261" s="78"/>
      <c r="AM261" s="78"/>
      <c r="AN261" s="78"/>
      <c r="AO261" s="78"/>
      <c r="AP261" s="78"/>
      <c r="AQ261" s="78"/>
      <c r="AR261" s="78"/>
      <c r="AS261" s="78"/>
      <c r="AT261" s="78"/>
      <c r="AU261" s="78"/>
      <c r="AV261" s="78"/>
      <c r="AW261" s="78"/>
      <c r="AX261" s="78"/>
      <c r="AY261" s="78"/>
    </row>
    <row r="262" spans="1:51">
      <c r="A262" s="78"/>
      <c r="B262" s="78"/>
      <c r="C262" s="78"/>
      <c r="D262" s="78"/>
      <c r="E262" s="78"/>
      <c r="F262" s="78"/>
      <c r="G262" s="78"/>
      <c r="H262" s="78"/>
      <c r="I262" s="78"/>
      <c r="J262" s="78"/>
      <c r="K262" s="78"/>
      <c r="L262" s="78"/>
      <c r="M262" s="78"/>
      <c r="N262" s="78"/>
      <c r="O262" s="78"/>
      <c r="P262" s="78"/>
      <c r="Q262" s="78"/>
      <c r="R262" s="78"/>
      <c r="S262" s="78"/>
      <c r="T262" s="78"/>
      <c r="U262" s="78"/>
      <c r="V262" s="78"/>
      <c r="W262" s="78"/>
      <c r="X262" s="78"/>
      <c r="Y262" s="78"/>
      <c r="Z262" s="78"/>
      <c r="AA262" s="78"/>
      <c r="AB262" s="78"/>
      <c r="AC262" s="78"/>
      <c r="AD262" s="78"/>
      <c r="AE262" s="78"/>
      <c r="AF262" s="78"/>
      <c r="AG262" s="78"/>
      <c r="AH262" s="78"/>
      <c r="AI262" s="78"/>
      <c r="AJ262" s="78"/>
      <c r="AK262" s="78"/>
      <c r="AL262" s="78"/>
      <c r="AM262" s="78"/>
      <c r="AN262" s="78"/>
      <c r="AO262" s="78"/>
      <c r="AP262" s="78"/>
      <c r="AQ262" s="78"/>
      <c r="AR262" s="78"/>
      <c r="AS262" s="78"/>
      <c r="AT262" s="78"/>
      <c r="AU262" s="78"/>
      <c r="AV262" s="78"/>
      <c r="AW262" s="78"/>
      <c r="AX262" s="78"/>
      <c r="AY262" s="78"/>
    </row>
    <row r="263" spans="1:51">
      <c r="A263" s="78"/>
      <c r="B263" s="78"/>
      <c r="C263" s="78"/>
      <c r="D263" s="78"/>
      <c r="E263" s="78"/>
      <c r="F263" s="78"/>
      <c r="G263" s="78"/>
      <c r="H263" s="78"/>
      <c r="I263" s="78"/>
      <c r="J263" s="78"/>
      <c r="K263" s="78"/>
      <c r="L263" s="78"/>
      <c r="M263" s="78"/>
      <c r="N263" s="78"/>
      <c r="O263" s="78"/>
      <c r="P263" s="78"/>
      <c r="Q263" s="78"/>
      <c r="R263" s="78"/>
      <c r="S263" s="78"/>
      <c r="T263" s="78"/>
      <c r="U263" s="78"/>
      <c r="V263" s="78"/>
      <c r="W263" s="78"/>
      <c r="X263" s="78"/>
      <c r="Y263" s="78"/>
      <c r="Z263" s="78"/>
      <c r="AA263" s="78"/>
      <c r="AB263" s="78"/>
      <c r="AC263" s="78"/>
      <c r="AD263" s="78"/>
      <c r="AE263" s="78"/>
      <c r="AF263" s="78"/>
      <c r="AG263" s="78"/>
      <c r="AH263" s="78"/>
      <c r="AI263" s="78"/>
      <c r="AJ263" s="78"/>
      <c r="AK263" s="78"/>
      <c r="AL263" s="78"/>
      <c r="AM263" s="78"/>
      <c r="AN263" s="78"/>
      <c r="AO263" s="78"/>
      <c r="AP263" s="78"/>
      <c r="AQ263" s="78"/>
      <c r="AR263" s="78"/>
      <c r="AS263" s="78"/>
      <c r="AT263" s="78"/>
      <c r="AU263" s="78"/>
      <c r="AV263" s="78"/>
      <c r="AW263" s="78"/>
      <c r="AX263" s="78"/>
      <c r="AY263" s="78"/>
    </row>
    <row r="264" spans="1:51">
      <c r="A264" s="78"/>
      <c r="B264" s="78"/>
      <c r="C264" s="78"/>
      <c r="D264" s="78"/>
      <c r="E264" s="78"/>
      <c r="F264" s="78"/>
      <c r="G264" s="78"/>
      <c r="H264" s="78"/>
      <c r="I264" s="78"/>
      <c r="J264" s="78"/>
      <c r="K264" s="78"/>
      <c r="L264" s="78"/>
      <c r="M264" s="78"/>
      <c r="N264" s="78"/>
      <c r="O264" s="78"/>
      <c r="P264" s="78"/>
      <c r="Q264" s="78"/>
      <c r="R264" s="78"/>
      <c r="S264" s="78"/>
      <c r="T264" s="78"/>
      <c r="U264" s="78"/>
      <c r="V264" s="78"/>
      <c r="W264" s="78"/>
      <c r="X264" s="78"/>
      <c r="Y264" s="78"/>
      <c r="Z264" s="78"/>
      <c r="AA264" s="78"/>
      <c r="AB264" s="78"/>
      <c r="AC264" s="78"/>
      <c r="AD264" s="78"/>
      <c r="AE264" s="78"/>
      <c r="AF264" s="78"/>
      <c r="AG264" s="78"/>
      <c r="AH264" s="78"/>
      <c r="AI264" s="78"/>
      <c r="AJ264" s="78"/>
      <c r="AK264" s="78"/>
      <c r="AL264" s="78"/>
      <c r="AM264" s="78"/>
      <c r="AN264" s="78"/>
      <c r="AO264" s="78"/>
      <c r="AP264" s="78"/>
      <c r="AQ264" s="78"/>
      <c r="AR264" s="78"/>
      <c r="AS264" s="78"/>
      <c r="AT264" s="78"/>
      <c r="AU264" s="78"/>
      <c r="AV264" s="78"/>
      <c r="AW264" s="78"/>
      <c r="AX264" s="78"/>
      <c r="AY264" s="78"/>
    </row>
    <row r="265" spans="1:51">
      <c r="A265" s="78"/>
      <c r="B265" s="78"/>
      <c r="C265" s="78"/>
      <c r="D265" s="78"/>
      <c r="E265" s="78"/>
      <c r="F265" s="78"/>
      <c r="G265" s="78"/>
      <c r="H265" s="78"/>
      <c r="I265" s="78"/>
      <c r="J265" s="78"/>
      <c r="K265" s="78"/>
      <c r="L265" s="78"/>
      <c r="M265" s="78"/>
      <c r="N265" s="78"/>
      <c r="O265" s="78"/>
      <c r="P265" s="78"/>
      <c r="Q265" s="78"/>
      <c r="R265" s="78"/>
      <c r="S265" s="78"/>
      <c r="T265" s="78"/>
      <c r="U265" s="78"/>
      <c r="V265" s="78"/>
      <c r="W265" s="78"/>
      <c r="X265" s="78"/>
      <c r="Y265" s="78"/>
      <c r="Z265" s="78"/>
      <c r="AA265" s="78"/>
      <c r="AB265" s="78"/>
      <c r="AC265" s="78"/>
      <c r="AD265" s="78"/>
      <c r="AE265" s="78"/>
      <c r="AF265" s="78"/>
      <c r="AG265" s="78"/>
      <c r="AH265" s="78"/>
      <c r="AI265" s="78"/>
      <c r="AJ265" s="78"/>
      <c r="AK265" s="78"/>
      <c r="AL265" s="78"/>
      <c r="AM265" s="78"/>
      <c r="AN265" s="78"/>
      <c r="AO265" s="78"/>
      <c r="AP265" s="78"/>
      <c r="AQ265" s="78"/>
      <c r="AR265" s="78"/>
      <c r="AS265" s="78"/>
      <c r="AT265" s="78"/>
      <c r="AU265" s="78"/>
      <c r="AV265" s="78"/>
      <c r="AW265" s="78"/>
      <c r="AX265" s="78"/>
      <c r="AY265" s="78"/>
    </row>
    <row r="266" spans="1:51">
      <c r="A266" s="78"/>
      <c r="B266" s="78"/>
      <c r="C266" s="78"/>
      <c r="D266" s="78"/>
      <c r="E266" s="78"/>
      <c r="F266" s="78"/>
      <c r="G266" s="78"/>
      <c r="H266" s="78"/>
      <c r="I266" s="78"/>
      <c r="J266" s="78"/>
      <c r="K266" s="78"/>
      <c r="L266" s="78"/>
      <c r="M266" s="78"/>
      <c r="N266" s="78"/>
      <c r="O266" s="78"/>
      <c r="P266" s="78"/>
      <c r="Q266" s="78"/>
      <c r="R266" s="78"/>
      <c r="S266" s="78"/>
      <c r="T266" s="78"/>
      <c r="U266" s="78"/>
      <c r="V266" s="78"/>
      <c r="W266" s="78"/>
      <c r="X266" s="78"/>
      <c r="Y266" s="78"/>
      <c r="Z266" s="78"/>
      <c r="AA266" s="78"/>
      <c r="AB266" s="78"/>
      <c r="AC266" s="78"/>
      <c r="AD266" s="78"/>
      <c r="AE266" s="78"/>
      <c r="AF266" s="78"/>
      <c r="AG266" s="78"/>
      <c r="AH266" s="78"/>
      <c r="AI266" s="78"/>
      <c r="AJ266" s="78"/>
      <c r="AK266" s="78"/>
      <c r="AL266" s="78"/>
      <c r="AM266" s="78"/>
      <c r="AN266" s="78"/>
      <c r="AO266" s="78"/>
      <c r="AP266" s="78"/>
      <c r="AQ266" s="78"/>
      <c r="AR266" s="78"/>
      <c r="AS266" s="78"/>
      <c r="AT266" s="78"/>
      <c r="AU266" s="78"/>
      <c r="AV266" s="78"/>
      <c r="AW266" s="78"/>
      <c r="AX266" s="78"/>
      <c r="AY266" s="78"/>
    </row>
    <row r="267" spans="1:51">
      <c r="A267" s="78"/>
      <c r="B267" s="78"/>
      <c r="C267" s="78"/>
      <c r="D267" s="78"/>
      <c r="E267" s="78"/>
      <c r="F267" s="78"/>
      <c r="G267" s="78"/>
      <c r="H267" s="78"/>
      <c r="I267" s="78"/>
      <c r="J267" s="78"/>
      <c r="K267" s="78"/>
      <c r="L267" s="78"/>
      <c r="M267" s="78"/>
      <c r="N267" s="78"/>
      <c r="O267" s="78"/>
      <c r="P267" s="78"/>
      <c r="Q267" s="78"/>
      <c r="R267" s="78"/>
      <c r="S267" s="78"/>
      <c r="T267" s="78"/>
      <c r="U267" s="78"/>
      <c r="V267" s="78"/>
      <c r="W267" s="78"/>
      <c r="X267" s="78"/>
      <c r="Y267" s="78"/>
      <c r="Z267" s="78"/>
      <c r="AA267" s="78"/>
      <c r="AB267" s="78"/>
      <c r="AC267" s="78"/>
      <c r="AD267" s="78"/>
      <c r="AE267" s="78"/>
      <c r="AF267" s="78"/>
      <c r="AG267" s="78"/>
      <c r="AH267" s="78"/>
      <c r="AI267" s="78"/>
      <c r="AJ267" s="78"/>
      <c r="AK267" s="78"/>
      <c r="AL267" s="78"/>
      <c r="AM267" s="78"/>
      <c r="AN267" s="78"/>
      <c r="AO267" s="78"/>
      <c r="AP267" s="78"/>
      <c r="AQ267" s="78"/>
      <c r="AR267" s="78"/>
      <c r="AS267" s="78"/>
      <c r="AT267" s="78"/>
      <c r="AU267" s="78"/>
      <c r="AV267" s="78"/>
      <c r="AW267" s="78"/>
      <c r="AX267" s="78"/>
      <c r="AY267" s="78"/>
    </row>
    <row r="268" spans="1:51">
      <c r="A268" s="78"/>
      <c r="B268" s="78"/>
      <c r="C268" s="78"/>
      <c r="D268" s="78"/>
      <c r="E268" s="78"/>
      <c r="F268" s="78"/>
      <c r="G268" s="78"/>
      <c r="H268" s="78"/>
      <c r="I268" s="78"/>
      <c r="J268" s="78"/>
      <c r="K268" s="78"/>
      <c r="L268" s="78"/>
      <c r="M268" s="78"/>
      <c r="N268" s="78"/>
      <c r="O268" s="78"/>
      <c r="P268" s="78"/>
      <c r="Q268" s="78"/>
      <c r="R268" s="78"/>
      <c r="S268" s="78"/>
      <c r="T268" s="78"/>
      <c r="U268" s="78"/>
      <c r="V268" s="78"/>
      <c r="W268" s="78"/>
      <c r="X268" s="78"/>
      <c r="Y268" s="78"/>
      <c r="Z268" s="78"/>
      <c r="AA268" s="78"/>
      <c r="AB268" s="78"/>
      <c r="AC268" s="78"/>
      <c r="AD268" s="78"/>
      <c r="AE268" s="78"/>
      <c r="AF268" s="78"/>
      <c r="AG268" s="78"/>
      <c r="AH268" s="78"/>
      <c r="AI268" s="78"/>
      <c r="AJ268" s="78"/>
      <c r="AK268" s="78"/>
      <c r="AL268" s="78"/>
      <c r="AM268" s="78"/>
      <c r="AN268" s="78"/>
      <c r="AO268" s="78"/>
      <c r="AP268" s="78"/>
      <c r="AQ268" s="78"/>
      <c r="AR268" s="78"/>
      <c r="AS268" s="78"/>
      <c r="AT268" s="78"/>
      <c r="AU268" s="78"/>
      <c r="AV268" s="78"/>
      <c r="AW268" s="78"/>
      <c r="AX268" s="78"/>
      <c r="AY268" s="78"/>
    </row>
    <row r="269" spans="1:51">
      <c r="A269" s="78"/>
      <c r="B269" s="78"/>
      <c r="C269" s="78"/>
      <c r="D269" s="78"/>
      <c r="E269" s="78"/>
      <c r="F269" s="78"/>
      <c r="G269" s="78"/>
      <c r="H269" s="78"/>
      <c r="I269" s="78"/>
      <c r="J269" s="78"/>
      <c r="K269" s="78"/>
      <c r="L269" s="78"/>
      <c r="M269" s="78"/>
      <c r="N269" s="78"/>
      <c r="O269" s="78"/>
      <c r="P269" s="78"/>
      <c r="Q269" s="78"/>
      <c r="R269" s="78"/>
      <c r="S269" s="78"/>
      <c r="T269" s="78"/>
      <c r="U269" s="78"/>
      <c r="V269" s="78"/>
      <c r="W269" s="78"/>
      <c r="X269" s="78"/>
      <c r="Y269" s="78"/>
      <c r="Z269" s="78"/>
      <c r="AA269" s="78"/>
      <c r="AB269" s="78"/>
      <c r="AC269" s="78"/>
      <c r="AD269" s="78"/>
      <c r="AE269" s="78"/>
      <c r="AF269" s="78"/>
      <c r="AG269" s="78"/>
      <c r="AH269" s="78"/>
      <c r="AI269" s="78"/>
      <c r="AJ269" s="78"/>
      <c r="AK269" s="78"/>
      <c r="AL269" s="78"/>
      <c r="AM269" s="78"/>
      <c r="AN269" s="78"/>
      <c r="AO269" s="78"/>
      <c r="AP269" s="78"/>
      <c r="AQ269" s="78"/>
      <c r="AR269" s="78"/>
      <c r="AS269" s="78"/>
      <c r="AT269" s="78"/>
      <c r="AU269" s="78"/>
      <c r="AV269" s="78"/>
      <c r="AW269" s="78"/>
      <c r="AX269" s="78"/>
      <c r="AY269" s="78"/>
    </row>
    <row r="270" spans="1:51">
      <c r="A270" s="78"/>
      <c r="B270" s="78"/>
      <c r="C270" s="78"/>
      <c r="D270" s="78"/>
      <c r="E270" s="78"/>
      <c r="F270" s="78"/>
      <c r="G270" s="78"/>
      <c r="H270" s="78"/>
      <c r="I270" s="78"/>
      <c r="J270" s="78"/>
      <c r="K270" s="78"/>
      <c r="L270" s="78"/>
      <c r="M270" s="78"/>
      <c r="N270" s="78"/>
      <c r="O270" s="78"/>
      <c r="P270" s="78"/>
      <c r="Q270" s="78"/>
      <c r="R270" s="78"/>
      <c r="S270" s="78"/>
      <c r="T270" s="78"/>
      <c r="U270" s="78"/>
      <c r="V270" s="78"/>
      <c r="W270" s="78"/>
      <c r="X270" s="78"/>
      <c r="Y270" s="78"/>
      <c r="Z270" s="78"/>
      <c r="AA270" s="78"/>
      <c r="AB270" s="78"/>
      <c r="AC270" s="78"/>
      <c r="AD270" s="78"/>
      <c r="AE270" s="78"/>
      <c r="AF270" s="78"/>
      <c r="AG270" s="78"/>
      <c r="AH270" s="78"/>
      <c r="AI270" s="78"/>
      <c r="AJ270" s="78"/>
      <c r="AK270" s="78"/>
      <c r="AL270" s="78"/>
      <c r="AM270" s="78"/>
      <c r="AN270" s="78"/>
      <c r="AO270" s="78"/>
      <c r="AP270" s="78"/>
      <c r="AQ270" s="78"/>
      <c r="AR270" s="78"/>
      <c r="AS270" s="78"/>
      <c r="AT270" s="78"/>
      <c r="AU270" s="78"/>
      <c r="AV270" s="78"/>
      <c r="AW270" s="78"/>
      <c r="AX270" s="78"/>
      <c r="AY270" s="78"/>
    </row>
    <row r="271" spans="1:51">
      <c r="A271" s="78"/>
      <c r="B271" s="78"/>
      <c r="C271" s="78"/>
      <c r="D271" s="78"/>
      <c r="E271" s="78"/>
      <c r="F271" s="78"/>
      <c r="G271" s="78"/>
      <c r="H271" s="78"/>
      <c r="I271" s="78"/>
      <c r="J271" s="78"/>
      <c r="K271" s="78"/>
      <c r="L271" s="78"/>
      <c r="M271" s="78"/>
      <c r="N271" s="78"/>
      <c r="O271" s="78"/>
      <c r="P271" s="78"/>
      <c r="Q271" s="78"/>
      <c r="R271" s="78"/>
      <c r="S271" s="78"/>
      <c r="T271" s="78"/>
      <c r="U271" s="78"/>
      <c r="V271" s="78"/>
      <c r="W271" s="78"/>
      <c r="X271" s="78"/>
      <c r="Y271" s="78"/>
      <c r="Z271" s="78"/>
      <c r="AA271" s="78"/>
      <c r="AB271" s="78"/>
      <c r="AC271" s="78"/>
      <c r="AD271" s="78"/>
      <c r="AE271" s="78"/>
      <c r="AF271" s="78"/>
      <c r="AG271" s="78"/>
      <c r="AH271" s="78"/>
      <c r="AI271" s="78"/>
      <c r="AJ271" s="78"/>
      <c r="AK271" s="78"/>
      <c r="AL271" s="78"/>
      <c r="AM271" s="78"/>
      <c r="AN271" s="78"/>
      <c r="AO271" s="78"/>
      <c r="AP271" s="78"/>
      <c r="AQ271" s="78"/>
      <c r="AR271" s="78"/>
      <c r="AS271" s="78"/>
      <c r="AT271" s="78"/>
      <c r="AU271" s="78"/>
      <c r="AV271" s="78"/>
      <c r="AW271" s="78"/>
      <c r="AX271" s="78"/>
      <c r="AY271" s="78"/>
    </row>
    <row r="272" spans="1:51">
      <c r="A272" s="78"/>
      <c r="B272" s="78"/>
      <c r="C272" s="78"/>
      <c r="D272" s="78"/>
      <c r="E272" s="78"/>
      <c r="F272" s="78"/>
      <c r="G272" s="78"/>
      <c r="H272" s="78"/>
      <c r="I272" s="78"/>
      <c r="J272" s="78"/>
      <c r="K272" s="78"/>
      <c r="L272" s="78"/>
      <c r="M272" s="78"/>
      <c r="N272" s="78"/>
      <c r="O272" s="78"/>
      <c r="P272" s="78"/>
      <c r="Q272" s="78"/>
      <c r="R272" s="78"/>
      <c r="S272" s="78"/>
      <c r="T272" s="78"/>
      <c r="U272" s="78"/>
      <c r="V272" s="78"/>
      <c r="W272" s="78"/>
      <c r="X272" s="78"/>
      <c r="Y272" s="78"/>
      <c r="Z272" s="78"/>
      <c r="AA272" s="78"/>
      <c r="AB272" s="78"/>
      <c r="AC272" s="78"/>
      <c r="AD272" s="78"/>
      <c r="AE272" s="78"/>
      <c r="AF272" s="78"/>
      <c r="AG272" s="78"/>
      <c r="AH272" s="78"/>
      <c r="AI272" s="78"/>
      <c r="AJ272" s="78"/>
      <c r="AK272" s="78"/>
      <c r="AL272" s="78"/>
      <c r="AM272" s="78"/>
      <c r="AN272" s="78"/>
      <c r="AO272" s="78"/>
      <c r="AP272" s="78"/>
      <c r="AQ272" s="78"/>
      <c r="AR272" s="78"/>
      <c r="AS272" s="78"/>
      <c r="AT272" s="78"/>
      <c r="AU272" s="78"/>
      <c r="AV272" s="78"/>
      <c r="AW272" s="78"/>
      <c r="AX272" s="78"/>
      <c r="AY272" s="78"/>
    </row>
    <row r="273" spans="1:51">
      <c r="A273" s="78"/>
      <c r="B273" s="78"/>
      <c r="C273" s="78"/>
      <c r="D273" s="78"/>
      <c r="E273" s="78"/>
      <c r="F273" s="78"/>
      <c r="G273" s="78"/>
      <c r="H273" s="78"/>
      <c r="I273" s="78"/>
      <c r="J273" s="78"/>
      <c r="K273" s="78"/>
      <c r="L273" s="78"/>
      <c r="M273" s="78"/>
      <c r="N273" s="78"/>
      <c r="O273" s="78"/>
      <c r="P273" s="78"/>
      <c r="Q273" s="78"/>
      <c r="R273" s="78"/>
      <c r="S273" s="78"/>
      <c r="T273" s="78"/>
      <c r="U273" s="78"/>
      <c r="V273" s="78"/>
      <c r="W273" s="78"/>
      <c r="X273" s="78"/>
      <c r="Y273" s="78"/>
      <c r="Z273" s="78"/>
      <c r="AA273" s="78"/>
      <c r="AB273" s="78"/>
      <c r="AC273" s="78"/>
      <c r="AD273" s="78"/>
      <c r="AE273" s="78"/>
      <c r="AF273" s="78"/>
      <c r="AG273" s="78"/>
      <c r="AH273" s="78"/>
      <c r="AI273" s="78"/>
      <c r="AJ273" s="78"/>
      <c r="AK273" s="78"/>
      <c r="AL273" s="78"/>
      <c r="AM273" s="78"/>
      <c r="AN273" s="78"/>
      <c r="AO273" s="78"/>
      <c r="AP273" s="78"/>
      <c r="AQ273" s="78"/>
      <c r="AR273" s="78"/>
      <c r="AS273" s="78"/>
      <c r="AT273" s="78"/>
      <c r="AU273" s="78"/>
      <c r="AV273" s="78"/>
      <c r="AW273" s="78"/>
      <c r="AX273" s="78"/>
      <c r="AY273" s="78"/>
    </row>
    <row r="274" spans="1:51">
      <c r="A274" s="78"/>
      <c r="B274" s="78"/>
      <c r="C274" s="78"/>
      <c r="D274" s="78"/>
      <c r="E274" s="78"/>
      <c r="F274" s="78"/>
      <c r="G274" s="78"/>
      <c r="H274" s="78"/>
      <c r="I274" s="78"/>
      <c r="J274" s="78"/>
      <c r="K274" s="78"/>
      <c r="L274" s="78"/>
      <c r="M274" s="78"/>
      <c r="N274" s="78"/>
      <c r="O274" s="78"/>
      <c r="P274" s="78"/>
      <c r="Q274" s="78"/>
      <c r="R274" s="78"/>
      <c r="S274" s="78"/>
      <c r="T274" s="78"/>
      <c r="U274" s="78"/>
      <c r="V274" s="78"/>
      <c r="W274" s="78"/>
      <c r="X274" s="78"/>
      <c r="Y274" s="78"/>
      <c r="Z274" s="78"/>
      <c r="AA274" s="78"/>
      <c r="AB274" s="78"/>
      <c r="AC274" s="78"/>
      <c r="AD274" s="78"/>
      <c r="AE274" s="78"/>
      <c r="AF274" s="78"/>
      <c r="AG274" s="78"/>
      <c r="AH274" s="78"/>
      <c r="AI274" s="78"/>
      <c r="AJ274" s="78"/>
      <c r="AK274" s="78"/>
      <c r="AL274" s="78"/>
      <c r="AM274" s="78"/>
      <c r="AN274" s="78"/>
      <c r="AO274" s="78"/>
      <c r="AP274" s="78"/>
      <c r="AQ274" s="78"/>
      <c r="AR274" s="78"/>
      <c r="AS274" s="78"/>
      <c r="AT274" s="78"/>
      <c r="AU274" s="78"/>
      <c r="AV274" s="78"/>
      <c r="AW274" s="78"/>
      <c r="AX274" s="78"/>
      <c r="AY274" s="78"/>
    </row>
    <row r="275" spans="1:51">
      <c r="A275" s="78"/>
      <c r="B275" s="78"/>
      <c r="C275" s="78"/>
      <c r="D275" s="78"/>
      <c r="E275" s="78"/>
      <c r="F275" s="78"/>
      <c r="G275" s="78"/>
      <c r="H275" s="78"/>
      <c r="I275" s="78"/>
      <c r="J275" s="78"/>
      <c r="K275" s="78"/>
      <c r="L275" s="78"/>
      <c r="M275" s="78"/>
      <c r="N275" s="78"/>
      <c r="O275" s="78"/>
      <c r="P275" s="78"/>
      <c r="Q275" s="78"/>
      <c r="R275" s="78"/>
      <c r="S275" s="78"/>
      <c r="T275" s="78"/>
      <c r="U275" s="78"/>
      <c r="V275" s="78"/>
      <c r="W275" s="78"/>
      <c r="X275" s="78"/>
      <c r="Y275" s="78"/>
      <c r="Z275" s="78"/>
      <c r="AA275" s="78"/>
      <c r="AB275" s="78"/>
      <c r="AC275" s="78"/>
      <c r="AD275" s="78"/>
      <c r="AE275" s="78"/>
      <c r="AF275" s="78"/>
      <c r="AG275" s="78"/>
      <c r="AH275" s="78"/>
      <c r="AI275" s="78"/>
      <c r="AJ275" s="78"/>
      <c r="AK275" s="78"/>
      <c r="AL275" s="78"/>
      <c r="AM275" s="78"/>
      <c r="AN275" s="78"/>
      <c r="AO275" s="78"/>
      <c r="AP275" s="78"/>
      <c r="AQ275" s="78"/>
      <c r="AR275" s="78"/>
      <c r="AS275" s="78"/>
      <c r="AT275" s="78"/>
      <c r="AU275" s="78"/>
      <c r="AV275" s="78"/>
      <c r="AW275" s="78"/>
      <c r="AX275" s="78"/>
      <c r="AY275" s="78"/>
    </row>
    <row r="276" spans="1:51">
      <c r="A276" s="78"/>
      <c r="B276" s="78"/>
      <c r="C276" s="78"/>
      <c r="D276" s="78"/>
      <c r="E276" s="78"/>
      <c r="F276" s="78"/>
      <c r="G276" s="78"/>
      <c r="H276" s="78"/>
      <c r="I276" s="78"/>
      <c r="J276" s="78"/>
      <c r="K276" s="78"/>
      <c r="L276" s="78"/>
      <c r="M276" s="78"/>
      <c r="N276" s="78"/>
      <c r="O276" s="78"/>
      <c r="P276" s="78"/>
      <c r="Q276" s="78"/>
      <c r="R276" s="78"/>
      <c r="S276" s="78"/>
      <c r="T276" s="78"/>
      <c r="U276" s="78"/>
      <c r="V276" s="78"/>
      <c r="W276" s="78"/>
      <c r="X276" s="78"/>
      <c r="Y276" s="78"/>
      <c r="Z276" s="78"/>
      <c r="AA276" s="78"/>
      <c r="AB276" s="78"/>
      <c r="AC276" s="78"/>
      <c r="AD276" s="78"/>
      <c r="AE276" s="78"/>
      <c r="AF276" s="78"/>
      <c r="AG276" s="78"/>
      <c r="AH276" s="78"/>
      <c r="AI276" s="78"/>
      <c r="AJ276" s="78"/>
      <c r="AK276" s="78"/>
      <c r="AL276" s="78"/>
      <c r="AM276" s="78"/>
      <c r="AN276" s="78"/>
      <c r="AO276" s="78"/>
      <c r="AP276" s="78"/>
      <c r="AQ276" s="78"/>
      <c r="AR276" s="78"/>
      <c r="AS276" s="78"/>
      <c r="AT276" s="78"/>
      <c r="AU276" s="78"/>
      <c r="AV276" s="78"/>
      <c r="AW276" s="78"/>
      <c r="AX276" s="78"/>
      <c r="AY276" s="78"/>
    </row>
    <row r="277" spans="1:51">
      <c r="A277" s="78"/>
      <c r="B277" s="78"/>
      <c r="C277" s="78"/>
      <c r="D277" s="78"/>
      <c r="E277" s="78"/>
      <c r="F277" s="78"/>
      <c r="G277" s="78"/>
      <c r="H277" s="78"/>
      <c r="I277" s="78"/>
      <c r="J277" s="78"/>
      <c r="K277" s="78"/>
      <c r="L277" s="78"/>
      <c r="M277" s="78"/>
      <c r="N277" s="78"/>
      <c r="O277" s="78"/>
      <c r="P277" s="78"/>
      <c r="Q277" s="78"/>
      <c r="R277" s="78"/>
      <c r="S277" s="78"/>
      <c r="T277" s="78"/>
      <c r="U277" s="78"/>
      <c r="V277" s="78"/>
      <c r="W277" s="78"/>
      <c r="X277" s="78"/>
      <c r="Y277" s="78"/>
      <c r="Z277" s="78"/>
      <c r="AA277" s="78"/>
      <c r="AB277" s="78"/>
      <c r="AC277" s="78"/>
      <c r="AD277" s="78"/>
      <c r="AE277" s="78"/>
      <c r="AF277" s="78"/>
      <c r="AG277" s="78"/>
      <c r="AH277" s="78"/>
      <c r="AI277" s="78"/>
      <c r="AJ277" s="78"/>
      <c r="AK277" s="78"/>
      <c r="AL277" s="78"/>
      <c r="AM277" s="78"/>
      <c r="AN277" s="78"/>
      <c r="AO277" s="78"/>
      <c r="AP277" s="78"/>
      <c r="AQ277" s="78"/>
      <c r="AR277" s="78"/>
      <c r="AS277" s="78"/>
      <c r="AT277" s="78"/>
      <c r="AU277" s="78"/>
      <c r="AV277" s="78"/>
      <c r="AW277" s="78"/>
      <c r="AX277" s="78"/>
      <c r="AY277" s="78"/>
    </row>
    <row r="278" spans="1:51">
      <c r="A278" s="78"/>
      <c r="B278" s="78"/>
      <c r="C278" s="78"/>
      <c r="D278" s="78"/>
      <c r="E278" s="78"/>
      <c r="F278" s="78"/>
      <c r="G278" s="78"/>
      <c r="H278" s="78"/>
      <c r="I278" s="78"/>
      <c r="J278" s="78"/>
      <c r="K278" s="78"/>
      <c r="L278" s="78"/>
      <c r="M278" s="78"/>
      <c r="N278" s="78"/>
      <c r="O278" s="78"/>
      <c r="P278" s="78"/>
      <c r="Q278" s="78"/>
      <c r="R278" s="78"/>
      <c r="S278" s="78"/>
      <c r="T278" s="78"/>
      <c r="U278" s="78"/>
      <c r="V278" s="78"/>
      <c r="W278" s="78"/>
      <c r="X278" s="78"/>
      <c r="Y278" s="78"/>
      <c r="Z278" s="78"/>
      <c r="AA278" s="78"/>
      <c r="AB278" s="78"/>
      <c r="AC278" s="78"/>
      <c r="AD278" s="78"/>
      <c r="AE278" s="78"/>
      <c r="AF278" s="78"/>
      <c r="AG278" s="78"/>
      <c r="AH278" s="78"/>
      <c r="AI278" s="78"/>
      <c r="AJ278" s="78"/>
      <c r="AK278" s="78"/>
      <c r="AL278" s="78"/>
      <c r="AM278" s="78"/>
      <c r="AN278" s="78"/>
      <c r="AO278" s="78"/>
      <c r="AP278" s="78"/>
      <c r="AQ278" s="78"/>
      <c r="AR278" s="78"/>
      <c r="AS278" s="78"/>
      <c r="AT278" s="78"/>
      <c r="AU278" s="78"/>
      <c r="AV278" s="78"/>
      <c r="AW278" s="78"/>
      <c r="AX278" s="78"/>
      <c r="AY278" s="78"/>
    </row>
    <row r="279" spans="1:51">
      <c r="A279" s="78"/>
      <c r="B279" s="78"/>
      <c r="C279" s="78"/>
      <c r="D279" s="78"/>
      <c r="E279" s="78"/>
      <c r="F279" s="78"/>
      <c r="G279" s="78"/>
      <c r="H279" s="78"/>
      <c r="I279" s="78"/>
      <c r="J279" s="78"/>
      <c r="K279" s="78"/>
      <c r="L279" s="78"/>
      <c r="M279" s="78"/>
      <c r="N279" s="78"/>
      <c r="O279" s="78"/>
      <c r="P279" s="78"/>
      <c r="Q279" s="78"/>
      <c r="R279" s="78"/>
      <c r="S279" s="78"/>
      <c r="T279" s="78"/>
      <c r="U279" s="78"/>
      <c r="V279" s="78"/>
      <c r="W279" s="78"/>
      <c r="X279" s="78"/>
      <c r="Y279" s="78"/>
      <c r="Z279" s="78"/>
      <c r="AA279" s="78"/>
      <c r="AB279" s="78"/>
      <c r="AC279" s="78"/>
      <c r="AD279" s="78"/>
      <c r="AE279" s="78"/>
      <c r="AF279" s="78"/>
      <c r="AG279" s="78"/>
      <c r="AH279" s="78"/>
      <c r="AI279" s="78"/>
      <c r="AJ279" s="78"/>
      <c r="AK279" s="78"/>
      <c r="AL279" s="78"/>
      <c r="AM279" s="78"/>
      <c r="AN279" s="78"/>
      <c r="AO279" s="78"/>
      <c r="AP279" s="78"/>
      <c r="AQ279" s="78"/>
      <c r="AR279" s="78"/>
      <c r="AS279" s="78"/>
      <c r="AT279" s="78"/>
      <c r="AU279" s="78"/>
      <c r="AV279" s="78"/>
      <c r="AW279" s="78"/>
      <c r="AX279" s="78"/>
      <c r="AY279" s="78"/>
    </row>
    <row r="280" spans="1:51">
      <c r="A280" s="78"/>
      <c r="B280" s="78"/>
      <c r="C280" s="78"/>
      <c r="D280" s="78"/>
      <c r="E280" s="78"/>
      <c r="F280" s="78"/>
      <c r="G280" s="78"/>
      <c r="H280" s="78"/>
      <c r="I280" s="78"/>
      <c r="J280" s="78"/>
      <c r="K280" s="78"/>
      <c r="L280" s="78"/>
      <c r="M280" s="78"/>
      <c r="N280" s="78"/>
      <c r="O280" s="78"/>
      <c r="P280" s="78"/>
      <c r="Q280" s="78"/>
      <c r="R280" s="78"/>
      <c r="S280" s="78"/>
      <c r="T280" s="78"/>
      <c r="U280" s="78"/>
      <c r="V280" s="78"/>
      <c r="W280" s="78"/>
      <c r="X280" s="78"/>
      <c r="Y280" s="78"/>
      <c r="Z280" s="78"/>
      <c r="AA280" s="78"/>
      <c r="AB280" s="78"/>
      <c r="AC280" s="78"/>
      <c r="AD280" s="78"/>
      <c r="AE280" s="78"/>
      <c r="AF280" s="78"/>
      <c r="AG280" s="78"/>
      <c r="AH280" s="78"/>
      <c r="AI280" s="78"/>
      <c r="AJ280" s="78"/>
      <c r="AK280" s="78"/>
      <c r="AL280" s="78"/>
      <c r="AM280" s="78"/>
      <c r="AN280" s="78"/>
      <c r="AO280" s="78"/>
      <c r="AP280" s="78"/>
      <c r="AQ280" s="78"/>
      <c r="AR280" s="78"/>
      <c r="AS280" s="78"/>
      <c r="AT280" s="78"/>
      <c r="AU280" s="78"/>
      <c r="AV280" s="78"/>
      <c r="AW280" s="78"/>
      <c r="AX280" s="78"/>
      <c r="AY280" s="78"/>
    </row>
    <row r="281" spans="1:51">
      <c r="A281" s="78"/>
      <c r="B281" s="78"/>
      <c r="C281" s="78"/>
      <c r="D281" s="78"/>
      <c r="E281" s="78"/>
      <c r="F281" s="78"/>
      <c r="G281" s="78"/>
      <c r="H281" s="78"/>
      <c r="I281" s="78"/>
      <c r="J281" s="78"/>
      <c r="K281" s="78"/>
      <c r="L281" s="78"/>
      <c r="M281" s="78"/>
      <c r="N281" s="78"/>
      <c r="O281" s="78"/>
      <c r="P281" s="78"/>
      <c r="Q281" s="78"/>
      <c r="R281" s="78"/>
      <c r="S281" s="78"/>
      <c r="T281" s="78"/>
      <c r="U281" s="78"/>
      <c r="V281" s="78"/>
      <c r="W281" s="78"/>
      <c r="X281" s="78"/>
      <c r="Y281" s="78"/>
      <c r="Z281" s="78"/>
      <c r="AA281" s="78"/>
      <c r="AB281" s="78"/>
      <c r="AC281" s="78"/>
      <c r="AD281" s="78"/>
      <c r="AE281" s="78"/>
      <c r="AF281" s="78"/>
      <c r="AG281" s="78"/>
      <c r="AH281" s="78"/>
      <c r="AI281" s="78"/>
      <c r="AJ281" s="78"/>
      <c r="AK281" s="78"/>
      <c r="AL281" s="78"/>
      <c r="AM281" s="78"/>
      <c r="AN281" s="78"/>
      <c r="AO281" s="78"/>
      <c r="AP281" s="78"/>
      <c r="AQ281" s="78"/>
      <c r="AR281" s="78"/>
      <c r="AS281" s="78"/>
      <c r="AT281" s="78"/>
      <c r="AU281" s="78"/>
      <c r="AV281" s="78"/>
      <c r="AW281" s="78"/>
      <c r="AX281" s="78"/>
      <c r="AY281" s="78"/>
    </row>
    <row r="282" spans="1:51">
      <c r="A282" s="78"/>
      <c r="B282" s="78"/>
      <c r="C282" s="78"/>
      <c r="D282" s="78"/>
      <c r="E282" s="78"/>
      <c r="F282" s="78"/>
      <c r="G282" s="78"/>
      <c r="H282" s="78"/>
      <c r="I282" s="78"/>
      <c r="J282" s="78"/>
      <c r="K282" s="78"/>
      <c r="L282" s="78"/>
      <c r="M282" s="78"/>
      <c r="N282" s="78"/>
      <c r="O282" s="78"/>
      <c r="P282" s="78"/>
      <c r="Q282" s="78"/>
      <c r="R282" s="78"/>
      <c r="S282" s="78"/>
      <c r="T282" s="78"/>
      <c r="U282" s="78"/>
      <c r="V282" s="78"/>
      <c r="W282" s="78"/>
      <c r="X282" s="78"/>
      <c r="Y282" s="78"/>
      <c r="Z282" s="78"/>
      <c r="AA282" s="78"/>
      <c r="AB282" s="78"/>
      <c r="AC282" s="78"/>
      <c r="AD282" s="78"/>
      <c r="AE282" s="78"/>
      <c r="AF282" s="78"/>
      <c r="AG282" s="78"/>
      <c r="AH282" s="78"/>
      <c r="AI282" s="78"/>
      <c r="AJ282" s="78"/>
      <c r="AK282" s="78"/>
      <c r="AL282" s="78"/>
      <c r="AM282" s="78"/>
      <c r="AN282" s="78"/>
      <c r="AO282" s="78"/>
      <c r="AP282" s="78"/>
      <c r="AQ282" s="78"/>
      <c r="AR282" s="78"/>
      <c r="AS282" s="78"/>
      <c r="AT282" s="78"/>
      <c r="AU282" s="78"/>
      <c r="AV282" s="78"/>
      <c r="AW282" s="78"/>
      <c r="AX282" s="78"/>
      <c r="AY282" s="78"/>
    </row>
    <row r="283" spans="1:51">
      <c r="A283" s="78"/>
      <c r="B283" s="78"/>
      <c r="C283" s="78"/>
      <c r="D283" s="78"/>
      <c r="E283" s="78"/>
      <c r="F283" s="78"/>
      <c r="G283" s="78"/>
      <c r="H283" s="78"/>
      <c r="I283" s="78"/>
      <c r="J283" s="78"/>
      <c r="K283" s="78"/>
      <c r="L283" s="78"/>
      <c r="M283" s="78"/>
      <c r="N283" s="78"/>
      <c r="O283" s="78"/>
      <c r="P283" s="78"/>
      <c r="Q283" s="78"/>
      <c r="R283" s="78"/>
      <c r="S283" s="78"/>
      <c r="T283" s="78"/>
      <c r="U283" s="78"/>
      <c r="V283" s="78"/>
      <c r="W283" s="78"/>
      <c r="X283" s="78"/>
      <c r="Y283" s="78"/>
      <c r="Z283" s="78"/>
      <c r="AA283" s="78"/>
      <c r="AB283" s="78"/>
      <c r="AC283" s="78"/>
      <c r="AD283" s="78"/>
      <c r="AE283" s="78"/>
      <c r="AF283" s="78"/>
      <c r="AG283" s="78"/>
      <c r="AH283" s="78"/>
      <c r="AI283" s="78"/>
      <c r="AJ283" s="78"/>
      <c r="AK283" s="78"/>
      <c r="AL283" s="78"/>
      <c r="AM283" s="78"/>
      <c r="AN283" s="78"/>
      <c r="AO283" s="78"/>
      <c r="AP283" s="78"/>
      <c r="AQ283" s="78"/>
      <c r="AR283" s="78"/>
      <c r="AS283" s="78"/>
      <c r="AT283" s="78"/>
      <c r="AU283" s="78"/>
      <c r="AV283" s="78"/>
      <c r="AW283" s="78"/>
      <c r="AX283" s="78"/>
      <c r="AY283" s="78"/>
    </row>
    <row r="284" spans="1:51">
      <c r="A284" s="78"/>
      <c r="B284" s="78"/>
      <c r="C284" s="78"/>
      <c r="D284" s="78"/>
      <c r="E284" s="78"/>
      <c r="F284" s="78"/>
      <c r="G284" s="78"/>
      <c r="H284" s="78"/>
      <c r="I284" s="78"/>
      <c r="J284" s="78"/>
      <c r="K284" s="78"/>
      <c r="L284" s="78"/>
      <c r="M284" s="78"/>
      <c r="N284" s="78"/>
      <c r="O284" s="78"/>
      <c r="P284" s="78"/>
      <c r="Q284" s="78"/>
      <c r="R284" s="78"/>
      <c r="S284" s="78"/>
      <c r="T284" s="78"/>
      <c r="U284" s="78"/>
      <c r="V284" s="78"/>
      <c r="W284" s="78"/>
      <c r="X284" s="78"/>
      <c r="Y284" s="78"/>
      <c r="Z284" s="78"/>
      <c r="AA284" s="78"/>
      <c r="AB284" s="78"/>
      <c r="AC284" s="78"/>
      <c r="AD284" s="78"/>
      <c r="AE284" s="78"/>
      <c r="AF284" s="78"/>
      <c r="AG284" s="78"/>
      <c r="AH284" s="78"/>
      <c r="AI284" s="78"/>
      <c r="AJ284" s="78"/>
      <c r="AK284" s="78"/>
      <c r="AL284" s="78"/>
      <c r="AM284" s="78"/>
      <c r="AN284" s="78"/>
      <c r="AO284" s="78"/>
      <c r="AP284" s="78"/>
      <c r="AQ284" s="78"/>
      <c r="AR284" s="78"/>
      <c r="AS284" s="78"/>
      <c r="AT284" s="78"/>
      <c r="AU284" s="78"/>
      <c r="AV284" s="78"/>
      <c r="AW284" s="78"/>
      <c r="AX284" s="78"/>
      <c r="AY284" s="78"/>
    </row>
    <row r="285" spans="1:51">
      <c r="A285" s="78"/>
      <c r="B285" s="78"/>
      <c r="C285" s="78"/>
      <c r="D285" s="78"/>
      <c r="E285" s="78"/>
      <c r="F285" s="78"/>
      <c r="G285" s="78"/>
      <c r="H285" s="78"/>
      <c r="I285" s="78"/>
      <c r="J285" s="78"/>
      <c r="K285" s="78"/>
      <c r="L285" s="78"/>
      <c r="M285" s="78"/>
      <c r="N285" s="78"/>
      <c r="O285" s="78"/>
      <c r="P285" s="78"/>
      <c r="Q285" s="78"/>
      <c r="R285" s="78"/>
      <c r="S285" s="78"/>
      <c r="T285" s="78"/>
      <c r="U285" s="78"/>
      <c r="V285" s="78"/>
      <c r="W285" s="78"/>
      <c r="X285" s="78"/>
      <c r="Y285" s="78"/>
      <c r="Z285" s="78"/>
      <c r="AA285" s="78"/>
      <c r="AB285" s="78"/>
      <c r="AC285" s="78"/>
      <c r="AD285" s="78"/>
      <c r="AE285" s="78"/>
      <c r="AF285" s="78"/>
      <c r="AG285" s="78"/>
      <c r="AH285" s="78"/>
      <c r="AI285" s="78"/>
      <c r="AJ285" s="78"/>
      <c r="AK285" s="78"/>
      <c r="AL285" s="78"/>
      <c r="AM285" s="78"/>
      <c r="AN285" s="78"/>
      <c r="AO285" s="78"/>
      <c r="AP285" s="78"/>
      <c r="AQ285" s="78"/>
      <c r="AR285" s="78"/>
      <c r="AS285" s="78"/>
      <c r="AT285" s="78"/>
      <c r="AU285" s="78"/>
      <c r="AV285" s="78"/>
      <c r="AW285" s="78"/>
      <c r="AX285" s="78"/>
      <c r="AY285" s="78"/>
    </row>
    <row r="286" spans="1:51">
      <c r="A286" s="78"/>
      <c r="B286" s="78"/>
      <c r="C286" s="78"/>
      <c r="D286" s="78"/>
      <c r="E286" s="78"/>
      <c r="F286" s="78"/>
      <c r="G286" s="78"/>
      <c r="H286" s="78"/>
      <c r="I286" s="78"/>
      <c r="J286" s="78"/>
      <c r="K286" s="78"/>
      <c r="L286" s="78"/>
      <c r="M286" s="78"/>
      <c r="N286" s="78"/>
      <c r="O286" s="78"/>
      <c r="P286" s="78"/>
      <c r="Q286" s="78"/>
      <c r="R286" s="78"/>
      <c r="S286" s="78"/>
      <c r="T286" s="78"/>
      <c r="U286" s="78"/>
      <c r="V286" s="78"/>
      <c r="W286" s="78"/>
      <c r="X286" s="78"/>
      <c r="Y286" s="78"/>
      <c r="Z286" s="78"/>
      <c r="AA286" s="78"/>
      <c r="AB286" s="78"/>
      <c r="AC286" s="78"/>
      <c r="AD286" s="78"/>
      <c r="AE286" s="78"/>
      <c r="AF286" s="78"/>
      <c r="AG286" s="78"/>
      <c r="AH286" s="78"/>
      <c r="AI286" s="78"/>
      <c r="AJ286" s="78"/>
      <c r="AK286" s="78"/>
      <c r="AL286" s="78"/>
      <c r="AM286" s="78"/>
      <c r="AN286" s="78"/>
      <c r="AO286" s="78"/>
      <c r="AP286" s="78"/>
      <c r="AQ286" s="78"/>
      <c r="AR286" s="78"/>
      <c r="AS286" s="78"/>
      <c r="AT286" s="78"/>
      <c r="AU286" s="78"/>
      <c r="AV286" s="78"/>
      <c r="AW286" s="78"/>
      <c r="AX286" s="78"/>
      <c r="AY286" s="78"/>
    </row>
    <row r="287" spans="1:51">
      <c r="A287" s="78"/>
      <c r="B287" s="78"/>
      <c r="C287" s="78"/>
      <c r="D287" s="78"/>
      <c r="E287" s="78"/>
      <c r="F287" s="78"/>
      <c r="G287" s="78"/>
      <c r="H287" s="78"/>
      <c r="I287" s="78"/>
      <c r="J287" s="78"/>
      <c r="K287" s="78"/>
      <c r="L287" s="78"/>
      <c r="M287" s="78"/>
      <c r="N287" s="78"/>
      <c r="O287" s="78"/>
      <c r="P287" s="78"/>
      <c r="Q287" s="78"/>
      <c r="R287" s="78"/>
      <c r="S287" s="78"/>
      <c r="T287" s="78"/>
      <c r="U287" s="78"/>
      <c r="V287" s="78"/>
      <c r="W287" s="78"/>
      <c r="X287" s="78"/>
      <c r="Y287" s="78"/>
      <c r="Z287" s="78"/>
      <c r="AA287" s="78"/>
      <c r="AB287" s="78"/>
      <c r="AC287" s="78"/>
      <c r="AD287" s="78"/>
      <c r="AE287" s="78"/>
      <c r="AF287" s="78"/>
      <c r="AG287" s="78"/>
      <c r="AH287" s="78"/>
      <c r="AI287" s="78"/>
      <c r="AJ287" s="78"/>
      <c r="AK287" s="78"/>
      <c r="AL287" s="78"/>
      <c r="AM287" s="78"/>
      <c r="AN287" s="78"/>
      <c r="AO287" s="78"/>
      <c r="AP287" s="78"/>
      <c r="AQ287" s="78"/>
      <c r="AR287" s="78"/>
      <c r="AS287" s="78"/>
      <c r="AT287" s="78"/>
      <c r="AU287" s="78"/>
      <c r="AV287" s="78"/>
      <c r="AW287" s="78"/>
      <c r="AX287" s="78"/>
      <c r="AY287" s="78"/>
    </row>
    <row r="288" spans="1:51">
      <c r="A288" s="78"/>
      <c r="B288" s="78"/>
      <c r="C288" s="78"/>
      <c r="D288" s="78"/>
      <c r="E288" s="78"/>
      <c r="F288" s="78"/>
      <c r="G288" s="78"/>
      <c r="H288" s="78"/>
      <c r="I288" s="78"/>
      <c r="J288" s="78"/>
      <c r="K288" s="78"/>
      <c r="L288" s="78"/>
      <c r="M288" s="78"/>
      <c r="N288" s="78"/>
      <c r="O288" s="78"/>
      <c r="P288" s="78"/>
      <c r="Q288" s="78"/>
      <c r="R288" s="78"/>
      <c r="S288" s="78"/>
      <c r="T288" s="78"/>
      <c r="U288" s="78"/>
      <c r="V288" s="78"/>
      <c r="W288" s="78"/>
      <c r="X288" s="78"/>
      <c r="Y288" s="78"/>
      <c r="Z288" s="78"/>
      <c r="AA288" s="78"/>
      <c r="AB288" s="78"/>
      <c r="AC288" s="78"/>
      <c r="AD288" s="78"/>
      <c r="AE288" s="78"/>
      <c r="AF288" s="78"/>
      <c r="AG288" s="78"/>
      <c r="AH288" s="78"/>
      <c r="AI288" s="78"/>
      <c r="AJ288" s="78"/>
      <c r="AK288" s="78"/>
      <c r="AL288" s="78"/>
      <c r="AM288" s="78"/>
      <c r="AN288" s="78"/>
      <c r="AO288" s="78"/>
      <c r="AP288" s="78"/>
      <c r="AQ288" s="78"/>
      <c r="AR288" s="78"/>
      <c r="AS288" s="78"/>
      <c r="AT288" s="78"/>
      <c r="AU288" s="78"/>
      <c r="AV288" s="78"/>
      <c r="AW288" s="78"/>
      <c r="AX288" s="78"/>
      <c r="AY288" s="78"/>
    </row>
    <row r="289" spans="1:51">
      <c r="A289" s="78"/>
      <c r="B289" s="78"/>
      <c r="C289" s="78"/>
      <c r="D289" s="78"/>
      <c r="E289" s="78"/>
      <c r="F289" s="78"/>
      <c r="G289" s="78"/>
      <c r="H289" s="78"/>
      <c r="I289" s="78"/>
      <c r="J289" s="78"/>
      <c r="K289" s="78"/>
      <c r="L289" s="78"/>
      <c r="M289" s="78"/>
      <c r="N289" s="78"/>
      <c r="O289" s="78"/>
      <c r="P289" s="78"/>
      <c r="Q289" s="78"/>
      <c r="R289" s="78"/>
      <c r="S289" s="78"/>
      <c r="T289" s="78"/>
      <c r="U289" s="78"/>
      <c r="V289" s="78"/>
      <c r="W289" s="78"/>
      <c r="X289" s="78"/>
      <c r="Y289" s="78"/>
      <c r="Z289" s="78"/>
      <c r="AA289" s="78"/>
      <c r="AB289" s="78"/>
      <c r="AC289" s="78"/>
      <c r="AD289" s="78"/>
      <c r="AE289" s="78"/>
      <c r="AF289" s="78"/>
      <c r="AG289" s="78"/>
      <c r="AH289" s="78"/>
      <c r="AI289" s="78"/>
      <c r="AJ289" s="78"/>
      <c r="AK289" s="78"/>
      <c r="AL289" s="78"/>
      <c r="AM289" s="78"/>
      <c r="AN289" s="78"/>
      <c r="AO289" s="78"/>
      <c r="AP289" s="78"/>
      <c r="AQ289" s="78"/>
      <c r="AR289" s="78"/>
      <c r="AS289" s="78"/>
      <c r="AT289" s="78"/>
      <c r="AU289" s="78"/>
      <c r="AV289" s="78"/>
      <c r="AW289" s="78"/>
      <c r="AX289" s="78"/>
      <c r="AY289" s="78"/>
    </row>
    <row r="290" spans="1:51">
      <c r="A290" s="78"/>
      <c r="B290" s="78"/>
      <c r="C290" s="78"/>
      <c r="D290" s="78"/>
      <c r="E290" s="78"/>
      <c r="F290" s="78"/>
      <c r="G290" s="78"/>
      <c r="H290" s="78"/>
      <c r="I290" s="78"/>
      <c r="J290" s="78"/>
      <c r="K290" s="78"/>
      <c r="L290" s="78"/>
      <c r="M290" s="78"/>
      <c r="N290" s="78"/>
      <c r="O290" s="78"/>
      <c r="P290" s="78"/>
      <c r="Q290" s="78"/>
      <c r="R290" s="78"/>
      <c r="S290" s="78"/>
      <c r="T290" s="78"/>
      <c r="U290" s="78"/>
      <c r="V290" s="78"/>
      <c r="W290" s="78"/>
      <c r="X290" s="78"/>
      <c r="Y290" s="78"/>
      <c r="Z290" s="78"/>
      <c r="AA290" s="78"/>
      <c r="AB290" s="78"/>
      <c r="AC290" s="78"/>
      <c r="AD290" s="78"/>
      <c r="AE290" s="78"/>
      <c r="AF290" s="78"/>
      <c r="AG290" s="78"/>
      <c r="AH290" s="78"/>
      <c r="AI290" s="78"/>
      <c r="AJ290" s="78"/>
      <c r="AK290" s="78"/>
      <c r="AL290" s="78"/>
      <c r="AM290" s="78"/>
      <c r="AN290" s="78"/>
      <c r="AO290" s="78"/>
      <c r="AP290" s="78"/>
      <c r="AQ290" s="78"/>
      <c r="AR290" s="78"/>
      <c r="AS290" s="78"/>
      <c r="AT290" s="78"/>
      <c r="AU290" s="78"/>
      <c r="AV290" s="78"/>
      <c r="AW290" s="78"/>
      <c r="AX290" s="78"/>
      <c r="AY290" s="78"/>
    </row>
    <row r="291" spans="1:51">
      <c r="A291" s="78"/>
      <c r="B291" s="78"/>
      <c r="C291" s="78"/>
      <c r="D291" s="78"/>
      <c r="E291" s="78"/>
      <c r="F291" s="78"/>
      <c r="G291" s="78"/>
      <c r="H291" s="78"/>
      <c r="I291" s="78"/>
      <c r="J291" s="78"/>
      <c r="K291" s="78"/>
      <c r="L291" s="78"/>
      <c r="M291" s="78"/>
      <c r="N291" s="78"/>
      <c r="O291" s="78"/>
      <c r="P291" s="78"/>
      <c r="Q291" s="78"/>
      <c r="R291" s="78"/>
      <c r="S291" s="78"/>
      <c r="T291" s="78"/>
      <c r="U291" s="78"/>
      <c r="V291" s="78"/>
      <c r="W291" s="78"/>
      <c r="X291" s="78"/>
      <c r="Y291" s="78"/>
      <c r="Z291" s="78"/>
      <c r="AA291" s="78"/>
      <c r="AB291" s="78"/>
      <c r="AC291" s="78"/>
      <c r="AD291" s="78"/>
      <c r="AE291" s="78"/>
      <c r="AF291" s="78"/>
      <c r="AG291" s="78"/>
      <c r="AH291" s="78"/>
      <c r="AI291" s="78"/>
      <c r="AJ291" s="78"/>
      <c r="AK291" s="78"/>
      <c r="AL291" s="78"/>
      <c r="AM291" s="78"/>
      <c r="AN291" s="78"/>
      <c r="AO291" s="78"/>
      <c r="AP291" s="78"/>
      <c r="AQ291" s="78"/>
      <c r="AR291" s="78"/>
      <c r="AS291" s="78"/>
      <c r="AT291" s="78"/>
      <c r="AU291" s="78"/>
      <c r="AV291" s="78"/>
      <c r="AW291" s="78"/>
      <c r="AX291" s="78"/>
      <c r="AY291" s="78"/>
    </row>
    <row r="292" spans="1:51">
      <c r="A292" s="78"/>
      <c r="B292" s="78"/>
      <c r="C292" s="78"/>
      <c r="D292" s="78"/>
      <c r="E292" s="78"/>
      <c r="F292" s="78"/>
      <c r="G292" s="78"/>
      <c r="H292" s="78"/>
      <c r="I292" s="78"/>
      <c r="J292" s="78"/>
      <c r="K292" s="78"/>
      <c r="L292" s="78"/>
      <c r="M292" s="78"/>
      <c r="N292" s="78"/>
      <c r="O292" s="78"/>
      <c r="P292" s="78"/>
      <c r="Q292" s="78"/>
      <c r="R292" s="78"/>
      <c r="S292" s="78"/>
      <c r="T292" s="78"/>
      <c r="U292" s="78"/>
      <c r="V292" s="78"/>
      <c r="W292" s="78"/>
      <c r="X292" s="78"/>
      <c r="Y292" s="78"/>
      <c r="Z292" s="78"/>
      <c r="AA292" s="78"/>
      <c r="AB292" s="78"/>
      <c r="AC292" s="78"/>
      <c r="AD292" s="78"/>
      <c r="AE292" s="78"/>
      <c r="AF292" s="78"/>
      <c r="AG292" s="78"/>
      <c r="AH292" s="78"/>
      <c r="AI292" s="78"/>
      <c r="AJ292" s="78"/>
      <c r="AK292" s="78"/>
      <c r="AL292" s="78"/>
      <c r="AM292" s="78"/>
      <c r="AN292" s="78"/>
      <c r="AO292" s="78"/>
      <c r="AP292" s="78"/>
      <c r="AQ292" s="78"/>
      <c r="AR292" s="78"/>
      <c r="AS292" s="78"/>
      <c r="AT292" s="78"/>
      <c r="AU292" s="78"/>
      <c r="AV292" s="78"/>
      <c r="AW292" s="78"/>
      <c r="AX292" s="78"/>
      <c r="AY292" s="78"/>
    </row>
    <row r="293" spans="1:51">
      <c r="A293" s="78"/>
      <c r="B293" s="78"/>
      <c r="C293" s="78"/>
      <c r="D293" s="78"/>
      <c r="E293" s="78"/>
      <c r="F293" s="78"/>
      <c r="G293" s="78"/>
      <c r="H293" s="78"/>
      <c r="I293" s="78"/>
      <c r="J293" s="78"/>
      <c r="K293" s="78"/>
      <c r="L293" s="78"/>
      <c r="M293" s="78"/>
      <c r="N293" s="78"/>
      <c r="O293" s="78"/>
      <c r="P293" s="78"/>
      <c r="Q293" s="78"/>
      <c r="R293" s="78"/>
      <c r="S293" s="78"/>
      <c r="T293" s="78"/>
      <c r="U293" s="78"/>
      <c r="V293" s="78"/>
      <c r="W293" s="78"/>
      <c r="X293" s="78"/>
      <c r="Y293" s="78"/>
      <c r="Z293" s="78"/>
      <c r="AA293" s="78"/>
      <c r="AB293" s="78"/>
      <c r="AC293" s="78"/>
      <c r="AD293" s="78"/>
      <c r="AE293" s="78"/>
      <c r="AF293" s="78"/>
      <c r="AG293" s="78"/>
      <c r="AH293" s="78"/>
      <c r="AI293" s="78"/>
      <c r="AJ293" s="78"/>
      <c r="AK293" s="78"/>
      <c r="AL293" s="78"/>
      <c r="AM293" s="78"/>
      <c r="AN293" s="78"/>
      <c r="AO293" s="78"/>
      <c r="AP293" s="78"/>
      <c r="AQ293" s="78"/>
      <c r="AR293" s="78"/>
      <c r="AS293" s="78"/>
      <c r="AT293" s="78"/>
      <c r="AU293" s="78"/>
      <c r="AV293" s="78"/>
      <c r="AW293" s="78"/>
      <c r="AX293" s="78"/>
      <c r="AY293" s="78"/>
    </row>
    <row r="294" spans="1:51">
      <c r="A294" s="78"/>
      <c r="B294" s="78"/>
      <c r="C294" s="78"/>
      <c r="D294" s="78"/>
      <c r="E294" s="78"/>
      <c r="F294" s="78"/>
      <c r="G294" s="78"/>
      <c r="H294" s="78"/>
      <c r="I294" s="78"/>
      <c r="J294" s="78"/>
      <c r="K294" s="78"/>
      <c r="L294" s="78"/>
      <c r="M294" s="78"/>
      <c r="N294" s="78"/>
      <c r="O294" s="78"/>
      <c r="P294" s="78"/>
      <c r="Q294" s="78"/>
      <c r="R294" s="78"/>
      <c r="S294" s="78"/>
      <c r="T294" s="78"/>
      <c r="U294" s="78"/>
      <c r="V294" s="78"/>
      <c r="W294" s="78"/>
      <c r="X294" s="78"/>
      <c r="Y294" s="78"/>
      <c r="Z294" s="78"/>
      <c r="AA294" s="78"/>
      <c r="AB294" s="78"/>
      <c r="AC294" s="78"/>
      <c r="AD294" s="78"/>
      <c r="AE294" s="78"/>
      <c r="AF294" s="78"/>
      <c r="AG294" s="78"/>
      <c r="AH294" s="78"/>
      <c r="AI294" s="78"/>
      <c r="AJ294" s="78"/>
      <c r="AK294" s="78"/>
      <c r="AL294" s="78"/>
      <c r="AM294" s="78"/>
      <c r="AN294" s="78"/>
      <c r="AO294" s="78"/>
      <c r="AP294" s="78"/>
      <c r="AQ294" s="78"/>
      <c r="AR294" s="78"/>
      <c r="AS294" s="78"/>
      <c r="AT294" s="78"/>
      <c r="AU294" s="78"/>
      <c r="AV294" s="78"/>
      <c r="AW294" s="78"/>
      <c r="AX294" s="78"/>
      <c r="AY294" s="78"/>
    </row>
    <row r="295" spans="1:51">
      <c r="A295" s="78"/>
      <c r="B295" s="78"/>
      <c r="C295" s="78"/>
      <c r="D295" s="78"/>
      <c r="E295" s="78"/>
      <c r="F295" s="78"/>
      <c r="G295" s="78"/>
      <c r="H295" s="78"/>
      <c r="I295" s="78"/>
      <c r="J295" s="78"/>
      <c r="K295" s="78"/>
      <c r="L295" s="78"/>
      <c r="M295" s="78"/>
      <c r="N295" s="78"/>
      <c r="O295" s="78"/>
      <c r="P295" s="78"/>
      <c r="Q295" s="78"/>
      <c r="R295" s="78"/>
      <c r="S295" s="78"/>
      <c r="T295" s="78"/>
      <c r="U295" s="78"/>
      <c r="V295" s="78"/>
      <c r="W295" s="78"/>
      <c r="X295" s="78"/>
      <c r="Y295" s="78"/>
      <c r="Z295" s="78"/>
      <c r="AA295" s="78"/>
      <c r="AB295" s="78"/>
      <c r="AC295" s="78"/>
      <c r="AD295" s="78"/>
      <c r="AE295" s="78"/>
      <c r="AF295" s="78"/>
      <c r="AG295" s="78"/>
      <c r="AH295" s="78"/>
      <c r="AI295" s="78"/>
      <c r="AJ295" s="78"/>
      <c r="AK295" s="78"/>
      <c r="AL295" s="78"/>
      <c r="AM295" s="78"/>
      <c r="AN295" s="78"/>
      <c r="AO295" s="78"/>
      <c r="AP295" s="78"/>
      <c r="AQ295" s="78"/>
      <c r="AR295" s="78"/>
      <c r="AS295" s="78"/>
      <c r="AT295" s="78"/>
      <c r="AU295" s="78"/>
      <c r="AV295" s="78"/>
      <c r="AW295" s="78"/>
      <c r="AX295" s="78"/>
      <c r="AY295" s="78"/>
    </row>
    <row r="296" spans="1:51">
      <c r="A296" s="78"/>
      <c r="B296" s="78"/>
      <c r="C296" s="78"/>
      <c r="D296" s="78"/>
      <c r="E296" s="78"/>
      <c r="F296" s="78"/>
      <c r="G296" s="78"/>
      <c r="H296" s="78"/>
      <c r="I296" s="78"/>
      <c r="J296" s="78"/>
      <c r="K296" s="78"/>
      <c r="L296" s="78"/>
      <c r="M296" s="78"/>
      <c r="N296" s="78"/>
      <c r="O296" s="78"/>
      <c r="P296" s="78"/>
      <c r="Q296" s="78"/>
      <c r="R296" s="78"/>
      <c r="S296" s="78"/>
      <c r="T296" s="78"/>
      <c r="U296" s="78"/>
      <c r="V296" s="78"/>
      <c r="W296" s="78"/>
      <c r="X296" s="78"/>
      <c r="Y296" s="78"/>
      <c r="Z296" s="78"/>
      <c r="AA296" s="78"/>
      <c r="AB296" s="78"/>
      <c r="AC296" s="78"/>
      <c r="AD296" s="78"/>
      <c r="AE296" s="78"/>
      <c r="AF296" s="78"/>
      <c r="AG296" s="78"/>
      <c r="AH296" s="78"/>
      <c r="AI296" s="78"/>
      <c r="AJ296" s="78"/>
      <c r="AK296" s="78"/>
      <c r="AL296" s="78"/>
      <c r="AM296" s="78"/>
      <c r="AN296" s="78"/>
      <c r="AO296" s="78"/>
      <c r="AP296" s="78"/>
      <c r="AQ296" s="78"/>
      <c r="AR296" s="78"/>
      <c r="AS296" s="78"/>
      <c r="AT296" s="78"/>
      <c r="AU296" s="78"/>
      <c r="AV296" s="78"/>
      <c r="AW296" s="78"/>
      <c r="AX296" s="78"/>
      <c r="AY296" s="78"/>
    </row>
    <row r="297" spans="1:51">
      <c r="A297" s="78"/>
      <c r="B297" s="78"/>
      <c r="C297" s="78"/>
      <c r="D297" s="78"/>
      <c r="E297" s="78"/>
      <c r="F297" s="78"/>
      <c r="G297" s="78"/>
      <c r="H297" s="78"/>
      <c r="I297" s="78"/>
      <c r="J297" s="78"/>
      <c r="K297" s="78"/>
      <c r="L297" s="78"/>
      <c r="M297" s="78"/>
      <c r="N297" s="78"/>
      <c r="O297" s="78"/>
      <c r="P297" s="78"/>
      <c r="Q297" s="78"/>
      <c r="R297" s="78"/>
      <c r="S297" s="78"/>
      <c r="T297" s="78"/>
      <c r="U297" s="78"/>
      <c r="V297" s="78"/>
      <c r="W297" s="78"/>
      <c r="X297" s="78"/>
      <c r="Y297" s="78"/>
      <c r="Z297" s="78"/>
      <c r="AA297" s="78"/>
      <c r="AB297" s="78"/>
      <c r="AC297" s="78"/>
      <c r="AD297" s="78"/>
      <c r="AE297" s="78"/>
      <c r="AF297" s="78"/>
      <c r="AG297" s="78"/>
      <c r="AH297" s="78"/>
      <c r="AI297" s="78"/>
      <c r="AJ297" s="78"/>
      <c r="AK297" s="78"/>
      <c r="AL297" s="78"/>
      <c r="AM297" s="78"/>
      <c r="AN297" s="78"/>
      <c r="AO297" s="78"/>
      <c r="AP297" s="78"/>
      <c r="AQ297" s="78"/>
      <c r="AR297" s="78"/>
      <c r="AS297" s="78"/>
      <c r="AT297" s="78"/>
      <c r="AU297" s="78"/>
      <c r="AV297" s="78"/>
      <c r="AW297" s="78"/>
      <c r="AX297" s="78"/>
      <c r="AY297" s="78"/>
    </row>
    <row r="298" spans="1:51">
      <c r="A298" s="78"/>
      <c r="B298" s="78"/>
      <c r="C298" s="78"/>
      <c r="D298" s="78"/>
      <c r="E298" s="78"/>
      <c r="F298" s="78"/>
      <c r="G298" s="78"/>
      <c r="H298" s="78"/>
      <c r="I298" s="78"/>
      <c r="J298" s="78"/>
      <c r="K298" s="78"/>
      <c r="L298" s="78"/>
      <c r="M298" s="78"/>
      <c r="N298" s="78"/>
      <c r="O298" s="78"/>
      <c r="P298" s="78"/>
      <c r="Q298" s="78"/>
      <c r="R298" s="78"/>
      <c r="S298" s="78"/>
      <c r="T298" s="78"/>
      <c r="U298" s="78"/>
      <c r="V298" s="78"/>
      <c r="W298" s="78"/>
      <c r="X298" s="78"/>
      <c r="Y298" s="78"/>
      <c r="Z298" s="78"/>
      <c r="AA298" s="78"/>
      <c r="AB298" s="78"/>
      <c r="AC298" s="78"/>
      <c r="AD298" s="78"/>
      <c r="AE298" s="78"/>
      <c r="AF298" s="78"/>
      <c r="AG298" s="78"/>
      <c r="AH298" s="78"/>
      <c r="AI298" s="78"/>
      <c r="AJ298" s="78"/>
      <c r="AK298" s="78"/>
      <c r="AL298" s="78"/>
      <c r="AM298" s="78"/>
      <c r="AN298" s="78"/>
      <c r="AO298" s="78"/>
      <c r="AP298" s="78"/>
      <c r="AQ298" s="78"/>
      <c r="AR298" s="78"/>
      <c r="AS298" s="78"/>
      <c r="AT298" s="78"/>
      <c r="AU298" s="78"/>
      <c r="AV298" s="78"/>
      <c r="AW298" s="78"/>
      <c r="AX298" s="78"/>
      <c r="AY298" s="78"/>
    </row>
    <row r="299" spans="1:51">
      <c r="A299" s="78"/>
      <c r="B299" s="78"/>
      <c r="C299" s="78"/>
      <c r="D299" s="78"/>
      <c r="E299" s="78"/>
      <c r="F299" s="78"/>
      <c r="G299" s="78"/>
      <c r="H299" s="78"/>
      <c r="I299" s="78"/>
      <c r="J299" s="78"/>
      <c r="K299" s="78"/>
      <c r="L299" s="78"/>
      <c r="M299" s="78"/>
      <c r="N299" s="78"/>
      <c r="O299" s="78"/>
      <c r="P299" s="78"/>
      <c r="Q299" s="78"/>
      <c r="R299" s="78"/>
      <c r="S299" s="78"/>
      <c r="T299" s="78"/>
      <c r="U299" s="78"/>
      <c r="V299" s="78"/>
      <c r="W299" s="78"/>
      <c r="X299" s="78"/>
      <c r="Y299" s="78"/>
      <c r="Z299" s="78"/>
      <c r="AA299" s="78"/>
      <c r="AB299" s="78"/>
      <c r="AC299" s="78"/>
      <c r="AD299" s="78"/>
      <c r="AE299" s="78"/>
      <c r="AF299" s="78"/>
      <c r="AG299" s="78"/>
      <c r="AH299" s="78"/>
      <c r="AI299" s="78"/>
      <c r="AJ299" s="78"/>
      <c r="AK299" s="78"/>
      <c r="AL299" s="78"/>
      <c r="AM299" s="78"/>
      <c r="AN299" s="78"/>
      <c r="AO299" s="78"/>
      <c r="AP299" s="78"/>
      <c r="AQ299" s="78"/>
      <c r="AR299" s="78"/>
      <c r="AS299" s="78"/>
      <c r="AT299" s="78"/>
      <c r="AU299" s="78"/>
      <c r="AV299" s="78"/>
      <c r="AW299" s="78"/>
      <c r="AX299" s="78"/>
      <c r="AY299" s="78"/>
    </row>
    <row r="300" spans="1:51">
      <c r="A300" s="78"/>
      <c r="B300" s="78"/>
      <c r="C300" s="78"/>
      <c r="D300" s="78"/>
      <c r="E300" s="78"/>
      <c r="F300" s="78"/>
      <c r="G300" s="78"/>
      <c r="H300" s="78"/>
      <c r="I300" s="78"/>
      <c r="J300" s="78"/>
      <c r="K300" s="78"/>
      <c r="L300" s="78"/>
      <c r="M300" s="78"/>
      <c r="N300" s="78"/>
      <c r="O300" s="78"/>
      <c r="P300" s="78"/>
      <c r="Q300" s="78"/>
      <c r="R300" s="78"/>
      <c r="S300" s="78"/>
      <c r="T300" s="78"/>
      <c r="U300" s="78"/>
      <c r="V300" s="78"/>
      <c r="W300" s="78"/>
      <c r="X300" s="78"/>
      <c r="Y300" s="78"/>
      <c r="Z300" s="78"/>
      <c r="AA300" s="78"/>
      <c r="AB300" s="78"/>
      <c r="AC300" s="78"/>
      <c r="AD300" s="78"/>
      <c r="AE300" s="78"/>
      <c r="AF300" s="78"/>
      <c r="AG300" s="78"/>
      <c r="AH300" s="78"/>
      <c r="AI300" s="78"/>
      <c r="AJ300" s="78"/>
      <c r="AK300" s="78"/>
      <c r="AL300" s="78"/>
      <c r="AM300" s="78"/>
      <c r="AN300" s="78"/>
      <c r="AO300" s="78"/>
      <c r="AP300" s="78"/>
      <c r="AQ300" s="78"/>
      <c r="AR300" s="78"/>
      <c r="AS300" s="78"/>
      <c r="AT300" s="78"/>
      <c r="AU300" s="78"/>
      <c r="AV300" s="78"/>
      <c r="AW300" s="78"/>
      <c r="AX300" s="78"/>
      <c r="AY300" s="78"/>
    </row>
    <row r="301" spans="1:51">
      <c r="A301" s="78"/>
      <c r="B301" s="78"/>
      <c r="C301" s="78"/>
      <c r="D301" s="78"/>
      <c r="E301" s="78"/>
      <c r="F301" s="78"/>
      <c r="G301" s="78"/>
      <c r="H301" s="78"/>
      <c r="I301" s="78"/>
      <c r="J301" s="78"/>
      <c r="K301" s="78"/>
      <c r="L301" s="78"/>
      <c r="M301" s="78"/>
      <c r="N301" s="78"/>
      <c r="O301" s="78"/>
      <c r="P301" s="78"/>
      <c r="Q301" s="78"/>
      <c r="R301" s="78"/>
      <c r="S301" s="78"/>
      <c r="T301" s="78"/>
      <c r="U301" s="78"/>
      <c r="V301" s="78"/>
      <c r="W301" s="78"/>
      <c r="X301" s="78"/>
      <c r="Y301" s="78"/>
      <c r="Z301" s="78"/>
      <c r="AA301" s="78"/>
      <c r="AB301" s="78"/>
      <c r="AC301" s="78"/>
      <c r="AD301" s="78"/>
      <c r="AE301" s="78"/>
      <c r="AF301" s="78"/>
      <c r="AG301" s="78"/>
      <c r="AH301" s="78"/>
      <c r="AI301" s="78"/>
      <c r="AJ301" s="78"/>
      <c r="AK301" s="78"/>
      <c r="AL301" s="78"/>
      <c r="AM301" s="78"/>
      <c r="AN301" s="78"/>
      <c r="AO301" s="78"/>
      <c r="AP301" s="78"/>
      <c r="AQ301" s="78"/>
      <c r="AR301" s="78"/>
      <c r="AS301" s="78"/>
      <c r="AT301" s="78"/>
      <c r="AU301" s="78"/>
      <c r="AV301" s="78"/>
      <c r="AW301" s="78"/>
      <c r="AX301" s="78"/>
      <c r="AY301" s="78"/>
    </row>
    <row r="302" spans="1:51">
      <c r="A302" s="78"/>
      <c r="B302" s="78"/>
      <c r="C302" s="78"/>
      <c r="D302" s="78"/>
      <c r="E302" s="78"/>
      <c r="F302" s="78"/>
      <c r="G302" s="78"/>
      <c r="H302" s="78"/>
      <c r="I302" s="78"/>
      <c r="J302" s="78"/>
      <c r="K302" s="78"/>
      <c r="L302" s="78"/>
      <c r="M302" s="78"/>
      <c r="N302" s="78"/>
      <c r="O302" s="78"/>
      <c r="P302" s="78"/>
      <c r="Q302" s="78"/>
      <c r="R302" s="78"/>
      <c r="S302" s="78"/>
      <c r="T302" s="78"/>
      <c r="U302" s="78"/>
      <c r="V302" s="78"/>
      <c r="W302" s="78"/>
      <c r="X302" s="78"/>
      <c r="Y302" s="78"/>
      <c r="Z302" s="78"/>
      <c r="AA302" s="78"/>
      <c r="AB302" s="78"/>
      <c r="AC302" s="78"/>
      <c r="AD302" s="78"/>
      <c r="AE302" s="78"/>
      <c r="AF302" s="78"/>
      <c r="AG302" s="78"/>
      <c r="AH302" s="78"/>
      <c r="AI302" s="78"/>
      <c r="AJ302" s="78"/>
      <c r="AK302" s="78"/>
      <c r="AL302" s="78"/>
      <c r="AM302" s="78"/>
      <c r="AN302" s="78"/>
      <c r="AO302" s="78"/>
      <c r="AP302" s="78"/>
      <c r="AQ302" s="78"/>
      <c r="AR302" s="78"/>
      <c r="AS302" s="78"/>
      <c r="AT302" s="78"/>
      <c r="AU302" s="78"/>
      <c r="AV302" s="78"/>
      <c r="AW302" s="78"/>
      <c r="AX302" s="78"/>
      <c r="AY302" s="78"/>
    </row>
    <row r="303" spans="1:51">
      <c r="A303" s="78"/>
      <c r="B303" s="78"/>
      <c r="C303" s="78"/>
      <c r="D303" s="78"/>
      <c r="E303" s="78"/>
      <c r="F303" s="78"/>
      <c r="G303" s="78"/>
      <c r="H303" s="78"/>
      <c r="I303" s="78"/>
      <c r="J303" s="78"/>
      <c r="K303" s="78"/>
      <c r="L303" s="78"/>
      <c r="M303" s="78"/>
      <c r="N303" s="78"/>
      <c r="O303" s="78"/>
      <c r="P303" s="78"/>
      <c r="Q303" s="78"/>
      <c r="R303" s="78"/>
      <c r="S303" s="78"/>
      <c r="T303" s="78"/>
      <c r="U303" s="78"/>
      <c r="V303" s="78"/>
      <c r="W303" s="78"/>
      <c r="X303" s="78"/>
      <c r="Y303" s="78"/>
      <c r="Z303" s="78"/>
      <c r="AA303" s="78"/>
      <c r="AB303" s="78"/>
      <c r="AC303" s="78"/>
      <c r="AD303" s="78"/>
      <c r="AE303" s="78"/>
      <c r="AF303" s="78"/>
      <c r="AG303" s="78"/>
      <c r="AH303" s="78"/>
      <c r="AI303" s="78"/>
      <c r="AJ303" s="78"/>
      <c r="AK303" s="78"/>
      <c r="AL303" s="78"/>
      <c r="AM303" s="78"/>
      <c r="AN303" s="78"/>
      <c r="AO303" s="78"/>
      <c r="AP303" s="78"/>
      <c r="AQ303" s="78"/>
      <c r="AR303" s="78"/>
      <c r="AS303" s="78"/>
      <c r="AT303" s="78"/>
      <c r="AU303" s="78"/>
      <c r="AV303" s="78"/>
      <c r="AW303" s="78"/>
      <c r="AX303" s="78"/>
      <c r="AY303" s="78"/>
    </row>
    <row r="304" spans="1:51">
      <c r="A304" s="78"/>
      <c r="B304" s="78"/>
      <c r="C304" s="78"/>
      <c r="D304" s="78"/>
      <c r="E304" s="78"/>
      <c r="F304" s="78"/>
      <c r="G304" s="78"/>
      <c r="H304" s="78"/>
      <c r="I304" s="78"/>
      <c r="J304" s="78"/>
      <c r="K304" s="78"/>
      <c r="L304" s="78"/>
      <c r="M304" s="78"/>
      <c r="N304" s="78"/>
      <c r="O304" s="78"/>
      <c r="P304" s="78"/>
      <c r="Q304" s="78"/>
      <c r="R304" s="78"/>
      <c r="S304" s="78"/>
      <c r="T304" s="78"/>
      <c r="U304" s="78"/>
      <c r="V304" s="78"/>
      <c r="W304" s="78"/>
      <c r="X304" s="78"/>
      <c r="Y304" s="78"/>
      <c r="Z304" s="78"/>
      <c r="AA304" s="78"/>
      <c r="AB304" s="78"/>
      <c r="AC304" s="78"/>
      <c r="AD304" s="78"/>
      <c r="AE304" s="78"/>
      <c r="AF304" s="78"/>
      <c r="AG304" s="78"/>
      <c r="AH304" s="78"/>
      <c r="AI304" s="78"/>
      <c r="AJ304" s="78"/>
      <c r="AK304" s="78"/>
      <c r="AL304" s="78"/>
      <c r="AM304" s="78"/>
      <c r="AN304" s="78"/>
      <c r="AO304" s="78"/>
      <c r="AP304" s="78"/>
      <c r="AQ304" s="78"/>
      <c r="AR304" s="78"/>
      <c r="AS304" s="78"/>
      <c r="AT304" s="78"/>
      <c r="AU304" s="78"/>
      <c r="AV304" s="78"/>
      <c r="AW304" s="78"/>
      <c r="AX304" s="78"/>
      <c r="AY304" s="78"/>
    </row>
    <row r="305" spans="1:51">
      <c r="A305" s="78"/>
      <c r="B305" s="78"/>
      <c r="C305" s="78"/>
      <c r="D305" s="78"/>
      <c r="E305" s="78"/>
      <c r="F305" s="78"/>
      <c r="G305" s="78"/>
      <c r="H305" s="78"/>
      <c r="I305" s="78"/>
      <c r="J305" s="78"/>
      <c r="K305" s="78"/>
      <c r="L305" s="78"/>
      <c r="M305" s="78"/>
      <c r="N305" s="78"/>
      <c r="O305" s="78"/>
      <c r="P305" s="78"/>
      <c r="Q305" s="78"/>
      <c r="R305" s="78"/>
      <c r="S305" s="78"/>
      <c r="T305" s="78"/>
      <c r="U305" s="78"/>
      <c r="V305" s="78"/>
      <c r="W305" s="78"/>
      <c r="X305" s="78"/>
      <c r="Y305" s="78"/>
      <c r="Z305" s="78"/>
      <c r="AA305" s="78"/>
      <c r="AB305" s="78"/>
      <c r="AC305" s="78"/>
      <c r="AD305" s="78"/>
      <c r="AE305" s="78"/>
      <c r="AF305" s="78"/>
      <c r="AG305" s="78"/>
      <c r="AH305" s="78"/>
      <c r="AI305" s="78"/>
      <c r="AJ305" s="78"/>
      <c r="AK305" s="78"/>
      <c r="AL305" s="78"/>
      <c r="AM305" s="78"/>
      <c r="AN305" s="78"/>
      <c r="AO305" s="78"/>
      <c r="AP305" s="78"/>
      <c r="AQ305" s="78"/>
      <c r="AR305" s="78"/>
      <c r="AS305" s="78"/>
      <c r="AT305" s="78"/>
      <c r="AU305" s="78"/>
      <c r="AV305" s="78"/>
      <c r="AW305" s="78"/>
      <c r="AX305" s="78"/>
      <c r="AY305" s="78"/>
    </row>
    <row r="306" spans="1:51">
      <c r="A306" s="78"/>
      <c r="B306" s="78"/>
      <c r="C306" s="78"/>
      <c r="D306" s="78"/>
      <c r="E306" s="78"/>
      <c r="F306" s="78"/>
      <c r="G306" s="78"/>
      <c r="H306" s="78"/>
      <c r="I306" s="78"/>
      <c r="J306" s="78"/>
      <c r="K306" s="78"/>
      <c r="L306" s="78"/>
      <c r="M306" s="78"/>
      <c r="N306" s="78"/>
      <c r="O306" s="78"/>
      <c r="P306" s="78"/>
      <c r="Q306" s="78"/>
      <c r="R306" s="78"/>
      <c r="S306" s="78"/>
      <c r="T306" s="78"/>
      <c r="U306" s="78"/>
      <c r="V306" s="78"/>
      <c r="W306" s="78"/>
      <c r="X306" s="78"/>
      <c r="Y306" s="78"/>
      <c r="Z306" s="78"/>
      <c r="AA306" s="78"/>
      <c r="AB306" s="78"/>
      <c r="AC306" s="78"/>
      <c r="AD306" s="78"/>
      <c r="AE306" s="78"/>
      <c r="AF306" s="78"/>
      <c r="AG306" s="78"/>
      <c r="AH306" s="78"/>
      <c r="AI306" s="78"/>
      <c r="AJ306" s="78"/>
      <c r="AK306" s="78"/>
      <c r="AL306" s="78"/>
      <c r="AM306" s="78"/>
      <c r="AN306" s="78"/>
      <c r="AO306" s="78"/>
      <c r="AP306" s="78"/>
      <c r="AQ306" s="78"/>
      <c r="AR306" s="78"/>
      <c r="AS306" s="78"/>
      <c r="AT306" s="78"/>
      <c r="AU306" s="78"/>
      <c r="AV306" s="78"/>
      <c r="AW306" s="78"/>
      <c r="AX306" s="78"/>
      <c r="AY306" s="78"/>
    </row>
    <row r="307" spans="1:51">
      <c r="A307" s="78"/>
      <c r="B307" s="78"/>
      <c r="C307" s="78"/>
      <c r="D307" s="78"/>
      <c r="E307" s="78"/>
      <c r="F307" s="78"/>
      <c r="G307" s="78"/>
      <c r="H307" s="78"/>
      <c r="I307" s="78"/>
      <c r="J307" s="78"/>
      <c r="K307" s="78"/>
      <c r="L307" s="78"/>
      <c r="M307" s="78"/>
      <c r="N307" s="78"/>
      <c r="O307" s="78"/>
      <c r="P307" s="78"/>
      <c r="Q307" s="78"/>
      <c r="R307" s="78"/>
      <c r="S307" s="78"/>
      <c r="T307" s="78"/>
      <c r="U307" s="78"/>
      <c r="V307" s="78"/>
      <c r="W307" s="78"/>
      <c r="X307" s="78"/>
      <c r="Y307" s="78"/>
      <c r="Z307" s="78"/>
      <c r="AA307" s="78"/>
      <c r="AB307" s="78"/>
      <c r="AC307" s="78"/>
      <c r="AD307" s="78"/>
      <c r="AE307" s="78"/>
      <c r="AF307" s="78"/>
      <c r="AG307" s="78"/>
      <c r="AH307" s="78"/>
      <c r="AI307" s="78"/>
      <c r="AJ307" s="78"/>
      <c r="AK307" s="78"/>
      <c r="AL307" s="78"/>
      <c r="AM307" s="78"/>
      <c r="AN307" s="78"/>
      <c r="AO307" s="78"/>
      <c r="AP307" s="78"/>
      <c r="AQ307" s="78"/>
      <c r="AR307" s="78"/>
      <c r="AS307" s="78"/>
      <c r="AT307" s="78"/>
      <c r="AU307" s="78"/>
      <c r="AV307" s="78"/>
      <c r="AW307" s="78"/>
      <c r="AX307" s="78"/>
      <c r="AY307" s="78"/>
    </row>
    <row r="308" spans="1:51">
      <c r="A308" s="78"/>
      <c r="B308" s="78"/>
      <c r="C308" s="78"/>
      <c r="D308" s="78"/>
      <c r="E308" s="78"/>
      <c r="F308" s="78"/>
      <c r="G308" s="78"/>
      <c r="H308" s="78"/>
      <c r="I308" s="78"/>
      <c r="J308" s="78"/>
      <c r="K308" s="78"/>
      <c r="L308" s="78"/>
      <c r="M308" s="78"/>
      <c r="N308" s="78"/>
      <c r="O308" s="78"/>
      <c r="P308" s="78"/>
      <c r="Q308" s="78"/>
      <c r="R308" s="78"/>
      <c r="S308" s="78"/>
      <c r="T308" s="78"/>
      <c r="U308" s="78"/>
      <c r="V308" s="78"/>
      <c r="W308" s="78"/>
      <c r="X308" s="78"/>
      <c r="Y308" s="78"/>
      <c r="Z308" s="78"/>
      <c r="AA308" s="78"/>
      <c r="AB308" s="78"/>
      <c r="AC308" s="78"/>
      <c r="AD308" s="78"/>
      <c r="AE308" s="78"/>
      <c r="AF308" s="78"/>
      <c r="AG308" s="78"/>
      <c r="AH308" s="78"/>
      <c r="AI308" s="78"/>
      <c r="AJ308" s="78"/>
      <c r="AK308" s="78"/>
      <c r="AL308" s="78"/>
      <c r="AM308" s="78"/>
      <c r="AN308" s="78"/>
      <c r="AO308" s="78"/>
      <c r="AP308" s="78"/>
      <c r="AQ308" s="78"/>
      <c r="AR308" s="78"/>
      <c r="AS308" s="78"/>
      <c r="AT308" s="78"/>
      <c r="AU308" s="78"/>
      <c r="AV308" s="78"/>
      <c r="AW308" s="78"/>
      <c r="AX308" s="78"/>
      <c r="AY308" s="78"/>
    </row>
    <row r="309" spans="1:51">
      <c r="A309" s="78"/>
      <c r="B309" s="78"/>
      <c r="C309" s="78"/>
      <c r="D309" s="78"/>
      <c r="E309" s="78"/>
      <c r="F309" s="78"/>
      <c r="G309" s="78"/>
      <c r="H309" s="78"/>
      <c r="I309" s="78"/>
      <c r="J309" s="78"/>
      <c r="K309" s="78"/>
      <c r="L309" s="78"/>
      <c r="M309" s="78"/>
      <c r="N309" s="78"/>
      <c r="O309" s="78"/>
      <c r="P309" s="78"/>
      <c r="Q309" s="78"/>
      <c r="R309" s="78"/>
      <c r="S309" s="78"/>
      <c r="T309" s="78"/>
      <c r="U309" s="78"/>
      <c r="V309" s="78"/>
      <c r="W309" s="78"/>
      <c r="X309" s="78"/>
      <c r="Y309" s="78"/>
      <c r="Z309" s="78"/>
      <c r="AA309" s="78"/>
      <c r="AB309" s="78"/>
      <c r="AC309" s="78"/>
      <c r="AD309" s="78"/>
      <c r="AE309" s="78"/>
      <c r="AF309" s="78"/>
      <c r="AG309" s="78"/>
      <c r="AH309" s="78"/>
      <c r="AI309" s="78"/>
      <c r="AJ309" s="78"/>
      <c r="AK309" s="78"/>
      <c r="AL309" s="78"/>
      <c r="AM309" s="78"/>
      <c r="AN309" s="78"/>
      <c r="AO309" s="78"/>
      <c r="AP309" s="78"/>
      <c r="AQ309" s="78"/>
      <c r="AR309" s="78"/>
      <c r="AS309" s="78"/>
      <c r="AT309" s="78"/>
      <c r="AU309" s="78"/>
      <c r="AV309" s="78"/>
      <c r="AW309" s="78"/>
      <c r="AX309" s="78"/>
      <c r="AY309" s="78"/>
    </row>
    <row r="310" spans="1:51">
      <c r="A310" s="78"/>
      <c r="B310" s="78"/>
      <c r="C310" s="78"/>
      <c r="D310" s="78"/>
      <c r="E310" s="78"/>
      <c r="F310" s="78"/>
      <c r="G310" s="78"/>
      <c r="H310" s="78"/>
      <c r="I310" s="78"/>
      <c r="J310" s="78"/>
      <c r="K310" s="78"/>
      <c r="L310" s="78"/>
      <c r="M310" s="78"/>
      <c r="N310" s="78"/>
      <c r="O310" s="78"/>
      <c r="P310" s="78"/>
      <c r="Q310" s="78"/>
      <c r="R310" s="78"/>
      <c r="S310" s="78"/>
      <c r="T310" s="78"/>
      <c r="U310" s="78"/>
      <c r="V310" s="78"/>
      <c r="W310" s="78"/>
      <c r="X310" s="78"/>
      <c r="Y310" s="78"/>
      <c r="Z310" s="78"/>
      <c r="AA310" s="78"/>
      <c r="AB310" s="78"/>
      <c r="AC310" s="78"/>
      <c r="AD310" s="78"/>
      <c r="AE310" s="78"/>
      <c r="AF310" s="78"/>
      <c r="AG310" s="78"/>
      <c r="AH310" s="78"/>
      <c r="AI310" s="78"/>
      <c r="AJ310" s="78"/>
      <c r="AK310" s="78"/>
      <c r="AL310" s="78"/>
      <c r="AM310" s="78"/>
      <c r="AN310" s="78"/>
      <c r="AO310" s="78"/>
      <c r="AP310" s="78"/>
      <c r="AQ310" s="78"/>
      <c r="AR310" s="78"/>
      <c r="AS310" s="78"/>
      <c r="AT310" s="78"/>
      <c r="AU310" s="78"/>
      <c r="AV310" s="78"/>
      <c r="AW310" s="78"/>
      <c r="AX310" s="78"/>
      <c r="AY310" s="78"/>
    </row>
    <row r="311" spans="1:51">
      <c r="A311" s="78"/>
      <c r="B311" s="78"/>
      <c r="C311" s="78"/>
      <c r="D311" s="78"/>
      <c r="E311" s="78"/>
      <c r="F311" s="78"/>
      <c r="G311" s="78"/>
      <c r="H311" s="78"/>
      <c r="I311" s="78"/>
      <c r="J311" s="78"/>
      <c r="K311" s="78"/>
      <c r="L311" s="78"/>
      <c r="M311" s="78"/>
      <c r="N311" s="78"/>
      <c r="O311" s="78"/>
      <c r="P311" s="78"/>
      <c r="Q311" s="78"/>
      <c r="R311" s="78"/>
      <c r="S311" s="78"/>
      <c r="T311" s="78"/>
      <c r="U311" s="78"/>
      <c r="V311" s="78"/>
      <c r="W311" s="78"/>
      <c r="X311" s="78"/>
      <c r="Y311" s="78"/>
      <c r="Z311" s="78"/>
      <c r="AA311" s="78"/>
      <c r="AB311" s="78"/>
      <c r="AC311" s="78"/>
      <c r="AD311" s="78"/>
      <c r="AE311" s="78"/>
      <c r="AF311" s="78"/>
      <c r="AG311" s="78"/>
      <c r="AH311" s="78"/>
      <c r="AI311" s="78"/>
      <c r="AJ311" s="78"/>
      <c r="AK311" s="78"/>
      <c r="AL311" s="78"/>
      <c r="AM311" s="78"/>
      <c r="AN311" s="78"/>
      <c r="AO311" s="78"/>
      <c r="AP311" s="78"/>
      <c r="AQ311" s="78"/>
      <c r="AR311" s="78"/>
      <c r="AS311" s="78"/>
      <c r="AT311" s="78"/>
      <c r="AU311" s="78"/>
      <c r="AV311" s="78"/>
      <c r="AW311" s="78"/>
      <c r="AX311" s="78"/>
      <c r="AY311" s="78"/>
    </row>
    <row r="312" spans="1:51">
      <c r="A312" s="78"/>
      <c r="B312" s="78"/>
      <c r="C312" s="78"/>
      <c r="D312" s="78"/>
      <c r="E312" s="78"/>
      <c r="F312" s="78"/>
      <c r="G312" s="78"/>
      <c r="H312" s="78"/>
      <c r="I312" s="78"/>
      <c r="J312" s="78"/>
      <c r="K312" s="78"/>
      <c r="L312" s="78"/>
      <c r="M312" s="78"/>
      <c r="N312" s="78"/>
      <c r="O312" s="78"/>
      <c r="P312" s="78"/>
      <c r="Q312" s="78"/>
      <c r="R312" s="78"/>
      <c r="S312" s="78"/>
      <c r="T312" s="78"/>
      <c r="U312" s="78"/>
      <c r="V312" s="78"/>
      <c r="W312" s="78"/>
      <c r="X312" s="78"/>
      <c r="Y312" s="78"/>
      <c r="Z312" s="78"/>
      <c r="AA312" s="78"/>
      <c r="AB312" s="78"/>
      <c r="AC312" s="78"/>
      <c r="AD312" s="78"/>
      <c r="AE312" s="78"/>
      <c r="AF312" s="78"/>
      <c r="AG312" s="78"/>
      <c r="AH312" s="78"/>
      <c r="AI312" s="78"/>
      <c r="AJ312" s="78"/>
      <c r="AK312" s="78"/>
      <c r="AL312" s="78"/>
      <c r="AM312" s="78"/>
      <c r="AN312" s="78"/>
      <c r="AO312" s="78"/>
      <c r="AP312" s="78"/>
      <c r="AQ312" s="78"/>
      <c r="AR312" s="78"/>
      <c r="AS312" s="78"/>
      <c r="AT312" s="78"/>
      <c r="AU312" s="78"/>
      <c r="AV312" s="78"/>
      <c r="AW312" s="78"/>
      <c r="AX312" s="78"/>
      <c r="AY312" s="78"/>
    </row>
    <row r="313" spans="1:51">
      <c r="A313" s="78"/>
      <c r="B313" s="78"/>
      <c r="C313" s="78"/>
      <c r="D313" s="78"/>
      <c r="E313" s="78"/>
      <c r="F313" s="78"/>
      <c r="G313" s="78"/>
      <c r="H313" s="78"/>
      <c r="I313" s="78"/>
      <c r="J313" s="78"/>
      <c r="K313" s="78"/>
      <c r="L313" s="78"/>
      <c r="M313" s="78"/>
      <c r="N313" s="78"/>
      <c r="O313" s="78"/>
      <c r="P313" s="78"/>
      <c r="Q313" s="78"/>
      <c r="R313" s="78"/>
      <c r="S313" s="78"/>
      <c r="T313" s="78"/>
      <c r="U313" s="78"/>
      <c r="V313" s="78"/>
      <c r="W313" s="78"/>
      <c r="X313" s="78"/>
      <c r="Y313" s="78"/>
      <c r="Z313" s="78"/>
      <c r="AA313" s="78"/>
      <c r="AB313" s="78"/>
      <c r="AC313" s="78"/>
      <c r="AD313" s="78"/>
      <c r="AE313" s="78"/>
      <c r="AF313" s="78"/>
      <c r="AG313" s="78"/>
      <c r="AH313" s="78"/>
      <c r="AI313" s="78"/>
      <c r="AJ313" s="78"/>
      <c r="AK313" s="78"/>
      <c r="AL313" s="78"/>
      <c r="AM313" s="78"/>
      <c r="AN313" s="78"/>
      <c r="AO313" s="78"/>
      <c r="AP313" s="78"/>
      <c r="AQ313" s="78"/>
      <c r="AR313" s="78"/>
      <c r="AS313" s="78"/>
      <c r="AT313" s="78"/>
      <c r="AU313" s="78"/>
      <c r="AV313" s="78"/>
      <c r="AW313" s="78"/>
      <c r="AX313" s="78"/>
      <c r="AY313" s="78"/>
    </row>
    <row r="314" spans="1:51">
      <c r="A314" s="78"/>
      <c r="B314" s="78"/>
      <c r="C314" s="78"/>
      <c r="D314" s="78"/>
      <c r="E314" s="78"/>
      <c r="F314" s="78"/>
      <c r="G314" s="78"/>
      <c r="H314" s="78"/>
      <c r="I314" s="78"/>
      <c r="J314" s="78"/>
      <c r="K314" s="78"/>
      <c r="L314" s="78"/>
      <c r="M314" s="78"/>
      <c r="N314" s="78"/>
      <c r="O314" s="78"/>
      <c r="P314" s="78"/>
      <c r="Q314" s="78"/>
      <c r="R314" s="78"/>
      <c r="S314" s="78"/>
      <c r="T314" s="78"/>
      <c r="U314" s="78"/>
      <c r="V314" s="78"/>
      <c r="W314" s="78"/>
      <c r="X314" s="78"/>
      <c r="Y314" s="78"/>
      <c r="Z314" s="78"/>
      <c r="AA314" s="78"/>
      <c r="AB314" s="78"/>
      <c r="AC314" s="78"/>
      <c r="AD314" s="78"/>
      <c r="AE314" s="78"/>
      <c r="AF314" s="78"/>
      <c r="AG314" s="78"/>
      <c r="AH314" s="78"/>
      <c r="AI314" s="78"/>
      <c r="AJ314" s="78"/>
      <c r="AK314" s="78"/>
      <c r="AL314" s="78"/>
      <c r="AM314" s="78"/>
      <c r="AN314" s="78"/>
      <c r="AO314" s="78"/>
      <c r="AP314" s="78"/>
      <c r="AQ314" s="78"/>
      <c r="AR314" s="78"/>
      <c r="AS314" s="78"/>
      <c r="AT314" s="78"/>
      <c r="AU314" s="78"/>
      <c r="AV314" s="78"/>
      <c r="AW314" s="78"/>
      <c r="AX314" s="78"/>
      <c r="AY314" s="78"/>
    </row>
    <row r="315" spans="1:51">
      <c r="A315" s="78"/>
      <c r="B315" s="78"/>
      <c r="C315" s="78"/>
      <c r="D315" s="78"/>
      <c r="E315" s="78"/>
      <c r="F315" s="78"/>
      <c r="G315" s="78"/>
      <c r="H315" s="78"/>
      <c r="I315" s="78"/>
      <c r="J315" s="78"/>
      <c r="K315" s="78"/>
      <c r="L315" s="78"/>
      <c r="M315" s="78"/>
      <c r="N315" s="78"/>
      <c r="O315" s="78"/>
      <c r="P315" s="78"/>
      <c r="Q315" s="78"/>
      <c r="R315" s="78"/>
      <c r="S315" s="78"/>
      <c r="T315" s="78"/>
      <c r="U315" s="78"/>
      <c r="V315" s="78"/>
      <c r="W315" s="78"/>
      <c r="X315" s="78"/>
      <c r="Y315" s="78"/>
      <c r="Z315" s="78"/>
      <c r="AA315" s="78"/>
      <c r="AB315" s="78"/>
      <c r="AC315" s="78"/>
      <c r="AD315" s="78"/>
      <c r="AE315" s="78"/>
      <c r="AF315" s="78"/>
      <c r="AG315" s="78"/>
      <c r="AH315" s="78"/>
      <c r="AI315" s="78"/>
      <c r="AJ315" s="78"/>
      <c r="AK315" s="78"/>
      <c r="AL315" s="78"/>
      <c r="AM315" s="78"/>
      <c r="AN315" s="78"/>
      <c r="AO315" s="78"/>
      <c r="AP315" s="78"/>
      <c r="AQ315" s="78"/>
      <c r="AR315" s="78"/>
      <c r="AS315" s="78"/>
      <c r="AT315" s="78"/>
      <c r="AU315" s="78"/>
      <c r="AV315" s="78"/>
      <c r="AW315" s="78"/>
      <c r="AX315" s="78"/>
      <c r="AY315" s="78"/>
    </row>
    <row r="316" spans="1:51">
      <c r="A316" s="78"/>
      <c r="B316" s="78"/>
      <c r="C316" s="78"/>
      <c r="D316" s="78"/>
      <c r="E316" s="78"/>
      <c r="F316" s="78"/>
      <c r="G316" s="78"/>
      <c r="H316" s="78"/>
      <c r="I316" s="78"/>
      <c r="J316" s="78"/>
      <c r="K316" s="78"/>
      <c r="L316" s="78"/>
      <c r="M316" s="78"/>
      <c r="N316" s="78"/>
      <c r="O316" s="78"/>
      <c r="P316" s="78"/>
      <c r="Q316" s="78"/>
      <c r="R316" s="78"/>
      <c r="S316" s="78"/>
      <c r="T316" s="78"/>
      <c r="U316" s="78"/>
      <c r="V316" s="78"/>
      <c r="W316" s="78"/>
      <c r="X316" s="78"/>
      <c r="Y316" s="78"/>
      <c r="Z316" s="78"/>
      <c r="AA316" s="78"/>
      <c r="AB316" s="78"/>
      <c r="AC316" s="78"/>
      <c r="AD316" s="78"/>
      <c r="AE316" s="78"/>
      <c r="AF316" s="78"/>
      <c r="AG316" s="78"/>
      <c r="AH316" s="78"/>
      <c r="AI316" s="78"/>
      <c r="AJ316" s="78"/>
      <c r="AK316" s="78"/>
      <c r="AL316" s="78"/>
      <c r="AM316" s="78"/>
      <c r="AN316" s="78"/>
      <c r="AO316" s="78"/>
      <c r="AP316" s="78"/>
      <c r="AQ316" s="78"/>
      <c r="AR316" s="78"/>
      <c r="AS316" s="78"/>
      <c r="AT316" s="78"/>
      <c r="AU316" s="78"/>
      <c r="AV316" s="78"/>
      <c r="AW316" s="78"/>
      <c r="AX316" s="78"/>
      <c r="AY316" s="78"/>
    </row>
    <row r="317" spans="1:51">
      <c r="A317" s="78"/>
      <c r="B317" s="78"/>
      <c r="C317" s="78"/>
      <c r="D317" s="78"/>
      <c r="E317" s="78"/>
      <c r="F317" s="78"/>
      <c r="G317" s="78"/>
      <c r="H317" s="78"/>
      <c r="I317" s="78"/>
      <c r="J317" s="78"/>
      <c r="K317" s="78"/>
      <c r="L317" s="78"/>
      <c r="M317" s="78"/>
      <c r="N317" s="78"/>
      <c r="O317" s="78"/>
      <c r="P317" s="78"/>
      <c r="Q317" s="78"/>
      <c r="R317" s="78"/>
      <c r="S317" s="78"/>
      <c r="T317" s="78"/>
      <c r="U317" s="78"/>
      <c r="V317" s="78"/>
      <c r="W317" s="78"/>
      <c r="X317" s="78"/>
      <c r="Y317" s="78"/>
      <c r="Z317" s="78"/>
      <c r="AA317" s="78"/>
      <c r="AB317" s="78"/>
      <c r="AC317" s="78"/>
      <c r="AD317" s="78"/>
      <c r="AE317" s="78"/>
      <c r="AF317" s="78"/>
      <c r="AG317" s="78"/>
      <c r="AH317" s="78"/>
      <c r="AI317" s="78"/>
      <c r="AJ317" s="78"/>
      <c r="AK317" s="78"/>
      <c r="AL317" s="78"/>
      <c r="AM317" s="78"/>
      <c r="AN317" s="78"/>
      <c r="AO317" s="78"/>
      <c r="AP317" s="78"/>
      <c r="AQ317" s="78"/>
      <c r="AR317" s="78"/>
      <c r="AS317" s="78"/>
      <c r="AT317" s="78"/>
      <c r="AU317" s="78"/>
      <c r="AV317" s="78"/>
      <c r="AW317" s="78"/>
      <c r="AX317" s="78"/>
      <c r="AY317" s="78"/>
    </row>
    <row r="318" spans="1:51">
      <c r="A318" s="78"/>
      <c r="B318" s="78"/>
      <c r="C318" s="78"/>
      <c r="D318" s="78"/>
      <c r="E318" s="78"/>
      <c r="F318" s="78"/>
      <c r="G318" s="78"/>
      <c r="H318" s="78"/>
      <c r="I318" s="78"/>
      <c r="J318" s="78"/>
      <c r="K318" s="78"/>
      <c r="L318" s="78"/>
      <c r="M318" s="78"/>
      <c r="N318" s="78"/>
      <c r="O318" s="78"/>
      <c r="P318" s="78"/>
      <c r="Q318" s="78"/>
      <c r="R318" s="78"/>
      <c r="S318" s="78"/>
      <c r="T318" s="78"/>
      <c r="U318" s="78"/>
      <c r="V318" s="78"/>
      <c r="W318" s="78"/>
      <c r="X318" s="78"/>
      <c r="Y318" s="78"/>
      <c r="Z318" s="78"/>
      <c r="AA318" s="78"/>
      <c r="AB318" s="78"/>
      <c r="AC318" s="78"/>
      <c r="AD318" s="78"/>
      <c r="AE318" s="78"/>
      <c r="AF318" s="78"/>
      <c r="AG318" s="78"/>
      <c r="AH318" s="78"/>
      <c r="AI318" s="78"/>
      <c r="AJ318" s="78"/>
      <c r="AK318" s="78"/>
      <c r="AL318" s="78"/>
      <c r="AM318" s="78"/>
      <c r="AN318" s="78"/>
      <c r="AO318" s="78"/>
      <c r="AP318" s="78"/>
      <c r="AQ318" s="78"/>
      <c r="AR318" s="78"/>
      <c r="AS318" s="78"/>
      <c r="AT318" s="78"/>
      <c r="AU318" s="78"/>
      <c r="AV318" s="78"/>
      <c r="AW318" s="78"/>
      <c r="AX318" s="78"/>
      <c r="AY318" s="78"/>
    </row>
    <row r="319" spans="1:51">
      <c r="A319" s="78"/>
      <c r="B319" s="78"/>
      <c r="C319" s="78"/>
      <c r="D319" s="78"/>
      <c r="E319" s="78"/>
      <c r="F319" s="78"/>
      <c r="G319" s="78"/>
      <c r="H319" s="78"/>
      <c r="I319" s="78"/>
      <c r="J319" s="78"/>
      <c r="K319" s="78"/>
      <c r="L319" s="78"/>
      <c r="M319" s="78"/>
      <c r="N319" s="78"/>
      <c r="O319" s="78"/>
      <c r="P319" s="78"/>
      <c r="Q319" s="78"/>
      <c r="R319" s="78"/>
      <c r="S319" s="78"/>
      <c r="T319" s="78"/>
      <c r="U319" s="78"/>
      <c r="V319" s="78"/>
      <c r="W319" s="78"/>
      <c r="X319" s="78"/>
      <c r="Y319" s="78"/>
      <c r="Z319" s="78"/>
      <c r="AA319" s="78"/>
      <c r="AB319" s="78"/>
      <c r="AC319" s="78"/>
      <c r="AD319" s="78"/>
      <c r="AE319" s="78"/>
      <c r="AF319" s="78"/>
      <c r="AG319" s="78"/>
      <c r="AH319" s="78"/>
      <c r="AI319" s="78"/>
      <c r="AJ319" s="78"/>
      <c r="AK319" s="78"/>
      <c r="AL319" s="78"/>
      <c r="AM319" s="78"/>
      <c r="AN319" s="78"/>
      <c r="AO319" s="78"/>
      <c r="AP319" s="78"/>
      <c r="AQ319" s="78"/>
      <c r="AR319" s="78"/>
      <c r="AS319" s="78"/>
      <c r="AT319" s="78"/>
      <c r="AU319" s="78"/>
      <c r="AV319" s="78"/>
      <c r="AW319" s="78"/>
      <c r="AX319" s="78"/>
      <c r="AY319" s="78"/>
    </row>
    <row r="320" spans="1:51">
      <c r="A320" s="78"/>
      <c r="B320" s="78"/>
      <c r="C320" s="78"/>
      <c r="D320" s="78"/>
      <c r="E320" s="78"/>
      <c r="F320" s="78"/>
      <c r="G320" s="78"/>
      <c r="H320" s="78"/>
      <c r="I320" s="78"/>
      <c r="J320" s="78"/>
      <c r="K320" s="78"/>
      <c r="L320" s="78"/>
      <c r="M320" s="78"/>
      <c r="N320" s="78"/>
      <c r="O320" s="78"/>
      <c r="P320" s="78"/>
      <c r="Q320" s="78"/>
      <c r="R320" s="78"/>
      <c r="S320" s="78"/>
      <c r="T320" s="78"/>
      <c r="U320" s="78"/>
      <c r="V320" s="78"/>
      <c r="W320" s="78"/>
      <c r="X320" s="78"/>
      <c r="Y320" s="78"/>
      <c r="Z320" s="78"/>
      <c r="AA320" s="78"/>
      <c r="AB320" s="78"/>
      <c r="AC320" s="78"/>
      <c r="AD320" s="78"/>
      <c r="AE320" s="78"/>
      <c r="AF320" s="78"/>
      <c r="AG320" s="78"/>
      <c r="AH320" s="78"/>
      <c r="AI320" s="78"/>
      <c r="AJ320" s="78"/>
      <c r="AK320" s="78"/>
      <c r="AL320" s="78"/>
      <c r="AM320" s="78"/>
      <c r="AN320" s="78"/>
      <c r="AO320" s="78"/>
      <c r="AP320" s="78"/>
      <c r="AQ320" s="78"/>
      <c r="AR320" s="78"/>
      <c r="AS320" s="78"/>
      <c r="AT320" s="78"/>
      <c r="AU320" s="78"/>
      <c r="AV320" s="78"/>
      <c r="AW320" s="78"/>
      <c r="AX320" s="78"/>
      <c r="AY320" s="78"/>
    </row>
    <row r="321" spans="1:51">
      <c r="A321" s="78"/>
      <c r="B321" s="78"/>
      <c r="C321" s="78"/>
      <c r="D321" s="78"/>
      <c r="E321" s="78"/>
      <c r="F321" s="78"/>
      <c r="G321" s="78"/>
      <c r="H321" s="78"/>
      <c r="I321" s="78"/>
      <c r="J321" s="78"/>
      <c r="K321" s="78"/>
      <c r="L321" s="78"/>
      <c r="M321" s="78"/>
      <c r="N321" s="78"/>
      <c r="O321" s="78"/>
      <c r="P321" s="78"/>
      <c r="Q321" s="78"/>
      <c r="R321" s="78"/>
      <c r="S321" s="78"/>
      <c r="T321" s="78"/>
      <c r="U321" s="78"/>
      <c r="V321" s="78"/>
      <c r="W321" s="78"/>
      <c r="X321" s="78"/>
      <c r="Y321" s="78"/>
      <c r="Z321" s="78"/>
      <c r="AA321" s="78"/>
      <c r="AB321" s="78"/>
      <c r="AC321" s="78"/>
      <c r="AD321" s="78"/>
      <c r="AE321" s="78"/>
      <c r="AF321" s="78"/>
      <c r="AG321" s="78"/>
      <c r="AH321" s="78"/>
      <c r="AI321" s="78"/>
      <c r="AJ321" s="78"/>
      <c r="AK321" s="78"/>
      <c r="AL321" s="78"/>
      <c r="AM321" s="78"/>
      <c r="AN321" s="78"/>
      <c r="AO321" s="78"/>
      <c r="AP321" s="78"/>
      <c r="AQ321" s="78"/>
      <c r="AR321" s="78"/>
      <c r="AS321" s="78"/>
      <c r="AT321" s="78"/>
      <c r="AU321" s="78"/>
      <c r="AV321" s="78"/>
      <c r="AW321" s="78"/>
      <c r="AX321" s="78"/>
      <c r="AY321" s="78"/>
    </row>
    <row r="322" spans="1:51">
      <c r="A322" s="78"/>
      <c r="B322" s="78"/>
      <c r="C322" s="78"/>
      <c r="D322" s="78"/>
      <c r="E322" s="78"/>
      <c r="F322" s="78"/>
      <c r="G322" s="78"/>
      <c r="H322" s="78"/>
      <c r="I322" s="78"/>
      <c r="J322" s="78"/>
      <c r="K322" s="78"/>
      <c r="L322" s="78"/>
      <c r="M322" s="78"/>
      <c r="N322" s="78"/>
      <c r="O322" s="78"/>
      <c r="P322" s="78"/>
      <c r="Q322" s="78"/>
      <c r="R322" s="78"/>
      <c r="S322" s="78"/>
      <c r="T322" s="78"/>
      <c r="U322" s="78"/>
      <c r="V322" s="78"/>
      <c r="W322" s="78"/>
      <c r="X322" s="78"/>
      <c r="Y322" s="78"/>
      <c r="Z322" s="78"/>
      <c r="AA322" s="78"/>
      <c r="AB322" s="78"/>
      <c r="AC322" s="78"/>
      <c r="AD322" s="78"/>
      <c r="AE322" s="78"/>
      <c r="AF322" s="78"/>
      <c r="AG322" s="78"/>
      <c r="AH322" s="78"/>
      <c r="AI322" s="78"/>
      <c r="AJ322" s="78"/>
      <c r="AK322" s="78"/>
      <c r="AL322" s="78"/>
      <c r="AM322" s="78"/>
      <c r="AN322" s="78"/>
      <c r="AO322" s="78"/>
      <c r="AP322" s="78"/>
      <c r="AQ322" s="78"/>
      <c r="AR322" s="78"/>
      <c r="AS322" s="78"/>
      <c r="AT322" s="78"/>
      <c r="AU322" s="78"/>
      <c r="AV322" s="78"/>
      <c r="AW322" s="78"/>
      <c r="AX322" s="78"/>
      <c r="AY322" s="78"/>
    </row>
    <row r="323" spans="1:51">
      <c r="A323" s="78"/>
      <c r="B323" s="78"/>
      <c r="C323" s="78"/>
      <c r="D323" s="78"/>
      <c r="E323" s="78"/>
      <c r="F323" s="78"/>
      <c r="G323" s="78"/>
      <c r="H323" s="78"/>
      <c r="I323" s="78"/>
      <c r="J323" s="78"/>
      <c r="K323" s="78"/>
      <c r="L323" s="78"/>
      <c r="M323" s="78"/>
      <c r="N323" s="78"/>
      <c r="O323" s="78"/>
      <c r="P323" s="78"/>
      <c r="Q323" s="78"/>
      <c r="R323" s="78"/>
      <c r="S323" s="78"/>
      <c r="T323" s="78"/>
      <c r="U323" s="78"/>
      <c r="V323" s="78"/>
      <c r="W323" s="78"/>
      <c r="X323" s="78"/>
      <c r="Y323" s="78"/>
      <c r="Z323" s="78"/>
      <c r="AA323" s="78"/>
      <c r="AB323" s="78"/>
      <c r="AC323" s="78"/>
      <c r="AD323" s="78"/>
      <c r="AE323" s="78"/>
      <c r="AF323" s="78"/>
      <c r="AG323" s="78"/>
      <c r="AH323" s="78"/>
      <c r="AI323" s="78"/>
      <c r="AJ323" s="78"/>
      <c r="AK323" s="78"/>
      <c r="AL323" s="78"/>
      <c r="AM323" s="78"/>
      <c r="AN323" s="78"/>
      <c r="AO323" s="78"/>
      <c r="AP323" s="78"/>
      <c r="AQ323" s="78"/>
      <c r="AR323" s="78"/>
      <c r="AS323" s="78"/>
      <c r="AT323" s="78"/>
      <c r="AU323" s="78"/>
      <c r="AV323" s="78"/>
      <c r="AW323" s="78"/>
      <c r="AX323" s="78"/>
      <c r="AY323" s="78"/>
    </row>
    <row r="324" spans="1:51">
      <c r="A324" s="78"/>
      <c r="B324" s="78"/>
      <c r="C324" s="78"/>
      <c r="D324" s="78"/>
      <c r="E324" s="78"/>
      <c r="F324" s="78"/>
      <c r="G324" s="78"/>
      <c r="H324" s="78"/>
      <c r="I324" s="78"/>
      <c r="J324" s="78"/>
      <c r="K324" s="78"/>
      <c r="L324" s="78"/>
      <c r="M324" s="78"/>
      <c r="N324" s="78"/>
      <c r="O324" s="78"/>
      <c r="P324" s="78"/>
      <c r="Q324" s="78"/>
      <c r="R324" s="78"/>
      <c r="S324" s="78"/>
      <c r="T324" s="78"/>
      <c r="U324" s="78"/>
      <c r="V324" s="78"/>
      <c r="W324" s="78"/>
      <c r="X324" s="78"/>
      <c r="Y324" s="78"/>
      <c r="Z324" s="78"/>
      <c r="AA324" s="78"/>
      <c r="AB324" s="78"/>
      <c r="AC324" s="78"/>
      <c r="AD324" s="78"/>
      <c r="AE324" s="78"/>
      <c r="AF324" s="78"/>
      <c r="AG324" s="78"/>
      <c r="AH324" s="78"/>
      <c r="AI324" s="78"/>
      <c r="AJ324" s="78"/>
      <c r="AK324" s="78"/>
      <c r="AL324" s="78"/>
      <c r="AM324" s="78"/>
      <c r="AN324" s="78"/>
      <c r="AO324" s="78"/>
      <c r="AP324" s="78"/>
      <c r="AQ324" s="78"/>
      <c r="AR324" s="78"/>
      <c r="AS324" s="78"/>
      <c r="AT324" s="78"/>
      <c r="AU324" s="78"/>
      <c r="AV324" s="78"/>
      <c r="AW324" s="78"/>
      <c r="AX324" s="78"/>
      <c r="AY324" s="78"/>
    </row>
    <row r="325" spans="1:51">
      <c r="A325" s="78"/>
      <c r="B325" s="78"/>
      <c r="C325" s="78"/>
      <c r="D325" s="78"/>
      <c r="E325" s="78"/>
      <c r="F325" s="78"/>
      <c r="G325" s="78"/>
      <c r="H325" s="78"/>
      <c r="I325" s="78"/>
      <c r="J325" s="78"/>
      <c r="K325" s="78"/>
      <c r="L325" s="78"/>
      <c r="M325" s="78"/>
      <c r="N325" s="78"/>
      <c r="O325" s="78"/>
      <c r="P325" s="78"/>
      <c r="Q325" s="78"/>
      <c r="R325" s="78"/>
      <c r="S325" s="78"/>
      <c r="T325" s="78"/>
      <c r="U325" s="78"/>
      <c r="V325" s="78"/>
      <c r="W325" s="78"/>
      <c r="X325" s="78"/>
      <c r="Y325" s="78"/>
      <c r="Z325" s="78"/>
      <c r="AA325" s="78"/>
      <c r="AB325" s="78"/>
      <c r="AC325" s="78"/>
      <c r="AD325" s="78"/>
      <c r="AE325" s="78"/>
      <c r="AF325" s="78"/>
      <c r="AG325" s="78"/>
      <c r="AH325" s="78"/>
      <c r="AI325" s="78"/>
      <c r="AJ325" s="78"/>
      <c r="AK325" s="78"/>
      <c r="AL325" s="78"/>
      <c r="AM325" s="78"/>
      <c r="AN325" s="78"/>
      <c r="AO325" s="78"/>
      <c r="AP325" s="78"/>
      <c r="AQ325" s="78"/>
      <c r="AR325" s="78"/>
      <c r="AS325" s="78"/>
      <c r="AT325" s="78"/>
      <c r="AU325" s="78"/>
      <c r="AV325" s="78"/>
      <c r="AW325" s="78"/>
      <c r="AX325" s="78"/>
      <c r="AY325" s="78"/>
    </row>
    <row r="326" spans="1:51">
      <c r="A326" s="78"/>
      <c r="B326" s="78"/>
      <c r="C326" s="78"/>
      <c r="D326" s="78"/>
      <c r="E326" s="78"/>
      <c r="F326" s="78"/>
      <c r="G326" s="78"/>
      <c r="H326" s="78"/>
      <c r="I326" s="78"/>
      <c r="J326" s="78"/>
      <c r="K326" s="78"/>
      <c r="L326" s="78"/>
      <c r="M326" s="78"/>
      <c r="N326" s="78"/>
      <c r="O326" s="78"/>
      <c r="P326" s="78"/>
      <c r="Q326" s="78"/>
      <c r="R326" s="78"/>
      <c r="S326" s="78"/>
      <c r="T326" s="78"/>
      <c r="U326" s="78"/>
      <c r="V326" s="78"/>
      <c r="W326" s="78"/>
      <c r="X326" s="78"/>
      <c r="Y326" s="78"/>
      <c r="Z326" s="78"/>
      <c r="AA326" s="78"/>
      <c r="AB326" s="78"/>
      <c r="AC326" s="78"/>
      <c r="AD326" s="78"/>
      <c r="AE326" s="78"/>
      <c r="AF326" s="78"/>
      <c r="AG326" s="78"/>
      <c r="AH326" s="78"/>
      <c r="AI326" s="78"/>
      <c r="AJ326" s="78"/>
      <c r="AK326" s="78"/>
      <c r="AL326" s="78"/>
      <c r="AM326" s="78"/>
      <c r="AN326" s="78"/>
      <c r="AO326" s="78"/>
      <c r="AP326" s="78"/>
      <c r="AQ326" s="78"/>
      <c r="AR326" s="78"/>
      <c r="AS326" s="78"/>
      <c r="AT326" s="78"/>
      <c r="AU326" s="78"/>
      <c r="AV326" s="78"/>
      <c r="AW326" s="78"/>
      <c r="AX326" s="78"/>
      <c r="AY326" s="78"/>
    </row>
    <row r="327" spans="1:51">
      <c r="A327" s="78"/>
      <c r="B327" s="78"/>
      <c r="C327" s="78"/>
      <c r="D327" s="78"/>
      <c r="E327" s="78"/>
      <c r="F327" s="78"/>
      <c r="G327" s="78"/>
      <c r="H327" s="78"/>
      <c r="I327" s="78"/>
      <c r="J327" s="78"/>
      <c r="K327" s="78"/>
      <c r="L327" s="78"/>
      <c r="M327" s="78"/>
      <c r="N327" s="78"/>
      <c r="O327" s="78"/>
      <c r="P327" s="78"/>
      <c r="Q327" s="78"/>
      <c r="R327" s="78"/>
      <c r="S327" s="78"/>
      <c r="T327" s="78"/>
      <c r="U327" s="78"/>
      <c r="V327" s="78"/>
      <c r="W327" s="78"/>
      <c r="X327" s="78"/>
      <c r="Y327" s="78"/>
      <c r="Z327" s="78"/>
      <c r="AA327" s="78"/>
      <c r="AB327" s="78"/>
      <c r="AC327" s="78"/>
      <c r="AD327" s="78"/>
      <c r="AE327" s="78"/>
      <c r="AF327" s="78"/>
      <c r="AG327" s="78"/>
      <c r="AH327" s="78"/>
      <c r="AI327" s="78"/>
      <c r="AJ327" s="78"/>
      <c r="AK327" s="78"/>
      <c r="AL327" s="78"/>
      <c r="AM327" s="78"/>
      <c r="AN327" s="78"/>
      <c r="AO327" s="78"/>
      <c r="AP327" s="78"/>
      <c r="AQ327" s="78"/>
      <c r="AR327" s="78"/>
      <c r="AS327" s="78"/>
      <c r="AT327" s="78"/>
      <c r="AU327" s="78"/>
      <c r="AV327" s="78"/>
      <c r="AW327" s="78"/>
      <c r="AX327" s="78"/>
      <c r="AY327" s="78"/>
    </row>
    <row r="328" spans="1:51">
      <c r="A328" s="78"/>
      <c r="B328" s="78"/>
      <c r="C328" s="78"/>
      <c r="D328" s="78"/>
      <c r="E328" s="78"/>
      <c r="F328" s="78"/>
      <c r="G328" s="78"/>
      <c r="H328" s="78"/>
      <c r="I328" s="78"/>
      <c r="J328" s="78"/>
      <c r="K328" s="78"/>
      <c r="L328" s="78"/>
      <c r="M328" s="78"/>
      <c r="N328" s="78"/>
      <c r="O328" s="78"/>
      <c r="P328" s="78"/>
      <c r="Q328" s="78"/>
      <c r="R328" s="78"/>
      <c r="S328" s="78"/>
      <c r="T328" s="78"/>
      <c r="U328" s="78"/>
      <c r="V328" s="78"/>
      <c r="W328" s="78"/>
      <c r="X328" s="78"/>
      <c r="Y328" s="78"/>
      <c r="Z328" s="78"/>
      <c r="AA328" s="78"/>
      <c r="AB328" s="78"/>
      <c r="AC328" s="78"/>
      <c r="AD328" s="78"/>
      <c r="AE328" s="78"/>
      <c r="AF328" s="78"/>
      <c r="AG328" s="78"/>
      <c r="AH328" s="78"/>
      <c r="AI328" s="78"/>
      <c r="AJ328" s="78"/>
      <c r="AK328" s="78"/>
      <c r="AL328" s="78"/>
      <c r="AM328" s="78"/>
      <c r="AN328" s="78"/>
      <c r="AO328" s="78"/>
      <c r="AP328" s="78"/>
      <c r="AQ328" s="78"/>
      <c r="AR328" s="78"/>
      <c r="AS328" s="78"/>
      <c r="AT328" s="78"/>
      <c r="AU328" s="78"/>
      <c r="AV328" s="78"/>
      <c r="AW328" s="78"/>
      <c r="AX328" s="78"/>
      <c r="AY328" s="78"/>
    </row>
    <row r="329" spans="1:51">
      <c r="A329" s="78"/>
      <c r="B329" s="78"/>
      <c r="C329" s="78"/>
      <c r="D329" s="78"/>
      <c r="E329" s="78"/>
      <c r="F329" s="78"/>
      <c r="G329" s="78"/>
      <c r="H329" s="78"/>
      <c r="I329" s="78"/>
      <c r="J329" s="78"/>
      <c r="K329" s="78"/>
      <c r="L329" s="78"/>
      <c r="M329" s="78"/>
      <c r="N329" s="78"/>
      <c r="O329" s="78"/>
      <c r="P329" s="78"/>
      <c r="Q329" s="78"/>
      <c r="R329" s="78"/>
      <c r="S329" s="78"/>
      <c r="T329" s="78"/>
      <c r="U329" s="78"/>
      <c r="V329" s="78"/>
      <c r="W329" s="78"/>
      <c r="X329" s="78"/>
      <c r="Y329" s="78"/>
      <c r="Z329" s="78"/>
      <c r="AA329" s="78"/>
      <c r="AB329" s="78"/>
      <c r="AC329" s="78"/>
      <c r="AD329" s="78"/>
      <c r="AE329" s="78"/>
      <c r="AF329" s="78"/>
      <c r="AG329" s="78"/>
      <c r="AH329" s="78"/>
      <c r="AI329" s="78"/>
      <c r="AJ329" s="78"/>
      <c r="AK329" s="78"/>
      <c r="AL329" s="78"/>
      <c r="AM329" s="78"/>
      <c r="AN329" s="78"/>
      <c r="AO329" s="78"/>
      <c r="AP329" s="78"/>
      <c r="AQ329" s="78"/>
      <c r="AR329" s="78"/>
      <c r="AS329" s="78"/>
      <c r="AT329" s="78"/>
      <c r="AU329" s="78"/>
      <c r="AV329" s="78"/>
      <c r="AW329" s="78"/>
      <c r="AX329" s="78"/>
      <c r="AY329" s="78"/>
    </row>
    <row r="330" spans="1:51">
      <c r="A330" s="78"/>
      <c r="B330" s="78"/>
      <c r="C330" s="78"/>
      <c r="D330" s="78"/>
      <c r="E330" s="78"/>
      <c r="F330" s="78"/>
      <c r="G330" s="78"/>
      <c r="H330" s="78"/>
      <c r="I330" s="78"/>
      <c r="J330" s="78"/>
      <c r="K330" s="78"/>
      <c r="L330" s="78"/>
      <c r="M330" s="78"/>
      <c r="N330" s="78"/>
      <c r="O330" s="78"/>
      <c r="P330" s="78"/>
      <c r="Q330" s="78"/>
      <c r="R330" s="78"/>
      <c r="S330" s="78"/>
      <c r="T330" s="78"/>
      <c r="U330" s="78"/>
      <c r="V330" s="78"/>
      <c r="W330" s="78"/>
      <c r="X330" s="78"/>
      <c r="Y330" s="78"/>
      <c r="Z330" s="78"/>
      <c r="AA330" s="78"/>
      <c r="AB330" s="78"/>
      <c r="AC330" s="78"/>
      <c r="AD330" s="78"/>
      <c r="AE330" s="78"/>
      <c r="AF330" s="78"/>
      <c r="AG330" s="78"/>
      <c r="AH330" s="78"/>
      <c r="AI330" s="78"/>
      <c r="AJ330" s="78"/>
      <c r="AK330" s="78"/>
      <c r="AL330" s="78"/>
      <c r="AM330" s="78"/>
      <c r="AN330" s="78"/>
      <c r="AO330" s="78"/>
      <c r="AP330" s="78"/>
      <c r="AQ330" s="78"/>
      <c r="AR330" s="78"/>
      <c r="AS330" s="78"/>
      <c r="AT330" s="78"/>
      <c r="AU330" s="78"/>
      <c r="AV330" s="78"/>
      <c r="AW330" s="78"/>
      <c r="AX330" s="78"/>
      <c r="AY330" s="78"/>
    </row>
    <row r="331" spans="1:51">
      <c r="A331" s="78"/>
      <c r="B331" s="78"/>
      <c r="C331" s="78"/>
      <c r="D331" s="78"/>
      <c r="E331" s="78"/>
      <c r="F331" s="78"/>
      <c r="G331" s="78"/>
      <c r="H331" s="78"/>
      <c r="I331" s="78"/>
      <c r="J331" s="78"/>
      <c r="K331" s="78"/>
      <c r="L331" s="78"/>
      <c r="M331" s="78"/>
      <c r="N331" s="78"/>
      <c r="O331" s="78"/>
      <c r="P331" s="78"/>
      <c r="Q331" s="78"/>
      <c r="R331" s="78"/>
      <c r="S331" s="78"/>
      <c r="T331" s="78"/>
      <c r="U331" s="78"/>
      <c r="V331" s="78"/>
      <c r="W331" s="78"/>
      <c r="X331" s="78"/>
      <c r="Y331" s="78"/>
      <c r="Z331" s="78"/>
      <c r="AA331" s="78"/>
      <c r="AB331" s="78"/>
      <c r="AC331" s="78"/>
      <c r="AD331" s="78"/>
      <c r="AE331" s="78"/>
      <c r="AF331" s="78"/>
      <c r="AG331" s="78"/>
      <c r="AH331" s="78"/>
      <c r="AI331" s="78"/>
      <c r="AJ331" s="78"/>
      <c r="AK331" s="78"/>
      <c r="AL331" s="78"/>
      <c r="AM331" s="78"/>
      <c r="AN331" s="78"/>
      <c r="AO331" s="78"/>
      <c r="AP331" s="78"/>
      <c r="AQ331" s="78"/>
      <c r="AR331" s="78"/>
      <c r="AS331" s="78"/>
      <c r="AT331" s="78"/>
      <c r="AU331" s="78"/>
      <c r="AV331" s="78"/>
      <c r="AW331" s="78"/>
      <c r="AX331" s="78"/>
      <c r="AY331" s="78"/>
    </row>
    <row r="332" spans="1:51">
      <c r="A332" s="78"/>
      <c r="B332" s="78"/>
      <c r="C332" s="78"/>
      <c r="D332" s="78"/>
      <c r="E332" s="78"/>
      <c r="F332" s="78"/>
      <c r="G332" s="78"/>
      <c r="H332" s="78"/>
      <c r="I332" s="78"/>
      <c r="J332" s="78"/>
      <c r="K332" s="78"/>
      <c r="L332" s="78"/>
      <c r="M332" s="78"/>
      <c r="N332" s="78"/>
      <c r="O332" s="78"/>
      <c r="P332" s="78"/>
      <c r="Q332" s="78"/>
      <c r="R332" s="78"/>
      <c r="S332" s="78"/>
      <c r="T332" s="78"/>
      <c r="U332" s="78"/>
      <c r="V332" s="78"/>
      <c r="W332" s="78"/>
      <c r="X332" s="78"/>
      <c r="Y332" s="78"/>
      <c r="Z332" s="78"/>
      <c r="AA332" s="78"/>
      <c r="AB332" s="78"/>
      <c r="AC332" s="78"/>
      <c r="AD332" s="78"/>
      <c r="AE332" s="78"/>
      <c r="AF332" s="78"/>
      <c r="AG332" s="78"/>
      <c r="AH332" s="78"/>
      <c r="AI332" s="78"/>
      <c r="AJ332" s="78"/>
      <c r="AK332" s="78"/>
      <c r="AL332" s="78"/>
      <c r="AM332" s="78"/>
      <c r="AN332" s="78"/>
      <c r="AO332" s="78"/>
      <c r="AP332" s="78"/>
      <c r="AQ332" s="78"/>
      <c r="AR332" s="78"/>
      <c r="AS332" s="78"/>
      <c r="AT332" s="78"/>
      <c r="AU332" s="78"/>
      <c r="AV332" s="78"/>
      <c r="AW332" s="78"/>
      <c r="AX332" s="78"/>
      <c r="AY332" s="78"/>
    </row>
    <row r="333" spans="1:51">
      <c r="A333" s="78"/>
      <c r="B333" s="78"/>
      <c r="C333" s="78"/>
      <c r="D333" s="78"/>
      <c r="E333" s="78"/>
      <c r="F333" s="78"/>
      <c r="G333" s="78"/>
      <c r="H333" s="78"/>
      <c r="I333" s="78"/>
      <c r="J333" s="78"/>
      <c r="K333" s="78"/>
      <c r="L333" s="78"/>
      <c r="M333" s="78"/>
      <c r="N333" s="78"/>
      <c r="O333" s="78"/>
      <c r="P333" s="78"/>
      <c r="Q333" s="78"/>
      <c r="R333" s="78"/>
      <c r="S333" s="78"/>
      <c r="T333" s="78"/>
      <c r="U333" s="78"/>
      <c r="V333" s="78"/>
      <c r="W333" s="78"/>
      <c r="X333" s="78"/>
      <c r="Y333" s="78"/>
      <c r="Z333" s="78"/>
      <c r="AA333" s="78"/>
      <c r="AB333" s="78"/>
      <c r="AC333" s="78"/>
      <c r="AD333" s="78"/>
      <c r="AE333" s="78"/>
      <c r="AF333" s="78"/>
      <c r="AG333" s="78"/>
      <c r="AH333" s="78"/>
      <c r="AI333" s="78"/>
      <c r="AJ333" s="78"/>
      <c r="AK333" s="78"/>
      <c r="AL333" s="78"/>
      <c r="AM333" s="78"/>
      <c r="AN333" s="78"/>
      <c r="AO333" s="78"/>
      <c r="AP333" s="78"/>
      <c r="AQ333" s="78"/>
      <c r="AR333" s="78"/>
      <c r="AS333" s="78"/>
      <c r="AT333" s="78"/>
      <c r="AU333" s="78"/>
      <c r="AV333" s="78"/>
      <c r="AW333" s="78"/>
      <c r="AX333" s="78"/>
      <c r="AY333" s="78"/>
    </row>
    <row r="334" spans="1:51">
      <c r="A334" s="78"/>
      <c r="B334" s="78"/>
      <c r="C334" s="78"/>
      <c r="D334" s="78"/>
      <c r="E334" s="78"/>
      <c r="F334" s="78"/>
      <c r="G334" s="78"/>
      <c r="H334" s="78"/>
      <c r="I334" s="78"/>
      <c r="J334" s="78"/>
      <c r="K334" s="78"/>
      <c r="L334" s="78"/>
      <c r="M334" s="78"/>
      <c r="N334" s="78"/>
      <c r="O334" s="78"/>
      <c r="P334" s="78"/>
      <c r="Q334" s="78"/>
      <c r="R334" s="78"/>
      <c r="S334" s="78"/>
      <c r="T334" s="78"/>
      <c r="U334" s="78"/>
      <c r="V334" s="78"/>
      <c r="W334" s="78"/>
      <c r="X334" s="78"/>
      <c r="Y334" s="78"/>
      <c r="Z334" s="78"/>
      <c r="AA334" s="78"/>
      <c r="AB334" s="78"/>
      <c r="AC334" s="78"/>
      <c r="AD334" s="78"/>
      <c r="AE334" s="78"/>
      <c r="AF334" s="78"/>
      <c r="AG334" s="78"/>
      <c r="AH334" s="78"/>
      <c r="AI334" s="78"/>
      <c r="AJ334" s="78"/>
      <c r="AK334" s="78"/>
      <c r="AL334" s="78"/>
      <c r="AM334" s="78"/>
      <c r="AN334" s="78"/>
      <c r="AO334" s="78"/>
      <c r="AP334" s="78"/>
      <c r="AQ334" s="78"/>
      <c r="AR334" s="78"/>
      <c r="AS334" s="78"/>
      <c r="AT334" s="78"/>
      <c r="AU334" s="78"/>
      <c r="AV334" s="78"/>
      <c r="AW334" s="78"/>
      <c r="AX334" s="78"/>
      <c r="AY334" s="78"/>
    </row>
    <row r="335" spans="1:51">
      <c r="A335" s="78"/>
      <c r="B335" s="78"/>
      <c r="C335" s="78"/>
      <c r="D335" s="78"/>
      <c r="E335" s="78"/>
      <c r="F335" s="78"/>
      <c r="G335" s="78"/>
      <c r="H335" s="78"/>
      <c r="I335" s="78"/>
      <c r="J335" s="78"/>
      <c r="K335" s="78"/>
      <c r="L335" s="78"/>
      <c r="M335" s="78"/>
      <c r="N335" s="78"/>
      <c r="O335" s="78"/>
      <c r="P335" s="78"/>
      <c r="Q335" s="78"/>
      <c r="R335" s="78"/>
      <c r="S335" s="78"/>
      <c r="T335" s="78"/>
      <c r="U335" s="78"/>
      <c r="V335" s="78"/>
      <c r="W335" s="78"/>
      <c r="X335" s="78"/>
      <c r="Y335" s="78"/>
      <c r="Z335" s="78"/>
      <c r="AA335" s="78"/>
      <c r="AB335" s="78"/>
      <c r="AC335" s="78"/>
      <c r="AD335" s="78"/>
      <c r="AE335" s="78"/>
      <c r="AF335" s="78"/>
      <c r="AG335" s="78"/>
      <c r="AH335" s="78"/>
      <c r="AI335" s="78"/>
      <c r="AJ335" s="78"/>
      <c r="AK335" s="78"/>
      <c r="AL335" s="78"/>
      <c r="AM335" s="78"/>
      <c r="AN335" s="78"/>
      <c r="AO335" s="78"/>
      <c r="AP335" s="78"/>
      <c r="AQ335" s="78"/>
      <c r="AR335" s="78"/>
      <c r="AS335" s="78"/>
      <c r="AT335" s="78"/>
      <c r="AU335" s="78"/>
      <c r="AV335" s="78"/>
      <c r="AW335" s="78"/>
      <c r="AX335" s="78"/>
      <c r="AY335" s="78"/>
    </row>
    <row r="336" spans="1:51">
      <c r="A336" s="78"/>
      <c r="B336" s="78"/>
      <c r="C336" s="78"/>
      <c r="D336" s="78"/>
      <c r="E336" s="78"/>
      <c r="F336" s="78"/>
      <c r="G336" s="78"/>
      <c r="H336" s="78"/>
      <c r="I336" s="78"/>
      <c r="J336" s="78"/>
      <c r="K336" s="78"/>
      <c r="L336" s="78"/>
      <c r="M336" s="78"/>
      <c r="N336" s="78"/>
      <c r="O336" s="78"/>
      <c r="P336" s="78"/>
      <c r="Q336" s="78"/>
      <c r="R336" s="78"/>
      <c r="S336" s="78"/>
      <c r="T336" s="78"/>
      <c r="U336" s="78"/>
      <c r="V336" s="78"/>
      <c r="W336" s="78"/>
      <c r="X336" s="78"/>
      <c r="Y336" s="78"/>
      <c r="Z336" s="78"/>
      <c r="AA336" s="78"/>
      <c r="AB336" s="78"/>
      <c r="AC336" s="78"/>
      <c r="AD336" s="78"/>
      <c r="AE336" s="78"/>
      <c r="AF336" s="78"/>
      <c r="AG336" s="78"/>
      <c r="AH336" s="78"/>
      <c r="AI336" s="78"/>
      <c r="AJ336" s="78"/>
      <c r="AK336" s="78"/>
      <c r="AL336" s="78"/>
      <c r="AM336" s="78"/>
      <c r="AN336" s="78"/>
      <c r="AO336" s="78"/>
      <c r="AP336" s="78"/>
      <c r="AQ336" s="78"/>
      <c r="AR336" s="78"/>
      <c r="AS336" s="78"/>
      <c r="AT336" s="78"/>
      <c r="AU336" s="78"/>
      <c r="AV336" s="78"/>
      <c r="AW336" s="78"/>
      <c r="AX336" s="78"/>
      <c r="AY336" s="78"/>
    </row>
    <row r="337" spans="1:51">
      <c r="A337" s="78"/>
      <c r="B337" s="78"/>
      <c r="C337" s="78"/>
      <c r="D337" s="78"/>
      <c r="E337" s="78"/>
      <c r="F337" s="78"/>
      <c r="G337" s="78"/>
      <c r="H337" s="78"/>
      <c r="I337" s="78"/>
      <c r="J337" s="78"/>
      <c r="K337" s="78"/>
      <c r="L337" s="78"/>
      <c r="M337" s="78"/>
      <c r="N337" s="78"/>
      <c r="O337" s="78"/>
      <c r="P337" s="78"/>
      <c r="Q337" s="78"/>
      <c r="R337" s="78"/>
      <c r="S337" s="78"/>
      <c r="T337" s="78"/>
      <c r="U337" s="78"/>
      <c r="V337" s="78"/>
      <c r="W337" s="78"/>
      <c r="X337" s="78"/>
      <c r="Y337" s="78"/>
      <c r="Z337" s="78"/>
      <c r="AA337" s="78"/>
      <c r="AB337" s="78"/>
      <c r="AC337" s="78"/>
      <c r="AD337" s="78"/>
      <c r="AE337" s="78"/>
      <c r="AF337" s="78"/>
      <c r="AG337" s="78"/>
      <c r="AH337" s="78"/>
      <c r="AI337" s="78"/>
      <c r="AJ337" s="78"/>
      <c r="AK337" s="78"/>
      <c r="AL337" s="78"/>
      <c r="AM337" s="78"/>
      <c r="AN337" s="78"/>
      <c r="AO337" s="78"/>
      <c r="AP337" s="78"/>
      <c r="AQ337" s="78"/>
      <c r="AR337" s="78"/>
      <c r="AS337" s="78"/>
      <c r="AT337" s="78"/>
      <c r="AU337" s="78"/>
      <c r="AV337" s="78"/>
      <c r="AW337" s="78"/>
      <c r="AX337" s="78"/>
      <c r="AY337" s="78"/>
    </row>
    <row r="338" spans="1:51">
      <c r="A338" s="78"/>
      <c r="B338" s="78"/>
      <c r="C338" s="78"/>
      <c r="D338" s="78"/>
      <c r="E338" s="78"/>
      <c r="F338" s="78"/>
      <c r="G338" s="78"/>
      <c r="H338" s="78"/>
      <c r="I338" s="78"/>
      <c r="J338" s="78"/>
      <c r="K338" s="78"/>
      <c r="L338" s="78"/>
      <c r="M338" s="78"/>
      <c r="N338" s="78"/>
      <c r="O338" s="78"/>
      <c r="P338" s="78"/>
      <c r="Q338" s="78"/>
      <c r="R338" s="78"/>
      <c r="S338" s="78"/>
      <c r="T338" s="78"/>
      <c r="U338" s="78"/>
      <c r="V338" s="78"/>
      <c r="W338" s="78"/>
      <c r="X338" s="78"/>
      <c r="Y338" s="78"/>
      <c r="Z338" s="78"/>
      <c r="AA338" s="78"/>
      <c r="AB338" s="78"/>
      <c r="AC338" s="78"/>
      <c r="AD338" s="78"/>
      <c r="AE338" s="78"/>
      <c r="AF338" s="78"/>
      <c r="AG338" s="78"/>
      <c r="AH338" s="78"/>
      <c r="AI338" s="78"/>
      <c r="AJ338" s="78"/>
      <c r="AK338" s="78"/>
      <c r="AL338" s="78"/>
      <c r="AM338" s="78"/>
      <c r="AN338" s="78"/>
      <c r="AO338" s="78"/>
      <c r="AP338" s="78"/>
      <c r="AQ338" s="78"/>
      <c r="AR338" s="78"/>
      <c r="AS338" s="78"/>
      <c r="AT338" s="78"/>
      <c r="AU338" s="78"/>
      <c r="AV338" s="78"/>
      <c r="AW338" s="78"/>
      <c r="AX338" s="78"/>
      <c r="AY338" s="78"/>
    </row>
    <row r="339" spans="1:51">
      <c r="A339" s="78"/>
      <c r="B339" s="78"/>
      <c r="C339" s="78"/>
      <c r="D339" s="78"/>
      <c r="E339" s="78"/>
      <c r="F339" s="78"/>
      <c r="G339" s="78"/>
      <c r="H339" s="78"/>
      <c r="I339" s="78"/>
      <c r="J339" s="78"/>
      <c r="K339" s="78"/>
      <c r="L339" s="78"/>
      <c r="M339" s="78"/>
      <c r="N339" s="78"/>
      <c r="O339" s="78"/>
      <c r="P339" s="78"/>
      <c r="Q339" s="78"/>
      <c r="R339" s="78"/>
      <c r="S339" s="78"/>
      <c r="T339" s="78"/>
      <c r="U339" s="78"/>
      <c r="V339" s="78"/>
      <c r="W339" s="78"/>
      <c r="X339" s="78"/>
      <c r="Y339" s="78"/>
      <c r="Z339" s="78"/>
      <c r="AA339" s="78"/>
      <c r="AB339" s="78"/>
      <c r="AC339" s="78"/>
      <c r="AD339" s="78"/>
      <c r="AE339" s="78"/>
      <c r="AF339" s="78"/>
      <c r="AG339" s="78"/>
      <c r="AH339" s="78"/>
      <c r="AI339" s="78"/>
      <c r="AJ339" s="78"/>
      <c r="AK339" s="78"/>
      <c r="AL339" s="78"/>
      <c r="AM339" s="78"/>
      <c r="AN339" s="78"/>
      <c r="AO339" s="78"/>
      <c r="AP339" s="78"/>
      <c r="AQ339" s="78"/>
      <c r="AR339" s="78"/>
      <c r="AS339" s="78"/>
      <c r="AT339" s="78"/>
      <c r="AU339" s="78"/>
      <c r="AV339" s="78"/>
      <c r="AW339" s="78"/>
      <c r="AX339" s="78"/>
      <c r="AY339" s="78"/>
    </row>
    <row r="340" spans="1:51">
      <c r="A340" s="78"/>
      <c r="B340" s="78"/>
      <c r="C340" s="78"/>
      <c r="D340" s="78"/>
      <c r="E340" s="78"/>
      <c r="F340" s="78"/>
      <c r="G340" s="78"/>
      <c r="H340" s="78"/>
      <c r="I340" s="78"/>
      <c r="J340" s="78"/>
      <c r="K340" s="78"/>
      <c r="L340" s="78"/>
      <c r="M340" s="78"/>
      <c r="N340" s="78"/>
      <c r="O340" s="78"/>
      <c r="P340" s="78"/>
      <c r="Q340" s="78"/>
      <c r="R340" s="78"/>
      <c r="S340" s="78"/>
      <c r="T340" s="78"/>
      <c r="U340" s="78"/>
      <c r="V340" s="78"/>
      <c r="W340" s="78"/>
      <c r="X340" s="78"/>
      <c r="Y340" s="78"/>
      <c r="Z340" s="78"/>
      <c r="AA340" s="78"/>
      <c r="AB340" s="78"/>
      <c r="AC340" s="78"/>
      <c r="AD340" s="78"/>
      <c r="AE340" s="78"/>
      <c r="AF340" s="78"/>
      <c r="AG340" s="78"/>
      <c r="AH340" s="78"/>
      <c r="AI340" s="78"/>
      <c r="AJ340" s="78"/>
      <c r="AK340" s="78"/>
      <c r="AL340" s="78"/>
      <c r="AM340" s="78"/>
      <c r="AN340" s="78"/>
      <c r="AO340" s="78"/>
      <c r="AP340" s="78"/>
      <c r="AQ340" s="78"/>
      <c r="AR340" s="78"/>
      <c r="AS340" s="78"/>
      <c r="AT340" s="78"/>
      <c r="AU340" s="78"/>
      <c r="AV340" s="78"/>
      <c r="AW340" s="78"/>
      <c r="AX340" s="78"/>
      <c r="AY340" s="78"/>
    </row>
    <row r="341" spans="1:51">
      <c r="A341" s="78"/>
      <c r="B341" s="78"/>
      <c r="C341" s="78"/>
      <c r="D341" s="78"/>
      <c r="E341" s="78"/>
      <c r="F341" s="78"/>
      <c r="G341" s="78"/>
      <c r="H341" s="78"/>
      <c r="I341" s="78"/>
      <c r="J341" s="78"/>
      <c r="K341" s="78"/>
      <c r="L341" s="78"/>
      <c r="M341" s="78"/>
      <c r="N341" s="78"/>
      <c r="O341" s="78"/>
      <c r="P341" s="78"/>
      <c r="Q341" s="78"/>
      <c r="R341" s="78"/>
      <c r="S341" s="78"/>
      <c r="T341" s="78"/>
      <c r="U341" s="78"/>
      <c r="V341" s="78"/>
      <c r="W341" s="78"/>
      <c r="X341" s="78"/>
      <c r="Y341" s="78"/>
      <c r="Z341" s="78"/>
      <c r="AA341" s="78"/>
      <c r="AB341" s="78"/>
      <c r="AC341" s="78"/>
      <c r="AD341" s="78"/>
      <c r="AE341" s="78"/>
      <c r="AF341" s="78"/>
      <c r="AG341" s="78"/>
      <c r="AH341" s="78"/>
      <c r="AI341" s="78"/>
      <c r="AJ341" s="78"/>
      <c r="AK341" s="78"/>
      <c r="AL341" s="78"/>
      <c r="AM341" s="78"/>
      <c r="AN341" s="78"/>
      <c r="AO341" s="78"/>
      <c r="AP341" s="78"/>
      <c r="AQ341" s="78"/>
      <c r="AR341" s="78"/>
      <c r="AS341" s="78"/>
      <c r="AT341" s="78"/>
      <c r="AU341" s="78"/>
      <c r="AV341" s="78"/>
      <c r="AW341" s="78"/>
      <c r="AX341" s="78"/>
      <c r="AY341" s="78"/>
    </row>
    <row r="342" spans="1:51">
      <c r="A342" s="78"/>
      <c r="B342" s="78"/>
      <c r="C342" s="78"/>
      <c r="D342" s="78"/>
      <c r="E342" s="78"/>
      <c r="F342" s="78"/>
      <c r="G342" s="78"/>
      <c r="H342" s="78"/>
      <c r="I342" s="78"/>
      <c r="J342" s="78"/>
      <c r="K342" s="78"/>
      <c r="L342" s="78"/>
      <c r="M342" s="78"/>
      <c r="N342" s="78"/>
      <c r="O342" s="78"/>
      <c r="P342" s="78"/>
      <c r="Q342" s="78"/>
      <c r="R342" s="78"/>
      <c r="S342" s="78"/>
      <c r="T342" s="78"/>
      <c r="U342" s="78"/>
      <c r="V342" s="78"/>
      <c r="W342" s="78"/>
      <c r="X342" s="78"/>
      <c r="Y342" s="78"/>
      <c r="Z342" s="78"/>
      <c r="AA342" s="78"/>
      <c r="AB342" s="78"/>
      <c r="AC342" s="78"/>
      <c r="AD342" s="78"/>
      <c r="AE342" s="78"/>
      <c r="AF342" s="78"/>
      <c r="AG342" s="78"/>
      <c r="AH342" s="78"/>
      <c r="AI342" s="78"/>
      <c r="AJ342" s="78"/>
      <c r="AK342" s="78"/>
      <c r="AL342" s="78"/>
      <c r="AM342" s="78"/>
      <c r="AN342" s="78"/>
      <c r="AO342" s="78"/>
      <c r="AP342" s="78"/>
      <c r="AQ342" s="78"/>
      <c r="AR342" s="78"/>
      <c r="AS342" s="78"/>
      <c r="AT342" s="78"/>
      <c r="AU342" s="78"/>
      <c r="AV342" s="78"/>
      <c r="AW342" s="78"/>
      <c r="AX342" s="78"/>
      <c r="AY342" s="78"/>
    </row>
    <row r="343" spans="1:51">
      <c r="A343" s="78"/>
      <c r="B343" s="78"/>
      <c r="C343" s="78"/>
      <c r="D343" s="78"/>
      <c r="E343" s="78"/>
      <c r="F343" s="78"/>
      <c r="G343" s="78"/>
      <c r="H343" s="78"/>
      <c r="I343" s="78"/>
      <c r="J343" s="78"/>
      <c r="K343" s="78"/>
      <c r="L343" s="78"/>
      <c r="M343" s="78"/>
      <c r="N343" s="78"/>
      <c r="O343" s="78"/>
      <c r="P343" s="78"/>
      <c r="Q343" s="78"/>
      <c r="R343" s="78"/>
      <c r="S343" s="78"/>
      <c r="T343" s="78"/>
      <c r="U343" s="78"/>
      <c r="V343" s="78"/>
      <c r="W343" s="78"/>
      <c r="X343" s="78"/>
      <c r="Y343" s="78"/>
      <c r="Z343" s="78"/>
      <c r="AA343" s="78"/>
      <c r="AB343" s="78"/>
      <c r="AC343" s="78"/>
      <c r="AD343" s="78"/>
      <c r="AE343" s="78"/>
      <c r="AF343" s="78"/>
      <c r="AG343" s="78"/>
      <c r="AH343" s="78"/>
      <c r="AI343" s="78"/>
      <c r="AJ343" s="78"/>
      <c r="AK343" s="78"/>
      <c r="AL343" s="78"/>
      <c r="AM343" s="78"/>
      <c r="AN343" s="78"/>
      <c r="AO343" s="78"/>
      <c r="AP343" s="78"/>
      <c r="AQ343" s="78"/>
      <c r="AR343" s="78"/>
      <c r="AS343" s="78"/>
      <c r="AT343" s="78"/>
      <c r="AU343" s="78"/>
      <c r="AV343" s="78"/>
      <c r="AW343" s="78"/>
      <c r="AX343" s="78"/>
      <c r="AY343" s="78"/>
    </row>
    <row r="344" spans="1:51">
      <c r="A344" s="78"/>
      <c r="B344" s="78"/>
      <c r="C344" s="78"/>
      <c r="D344" s="78"/>
      <c r="E344" s="78"/>
      <c r="F344" s="78"/>
      <c r="G344" s="78"/>
      <c r="H344" s="78"/>
      <c r="I344" s="78"/>
      <c r="J344" s="78"/>
      <c r="K344" s="78"/>
      <c r="L344" s="78"/>
      <c r="M344" s="78"/>
      <c r="N344" s="78"/>
      <c r="O344" s="78"/>
      <c r="P344" s="78"/>
      <c r="Q344" s="78"/>
      <c r="R344" s="78"/>
      <c r="S344" s="78"/>
      <c r="T344" s="78"/>
      <c r="U344" s="78"/>
      <c r="V344" s="78"/>
      <c r="W344" s="78"/>
      <c r="X344" s="78"/>
      <c r="Y344" s="78"/>
      <c r="Z344" s="78"/>
      <c r="AA344" s="78"/>
      <c r="AB344" s="78"/>
      <c r="AC344" s="78"/>
      <c r="AD344" s="78"/>
      <c r="AE344" s="78"/>
      <c r="AF344" s="78"/>
      <c r="AG344" s="78"/>
      <c r="AH344" s="78"/>
      <c r="AI344" s="78"/>
      <c r="AJ344" s="78"/>
      <c r="AK344" s="78"/>
      <c r="AL344" s="78"/>
      <c r="AM344" s="78"/>
      <c r="AN344" s="78"/>
      <c r="AO344" s="78"/>
      <c r="AP344" s="78"/>
      <c r="AQ344" s="78"/>
      <c r="AR344" s="78"/>
      <c r="AS344" s="78"/>
      <c r="AT344" s="78"/>
      <c r="AU344" s="78"/>
      <c r="AV344" s="78"/>
      <c r="AW344" s="78"/>
      <c r="AX344" s="78"/>
      <c r="AY344" s="78"/>
    </row>
    <row r="345" spans="1:51">
      <c r="A345" s="78"/>
      <c r="B345" s="78"/>
      <c r="C345" s="78"/>
      <c r="D345" s="78"/>
      <c r="E345" s="78"/>
      <c r="F345" s="78"/>
      <c r="G345" s="78"/>
      <c r="H345" s="78"/>
      <c r="I345" s="78"/>
      <c r="J345" s="78"/>
      <c r="K345" s="78"/>
      <c r="L345" s="78"/>
      <c r="M345" s="78"/>
      <c r="N345" s="78"/>
      <c r="O345" s="78"/>
      <c r="P345" s="78"/>
      <c r="Q345" s="78"/>
      <c r="R345" s="78"/>
      <c r="S345" s="78"/>
      <c r="T345" s="78"/>
      <c r="U345" s="78"/>
      <c r="V345" s="78"/>
      <c r="W345" s="78"/>
      <c r="X345" s="78"/>
      <c r="Y345" s="78"/>
      <c r="Z345" s="78"/>
      <c r="AA345" s="78"/>
      <c r="AB345" s="78"/>
      <c r="AC345" s="78"/>
      <c r="AD345" s="78"/>
      <c r="AE345" s="78"/>
      <c r="AF345" s="78"/>
      <c r="AG345" s="78"/>
      <c r="AH345" s="78"/>
      <c r="AI345" s="78"/>
      <c r="AJ345" s="78"/>
      <c r="AK345" s="78"/>
      <c r="AL345" s="78"/>
      <c r="AM345" s="78"/>
      <c r="AN345" s="78"/>
      <c r="AO345" s="78"/>
      <c r="AP345" s="78"/>
      <c r="AQ345" s="78"/>
      <c r="AR345" s="78"/>
      <c r="AS345" s="78"/>
      <c r="AT345" s="78"/>
      <c r="AU345" s="78"/>
      <c r="AV345" s="78"/>
      <c r="AW345" s="78"/>
      <c r="AX345" s="78"/>
      <c r="AY345" s="78"/>
    </row>
    <row r="346" spans="1:51">
      <c r="A346" s="78"/>
      <c r="B346" s="78"/>
      <c r="C346" s="78"/>
      <c r="D346" s="78"/>
      <c r="E346" s="78"/>
      <c r="F346" s="78"/>
      <c r="G346" s="78"/>
      <c r="H346" s="78"/>
      <c r="I346" s="78"/>
      <c r="J346" s="78"/>
      <c r="K346" s="78"/>
      <c r="L346" s="78"/>
      <c r="M346" s="78"/>
      <c r="N346" s="78"/>
      <c r="O346" s="78"/>
      <c r="P346" s="78"/>
      <c r="Q346" s="78"/>
      <c r="R346" s="78"/>
      <c r="S346" s="78"/>
      <c r="T346" s="78"/>
      <c r="U346" s="78"/>
      <c r="V346" s="78"/>
      <c r="W346" s="78"/>
      <c r="X346" s="78"/>
      <c r="Y346" s="78"/>
      <c r="Z346" s="78"/>
      <c r="AA346" s="78"/>
      <c r="AB346" s="78"/>
      <c r="AC346" s="78"/>
      <c r="AD346" s="78"/>
      <c r="AE346" s="78"/>
      <c r="AF346" s="78"/>
      <c r="AG346" s="78"/>
      <c r="AH346" s="78"/>
      <c r="AI346" s="78"/>
      <c r="AJ346" s="78"/>
      <c r="AK346" s="78"/>
      <c r="AL346" s="78"/>
      <c r="AM346" s="78"/>
      <c r="AN346" s="78"/>
      <c r="AO346" s="78"/>
      <c r="AP346" s="78"/>
      <c r="AQ346" s="78"/>
      <c r="AR346" s="78"/>
      <c r="AS346" s="78"/>
      <c r="AT346" s="78"/>
      <c r="AU346" s="78"/>
      <c r="AV346" s="78"/>
      <c r="AW346" s="78"/>
      <c r="AX346" s="78"/>
      <c r="AY346" s="78"/>
    </row>
    <row r="347" spans="1:51">
      <c r="A347" s="78"/>
      <c r="B347" s="78"/>
      <c r="C347" s="78"/>
      <c r="D347" s="78"/>
      <c r="E347" s="78"/>
      <c r="F347" s="78"/>
      <c r="G347" s="78"/>
      <c r="H347" s="78"/>
      <c r="I347" s="78"/>
      <c r="J347" s="78"/>
      <c r="K347" s="78"/>
      <c r="L347" s="78"/>
      <c r="M347" s="78"/>
      <c r="N347" s="78"/>
      <c r="O347" s="78"/>
      <c r="P347" s="78"/>
      <c r="Q347" s="78"/>
      <c r="R347" s="78"/>
      <c r="S347" s="78"/>
      <c r="T347" s="78"/>
      <c r="U347" s="78"/>
      <c r="V347" s="78"/>
      <c r="W347" s="78"/>
      <c r="X347" s="78"/>
      <c r="Y347" s="78"/>
      <c r="Z347" s="78"/>
      <c r="AA347" s="78"/>
      <c r="AB347" s="78"/>
      <c r="AC347" s="78"/>
      <c r="AD347" s="78"/>
      <c r="AE347" s="78"/>
      <c r="AF347" s="78"/>
      <c r="AG347" s="78"/>
      <c r="AH347" s="78"/>
      <c r="AI347" s="78"/>
      <c r="AJ347" s="78"/>
      <c r="AK347" s="78"/>
      <c r="AL347" s="78"/>
      <c r="AM347" s="78"/>
      <c r="AN347" s="78"/>
      <c r="AO347" s="78"/>
      <c r="AP347" s="78"/>
      <c r="AQ347" s="78"/>
      <c r="AR347" s="78"/>
      <c r="AS347" s="78"/>
      <c r="AT347" s="78"/>
      <c r="AU347" s="78"/>
      <c r="AV347" s="78"/>
      <c r="AW347" s="78"/>
      <c r="AX347" s="78"/>
      <c r="AY347" s="78"/>
    </row>
    <row r="348" spans="1:51">
      <c r="A348" s="78"/>
      <c r="B348" s="78"/>
      <c r="C348" s="78"/>
      <c r="D348" s="78"/>
      <c r="E348" s="78"/>
      <c r="F348" s="78"/>
      <c r="G348" s="78"/>
      <c r="H348" s="78"/>
      <c r="I348" s="78"/>
      <c r="J348" s="78"/>
      <c r="K348" s="78"/>
      <c r="L348" s="78"/>
      <c r="M348" s="78"/>
      <c r="N348" s="78"/>
      <c r="O348" s="78"/>
      <c r="P348" s="78"/>
      <c r="Q348" s="78"/>
      <c r="R348" s="78"/>
      <c r="S348" s="78"/>
      <c r="T348" s="78"/>
      <c r="U348" s="78"/>
      <c r="V348" s="78"/>
      <c r="W348" s="78"/>
      <c r="X348" s="78"/>
      <c r="Y348" s="78"/>
      <c r="Z348" s="78"/>
      <c r="AA348" s="78"/>
      <c r="AB348" s="78"/>
      <c r="AC348" s="78"/>
      <c r="AD348" s="78"/>
      <c r="AE348" s="78"/>
      <c r="AF348" s="78"/>
      <c r="AG348" s="78"/>
      <c r="AH348" s="78"/>
      <c r="AI348" s="78"/>
      <c r="AJ348" s="78"/>
      <c r="AK348" s="78"/>
      <c r="AL348" s="78"/>
      <c r="AM348" s="78"/>
      <c r="AN348" s="78"/>
      <c r="AO348" s="78"/>
      <c r="AP348" s="78"/>
      <c r="AQ348" s="78"/>
      <c r="AR348" s="78"/>
      <c r="AS348" s="78"/>
      <c r="AT348" s="78"/>
      <c r="AU348" s="78"/>
      <c r="AV348" s="78"/>
      <c r="AW348" s="78"/>
      <c r="AX348" s="78"/>
      <c r="AY348" s="78"/>
    </row>
    <row r="349" spans="1:51">
      <c r="A349" s="78"/>
      <c r="B349" s="78"/>
      <c r="C349" s="78"/>
      <c r="D349" s="78"/>
      <c r="E349" s="78"/>
      <c r="F349" s="78"/>
      <c r="G349" s="78"/>
      <c r="H349" s="78"/>
      <c r="I349" s="78"/>
      <c r="J349" s="78"/>
      <c r="K349" s="78"/>
      <c r="L349" s="78"/>
      <c r="M349" s="78"/>
      <c r="N349" s="78"/>
      <c r="O349" s="78"/>
      <c r="P349" s="78"/>
      <c r="Q349" s="78"/>
      <c r="R349" s="78"/>
      <c r="S349" s="78"/>
      <c r="T349" s="78"/>
      <c r="U349" s="78"/>
      <c r="V349" s="78"/>
      <c r="W349" s="78"/>
      <c r="X349" s="78"/>
      <c r="Y349" s="78"/>
      <c r="Z349" s="78"/>
      <c r="AA349" s="78"/>
      <c r="AB349" s="78"/>
      <c r="AC349" s="78"/>
      <c r="AD349" s="78"/>
      <c r="AE349" s="78"/>
      <c r="AF349" s="78"/>
      <c r="AG349" s="78"/>
      <c r="AH349" s="78"/>
      <c r="AI349" s="78"/>
      <c r="AJ349" s="78"/>
      <c r="AK349" s="78"/>
      <c r="AL349" s="78"/>
      <c r="AM349" s="78"/>
      <c r="AN349" s="78"/>
      <c r="AO349" s="78"/>
      <c r="AP349" s="78"/>
      <c r="AQ349" s="78"/>
      <c r="AR349" s="78"/>
      <c r="AS349" s="78"/>
      <c r="AT349" s="78"/>
      <c r="AU349" s="78"/>
      <c r="AV349" s="78"/>
      <c r="AW349" s="78"/>
      <c r="AX349" s="78"/>
      <c r="AY349" s="78"/>
    </row>
    <row r="350" spans="1:51">
      <c r="A350" s="78"/>
      <c r="B350" s="78"/>
      <c r="C350" s="78"/>
      <c r="D350" s="78"/>
      <c r="E350" s="78"/>
      <c r="F350" s="78"/>
      <c r="G350" s="78"/>
      <c r="H350" s="78"/>
      <c r="I350" s="78"/>
      <c r="J350" s="78"/>
      <c r="K350" s="78"/>
      <c r="L350" s="78"/>
      <c r="M350" s="78"/>
      <c r="N350" s="78"/>
      <c r="O350" s="78"/>
      <c r="P350" s="78"/>
      <c r="Q350" s="78"/>
      <c r="R350" s="78"/>
      <c r="S350" s="78"/>
      <c r="T350" s="78"/>
      <c r="U350" s="78"/>
      <c r="V350" s="78"/>
      <c r="W350" s="78"/>
      <c r="X350" s="78"/>
      <c r="Y350" s="78"/>
      <c r="Z350" s="78"/>
      <c r="AA350" s="78"/>
      <c r="AB350" s="78"/>
      <c r="AC350" s="78"/>
      <c r="AD350" s="78"/>
      <c r="AE350" s="78"/>
      <c r="AF350" s="78"/>
      <c r="AG350" s="78"/>
      <c r="AH350" s="78"/>
      <c r="AI350" s="78"/>
      <c r="AJ350" s="78"/>
      <c r="AK350" s="78"/>
      <c r="AL350" s="78"/>
      <c r="AM350" s="78"/>
      <c r="AN350" s="78"/>
      <c r="AO350" s="78"/>
      <c r="AP350" s="78"/>
      <c r="AQ350" s="78"/>
      <c r="AR350" s="78"/>
      <c r="AS350" s="78"/>
      <c r="AT350" s="78"/>
      <c r="AU350" s="78"/>
      <c r="AV350" s="78"/>
      <c r="AW350" s="78"/>
      <c r="AX350" s="78"/>
      <c r="AY350" s="78"/>
    </row>
    <row r="351" spans="1:51">
      <c r="A351" s="78"/>
      <c r="B351" s="78"/>
      <c r="C351" s="78"/>
      <c r="D351" s="78"/>
      <c r="E351" s="78"/>
      <c r="F351" s="78"/>
      <c r="G351" s="78"/>
      <c r="H351" s="78"/>
      <c r="I351" s="78"/>
      <c r="J351" s="78"/>
      <c r="K351" s="78"/>
      <c r="L351" s="78"/>
      <c r="M351" s="78"/>
      <c r="N351" s="78"/>
      <c r="O351" s="78"/>
      <c r="P351" s="78"/>
      <c r="Q351" s="78"/>
      <c r="R351" s="78"/>
      <c r="S351" s="78"/>
      <c r="T351" s="78"/>
      <c r="U351" s="78"/>
      <c r="V351" s="78"/>
      <c r="W351" s="78"/>
      <c r="X351" s="78"/>
      <c r="Y351" s="78"/>
      <c r="Z351" s="78"/>
      <c r="AA351" s="78"/>
      <c r="AB351" s="78"/>
      <c r="AC351" s="78"/>
      <c r="AD351" s="78"/>
      <c r="AE351" s="78"/>
      <c r="AF351" s="78"/>
      <c r="AG351" s="78"/>
      <c r="AH351" s="78"/>
      <c r="AI351" s="78"/>
      <c r="AJ351" s="78"/>
      <c r="AK351" s="78"/>
      <c r="AL351" s="78"/>
      <c r="AM351" s="78"/>
      <c r="AN351" s="78"/>
      <c r="AO351" s="78"/>
      <c r="AP351" s="78"/>
      <c r="AQ351" s="78"/>
      <c r="AR351" s="78"/>
      <c r="AS351" s="78"/>
      <c r="AT351" s="78"/>
      <c r="AU351" s="78"/>
      <c r="AV351" s="78"/>
      <c r="AW351" s="78"/>
      <c r="AX351" s="78"/>
      <c r="AY351" s="78"/>
    </row>
    <row r="352" spans="1:51">
      <c r="A352" s="78"/>
      <c r="B352" s="78"/>
      <c r="C352" s="78"/>
      <c r="D352" s="78"/>
      <c r="E352" s="78"/>
      <c r="F352" s="78"/>
      <c r="G352" s="78"/>
      <c r="H352" s="78"/>
      <c r="I352" s="78"/>
      <c r="J352" s="78"/>
      <c r="K352" s="78"/>
      <c r="L352" s="78"/>
      <c r="M352" s="78"/>
      <c r="N352" s="78"/>
      <c r="O352" s="78"/>
      <c r="P352" s="78"/>
      <c r="Q352" s="78"/>
      <c r="R352" s="78"/>
      <c r="S352" s="78"/>
      <c r="T352" s="78"/>
      <c r="U352" s="78"/>
      <c r="V352" s="78"/>
      <c r="W352" s="78"/>
      <c r="X352" s="78"/>
      <c r="Y352" s="78"/>
      <c r="Z352" s="78"/>
      <c r="AA352" s="78"/>
      <c r="AB352" s="78"/>
      <c r="AC352" s="78"/>
      <c r="AD352" s="78"/>
      <c r="AE352" s="78"/>
      <c r="AF352" s="78"/>
      <c r="AG352" s="78"/>
      <c r="AH352" s="78"/>
      <c r="AI352" s="78"/>
      <c r="AJ352" s="78"/>
      <c r="AK352" s="78"/>
      <c r="AL352" s="78"/>
      <c r="AM352" s="78"/>
      <c r="AN352" s="78"/>
      <c r="AO352" s="78"/>
      <c r="AP352" s="78"/>
      <c r="AQ352" s="78"/>
      <c r="AR352" s="78"/>
      <c r="AS352" s="78"/>
      <c r="AT352" s="78"/>
      <c r="AU352" s="78"/>
      <c r="AV352" s="78"/>
      <c r="AW352" s="78"/>
      <c r="AX352" s="78"/>
      <c r="AY352" s="78"/>
    </row>
    <row r="353" spans="1:51">
      <c r="A353" s="78"/>
      <c r="B353" s="78"/>
      <c r="C353" s="78"/>
      <c r="D353" s="78"/>
      <c r="E353" s="78"/>
      <c r="F353" s="78"/>
      <c r="G353" s="78"/>
      <c r="H353" s="78"/>
      <c r="I353" s="78"/>
      <c r="J353" s="78"/>
      <c r="K353" s="78"/>
      <c r="L353" s="78"/>
      <c r="M353" s="78"/>
      <c r="N353" s="78"/>
      <c r="O353" s="78"/>
      <c r="P353" s="78"/>
      <c r="Q353" s="78"/>
      <c r="R353" s="78"/>
      <c r="S353" s="78"/>
      <c r="T353" s="78"/>
      <c r="U353" s="78"/>
      <c r="V353" s="78"/>
      <c r="W353" s="78"/>
      <c r="X353" s="78"/>
      <c r="Y353" s="78"/>
      <c r="Z353" s="78"/>
      <c r="AA353" s="78"/>
      <c r="AB353" s="78"/>
      <c r="AC353" s="78"/>
      <c r="AD353" s="78"/>
      <c r="AE353" s="78"/>
      <c r="AF353" s="78"/>
      <c r="AG353" s="78"/>
      <c r="AH353" s="78"/>
      <c r="AI353" s="78"/>
      <c r="AJ353" s="78"/>
      <c r="AK353" s="78"/>
      <c r="AL353" s="78"/>
      <c r="AM353" s="78"/>
      <c r="AN353" s="78"/>
      <c r="AO353" s="78"/>
      <c r="AP353" s="78"/>
      <c r="AQ353" s="78"/>
      <c r="AR353" s="78"/>
      <c r="AS353" s="78"/>
      <c r="AT353" s="78"/>
      <c r="AU353" s="78"/>
      <c r="AV353" s="78"/>
      <c r="AW353" s="78"/>
      <c r="AX353" s="78"/>
      <c r="AY353" s="78"/>
    </row>
    <row r="354" spans="1:51">
      <c r="A354" s="78"/>
      <c r="B354" s="78"/>
      <c r="C354" s="78"/>
      <c r="D354" s="78"/>
      <c r="E354" s="78"/>
      <c r="F354" s="78"/>
      <c r="G354" s="78"/>
      <c r="H354" s="78"/>
      <c r="I354" s="78"/>
      <c r="J354" s="78"/>
      <c r="K354" s="78"/>
      <c r="L354" s="78"/>
      <c r="M354" s="78"/>
      <c r="N354" s="78"/>
      <c r="O354" s="78"/>
      <c r="P354" s="78"/>
      <c r="Q354" s="78"/>
      <c r="R354" s="78"/>
      <c r="S354" s="78"/>
      <c r="T354" s="78"/>
      <c r="U354" s="78"/>
      <c r="V354" s="78"/>
      <c r="W354" s="78"/>
      <c r="X354" s="78"/>
      <c r="Y354" s="78"/>
      <c r="Z354" s="78"/>
      <c r="AA354" s="78"/>
      <c r="AB354" s="78"/>
      <c r="AC354" s="78"/>
      <c r="AD354" s="78"/>
      <c r="AE354" s="78"/>
      <c r="AF354" s="78"/>
      <c r="AG354" s="78"/>
      <c r="AH354" s="78"/>
      <c r="AI354" s="78"/>
      <c r="AJ354" s="78"/>
      <c r="AK354" s="78"/>
      <c r="AL354" s="78"/>
      <c r="AM354" s="78"/>
      <c r="AN354" s="78"/>
      <c r="AO354" s="78"/>
      <c r="AP354" s="78"/>
      <c r="AQ354" s="78"/>
      <c r="AR354" s="78"/>
      <c r="AS354" s="78"/>
      <c r="AT354" s="78"/>
      <c r="AU354" s="78"/>
      <c r="AV354" s="78"/>
      <c r="AW354" s="78"/>
      <c r="AX354" s="78"/>
      <c r="AY354" s="78"/>
    </row>
    <row r="355" spans="1:51">
      <c r="A355" s="78"/>
      <c r="B355" s="78"/>
      <c r="C355" s="78"/>
      <c r="D355" s="78"/>
      <c r="E355" s="78"/>
      <c r="F355" s="78"/>
      <c r="G355" s="78"/>
      <c r="H355" s="78"/>
      <c r="I355" s="78"/>
      <c r="J355" s="78"/>
      <c r="K355" s="78"/>
      <c r="L355" s="78"/>
      <c r="M355" s="78"/>
      <c r="N355" s="78"/>
      <c r="O355" s="78"/>
      <c r="P355" s="78"/>
      <c r="Q355" s="78"/>
      <c r="R355" s="78"/>
      <c r="S355" s="78"/>
      <c r="T355" s="78"/>
      <c r="U355" s="78"/>
      <c r="V355" s="78"/>
      <c r="W355" s="78"/>
      <c r="X355" s="78"/>
      <c r="Y355" s="78"/>
      <c r="Z355" s="78"/>
      <c r="AA355" s="78"/>
      <c r="AB355" s="78"/>
      <c r="AC355" s="78"/>
      <c r="AD355" s="78"/>
      <c r="AE355" s="78"/>
      <c r="AF355" s="78"/>
      <c r="AG355" s="78"/>
      <c r="AH355" s="78"/>
      <c r="AI355" s="78"/>
      <c r="AJ355" s="78"/>
      <c r="AK355" s="78"/>
      <c r="AL355" s="78"/>
      <c r="AM355" s="78"/>
      <c r="AN355" s="78"/>
      <c r="AO355" s="78"/>
      <c r="AP355" s="78"/>
      <c r="AQ355" s="78"/>
      <c r="AR355" s="78"/>
      <c r="AS355" s="78"/>
      <c r="AT355" s="78"/>
      <c r="AU355" s="78"/>
      <c r="AV355" s="78"/>
      <c r="AW355" s="78"/>
      <c r="AX355" s="78"/>
      <c r="AY355" s="78"/>
    </row>
    <row r="356" spans="1:51">
      <c r="A356" s="78"/>
      <c r="B356" s="78"/>
      <c r="C356" s="78"/>
      <c r="D356" s="78"/>
      <c r="E356" s="78"/>
      <c r="F356" s="78"/>
      <c r="G356" s="78"/>
      <c r="H356" s="78"/>
      <c r="I356" s="78"/>
      <c r="J356" s="78"/>
      <c r="K356" s="78"/>
      <c r="L356" s="78"/>
      <c r="M356" s="78"/>
      <c r="N356" s="78"/>
      <c r="O356" s="78"/>
      <c r="P356" s="78"/>
      <c r="Q356" s="78"/>
      <c r="R356" s="78"/>
      <c r="S356" s="78"/>
      <c r="T356" s="78"/>
      <c r="U356" s="78"/>
      <c r="V356" s="78"/>
      <c r="W356" s="78"/>
      <c r="X356" s="78"/>
      <c r="Y356" s="78"/>
      <c r="Z356" s="78"/>
      <c r="AA356" s="78"/>
      <c r="AB356" s="78"/>
      <c r="AC356" s="78"/>
      <c r="AD356" s="78"/>
      <c r="AE356" s="78"/>
      <c r="AF356" s="78"/>
      <c r="AG356" s="78"/>
      <c r="AH356" s="78"/>
      <c r="AI356" s="78"/>
      <c r="AJ356" s="78"/>
      <c r="AK356" s="78"/>
      <c r="AL356" s="78"/>
      <c r="AM356" s="78"/>
      <c r="AN356" s="78"/>
      <c r="AO356" s="78"/>
      <c r="AP356" s="78"/>
      <c r="AQ356" s="78"/>
      <c r="AR356" s="78"/>
      <c r="AS356" s="78"/>
      <c r="AT356" s="78"/>
      <c r="AU356" s="78"/>
      <c r="AV356" s="78"/>
      <c r="AW356" s="78"/>
      <c r="AX356" s="78"/>
      <c r="AY356" s="78"/>
    </row>
    <row r="357" spans="1:51">
      <c r="A357" s="78"/>
      <c r="B357" s="78"/>
      <c r="C357" s="78"/>
      <c r="D357" s="78"/>
      <c r="E357" s="78"/>
      <c r="F357" s="78"/>
      <c r="G357" s="78"/>
      <c r="H357" s="78"/>
      <c r="I357" s="78"/>
      <c r="J357" s="78"/>
      <c r="K357" s="78"/>
      <c r="L357" s="78"/>
      <c r="M357" s="78"/>
      <c r="N357" s="78"/>
      <c r="O357" s="78"/>
      <c r="P357" s="78"/>
      <c r="Q357" s="78"/>
      <c r="R357" s="78"/>
      <c r="S357" s="78"/>
      <c r="T357" s="78"/>
      <c r="U357" s="78"/>
      <c r="V357" s="78"/>
      <c r="W357" s="78"/>
      <c r="X357" s="78"/>
      <c r="Y357" s="78"/>
      <c r="Z357" s="78"/>
      <c r="AA357" s="78"/>
      <c r="AB357" s="78"/>
      <c r="AC357" s="78"/>
      <c r="AD357" s="78"/>
      <c r="AE357" s="78"/>
      <c r="AF357" s="78"/>
      <c r="AG357" s="78"/>
      <c r="AH357" s="78"/>
      <c r="AI357" s="78"/>
      <c r="AJ357" s="78"/>
      <c r="AK357" s="78"/>
      <c r="AL357" s="78"/>
      <c r="AM357" s="78"/>
      <c r="AN357" s="78"/>
      <c r="AO357" s="78"/>
      <c r="AP357" s="78"/>
      <c r="AQ357" s="78"/>
      <c r="AR357" s="78"/>
      <c r="AS357" s="78"/>
      <c r="AT357" s="78"/>
      <c r="AU357" s="78"/>
      <c r="AV357" s="78"/>
      <c r="AW357" s="78"/>
      <c r="AX357" s="78"/>
      <c r="AY357" s="78"/>
    </row>
    <row r="358" spans="1:51">
      <c r="A358" s="78"/>
      <c r="B358" s="78"/>
      <c r="C358" s="78"/>
      <c r="D358" s="78"/>
      <c r="E358" s="78"/>
      <c r="F358" s="78"/>
      <c r="G358" s="78"/>
      <c r="H358" s="78"/>
      <c r="I358" s="78"/>
      <c r="J358" s="78"/>
      <c r="K358" s="78"/>
      <c r="L358" s="78"/>
      <c r="M358" s="78"/>
      <c r="N358" s="78"/>
      <c r="O358" s="78"/>
      <c r="P358" s="78"/>
      <c r="Q358" s="78"/>
      <c r="R358" s="78"/>
      <c r="S358" s="78"/>
      <c r="T358" s="78"/>
      <c r="U358" s="78"/>
      <c r="V358" s="78"/>
      <c r="W358" s="78"/>
      <c r="X358" s="78"/>
      <c r="Y358" s="78"/>
      <c r="Z358" s="78"/>
      <c r="AA358" s="78"/>
      <c r="AB358" s="78"/>
      <c r="AC358" s="78"/>
      <c r="AD358" s="78"/>
      <c r="AE358" s="78"/>
      <c r="AF358" s="78"/>
      <c r="AG358" s="78"/>
      <c r="AH358" s="78"/>
      <c r="AI358" s="78"/>
      <c r="AJ358" s="78"/>
      <c r="AK358" s="78"/>
      <c r="AL358" s="78"/>
      <c r="AM358" s="78"/>
      <c r="AN358" s="78"/>
      <c r="AO358" s="78"/>
      <c r="AP358" s="78"/>
      <c r="AQ358" s="78"/>
      <c r="AR358" s="78"/>
      <c r="AS358" s="78"/>
      <c r="AT358" s="78"/>
      <c r="AU358" s="78"/>
      <c r="AV358" s="78"/>
      <c r="AW358" s="78"/>
      <c r="AX358" s="78"/>
      <c r="AY358" s="78"/>
    </row>
    <row r="359" spans="1:51">
      <c r="A359" s="78"/>
      <c r="B359" s="78"/>
      <c r="C359" s="78"/>
      <c r="D359" s="78"/>
      <c r="E359" s="78"/>
      <c r="F359" s="78"/>
      <c r="G359" s="78"/>
      <c r="H359" s="78"/>
      <c r="I359" s="78"/>
      <c r="J359" s="78"/>
      <c r="K359" s="78"/>
      <c r="L359" s="78"/>
      <c r="M359" s="78"/>
      <c r="N359" s="78"/>
      <c r="O359" s="78"/>
      <c r="P359" s="78"/>
      <c r="Q359" s="78"/>
      <c r="R359" s="78"/>
      <c r="S359" s="78"/>
      <c r="T359" s="78"/>
      <c r="U359" s="78"/>
      <c r="V359" s="78"/>
      <c r="W359" s="78"/>
      <c r="X359" s="78"/>
      <c r="Y359" s="78"/>
      <c r="Z359" s="78"/>
      <c r="AA359" s="78"/>
      <c r="AB359" s="78"/>
      <c r="AC359" s="78"/>
      <c r="AD359" s="78"/>
      <c r="AE359" s="78"/>
      <c r="AF359" s="78"/>
      <c r="AG359" s="78"/>
      <c r="AH359" s="78"/>
      <c r="AI359" s="78"/>
      <c r="AJ359" s="78"/>
      <c r="AK359" s="78"/>
      <c r="AL359" s="78"/>
      <c r="AM359" s="78"/>
      <c r="AN359" s="78"/>
      <c r="AO359" s="78"/>
      <c r="AP359" s="78"/>
      <c r="AQ359" s="78"/>
      <c r="AR359" s="78"/>
      <c r="AS359" s="78"/>
      <c r="AT359" s="78"/>
      <c r="AU359" s="78"/>
      <c r="AV359" s="78"/>
      <c r="AW359" s="78"/>
      <c r="AX359" s="78"/>
      <c r="AY359" s="78"/>
    </row>
    <row r="360" spans="1:51">
      <c r="A360" s="78"/>
      <c r="B360" s="78"/>
      <c r="C360" s="78"/>
      <c r="D360" s="78"/>
      <c r="E360" s="78"/>
      <c r="F360" s="78"/>
      <c r="G360" s="78"/>
      <c r="H360" s="78"/>
      <c r="I360" s="78"/>
      <c r="J360" s="78"/>
      <c r="K360" s="78"/>
      <c r="L360" s="78"/>
      <c r="M360" s="78"/>
      <c r="N360" s="78"/>
      <c r="O360" s="78"/>
      <c r="P360" s="78"/>
      <c r="Q360" s="78"/>
      <c r="R360" s="78"/>
      <c r="S360" s="78"/>
      <c r="T360" s="78"/>
      <c r="U360" s="78"/>
      <c r="V360" s="78"/>
      <c r="W360" s="78"/>
      <c r="X360" s="78"/>
      <c r="Y360" s="78"/>
      <c r="Z360" s="78"/>
      <c r="AA360" s="78"/>
      <c r="AB360" s="78"/>
      <c r="AC360" s="78"/>
      <c r="AD360" s="78"/>
      <c r="AE360" s="78"/>
      <c r="AF360" s="78"/>
      <c r="AG360" s="78"/>
      <c r="AH360" s="78"/>
      <c r="AI360" s="78"/>
      <c r="AJ360" s="78"/>
      <c r="AK360" s="78"/>
      <c r="AL360" s="78"/>
      <c r="AM360" s="78"/>
      <c r="AN360" s="78"/>
      <c r="AO360" s="78"/>
      <c r="AP360" s="78"/>
      <c r="AQ360" s="78"/>
      <c r="AR360" s="78"/>
      <c r="AS360" s="78"/>
      <c r="AT360" s="78"/>
      <c r="AU360" s="78"/>
      <c r="AV360" s="78"/>
      <c r="AW360" s="78"/>
      <c r="AX360" s="78"/>
      <c r="AY360" s="78"/>
    </row>
    <row r="361" spans="1:51">
      <c r="A361" s="78"/>
      <c r="B361" s="78"/>
      <c r="C361" s="78"/>
      <c r="D361" s="78"/>
      <c r="E361" s="78"/>
      <c r="F361" s="78"/>
      <c r="G361" s="78"/>
      <c r="H361" s="78"/>
      <c r="I361" s="78"/>
      <c r="J361" s="78"/>
      <c r="K361" s="78"/>
      <c r="L361" s="78"/>
      <c r="M361" s="78"/>
      <c r="N361" s="78"/>
      <c r="O361" s="78"/>
      <c r="P361" s="78"/>
      <c r="Q361" s="78"/>
      <c r="R361" s="78"/>
      <c r="S361" s="78"/>
      <c r="T361" s="78"/>
      <c r="U361" s="78"/>
      <c r="V361" s="78"/>
      <c r="W361" s="78"/>
      <c r="X361" s="78"/>
      <c r="Y361" s="78"/>
      <c r="Z361" s="78"/>
      <c r="AA361" s="78"/>
      <c r="AB361" s="78"/>
      <c r="AC361" s="78"/>
      <c r="AD361" s="78"/>
      <c r="AE361" s="78"/>
      <c r="AF361" s="78"/>
      <c r="AG361" s="78"/>
      <c r="AH361" s="78"/>
      <c r="AI361" s="78"/>
      <c r="AJ361" s="78"/>
      <c r="AK361" s="78"/>
      <c r="AL361" s="78"/>
      <c r="AM361" s="78"/>
      <c r="AN361" s="78"/>
      <c r="AO361" s="78"/>
      <c r="AP361" s="78"/>
      <c r="AQ361" s="78"/>
      <c r="AR361" s="78"/>
      <c r="AS361" s="78"/>
      <c r="AT361" s="78"/>
      <c r="AU361" s="78"/>
      <c r="AV361" s="78"/>
      <c r="AW361" s="78"/>
      <c r="AX361" s="78"/>
      <c r="AY361" s="78"/>
    </row>
    <row r="362" spans="1:51">
      <c r="A362" s="78"/>
      <c r="B362" s="78"/>
      <c r="C362" s="78"/>
      <c r="D362" s="78"/>
      <c r="E362" s="78"/>
      <c r="F362" s="78"/>
      <c r="G362" s="78"/>
      <c r="H362" s="78"/>
      <c r="I362" s="78"/>
      <c r="J362" s="78"/>
      <c r="K362" s="78"/>
      <c r="L362" s="78"/>
      <c r="M362" s="78"/>
      <c r="N362" s="78"/>
      <c r="O362" s="78"/>
      <c r="P362" s="78"/>
      <c r="Q362" s="78"/>
      <c r="R362" s="78"/>
      <c r="S362" s="78"/>
      <c r="T362" s="78"/>
      <c r="U362" s="78"/>
      <c r="V362" s="78"/>
      <c r="W362" s="78"/>
      <c r="X362" s="78"/>
      <c r="Y362" s="78"/>
      <c r="Z362" s="78"/>
      <c r="AA362" s="78"/>
      <c r="AB362" s="78"/>
      <c r="AC362" s="78"/>
      <c r="AD362" s="78"/>
      <c r="AE362" s="78"/>
      <c r="AF362" s="78"/>
      <c r="AG362" s="78"/>
      <c r="AH362" s="78"/>
      <c r="AI362" s="78"/>
      <c r="AJ362" s="78"/>
      <c r="AK362" s="78"/>
      <c r="AL362" s="78"/>
      <c r="AM362" s="78"/>
      <c r="AN362" s="78"/>
      <c r="AO362" s="78"/>
      <c r="AP362" s="78"/>
      <c r="AQ362" s="78"/>
      <c r="AR362" s="78"/>
      <c r="AS362" s="78"/>
      <c r="AT362" s="78"/>
      <c r="AU362" s="78"/>
      <c r="AV362" s="78"/>
      <c r="AW362" s="78"/>
      <c r="AX362" s="78"/>
      <c r="AY362" s="78"/>
    </row>
    <row r="363" spans="1:51">
      <c r="A363" s="78"/>
      <c r="B363" s="78"/>
      <c r="C363" s="78"/>
      <c r="D363" s="78"/>
      <c r="E363" s="78"/>
      <c r="F363" s="78"/>
      <c r="G363" s="78"/>
      <c r="H363" s="78"/>
      <c r="I363" s="78"/>
      <c r="J363" s="78"/>
      <c r="K363" s="78"/>
      <c r="L363" s="78"/>
      <c r="M363" s="78"/>
      <c r="N363" s="78"/>
      <c r="O363" s="78"/>
      <c r="P363" s="78"/>
      <c r="Q363" s="78"/>
      <c r="R363" s="78"/>
      <c r="S363" s="78"/>
      <c r="T363" s="78"/>
      <c r="U363" s="78"/>
      <c r="V363" s="78"/>
      <c r="W363" s="78"/>
      <c r="X363" s="78"/>
      <c r="Y363" s="78"/>
      <c r="Z363" s="78"/>
      <c r="AA363" s="78"/>
      <c r="AB363" s="78"/>
      <c r="AC363" s="78"/>
      <c r="AD363" s="78"/>
      <c r="AE363" s="78"/>
      <c r="AF363" s="78"/>
      <c r="AG363" s="78"/>
      <c r="AH363" s="78"/>
      <c r="AI363" s="78"/>
      <c r="AJ363" s="78"/>
      <c r="AK363" s="78"/>
      <c r="AL363" s="78"/>
      <c r="AM363" s="78"/>
      <c r="AN363" s="78"/>
      <c r="AO363" s="78"/>
      <c r="AP363" s="78"/>
      <c r="AQ363" s="78"/>
      <c r="AR363" s="78"/>
      <c r="AS363" s="78"/>
      <c r="AT363" s="78"/>
      <c r="AU363" s="78"/>
      <c r="AV363" s="78"/>
      <c r="AW363" s="78"/>
      <c r="AX363" s="78"/>
      <c r="AY363" s="78"/>
    </row>
    <row r="364" spans="1:51">
      <c r="A364" s="78"/>
      <c r="B364" s="78"/>
      <c r="C364" s="78"/>
      <c r="D364" s="78"/>
      <c r="E364" s="78"/>
      <c r="F364" s="78"/>
      <c r="G364" s="78"/>
      <c r="H364" s="78"/>
      <c r="I364" s="78"/>
      <c r="J364" s="78"/>
      <c r="K364" s="78"/>
      <c r="L364" s="78"/>
      <c r="M364" s="78"/>
      <c r="N364" s="78"/>
      <c r="O364" s="78"/>
      <c r="P364" s="78"/>
      <c r="Q364" s="78"/>
      <c r="R364" s="78"/>
      <c r="S364" s="78"/>
      <c r="T364" s="78"/>
      <c r="U364" s="78"/>
      <c r="V364" s="78"/>
      <c r="W364" s="78"/>
      <c r="X364" s="78"/>
      <c r="Y364" s="78"/>
      <c r="Z364" s="78"/>
      <c r="AA364" s="78"/>
      <c r="AB364" s="78"/>
      <c r="AC364" s="78"/>
      <c r="AD364" s="78"/>
      <c r="AE364" s="78"/>
      <c r="AF364" s="78"/>
      <c r="AG364" s="78"/>
      <c r="AH364" s="78"/>
      <c r="AI364" s="78"/>
      <c r="AJ364" s="78"/>
      <c r="AK364" s="78"/>
      <c r="AL364" s="78"/>
      <c r="AM364" s="78"/>
      <c r="AN364" s="78"/>
      <c r="AO364" s="78"/>
      <c r="AP364" s="78"/>
      <c r="AQ364" s="78"/>
      <c r="AR364" s="78"/>
      <c r="AS364" s="78"/>
      <c r="AT364" s="78"/>
      <c r="AU364" s="78"/>
      <c r="AV364" s="78"/>
      <c r="AW364" s="78"/>
      <c r="AX364" s="78"/>
      <c r="AY364" s="78"/>
    </row>
    <row r="365" spans="1:51">
      <c r="A365" s="78"/>
      <c r="B365" s="78"/>
      <c r="C365" s="78"/>
      <c r="D365" s="78"/>
      <c r="E365" s="78"/>
      <c r="F365" s="78"/>
      <c r="G365" s="78"/>
      <c r="H365" s="78"/>
      <c r="I365" s="78"/>
      <c r="J365" s="78"/>
      <c r="K365" s="78"/>
      <c r="L365" s="78"/>
      <c r="M365" s="78"/>
      <c r="N365" s="78"/>
      <c r="O365" s="78"/>
      <c r="P365" s="78"/>
      <c r="Q365" s="78"/>
      <c r="R365" s="78"/>
      <c r="S365" s="78"/>
      <c r="T365" s="78"/>
      <c r="U365" s="78"/>
      <c r="V365" s="78"/>
      <c r="W365" s="78"/>
      <c r="X365" s="78"/>
      <c r="Y365" s="78"/>
      <c r="Z365" s="78"/>
      <c r="AA365" s="78"/>
      <c r="AB365" s="78"/>
      <c r="AC365" s="78"/>
      <c r="AD365" s="78"/>
      <c r="AE365" s="78"/>
      <c r="AF365" s="78"/>
      <c r="AG365" s="78"/>
      <c r="AH365" s="78"/>
      <c r="AI365" s="78"/>
      <c r="AJ365" s="78"/>
      <c r="AK365" s="78"/>
      <c r="AL365" s="78"/>
      <c r="AM365" s="78"/>
      <c r="AN365" s="78"/>
      <c r="AO365" s="78"/>
      <c r="AP365" s="78"/>
      <c r="AQ365" s="78"/>
      <c r="AR365" s="78"/>
      <c r="AS365" s="78"/>
      <c r="AT365" s="78"/>
      <c r="AU365" s="78"/>
      <c r="AV365" s="78"/>
      <c r="AW365" s="78"/>
      <c r="AX365" s="78"/>
      <c r="AY365" s="78"/>
    </row>
    <row r="366" spans="1:51">
      <c r="A366" s="78"/>
      <c r="B366" s="78"/>
      <c r="C366" s="78"/>
      <c r="D366" s="78"/>
      <c r="E366" s="78"/>
      <c r="F366" s="78"/>
      <c r="G366" s="78"/>
      <c r="H366" s="78"/>
      <c r="I366" s="78"/>
      <c r="J366" s="78"/>
      <c r="K366" s="78"/>
      <c r="L366" s="78"/>
      <c r="M366" s="78"/>
      <c r="N366" s="78"/>
      <c r="O366" s="78"/>
      <c r="P366" s="78"/>
      <c r="Q366" s="78"/>
      <c r="R366" s="78"/>
      <c r="S366" s="78"/>
      <c r="T366" s="78"/>
      <c r="U366" s="78"/>
      <c r="V366" s="78"/>
      <c r="W366" s="78"/>
      <c r="X366" s="78"/>
      <c r="Y366" s="78"/>
      <c r="Z366" s="78"/>
      <c r="AA366" s="78"/>
      <c r="AB366" s="78"/>
      <c r="AC366" s="78"/>
      <c r="AD366" s="78"/>
      <c r="AE366" s="78"/>
      <c r="AF366" s="78"/>
      <c r="AG366" s="78"/>
      <c r="AH366" s="78"/>
      <c r="AI366" s="78"/>
      <c r="AJ366" s="78"/>
      <c r="AK366" s="78"/>
      <c r="AL366" s="78"/>
      <c r="AM366" s="78"/>
      <c r="AN366" s="78"/>
      <c r="AO366" s="78"/>
      <c r="AP366" s="78"/>
      <c r="AQ366" s="78"/>
      <c r="AR366" s="78"/>
      <c r="AS366" s="78"/>
      <c r="AT366" s="78"/>
      <c r="AU366" s="78"/>
      <c r="AV366" s="78"/>
      <c r="AW366" s="78"/>
      <c r="AX366" s="78"/>
      <c r="AY366" s="78"/>
    </row>
    <row r="367" spans="1:51">
      <c r="A367" s="78"/>
      <c r="B367" s="78"/>
      <c r="C367" s="78"/>
      <c r="D367" s="78"/>
      <c r="E367" s="78"/>
      <c r="F367" s="78"/>
      <c r="G367" s="78"/>
      <c r="H367" s="78"/>
      <c r="I367" s="78"/>
      <c r="J367" s="78"/>
      <c r="K367" s="78"/>
      <c r="L367" s="78"/>
      <c r="M367" s="78"/>
      <c r="N367" s="78"/>
      <c r="O367" s="78"/>
      <c r="P367" s="78"/>
      <c r="Q367" s="78"/>
      <c r="R367" s="78"/>
      <c r="S367" s="78"/>
      <c r="T367" s="78"/>
      <c r="U367" s="78"/>
      <c r="V367" s="78"/>
      <c r="W367" s="78"/>
      <c r="X367" s="78"/>
      <c r="Y367" s="78"/>
      <c r="Z367" s="78"/>
      <c r="AA367" s="78"/>
      <c r="AB367" s="78"/>
      <c r="AC367" s="78"/>
      <c r="AD367" s="78"/>
      <c r="AE367" s="78"/>
      <c r="AF367" s="78"/>
      <c r="AG367" s="78"/>
      <c r="AH367" s="78"/>
      <c r="AI367" s="78"/>
      <c r="AJ367" s="78"/>
      <c r="AK367" s="78"/>
      <c r="AL367" s="78"/>
      <c r="AM367" s="78"/>
      <c r="AN367" s="78"/>
      <c r="AO367" s="78"/>
      <c r="AP367" s="78"/>
      <c r="AQ367" s="78"/>
      <c r="AR367" s="78"/>
      <c r="AS367" s="78"/>
      <c r="AT367" s="78"/>
      <c r="AU367" s="78"/>
      <c r="AV367" s="78"/>
      <c r="AW367" s="78"/>
      <c r="AX367" s="78"/>
      <c r="AY367" s="78"/>
    </row>
    <row r="368" spans="1:51">
      <c r="A368" s="78"/>
      <c r="B368" s="78"/>
      <c r="C368" s="78"/>
      <c r="D368" s="78"/>
      <c r="E368" s="78"/>
      <c r="F368" s="78"/>
      <c r="G368" s="78"/>
      <c r="H368" s="78"/>
      <c r="I368" s="78"/>
      <c r="J368" s="78"/>
      <c r="K368" s="78"/>
      <c r="L368" s="78"/>
      <c r="M368" s="78"/>
      <c r="N368" s="78"/>
      <c r="O368" s="78"/>
      <c r="P368" s="78"/>
      <c r="Q368" s="78"/>
      <c r="R368" s="78"/>
      <c r="S368" s="78"/>
      <c r="T368" s="78"/>
      <c r="U368" s="78"/>
      <c r="V368" s="78"/>
      <c r="W368" s="78"/>
      <c r="X368" s="78"/>
      <c r="Y368" s="78"/>
      <c r="Z368" s="78"/>
      <c r="AA368" s="78"/>
      <c r="AB368" s="78"/>
      <c r="AC368" s="78"/>
      <c r="AD368" s="78"/>
      <c r="AE368" s="78"/>
      <c r="AF368" s="78"/>
      <c r="AG368" s="78"/>
      <c r="AH368" s="78"/>
      <c r="AI368" s="78"/>
      <c r="AJ368" s="78"/>
      <c r="AK368" s="78"/>
      <c r="AL368" s="78"/>
      <c r="AM368" s="78"/>
      <c r="AN368" s="78"/>
      <c r="AO368" s="78"/>
      <c r="AP368" s="78"/>
      <c r="AQ368" s="78"/>
      <c r="AR368" s="78"/>
      <c r="AS368" s="78"/>
      <c r="AT368" s="78"/>
      <c r="AU368" s="78"/>
      <c r="AV368" s="78"/>
      <c r="AW368" s="78"/>
      <c r="AX368" s="78"/>
      <c r="AY368" s="78"/>
    </row>
    <row r="369" spans="1:51">
      <c r="A369" s="78"/>
      <c r="B369" s="78"/>
      <c r="C369" s="78"/>
      <c r="D369" s="78"/>
      <c r="E369" s="78"/>
      <c r="F369" s="78"/>
      <c r="G369" s="78"/>
      <c r="H369" s="78"/>
      <c r="I369" s="78"/>
      <c r="J369" s="78"/>
      <c r="K369" s="78"/>
      <c r="L369" s="78"/>
      <c r="M369" s="78"/>
      <c r="N369" s="78"/>
      <c r="O369" s="78"/>
      <c r="P369" s="78"/>
      <c r="Q369" s="78"/>
      <c r="R369" s="78"/>
      <c r="S369" s="78"/>
      <c r="T369" s="78"/>
      <c r="U369" s="78"/>
      <c r="V369" s="78"/>
      <c r="W369" s="78"/>
      <c r="X369" s="78"/>
      <c r="Y369" s="78"/>
      <c r="Z369" s="78"/>
      <c r="AA369" s="78"/>
      <c r="AB369" s="78"/>
      <c r="AC369" s="78"/>
      <c r="AD369" s="78"/>
      <c r="AE369" s="78"/>
      <c r="AF369" s="78"/>
      <c r="AG369" s="78"/>
      <c r="AH369" s="78"/>
      <c r="AI369" s="78"/>
      <c r="AJ369" s="78"/>
      <c r="AK369" s="78"/>
      <c r="AL369" s="78"/>
      <c r="AM369" s="78"/>
      <c r="AN369" s="78"/>
      <c r="AO369" s="78"/>
      <c r="AP369" s="78"/>
      <c r="AQ369" s="78"/>
      <c r="AR369" s="78"/>
      <c r="AS369" s="78"/>
      <c r="AT369" s="78"/>
      <c r="AU369" s="78"/>
      <c r="AV369" s="78"/>
      <c r="AW369" s="78"/>
      <c r="AX369" s="78"/>
      <c r="AY369" s="78"/>
    </row>
    <row r="370" spans="1:51">
      <c r="A370" s="78"/>
      <c r="B370" s="78"/>
      <c r="C370" s="78"/>
      <c r="D370" s="78"/>
      <c r="E370" s="78"/>
      <c r="F370" s="78"/>
      <c r="G370" s="78"/>
      <c r="H370" s="78"/>
      <c r="I370" s="78"/>
      <c r="J370" s="78"/>
      <c r="K370" s="78"/>
      <c r="L370" s="78"/>
      <c r="M370" s="78"/>
      <c r="N370" s="78"/>
      <c r="O370" s="78"/>
      <c r="P370" s="78"/>
      <c r="Q370" s="78"/>
      <c r="R370" s="78"/>
      <c r="S370" s="78"/>
      <c r="T370" s="78"/>
      <c r="U370" s="78"/>
      <c r="V370" s="78"/>
      <c r="W370" s="78"/>
      <c r="X370" s="78"/>
      <c r="Y370" s="78"/>
      <c r="Z370" s="78"/>
      <c r="AA370" s="78"/>
      <c r="AB370" s="78"/>
      <c r="AC370" s="78"/>
      <c r="AD370" s="78"/>
      <c r="AE370" s="78"/>
      <c r="AF370" s="78"/>
      <c r="AG370" s="78"/>
      <c r="AH370" s="78"/>
      <c r="AI370" s="78"/>
      <c r="AJ370" s="78"/>
      <c r="AK370" s="78"/>
      <c r="AL370" s="78"/>
      <c r="AM370" s="78"/>
      <c r="AN370" s="78"/>
      <c r="AO370" s="78"/>
      <c r="AP370" s="78"/>
      <c r="AQ370" s="78"/>
      <c r="AR370" s="78"/>
      <c r="AS370" s="78"/>
      <c r="AT370" s="78"/>
      <c r="AU370" s="78"/>
      <c r="AV370" s="78"/>
      <c r="AW370" s="78"/>
      <c r="AX370" s="78"/>
      <c r="AY370" s="78"/>
    </row>
    <row r="371" spans="1:51">
      <c r="A371" s="78"/>
      <c r="B371" s="78"/>
      <c r="C371" s="78"/>
      <c r="D371" s="78"/>
      <c r="E371" s="78"/>
      <c r="F371" s="78"/>
      <c r="G371" s="78"/>
      <c r="H371" s="78"/>
      <c r="I371" s="78"/>
      <c r="J371" s="78"/>
      <c r="K371" s="78"/>
      <c r="L371" s="78"/>
      <c r="M371" s="78"/>
      <c r="N371" s="78"/>
      <c r="O371" s="78"/>
      <c r="P371" s="78"/>
      <c r="Q371" s="78"/>
      <c r="R371" s="78"/>
      <c r="S371" s="78"/>
      <c r="T371" s="78"/>
      <c r="U371" s="78"/>
      <c r="V371" s="78"/>
      <c r="W371" s="78"/>
      <c r="X371" s="78"/>
      <c r="Y371" s="78"/>
      <c r="Z371" s="78"/>
      <c r="AA371" s="78"/>
      <c r="AB371" s="78"/>
      <c r="AC371" s="78"/>
      <c r="AD371" s="78"/>
      <c r="AE371" s="78"/>
      <c r="AF371" s="78"/>
      <c r="AG371" s="78"/>
      <c r="AH371" s="78"/>
      <c r="AI371" s="78"/>
      <c r="AJ371" s="78"/>
      <c r="AK371" s="78"/>
      <c r="AL371" s="78"/>
      <c r="AM371" s="78"/>
      <c r="AN371" s="78"/>
      <c r="AO371" s="78"/>
      <c r="AP371" s="78"/>
      <c r="AQ371" s="78"/>
      <c r="AR371" s="78"/>
      <c r="AS371" s="78"/>
      <c r="AT371" s="78"/>
      <c r="AU371" s="78"/>
      <c r="AV371" s="78"/>
      <c r="AW371" s="78"/>
      <c r="AX371" s="78"/>
      <c r="AY371" s="78"/>
    </row>
    <row r="372" spans="1:51">
      <c r="A372" s="78"/>
      <c r="B372" s="78"/>
      <c r="C372" s="78"/>
      <c r="D372" s="78"/>
      <c r="E372" s="78"/>
      <c r="F372" s="78"/>
      <c r="G372" s="78"/>
      <c r="H372" s="78"/>
      <c r="I372" s="78"/>
      <c r="J372" s="78"/>
      <c r="K372" s="78"/>
      <c r="L372" s="78"/>
      <c r="M372" s="78"/>
      <c r="N372" s="78"/>
      <c r="O372" s="78"/>
      <c r="P372" s="78"/>
      <c r="Q372" s="78"/>
      <c r="R372" s="78"/>
      <c r="S372" s="78"/>
      <c r="T372" s="78"/>
      <c r="U372" s="78"/>
      <c r="V372" s="78"/>
      <c r="W372" s="78"/>
      <c r="X372" s="78"/>
      <c r="Y372" s="78"/>
      <c r="Z372" s="78"/>
      <c r="AA372" s="78"/>
      <c r="AB372" s="78"/>
      <c r="AC372" s="78"/>
      <c r="AD372" s="78"/>
      <c r="AE372" s="78"/>
      <c r="AF372" s="78"/>
      <c r="AG372" s="78"/>
      <c r="AH372" s="78"/>
      <c r="AI372" s="78"/>
      <c r="AJ372" s="78"/>
      <c r="AK372" s="78"/>
      <c r="AL372" s="78"/>
      <c r="AM372" s="78"/>
      <c r="AN372" s="78"/>
      <c r="AO372" s="78"/>
      <c r="AP372" s="78"/>
      <c r="AQ372" s="78"/>
      <c r="AR372" s="78"/>
      <c r="AS372" s="78"/>
      <c r="AT372" s="78"/>
      <c r="AU372" s="78"/>
      <c r="AV372" s="78"/>
      <c r="AW372" s="78"/>
      <c r="AX372" s="78"/>
      <c r="AY372" s="78"/>
    </row>
    <row r="373" spans="1:51">
      <c r="A373" s="78"/>
      <c r="B373" s="78"/>
      <c r="C373" s="78"/>
      <c r="D373" s="78"/>
      <c r="E373" s="78"/>
      <c r="F373" s="78"/>
      <c r="G373" s="78"/>
      <c r="H373" s="78"/>
      <c r="I373" s="78"/>
      <c r="J373" s="78"/>
      <c r="K373" s="78"/>
      <c r="L373" s="78"/>
      <c r="M373" s="78"/>
      <c r="N373" s="78"/>
      <c r="O373" s="78"/>
      <c r="P373" s="78"/>
      <c r="Q373" s="78"/>
      <c r="R373" s="78"/>
      <c r="S373" s="78"/>
      <c r="T373" s="78"/>
      <c r="U373" s="78"/>
      <c r="V373" s="78"/>
      <c r="W373" s="78"/>
      <c r="X373" s="78"/>
      <c r="Y373" s="78"/>
      <c r="Z373" s="78"/>
      <c r="AA373" s="78"/>
      <c r="AB373" s="78"/>
      <c r="AC373" s="78"/>
      <c r="AD373" s="78"/>
      <c r="AE373" s="78"/>
      <c r="AF373" s="78"/>
      <c r="AG373" s="78"/>
      <c r="AH373" s="78"/>
      <c r="AI373" s="78"/>
      <c r="AJ373" s="78"/>
      <c r="AK373" s="78"/>
      <c r="AL373" s="78"/>
      <c r="AM373" s="78"/>
      <c r="AN373" s="78"/>
      <c r="AO373" s="78"/>
      <c r="AP373" s="78"/>
      <c r="AQ373" s="78"/>
      <c r="AR373" s="78"/>
      <c r="AS373" s="78"/>
      <c r="AT373" s="78"/>
      <c r="AU373" s="78"/>
      <c r="AV373" s="78"/>
      <c r="AW373" s="78"/>
      <c r="AX373" s="78"/>
      <c r="AY373" s="78"/>
    </row>
    <row r="374" spans="1:51">
      <c r="A374" s="78"/>
      <c r="B374" s="78"/>
      <c r="C374" s="78"/>
      <c r="D374" s="78"/>
      <c r="E374" s="78"/>
      <c r="F374" s="78"/>
      <c r="G374" s="78"/>
      <c r="H374" s="78"/>
      <c r="I374" s="78"/>
      <c r="J374" s="78"/>
      <c r="K374" s="78"/>
      <c r="L374" s="78"/>
      <c r="M374" s="78"/>
      <c r="N374" s="78"/>
      <c r="O374" s="78"/>
      <c r="P374" s="78"/>
      <c r="Q374" s="78"/>
      <c r="R374" s="78"/>
      <c r="S374" s="78"/>
      <c r="T374" s="78"/>
      <c r="U374" s="78"/>
      <c r="V374" s="78"/>
      <c r="W374" s="78"/>
      <c r="X374" s="78"/>
      <c r="Y374" s="78"/>
      <c r="Z374" s="78"/>
      <c r="AA374" s="78"/>
      <c r="AB374" s="78"/>
      <c r="AC374" s="78"/>
      <c r="AD374" s="78"/>
      <c r="AE374" s="78"/>
      <c r="AF374" s="78"/>
      <c r="AG374" s="78"/>
      <c r="AH374" s="78"/>
      <c r="AI374" s="78"/>
      <c r="AJ374" s="78"/>
      <c r="AK374" s="78"/>
      <c r="AL374" s="78"/>
      <c r="AM374" s="78"/>
      <c r="AN374" s="78"/>
      <c r="AO374" s="78"/>
      <c r="AP374" s="78"/>
      <c r="AQ374" s="78"/>
      <c r="AR374" s="78"/>
      <c r="AS374" s="78"/>
      <c r="AT374" s="78"/>
      <c r="AU374" s="78"/>
      <c r="AV374" s="78"/>
      <c r="AW374" s="78"/>
      <c r="AX374" s="78"/>
      <c r="AY374" s="78"/>
    </row>
    <row r="375" spans="1:51">
      <c r="A375" s="78"/>
      <c r="B375" s="78"/>
      <c r="C375" s="78"/>
      <c r="D375" s="78"/>
      <c r="E375" s="78"/>
      <c r="F375" s="78"/>
      <c r="G375" s="78"/>
      <c r="H375" s="78"/>
      <c r="I375" s="78"/>
      <c r="J375" s="78"/>
      <c r="K375" s="78"/>
      <c r="L375" s="78"/>
      <c r="M375" s="78"/>
      <c r="N375" s="78"/>
      <c r="O375" s="78"/>
      <c r="P375" s="78"/>
      <c r="Q375" s="78"/>
      <c r="R375" s="78"/>
      <c r="S375" s="78"/>
      <c r="T375" s="78"/>
      <c r="U375" s="78"/>
      <c r="V375" s="78"/>
      <c r="W375" s="78"/>
      <c r="X375" s="78"/>
      <c r="Y375" s="78"/>
      <c r="Z375" s="78"/>
      <c r="AA375" s="78"/>
      <c r="AB375" s="78"/>
      <c r="AC375" s="78"/>
      <c r="AD375" s="78"/>
      <c r="AE375" s="78"/>
      <c r="AF375" s="78"/>
      <c r="AG375" s="78"/>
      <c r="AH375" s="78"/>
      <c r="AI375" s="78"/>
      <c r="AJ375" s="78"/>
      <c r="AK375" s="78"/>
      <c r="AL375" s="78"/>
      <c r="AM375" s="78"/>
      <c r="AN375" s="78"/>
      <c r="AO375" s="78"/>
      <c r="AP375" s="78"/>
      <c r="AQ375" s="78"/>
      <c r="AR375" s="78"/>
      <c r="AS375" s="78"/>
      <c r="AT375" s="78"/>
      <c r="AU375" s="78"/>
      <c r="AV375" s="78"/>
      <c r="AW375" s="78"/>
      <c r="AX375" s="78"/>
      <c r="AY375" s="78"/>
    </row>
    <row r="376" spans="1:51">
      <c r="A376" s="78"/>
      <c r="B376" s="78"/>
      <c r="C376" s="78"/>
      <c r="D376" s="78"/>
      <c r="E376" s="78"/>
      <c r="F376" s="78"/>
      <c r="G376" s="78"/>
      <c r="H376" s="78"/>
      <c r="I376" s="78"/>
      <c r="J376" s="78"/>
      <c r="K376" s="78"/>
      <c r="L376" s="78"/>
      <c r="M376" s="78"/>
      <c r="N376" s="78"/>
      <c r="O376" s="78"/>
      <c r="P376" s="78"/>
      <c r="Q376" s="78"/>
      <c r="R376" s="78"/>
      <c r="S376" s="78"/>
      <c r="T376" s="78"/>
      <c r="U376" s="78"/>
      <c r="V376" s="78"/>
      <c r="W376" s="78"/>
      <c r="X376" s="78"/>
      <c r="Y376" s="78"/>
      <c r="Z376" s="78"/>
      <c r="AA376" s="78"/>
      <c r="AB376" s="78"/>
      <c r="AC376" s="78"/>
      <c r="AD376" s="78"/>
      <c r="AE376" s="78"/>
      <c r="AF376" s="78"/>
      <c r="AG376" s="78"/>
      <c r="AH376" s="78"/>
      <c r="AI376" s="78"/>
      <c r="AJ376" s="78"/>
      <c r="AK376" s="78"/>
      <c r="AL376" s="78"/>
      <c r="AM376" s="78"/>
      <c r="AN376" s="78"/>
      <c r="AO376" s="78"/>
      <c r="AP376" s="78"/>
      <c r="AQ376" s="78"/>
      <c r="AR376" s="78"/>
      <c r="AS376" s="78"/>
      <c r="AT376" s="78"/>
      <c r="AU376" s="78"/>
      <c r="AV376" s="78"/>
      <c r="AW376" s="78"/>
      <c r="AX376" s="78"/>
      <c r="AY376" s="78"/>
    </row>
    <row r="377" spans="1:51">
      <c r="A377" s="78"/>
      <c r="B377" s="78"/>
      <c r="C377" s="78"/>
      <c r="D377" s="78"/>
      <c r="E377" s="78"/>
      <c r="F377" s="78"/>
      <c r="G377" s="78"/>
      <c r="H377" s="78"/>
      <c r="I377" s="78"/>
      <c r="J377" s="78"/>
      <c r="K377" s="78"/>
      <c r="L377" s="78"/>
      <c r="M377" s="78"/>
      <c r="N377" s="78"/>
      <c r="O377" s="78"/>
      <c r="P377" s="78"/>
      <c r="Q377" s="78"/>
      <c r="R377" s="78"/>
      <c r="S377" s="78"/>
      <c r="T377" s="78"/>
      <c r="U377" s="78"/>
      <c r="V377" s="78"/>
      <c r="W377" s="78"/>
      <c r="X377" s="78"/>
      <c r="Y377" s="78"/>
      <c r="Z377" s="78"/>
      <c r="AA377" s="78"/>
      <c r="AB377" s="78"/>
      <c r="AC377" s="78"/>
      <c r="AD377" s="78"/>
      <c r="AE377" s="78"/>
      <c r="AF377" s="78"/>
      <c r="AG377" s="78"/>
      <c r="AH377" s="78"/>
      <c r="AI377" s="78"/>
      <c r="AJ377" s="78"/>
      <c r="AK377" s="78"/>
      <c r="AL377" s="78"/>
      <c r="AM377" s="78"/>
      <c r="AN377" s="78"/>
      <c r="AO377" s="78"/>
      <c r="AP377" s="78"/>
      <c r="AQ377" s="78"/>
      <c r="AR377" s="78"/>
      <c r="AS377" s="78"/>
      <c r="AT377" s="78"/>
      <c r="AU377" s="78"/>
      <c r="AV377" s="78"/>
      <c r="AW377" s="78"/>
      <c r="AX377" s="78"/>
      <c r="AY377" s="78"/>
    </row>
    <row r="378" spans="1:51">
      <c r="A378" s="78"/>
      <c r="B378" s="78"/>
      <c r="C378" s="78"/>
      <c r="D378" s="78"/>
      <c r="E378" s="78"/>
      <c r="F378" s="78"/>
      <c r="G378" s="78"/>
      <c r="H378" s="78"/>
      <c r="I378" s="78"/>
      <c r="J378" s="78"/>
      <c r="K378" s="78"/>
      <c r="L378" s="78"/>
      <c r="M378" s="78"/>
      <c r="N378" s="78"/>
      <c r="O378" s="78"/>
      <c r="P378" s="78"/>
      <c r="Q378" s="78"/>
      <c r="R378" s="78"/>
      <c r="S378" s="78"/>
      <c r="T378" s="78"/>
      <c r="U378" s="78"/>
      <c r="V378" s="78"/>
      <c r="W378" s="78"/>
      <c r="X378" s="78"/>
      <c r="Y378" s="78"/>
      <c r="Z378" s="78"/>
      <c r="AA378" s="78"/>
      <c r="AB378" s="78"/>
      <c r="AC378" s="78"/>
      <c r="AD378" s="78"/>
      <c r="AE378" s="78"/>
      <c r="AF378" s="78"/>
      <c r="AG378" s="78"/>
      <c r="AH378" s="78"/>
      <c r="AI378" s="78"/>
      <c r="AJ378" s="78"/>
      <c r="AK378" s="78"/>
      <c r="AL378" s="78"/>
      <c r="AM378" s="78"/>
      <c r="AN378" s="78"/>
      <c r="AO378" s="78"/>
      <c r="AP378" s="78"/>
      <c r="AQ378" s="78"/>
      <c r="AR378" s="78"/>
      <c r="AS378" s="78"/>
      <c r="AT378" s="78"/>
      <c r="AU378" s="78"/>
      <c r="AV378" s="78"/>
      <c r="AW378" s="78"/>
      <c r="AX378" s="78"/>
      <c r="AY378" s="78"/>
    </row>
    <row r="379" spans="1:51">
      <c r="A379" s="78"/>
      <c r="B379" s="78"/>
      <c r="C379" s="78"/>
      <c r="D379" s="78"/>
      <c r="E379" s="78"/>
      <c r="F379" s="78"/>
      <c r="G379" s="78"/>
      <c r="H379" s="78"/>
      <c r="I379" s="78"/>
      <c r="J379" s="78"/>
      <c r="K379" s="78"/>
      <c r="L379" s="78"/>
      <c r="M379" s="78"/>
      <c r="N379" s="78"/>
      <c r="O379" s="78"/>
      <c r="P379" s="78"/>
      <c r="Q379" s="78"/>
      <c r="R379" s="78"/>
      <c r="S379" s="78"/>
      <c r="T379" s="78"/>
      <c r="U379" s="78"/>
      <c r="V379" s="78"/>
      <c r="W379" s="78"/>
      <c r="X379" s="78"/>
      <c r="Y379" s="78"/>
      <c r="Z379" s="78"/>
      <c r="AA379" s="78"/>
      <c r="AB379" s="78"/>
      <c r="AC379" s="78"/>
      <c r="AD379" s="78"/>
      <c r="AE379" s="78"/>
      <c r="AF379" s="78"/>
      <c r="AG379" s="78"/>
      <c r="AH379" s="78"/>
      <c r="AI379" s="78"/>
      <c r="AJ379" s="78"/>
      <c r="AK379" s="78"/>
      <c r="AL379" s="78"/>
      <c r="AM379" s="78"/>
      <c r="AN379" s="78"/>
      <c r="AO379" s="78"/>
      <c r="AP379" s="78"/>
      <c r="AQ379" s="78"/>
      <c r="AR379" s="78"/>
      <c r="AS379" s="78"/>
      <c r="AT379" s="78"/>
      <c r="AU379" s="78"/>
      <c r="AV379" s="78"/>
      <c r="AW379" s="78"/>
      <c r="AX379" s="78"/>
      <c r="AY379" s="78"/>
    </row>
    <row r="380" spans="1:51">
      <c r="A380" s="78"/>
      <c r="B380" s="78"/>
      <c r="C380" s="78"/>
      <c r="D380" s="78"/>
      <c r="E380" s="78"/>
      <c r="F380" s="78"/>
      <c r="G380" s="78"/>
      <c r="H380" s="78"/>
      <c r="I380" s="78"/>
      <c r="J380" s="78"/>
      <c r="K380" s="78"/>
      <c r="L380" s="78"/>
      <c r="M380" s="78"/>
      <c r="N380" s="78"/>
      <c r="O380" s="78"/>
      <c r="P380" s="78"/>
      <c r="Q380" s="78"/>
      <c r="R380" s="78"/>
      <c r="S380" s="78"/>
      <c r="T380" s="78"/>
      <c r="U380" s="78"/>
      <c r="V380" s="78"/>
      <c r="W380" s="78"/>
      <c r="X380" s="78"/>
      <c r="Y380" s="78"/>
      <c r="Z380" s="78"/>
      <c r="AA380" s="78"/>
      <c r="AB380" s="78"/>
      <c r="AC380" s="78"/>
      <c r="AD380" s="78"/>
      <c r="AE380" s="78"/>
      <c r="AF380" s="78"/>
      <c r="AG380" s="78"/>
      <c r="AH380" s="78"/>
      <c r="AI380" s="78"/>
      <c r="AJ380" s="78"/>
      <c r="AK380" s="78"/>
      <c r="AL380" s="78"/>
      <c r="AM380" s="78"/>
      <c r="AN380" s="78"/>
      <c r="AO380" s="78"/>
      <c r="AP380" s="78"/>
      <c r="AQ380" s="78"/>
      <c r="AR380" s="78"/>
      <c r="AS380" s="78"/>
      <c r="AT380" s="78"/>
      <c r="AU380" s="78"/>
      <c r="AV380" s="78"/>
      <c r="AW380" s="78"/>
      <c r="AX380" s="78"/>
      <c r="AY380" s="78"/>
    </row>
    <row r="381" spans="1:51">
      <c r="A381" s="78"/>
      <c r="B381" s="78"/>
      <c r="C381" s="78"/>
      <c r="D381" s="78"/>
      <c r="E381" s="78"/>
      <c r="F381" s="78"/>
      <c r="G381" s="78"/>
      <c r="H381" s="78"/>
      <c r="I381" s="78"/>
      <c r="J381" s="78"/>
      <c r="K381" s="78"/>
      <c r="L381" s="78"/>
      <c r="M381" s="78"/>
      <c r="N381" s="78"/>
      <c r="O381" s="78"/>
      <c r="P381" s="78"/>
      <c r="Q381" s="78"/>
      <c r="R381" s="78"/>
      <c r="S381" s="78"/>
      <c r="T381" s="78"/>
      <c r="U381" s="78"/>
      <c r="V381" s="78"/>
      <c r="W381" s="78"/>
      <c r="X381" s="78"/>
      <c r="Y381" s="78"/>
      <c r="Z381" s="78"/>
      <c r="AA381" s="78"/>
      <c r="AB381" s="78"/>
      <c r="AC381" s="78"/>
      <c r="AD381" s="78"/>
      <c r="AE381" s="78"/>
      <c r="AF381" s="78"/>
      <c r="AG381" s="78"/>
      <c r="AH381" s="78"/>
      <c r="AI381" s="78"/>
      <c r="AJ381" s="78"/>
      <c r="AK381" s="78"/>
      <c r="AL381" s="78"/>
      <c r="AM381" s="78"/>
      <c r="AN381" s="78"/>
      <c r="AO381" s="78"/>
      <c r="AP381" s="78"/>
      <c r="AQ381" s="78"/>
      <c r="AR381" s="78"/>
      <c r="AS381" s="78"/>
      <c r="AT381" s="78"/>
      <c r="AU381" s="78"/>
      <c r="AV381" s="78"/>
      <c r="AW381" s="78"/>
      <c r="AX381" s="78"/>
      <c r="AY381" s="78"/>
    </row>
    <row r="382" spans="1:51">
      <c r="A382" s="78"/>
      <c r="B382" s="78"/>
      <c r="C382" s="78"/>
      <c r="D382" s="78"/>
      <c r="E382" s="78"/>
      <c r="F382" s="78"/>
      <c r="G382" s="78"/>
      <c r="H382" s="78"/>
      <c r="I382" s="78"/>
      <c r="J382" s="78"/>
      <c r="K382" s="78"/>
      <c r="L382" s="78"/>
      <c r="M382" s="78"/>
      <c r="N382" s="78"/>
      <c r="O382" s="78"/>
      <c r="P382" s="78"/>
      <c r="Q382" s="78"/>
      <c r="R382" s="78"/>
      <c r="S382" s="78"/>
      <c r="T382" s="78"/>
      <c r="U382" s="78"/>
      <c r="V382" s="78"/>
      <c r="W382" s="78"/>
      <c r="X382" s="78"/>
      <c r="Y382" s="78"/>
      <c r="Z382" s="78"/>
      <c r="AA382" s="78"/>
      <c r="AB382" s="78"/>
      <c r="AC382" s="78"/>
      <c r="AD382" s="78"/>
      <c r="AE382" s="78"/>
      <c r="AF382" s="78"/>
      <c r="AG382" s="78"/>
      <c r="AH382" s="78"/>
      <c r="AI382" s="78"/>
      <c r="AJ382" s="78"/>
      <c r="AK382" s="78"/>
      <c r="AL382" s="78"/>
      <c r="AM382" s="78"/>
      <c r="AN382" s="78"/>
      <c r="AO382" s="78"/>
      <c r="AP382" s="78"/>
      <c r="AQ382" s="78"/>
      <c r="AR382" s="78"/>
      <c r="AS382" s="78"/>
      <c r="AT382" s="78"/>
      <c r="AU382" s="78"/>
      <c r="AV382" s="78"/>
      <c r="AW382" s="78"/>
      <c r="AX382" s="78"/>
      <c r="AY382" s="78"/>
    </row>
    <row r="383" spans="1:51">
      <c r="A383" s="78"/>
      <c r="B383" s="78"/>
      <c r="C383" s="78"/>
      <c r="D383" s="78"/>
      <c r="E383" s="78"/>
      <c r="F383" s="78"/>
      <c r="G383" s="78"/>
      <c r="H383" s="78"/>
      <c r="I383" s="78"/>
      <c r="J383" s="78"/>
      <c r="K383" s="78"/>
      <c r="L383" s="78"/>
      <c r="M383" s="78"/>
      <c r="N383" s="78"/>
      <c r="O383" s="78"/>
      <c r="P383" s="78"/>
      <c r="Q383" s="78"/>
      <c r="R383" s="78"/>
      <c r="S383" s="78"/>
      <c r="T383" s="78"/>
      <c r="U383" s="78"/>
      <c r="V383" s="78"/>
      <c r="W383" s="78"/>
      <c r="X383" s="78"/>
      <c r="Y383" s="78"/>
      <c r="Z383" s="78"/>
      <c r="AA383" s="78"/>
      <c r="AB383" s="78"/>
      <c r="AC383" s="78"/>
      <c r="AD383" s="78"/>
      <c r="AE383" s="78"/>
      <c r="AF383" s="78"/>
      <c r="AG383" s="78"/>
      <c r="AH383" s="78"/>
      <c r="AI383" s="78"/>
      <c r="AJ383" s="78"/>
      <c r="AK383" s="78"/>
      <c r="AL383" s="78"/>
      <c r="AM383" s="78"/>
      <c r="AN383" s="78"/>
      <c r="AO383" s="78"/>
      <c r="AP383" s="78"/>
      <c r="AQ383" s="78"/>
      <c r="AR383" s="78"/>
      <c r="AS383" s="78"/>
      <c r="AT383" s="78"/>
      <c r="AU383" s="78"/>
      <c r="AV383" s="78"/>
      <c r="AW383" s="78"/>
      <c r="AX383" s="78"/>
      <c r="AY383" s="78"/>
    </row>
    <row r="384" spans="1:51">
      <c r="A384" s="78"/>
      <c r="B384" s="78"/>
      <c r="C384" s="78"/>
      <c r="D384" s="78"/>
      <c r="E384" s="78"/>
      <c r="F384" s="78"/>
      <c r="G384" s="78"/>
      <c r="H384" s="78"/>
      <c r="I384" s="78"/>
      <c r="J384" s="78"/>
      <c r="K384" s="78"/>
      <c r="L384" s="78"/>
      <c r="M384" s="78"/>
      <c r="N384" s="78"/>
      <c r="O384" s="78"/>
      <c r="P384" s="78"/>
      <c r="Q384" s="78"/>
      <c r="R384" s="78"/>
      <c r="S384" s="78"/>
      <c r="T384" s="78"/>
      <c r="U384" s="78"/>
      <c r="V384" s="78"/>
      <c r="W384" s="78"/>
      <c r="X384" s="78"/>
      <c r="Y384" s="78"/>
      <c r="Z384" s="78"/>
      <c r="AA384" s="78"/>
      <c r="AB384" s="78"/>
      <c r="AC384" s="78"/>
      <c r="AD384" s="78"/>
      <c r="AE384" s="78"/>
      <c r="AF384" s="78"/>
      <c r="AG384" s="78"/>
      <c r="AH384" s="78"/>
      <c r="AI384" s="78"/>
      <c r="AJ384" s="78"/>
      <c r="AK384" s="78"/>
      <c r="AL384" s="78"/>
      <c r="AM384" s="78"/>
      <c r="AN384" s="78"/>
      <c r="AO384" s="78"/>
      <c r="AP384" s="78"/>
      <c r="AQ384" s="78"/>
      <c r="AR384" s="78"/>
      <c r="AS384" s="78"/>
      <c r="AT384" s="78"/>
      <c r="AU384" s="78"/>
      <c r="AV384" s="78"/>
      <c r="AW384" s="78"/>
      <c r="AX384" s="78"/>
      <c r="AY384" s="78"/>
    </row>
    <row r="385" spans="1:51">
      <c r="A385" s="78"/>
      <c r="B385" s="78"/>
      <c r="C385" s="78"/>
      <c r="D385" s="78"/>
      <c r="E385" s="78"/>
      <c r="F385" s="78"/>
      <c r="G385" s="78"/>
      <c r="H385" s="78"/>
      <c r="I385" s="78"/>
      <c r="J385" s="78"/>
      <c r="K385" s="78"/>
      <c r="L385" s="78"/>
      <c r="M385" s="78"/>
      <c r="N385" s="78"/>
      <c r="O385" s="78"/>
      <c r="P385" s="78"/>
      <c r="Q385" s="78"/>
      <c r="R385" s="78"/>
      <c r="S385" s="78"/>
      <c r="T385" s="78"/>
      <c r="U385" s="78"/>
      <c r="V385" s="78"/>
      <c r="W385" s="78"/>
      <c r="X385" s="78"/>
      <c r="Y385" s="78"/>
      <c r="Z385" s="78"/>
      <c r="AA385" s="78"/>
      <c r="AB385" s="78"/>
      <c r="AC385" s="78"/>
      <c r="AD385" s="78"/>
      <c r="AE385" s="78"/>
      <c r="AF385" s="78"/>
      <c r="AG385" s="78"/>
      <c r="AH385" s="78"/>
      <c r="AI385" s="78"/>
      <c r="AJ385" s="78"/>
      <c r="AK385" s="78"/>
      <c r="AL385" s="78"/>
      <c r="AM385" s="78"/>
      <c r="AN385" s="78"/>
      <c r="AO385" s="78"/>
      <c r="AP385" s="78"/>
      <c r="AQ385" s="78"/>
      <c r="AR385" s="78"/>
      <c r="AS385" s="78"/>
      <c r="AT385" s="78"/>
      <c r="AU385" s="78"/>
      <c r="AV385" s="78"/>
      <c r="AW385" s="78"/>
      <c r="AX385" s="78"/>
      <c r="AY385" s="78"/>
    </row>
    <row r="386" spans="1:51">
      <c r="A386" s="78"/>
      <c r="B386" s="78"/>
      <c r="C386" s="78"/>
      <c r="D386" s="78"/>
      <c r="E386" s="78"/>
      <c r="F386" s="78"/>
      <c r="G386" s="78"/>
      <c r="H386" s="78"/>
      <c r="I386" s="78"/>
      <c r="J386" s="78"/>
      <c r="K386" s="78"/>
      <c r="L386" s="78"/>
      <c r="M386" s="78"/>
      <c r="N386" s="78"/>
      <c r="O386" s="78"/>
      <c r="P386" s="78"/>
      <c r="Q386" s="78"/>
      <c r="R386" s="78"/>
      <c r="S386" s="78"/>
      <c r="T386" s="78"/>
      <c r="U386" s="78"/>
      <c r="V386" s="78"/>
      <c r="W386" s="78"/>
      <c r="X386" s="78"/>
      <c r="Y386" s="78"/>
      <c r="Z386" s="78"/>
      <c r="AA386" s="78"/>
      <c r="AB386" s="78"/>
      <c r="AC386" s="78"/>
      <c r="AD386" s="78"/>
      <c r="AE386" s="78"/>
      <c r="AF386" s="78"/>
      <c r="AG386" s="78"/>
      <c r="AH386" s="78"/>
      <c r="AI386" s="78"/>
      <c r="AJ386" s="78"/>
      <c r="AK386" s="78"/>
      <c r="AL386" s="78"/>
      <c r="AM386" s="78"/>
      <c r="AN386" s="78"/>
      <c r="AO386" s="78"/>
      <c r="AP386" s="78"/>
      <c r="AQ386" s="78"/>
      <c r="AR386" s="78"/>
      <c r="AS386" s="78"/>
      <c r="AT386" s="78"/>
      <c r="AU386" s="78"/>
      <c r="AV386" s="78"/>
      <c r="AW386" s="78"/>
      <c r="AX386" s="78"/>
      <c r="AY386" s="78"/>
    </row>
    <row r="387" spans="1:51">
      <c r="A387" s="78"/>
      <c r="B387" s="78"/>
      <c r="C387" s="78"/>
      <c r="D387" s="78"/>
      <c r="E387" s="78"/>
      <c r="F387" s="78"/>
      <c r="G387" s="78"/>
      <c r="H387" s="78"/>
      <c r="I387" s="78"/>
      <c r="J387" s="78"/>
      <c r="K387" s="78"/>
      <c r="L387" s="78"/>
      <c r="M387" s="78"/>
      <c r="N387" s="78"/>
      <c r="O387" s="78"/>
      <c r="P387" s="78"/>
      <c r="Q387" s="78"/>
      <c r="R387" s="78"/>
      <c r="S387" s="78"/>
      <c r="T387" s="78"/>
      <c r="U387" s="78"/>
      <c r="V387" s="78"/>
      <c r="W387" s="78"/>
      <c r="X387" s="78"/>
      <c r="Y387" s="78"/>
      <c r="Z387" s="78"/>
      <c r="AA387" s="78"/>
      <c r="AB387" s="78"/>
      <c r="AC387" s="78"/>
      <c r="AD387" s="78"/>
      <c r="AE387" s="78"/>
      <c r="AF387" s="78"/>
      <c r="AG387" s="78"/>
      <c r="AH387" s="78"/>
      <c r="AI387" s="78"/>
      <c r="AJ387" s="78"/>
      <c r="AK387" s="78"/>
      <c r="AL387" s="78"/>
      <c r="AM387" s="78"/>
      <c r="AN387" s="78"/>
      <c r="AO387" s="78"/>
      <c r="AP387" s="78"/>
      <c r="AQ387" s="78"/>
      <c r="AR387" s="78"/>
      <c r="AS387" s="78"/>
      <c r="AT387" s="78"/>
      <c r="AU387" s="78"/>
      <c r="AV387" s="78"/>
      <c r="AW387" s="78"/>
      <c r="AX387" s="78"/>
      <c r="AY387" s="78"/>
    </row>
    <row r="388" spans="1:51">
      <c r="A388" s="78"/>
      <c r="B388" s="78"/>
      <c r="C388" s="78"/>
      <c r="D388" s="78"/>
      <c r="E388" s="78"/>
      <c r="F388" s="78"/>
      <c r="G388" s="78"/>
      <c r="H388" s="78"/>
      <c r="I388" s="78"/>
      <c r="J388" s="78"/>
      <c r="K388" s="78"/>
      <c r="L388" s="78"/>
      <c r="M388" s="78"/>
      <c r="N388" s="78"/>
      <c r="O388" s="78"/>
      <c r="P388" s="78"/>
      <c r="Q388" s="78"/>
      <c r="R388" s="78"/>
      <c r="S388" s="78"/>
      <c r="T388" s="78"/>
      <c r="U388" s="78"/>
      <c r="V388" s="78"/>
      <c r="W388" s="78"/>
      <c r="X388" s="78"/>
      <c r="Y388" s="78"/>
      <c r="Z388" s="78"/>
      <c r="AA388" s="78"/>
      <c r="AB388" s="78"/>
      <c r="AC388" s="78"/>
      <c r="AD388" s="78"/>
      <c r="AE388" s="78"/>
      <c r="AF388" s="78"/>
      <c r="AG388" s="78"/>
      <c r="AH388" s="78"/>
      <c r="AI388" s="78"/>
      <c r="AJ388" s="78"/>
      <c r="AK388" s="78"/>
      <c r="AL388" s="78"/>
      <c r="AM388" s="78"/>
      <c r="AN388" s="78"/>
      <c r="AO388" s="78"/>
      <c r="AP388" s="78"/>
      <c r="AQ388" s="78"/>
      <c r="AR388" s="78"/>
      <c r="AS388" s="78"/>
      <c r="AT388" s="78"/>
      <c r="AU388" s="78"/>
      <c r="AV388" s="78"/>
      <c r="AW388" s="78"/>
      <c r="AX388" s="78"/>
      <c r="AY388" s="78"/>
    </row>
    <row r="389" spans="1:51">
      <c r="A389" s="78"/>
      <c r="B389" s="78"/>
      <c r="C389" s="78"/>
      <c r="D389" s="78"/>
      <c r="E389" s="78"/>
      <c r="F389" s="78"/>
      <c r="G389" s="78"/>
      <c r="H389" s="78"/>
      <c r="I389" s="78"/>
      <c r="J389" s="78"/>
      <c r="K389" s="78"/>
      <c r="L389" s="78"/>
      <c r="M389" s="78"/>
      <c r="N389" s="78"/>
      <c r="O389" s="78"/>
      <c r="P389" s="78"/>
      <c r="Q389" s="78"/>
      <c r="R389" s="78"/>
      <c r="S389" s="78"/>
      <c r="T389" s="78"/>
      <c r="U389" s="78"/>
      <c r="V389" s="78"/>
      <c r="W389" s="78"/>
      <c r="X389" s="78"/>
      <c r="Y389" s="78"/>
      <c r="Z389" s="78"/>
      <c r="AA389" s="78"/>
      <c r="AB389" s="78"/>
      <c r="AC389" s="78"/>
      <c r="AD389" s="78"/>
      <c r="AE389" s="78"/>
      <c r="AF389" s="78"/>
      <c r="AG389" s="78"/>
      <c r="AH389" s="78"/>
      <c r="AI389" s="78"/>
      <c r="AJ389" s="78"/>
      <c r="AK389" s="78"/>
      <c r="AL389" s="78"/>
      <c r="AM389" s="78"/>
      <c r="AN389" s="78"/>
      <c r="AO389" s="78"/>
      <c r="AP389" s="78"/>
      <c r="AQ389" s="78"/>
      <c r="AR389" s="78"/>
      <c r="AS389" s="78"/>
      <c r="AT389" s="78"/>
      <c r="AU389" s="78"/>
      <c r="AV389" s="78"/>
      <c r="AW389" s="78"/>
      <c r="AX389" s="78"/>
      <c r="AY389" s="78"/>
    </row>
    <row r="390" spans="1:51">
      <c r="A390" s="78"/>
      <c r="B390" s="78"/>
      <c r="C390" s="78"/>
      <c r="D390" s="78"/>
      <c r="E390" s="78"/>
      <c r="F390" s="78"/>
      <c r="G390" s="78"/>
      <c r="H390" s="78"/>
      <c r="I390" s="78"/>
      <c r="J390" s="78"/>
      <c r="K390" s="78"/>
      <c r="L390" s="78"/>
      <c r="M390" s="78"/>
      <c r="N390" s="78"/>
      <c r="O390" s="78"/>
      <c r="P390" s="78"/>
      <c r="Q390" s="78"/>
      <c r="R390" s="78"/>
      <c r="S390" s="78"/>
      <c r="T390" s="78"/>
      <c r="U390" s="78"/>
      <c r="V390" s="78"/>
      <c r="W390" s="78"/>
      <c r="X390" s="78"/>
      <c r="Y390" s="78"/>
      <c r="Z390" s="78"/>
      <c r="AA390" s="78"/>
      <c r="AB390" s="78"/>
      <c r="AC390" s="78"/>
      <c r="AD390" s="78"/>
      <c r="AE390" s="78"/>
      <c r="AF390" s="78"/>
      <c r="AG390" s="78"/>
      <c r="AH390" s="78"/>
      <c r="AI390" s="78"/>
      <c r="AJ390" s="78"/>
      <c r="AK390" s="78"/>
      <c r="AL390" s="78"/>
      <c r="AM390" s="78"/>
      <c r="AN390" s="78"/>
      <c r="AO390" s="78"/>
      <c r="AP390" s="78"/>
      <c r="AQ390" s="78"/>
      <c r="AR390" s="78"/>
      <c r="AS390" s="78"/>
      <c r="AT390" s="78"/>
      <c r="AU390" s="78"/>
      <c r="AV390" s="78"/>
      <c r="AW390" s="78"/>
      <c r="AX390" s="78"/>
      <c r="AY390" s="78"/>
    </row>
    <row r="391" spans="1:51">
      <c r="A391" s="78"/>
      <c r="B391" s="78"/>
      <c r="C391" s="78"/>
      <c r="D391" s="78"/>
      <c r="E391" s="78"/>
      <c r="F391" s="78"/>
      <c r="G391" s="78"/>
      <c r="H391" s="78"/>
      <c r="I391" s="78"/>
      <c r="J391" s="78"/>
      <c r="K391" s="78"/>
      <c r="L391" s="78"/>
      <c r="M391" s="78"/>
      <c r="N391" s="78"/>
      <c r="O391" s="78"/>
      <c r="P391" s="78"/>
      <c r="Q391" s="78"/>
      <c r="R391" s="78"/>
      <c r="S391" s="78"/>
      <c r="T391" s="78"/>
      <c r="U391" s="78"/>
      <c r="V391" s="78"/>
      <c r="W391" s="78"/>
      <c r="X391" s="78"/>
      <c r="Y391" s="78"/>
      <c r="Z391" s="78"/>
      <c r="AA391" s="78"/>
      <c r="AB391" s="78"/>
      <c r="AC391" s="78"/>
      <c r="AD391" s="78"/>
      <c r="AE391" s="78"/>
      <c r="AF391" s="78"/>
      <c r="AG391" s="78"/>
      <c r="AH391" s="78"/>
      <c r="AI391" s="78"/>
      <c r="AJ391" s="78"/>
      <c r="AK391" s="78"/>
      <c r="AL391" s="78"/>
      <c r="AM391" s="78"/>
      <c r="AN391" s="78"/>
      <c r="AO391" s="78"/>
      <c r="AP391" s="78"/>
      <c r="AQ391" s="78"/>
      <c r="AR391" s="78"/>
      <c r="AS391" s="78"/>
      <c r="AT391" s="78"/>
      <c r="AU391" s="78"/>
      <c r="AV391" s="78"/>
      <c r="AW391" s="78"/>
      <c r="AX391" s="78"/>
      <c r="AY391" s="78"/>
    </row>
    <row r="392" spans="1:51">
      <c r="A392" s="78"/>
      <c r="B392" s="78"/>
      <c r="C392" s="78"/>
      <c r="D392" s="78"/>
      <c r="E392" s="78"/>
      <c r="F392" s="78"/>
      <c r="G392" s="78"/>
      <c r="H392" s="78"/>
      <c r="I392" s="78"/>
      <c r="J392" s="78"/>
      <c r="K392" s="78"/>
      <c r="L392" s="78"/>
      <c r="M392" s="78"/>
      <c r="N392" s="78"/>
      <c r="O392" s="78"/>
      <c r="P392" s="78"/>
      <c r="Q392" s="78"/>
      <c r="R392" s="78"/>
      <c r="S392" s="78"/>
      <c r="T392" s="78"/>
      <c r="U392" s="78"/>
      <c r="V392" s="78"/>
      <c r="W392" s="78"/>
      <c r="X392" s="78"/>
      <c r="Y392" s="78"/>
      <c r="Z392" s="78"/>
      <c r="AA392" s="78"/>
      <c r="AB392" s="78"/>
      <c r="AC392" s="78"/>
      <c r="AD392" s="78"/>
      <c r="AE392" s="78"/>
      <c r="AF392" s="78"/>
      <c r="AG392" s="78"/>
      <c r="AH392" s="78"/>
      <c r="AI392" s="78"/>
      <c r="AJ392" s="78"/>
      <c r="AK392" s="78"/>
      <c r="AL392" s="78"/>
      <c r="AM392" s="78"/>
      <c r="AN392" s="78"/>
      <c r="AO392" s="78"/>
      <c r="AP392" s="78"/>
      <c r="AQ392" s="78"/>
      <c r="AR392" s="78"/>
      <c r="AS392" s="78"/>
      <c r="AT392" s="78"/>
      <c r="AU392" s="78"/>
      <c r="AV392" s="78"/>
      <c r="AW392" s="78"/>
      <c r="AX392" s="78"/>
      <c r="AY392" s="78"/>
    </row>
    <row r="393" spans="1:51">
      <c r="A393" s="78"/>
      <c r="B393" s="78"/>
      <c r="C393" s="78"/>
      <c r="D393" s="78"/>
      <c r="E393" s="78"/>
      <c r="F393" s="78"/>
      <c r="G393" s="78"/>
      <c r="H393" s="78"/>
      <c r="I393" s="78"/>
      <c r="J393" s="78"/>
      <c r="K393" s="78"/>
      <c r="L393" s="78"/>
      <c r="M393" s="78"/>
      <c r="N393" s="78"/>
      <c r="O393" s="78"/>
      <c r="P393" s="78"/>
      <c r="Q393" s="78"/>
      <c r="R393" s="78"/>
      <c r="S393" s="78"/>
      <c r="T393" s="78"/>
      <c r="U393" s="78"/>
      <c r="V393" s="78"/>
      <c r="W393" s="78"/>
      <c r="X393" s="78"/>
      <c r="Y393" s="78"/>
      <c r="Z393" s="78"/>
      <c r="AA393" s="78"/>
      <c r="AB393" s="78"/>
      <c r="AC393" s="78"/>
      <c r="AD393" s="78"/>
      <c r="AE393" s="78"/>
      <c r="AF393" s="78"/>
      <c r="AG393" s="78"/>
      <c r="AH393" s="78"/>
      <c r="AI393" s="78"/>
      <c r="AJ393" s="78"/>
      <c r="AK393" s="78"/>
      <c r="AL393" s="78"/>
      <c r="AM393" s="78"/>
      <c r="AN393" s="78"/>
      <c r="AO393" s="78"/>
      <c r="AP393" s="78"/>
      <c r="AQ393" s="78"/>
      <c r="AR393" s="78"/>
      <c r="AS393" s="78"/>
      <c r="AT393" s="78"/>
      <c r="AU393" s="78"/>
      <c r="AV393" s="78"/>
      <c r="AW393" s="78"/>
      <c r="AX393" s="78"/>
      <c r="AY393" s="78"/>
    </row>
    <row r="394" spans="1:51">
      <c r="A394" s="78"/>
      <c r="B394" s="78"/>
      <c r="C394" s="78"/>
      <c r="D394" s="78"/>
      <c r="E394" s="78"/>
      <c r="F394" s="78"/>
      <c r="G394" s="78"/>
      <c r="H394" s="78"/>
      <c r="I394" s="78"/>
      <c r="J394" s="78"/>
      <c r="K394" s="78"/>
      <c r="L394" s="78"/>
      <c r="M394" s="78"/>
      <c r="N394" s="78"/>
      <c r="O394" s="78"/>
      <c r="P394" s="78"/>
      <c r="Q394" s="78"/>
      <c r="R394" s="78"/>
      <c r="S394" s="78"/>
      <c r="T394" s="78"/>
      <c r="U394" s="78"/>
      <c r="V394" s="78"/>
      <c r="W394" s="78"/>
      <c r="X394" s="78"/>
      <c r="Y394" s="78"/>
      <c r="Z394" s="78"/>
      <c r="AA394" s="78"/>
      <c r="AB394" s="78"/>
      <c r="AC394" s="78"/>
      <c r="AD394" s="78"/>
      <c r="AE394" s="78"/>
      <c r="AF394" s="78"/>
      <c r="AG394" s="78"/>
      <c r="AH394" s="78"/>
      <c r="AI394" s="78"/>
      <c r="AJ394" s="78"/>
      <c r="AK394" s="78"/>
      <c r="AL394" s="78"/>
      <c r="AM394" s="78"/>
      <c r="AN394" s="78"/>
      <c r="AO394" s="78"/>
      <c r="AP394" s="78"/>
      <c r="AQ394" s="78"/>
      <c r="AR394" s="78"/>
      <c r="AS394" s="78"/>
      <c r="AT394" s="78"/>
      <c r="AU394" s="78"/>
      <c r="AV394" s="78"/>
      <c r="AW394" s="78"/>
      <c r="AX394" s="78"/>
      <c r="AY394" s="78"/>
    </row>
    <row r="395" spans="1:51">
      <c r="A395" s="78"/>
      <c r="B395" s="78"/>
      <c r="C395" s="78"/>
      <c r="D395" s="78"/>
      <c r="E395" s="78"/>
      <c r="F395" s="78"/>
      <c r="G395" s="78"/>
      <c r="H395" s="78"/>
      <c r="I395" s="78"/>
      <c r="J395" s="78"/>
      <c r="K395" s="78"/>
      <c r="L395" s="78"/>
      <c r="M395" s="78"/>
      <c r="N395" s="78"/>
      <c r="O395" s="78"/>
      <c r="P395" s="78"/>
      <c r="Q395" s="78"/>
      <c r="R395" s="78"/>
      <c r="S395" s="78"/>
      <c r="T395" s="78"/>
      <c r="U395" s="78"/>
      <c r="V395" s="78"/>
      <c r="W395" s="78"/>
      <c r="X395" s="78"/>
      <c r="Y395" s="78"/>
      <c r="Z395" s="78"/>
      <c r="AA395" s="78"/>
      <c r="AB395" s="78"/>
      <c r="AC395" s="78"/>
      <c r="AD395" s="78"/>
      <c r="AE395" s="78"/>
      <c r="AF395" s="78"/>
      <c r="AG395" s="78"/>
      <c r="AH395" s="78"/>
      <c r="AI395" s="78"/>
      <c r="AJ395" s="78"/>
      <c r="AK395" s="78"/>
      <c r="AL395" s="78"/>
      <c r="AM395" s="78"/>
      <c r="AN395" s="78"/>
      <c r="AO395" s="78"/>
      <c r="AP395" s="78"/>
      <c r="AQ395" s="78"/>
      <c r="AR395" s="78"/>
      <c r="AS395" s="78"/>
      <c r="AT395" s="78"/>
      <c r="AU395" s="78"/>
      <c r="AV395" s="78"/>
      <c r="AW395" s="78"/>
      <c r="AX395" s="78"/>
      <c r="AY395" s="78"/>
    </row>
    <row r="396" spans="1:51">
      <c r="A396" s="78"/>
      <c r="B396" s="78"/>
      <c r="C396" s="78"/>
      <c r="D396" s="78"/>
      <c r="E396" s="78"/>
      <c r="F396" s="78"/>
      <c r="G396" s="78"/>
      <c r="H396" s="78"/>
      <c r="I396" s="78"/>
      <c r="J396" s="78"/>
      <c r="K396" s="78"/>
      <c r="L396" s="78"/>
      <c r="M396" s="78"/>
      <c r="N396" s="78"/>
      <c r="O396" s="78"/>
      <c r="P396" s="78"/>
      <c r="Q396" s="78"/>
      <c r="R396" s="78"/>
      <c r="S396" s="78"/>
      <c r="T396" s="78"/>
      <c r="U396" s="78"/>
      <c r="V396" s="78"/>
      <c r="W396" s="78"/>
      <c r="X396" s="78"/>
      <c r="Y396" s="78"/>
      <c r="Z396" s="78"/>
      <c r="AA396" s="78"/>
      <c r="AB396" s="78"/>
      <c r="AC396" s="78"/>
      <c r="AD396" s="78"/>
      <c r="AE396" s="78"/>
      <c r="AF396" s="78"/>
      <c r="AG396" s="78"/>
      <c r="AH396" s="78"/>
      <c r="AI396" s="78"/>
      <c r="AJ396" s="78"/>
      <c r="AK396" s="78"/>
      <c r="AL396" s="78"/>
      <c r="AM396" s="78"/>
      <c r="AN396" s="78"/>
      <c r="AO396" s="78"/>
      <c r="AP396" s="78"/>
      <c r="AQ396" s="78"/>
      <c r="AR396" s="78"/>
      <c r="AS396" s="78"/>
      <c r="AT396" s="78"/>
      <c r="AU396" s="78"/>
      <c r="AV396" s="78"/>
      <c r="AW396" s="78"/>
      <c r="AX396" s="78"/>
      <c r="AY396" s="78"/>
    </row>
    <row r="397" spans="1:51">
      <c r="A397" s="78"/>
      <c r="B397" s="78"/>
      <c r="C397" s="78"/>
      <c r="D397" s="78"/>
      <c r="E397" s="78"/>
      <c r="F397" s="78"/>
      <c r="G397" s="78"/>
      <c r="H397" s="78"/>
      <c r="I397" s="78"/>
      <c r="J397" s="78"/>
      <c r="K397" s="78"/>
      <c r="L397" s="78"/>
      <c r="M397" s="78"/>
      <c r="N397" s="78"/>
      <c r="O397" s="78"/>
      <c r="P397" s="78"/>
      <c r="Q397" s="78"/>
      <c r="R397" s="78"/>
      <c r="S397" s="78"/>
      <c r="T397" s="78"/>
      <c r="U397" s="78"/>
      <c r="V397" s="78"/>
      <c r="W397" s="78"/>
      <c r="X397" s="78"/>
      <c r="Y397" s="78"/>
      <c r="Z397" s="78"/>
      <c r="AA397" s="78"/>
      <c r="AB397" s="78"/>
      <c r="AC397" s="78"/>
      <c r="AD397" s="78"/>
      <c r="AE397" s="78"/>
      <c r="AF397" s="78"/>
      <c r="AG397" s="78"/>
      <c r="AH397" s="78"/>
      <c r="AI397" s="78"/>
      <c r="AJ397" s="78"/>
      <c r="AK397" s="78"/>
      <c r="AL397" s="78"/>
      <c r="AM397" s="78"/>
      <c r="AN397" s="78"/>
      <c r="AO397" s="78"/>
      <c r="AP397" s="78"/>
      <c r="AQ397" s="78"/>
      <c r="AR397" s="78"/>
      <c r="AS397" s="78"/>
      <c r="AT397" s="78"/>
      <c r="AU397" s="78"/>
      <c r="AV397" s="78"/>
      <c r="AW397" s="78"/>
      <c r="AX397" s="78"/>
      <c r="AY397" s="78"/>
    </row>
    <row r="398" spans="1:51">
      <c r="A398" s="78"/>
      <c r="B398" s="78"/>
      <c r="C398" s="78"/>
      <c r="D398" s="78"/>
      <c r="E398" s="78"/>
      <c r="F398" s="78"/>
      <c r="G398" s="78"/>
      <c r="H398" s="78"/>
      <c r="I398" s="78"/>
      <c r="J398" s="78"/>
      <c r="K398" s="78"/>
      <c r="L398" s="78"/>
      <c r="M398" s="78"/>
      <c r="N398" s="78"/>
      <c r="O398" s="78"/>
      <c r="P398" s="78"/>
      <c r="Q398" s="78"/>
      <c r="R398" s="78"/>
      <c r="S398" s="78"/>
      <c r="T398" s="78"/>
      <c r="U398" s="78"/>
      <c r="V398" s="78"/>
      <c r="W398" s="78"/>
      <c r="X398" s="78"/>
      <c r="Y398" s="78"/>
      <c r="Z398" s="78"/>
      <c r="AA398" s="78"/>
      <c r="AB398" s="78"/>
      <c r="AC398" s="78"/>
      <c r="AD398" s="78"/>
      <c r="AE398" s="78"/>
      <c r="AF398" s="78"/>
      <c r="AG398" s="78"/>
      <c r="AH398" s="78"/>
      <c r="AI398" s="78"/>
      <c r="AJ398" s="78"/>
      <c r="AK398" s="78"/>
      <c r="AL398" s="78"/>
      <c r="AM398" s="78"/>
      <c r="AN398" s="78"/>
      <c r="AO398" s="78"/>
      <c r="AP398" s="78"/>
      <c r="AQ398" s="78"/>
      <c r="AR398" s="78"/>
      <c r="AS398" s="78"/>
      <c r="AT398" s="78"/>
      <c r="AU398" s="78"/>
      <c r="AV398" s="78"/>
      <c r="AW398" s="78"/>
      <c r="AX398" s="78"/>
      <c r="AY398" s="78"/>
    </row>
    <row r="399" spans="1:51">
      <c r="A399" s="78"/>
      <c r="B399" s="78"/>
      <c r="C399" s="78"/>
      <c r="D399" s="78"/>
      <c r="E399" s="78"/>
      <c r="F399" s="78"/>
      <c r="G399" s="78"/>
      <c r="H399" s="78"/>
      <c r="I399" s="78"/>
      <c r="J399" s="78"/>
      <c r="K399" s="78"/>
      <c r="L399" s="78"/>
      <c r="M399" s="78"/>
      <c r="N399" s="78"/>
      <c r="O399" s="78"/>
      <c r="P399" s="78"/>
      <c r="Q399" s="78"/>
      <c r="R399" s="78"/>
      <c r="S399" s="78"/>
      <c r="T399" s="78"/>
      <c r="U399" s="78"/>
      <c r="V399" s="78"/>
      <c r="W399" s="78"/>
      <c r="X399" s="78"/>
      <c r="Y399" s="78"/>
      <c r="Z399" s="78"/>
      <c r="AA399" s="78"/>
      <c r="AB399" s="78"/>
      <c r="AC399" s="78"/>
      <c r="AD399" s="78"/>
      <c r="AE399" s="78"/>
      <c r="AF399" s="78"/>
      <c r="AG399" s="78"/>
      <c r="AH399" s="78"/>
      <c r="AI399" s="78"/>
      <c r="AJ399" s="78"/>
      <c r="AK399" s="78"/>
      <c r="AL399" s="78"/>
      <c r="AM399" s="78"/>
      <c r="AN399" s="78"/>
      <c r="AO399" s="78"/>
      <c r="AP399" s="78"/>
      <c r="AQ399" s="78"/>
      <c r="AR399" s="78"/>
      <c r="AS399" s="78"/>
      <c r="AT399" s="78"/>
      <c r="AU399" s="78"/>
      <c r="AV399" s="78"/>
      <c r="AW399" s="78"/>
      <c r="AX399" s="78"/>
      <c r="AY399" s="78"/>
    </row>
    <row r="400" spans="1:51">
      <c r="A400" s="78"/>
      <c r="B400" s="78"/>
      <c r="C400" s="78"/>
      <c r="D400" s="78"/>
      <c r="E400" s="78"/>
      <c r="F400" s="78"/>
      <c r="G400" s="78"/>
      <c r="H400" s="78"/>
      <c r="I400" s="78"/>
      <c r="J400" s="78"/>
      <c r="K400" s="78"/>
      <c r="L400" s="78"/>
      <c r="M400" s="78"/>
      <c r="N400" s="78"/>
      <c r="O400" s="78"/>
      <c r="P400" s="78"/>
      <c r="Q400" s="78"/>
      <c r="R400" s="78"/>
      <c r="S400" s="78"/>
      <c r="T400" s="78"/>
      <c r="U400" s="78"/>
      <c r="V400" s="78"/>
      <c r="W400" s="78"/>
      <c r="X400" s="78"/>
      <c r="Y400" s="78"/>
      <c r="Z400" s="78"/>
      <c r="AA400" s="78"/>
      <c r="AB400" s="78"/>
      <c r="AC400" s="78"/>
      <c r="AD400" s="78"/>
      <c r="AE400" s="78"/>
      <c r="AF400" s="78"/>
      <c r="AG400" s="78"/>
      <c r="AH400" s="78"/>
      <c r="AI400" s="78"/>
      <c r="AJ400" s="78"/>
      <c r="AK400" s="78"/>
      <c r="AL400" s="78"/>
      <c r="AM400" s="78"/>
      <c r="AN400" s="78"/>
      <c r="AO400" s="78"/>
      <c r="AP400" s="78"/>
      <c r="AQ400" s="78"/>
      <c r="AR400" s="78"/>
      <c r="AS400" s="78"/>
      <c r="AT400" s="78"/>
      <c r="AU400" s="78"/>
      <c r="AV400" s="78"/>
      <c r="AW400" s="78"/>
      <c r="AX400" s="78"/>
      <c r="AY400" s="78"/>
    </row>
    <row r="401" spans="1:51">
      <c r="A401" s="78"/>
      <c r="B401" s="78"/>
      <c r="C401" s="78"/>
      <c r="D401" s="78"/>
      <c r="E401" s="78"/>
      <c r="F401" s="78"/>
      <c r="G401" s="78"/>
      <c r="H401" s="78"/>
      <c r="I401" s="78"/>
      <c r="J401" s="78"/>
      <c r="K401" s="78"/>
      <c r="L401" s="78"/>
      <c r="M401" s="78"/>
      <c r="N401" s="78"/>
      <c r="O401" s="78"/>
      <c r="P401" s="78"/>
      <c r="Q401" s="78"/>
      <c r="R401" s="78"/>
      <c r="S401" s="78"/>
      <c r="T401" s="78"/>
      <c r="U401" s="78"/>
      <c r="V401" s="78"/>
      <c r="W401" s="78"/>
      <c r="X401" s="78"/>
      <c r="Y401" s="78"/>
      <c r="Z401" s="78"/>
      <c r="AA401" s="78"/>
      <c r="AB401" s="78"/>
      <c r="AC401" s="78"/>
      <c r="AD401" s="78"/>
      <c r="AE401" s="78"/>
      <c r="AF401" s="78"/>
      <c r="AG401" s="78"/>
      <c r="AH401" s="78"/>
      <c r="AI401" s="78"/>
      <c r="AJ401" s="78"/>
      <c r="AK401" s="78"/>
      <c r="AL401" s="78"/>
      <c r="AM401" s="78"/>
      <c r="AN401" s="78"/>
      <c r="AO401" s="78"/>
      <c r="AP401" s="78"/>
      <c r="AQ401" s="78"/>
      <c r="AR401" s="78"/>
      <c r="AS401" s="78"/>
      <c r="AT401" s="78"/>
      <c r="AU401" s="78"/>
      <c r="AV401" s="78"/>
      <c r="AW401" s="78"/>
      <c r="AX401" s="78"/>
      <c r="AY401" s="78"/>
    </row>
    <row r="402" spans="1:51">
      <c r="A402" s="78"/>
      <c r="B402" s="78"/>
      <c r="C402" s="78"/>
      <c r="D402" s="78"/>
      <c r="E402" s="78"/>
      <c r="F402" s="78"/>
      <c r="G402" s="78"/>
      <c r="H402" s="78"/>
      <c r="I402" s="78"/>
      <c r="J402" s="78"/>
      <c r="K402" s="78"/>
      <c r="L402" s="78"/>
      <c r="M402" s="78"/>
      <c r="N402" s="78"/>
      <c r="O402" s="78"/>
      <c r="P402" s="78"/>
      <c r="Q402" s="78"/>
      <c r="R402" s="78"/>
      <c r="S402" s="78"/>
      <c r="T402" s="78"/>
      <c r="U402" s="78"/>
      <c r="V402" s="78"/>
      <c r="W402" s="78"/>
      <c r="X402" s="78"/>
      <c r="Y402" s="78"/>
      <c r="Z402" s="78"/>
      <c r="AA402" s="78"/>
      <c r="AB402" s="78"/>
      <c r="AC402" s="78"/>
      <c r="AD402" s="78"/>
      <c r="AE402" s="78"/>
      <c r="AF402" s="78"/>
      <c r="AG402" s="78"/>
      <c r="AH402" s="78"/>
      <c r="AI402" s="78"/>
      <c r="AJ402" s="78"/>
      <c r="AK402" s="78"/>
      <c r="AL402" s="78"/>
      <c r="AM402" s="78"/>
      <c r="AN402" s="78"/>
      <c r="AO402" s="78"/>
      <c r="AP402" s="78"/>
      <c r="AQ402" s="78"/>
      <c r="AR402" s="78"/>
      <c r="AS402" s="78"/>
      <c r="AT402" s="78"/>
      <c r="AU402" s="78"/>
      <c r="AV402" s="78"/>
      <c r="AW402" s="78"/>
      <c r="AX402" s="78"/>
      <c r="AY402" s="78"/>
    </row>
    <row r="403" spans="1:51">
      <c r="A403" s="78"/>
      <c r="B403" s="78"/>
      <c r="C403" s="78"/>
      <c r="D403" s="78"/>
      <c r="E403" s="78"/>
      <c r="F403" s="78"/>
      <c r="G403" s="78"/>
      <c r="H403" s="78"/>
      <c r="I403" s="78"/>
      <c r="J403" s="78"/>
      <c r="K403" s="78"/>
      <c r="L403" s="78"/>
      <c r="M403" s="78"/>
      <c r="N403" s="78"/>
      <c r="O403" s="78"/>
      <c r="P403" s="78"/>
      <c r="Q403" s="78"/>
      <c r="R403" s="78"/>
      <c r="S403" s="78"/>
      <c r="T403" s="78"/>
      <c r="U403" s="78"/>
      <c r="V403" s="78"/>
      <c r="W403" s="78"/>
      <c r="X403" s="78"/>
      <c r="Y403" s="78"/>
      <c r="Z403" s="78"/>
      <c r="AA403" s="78"/>
      <c r="AB403" s="78"/>
      <c r="AC403" s="78"/>
      <c r="AD403" s="78"/>
      <c r="AE403" s="78"/>
      <c r="AF403" s="78"/>
      <c r="AG403" s="78"/>
      <c r="AH403" s="78"/>
      <c r="AI403" s="78"/>
      <c r="AJ403" s="78"/>
      <c r="AK403" s="78"/>
      <c r="AL403" s="78"/>
      <c r="AM403" s="78"/>
      <c r="AN403" s="78"/>
      <c r="AO403" s="78"/>
      <c r="AP403" s="78"/>
      <c r="AQ403" s="78"/>
      <c r="AR403" s="78"/>
      <c r="AS403" s="78"/>
      <c r="AT403" s="78"/>
      <c r="AU403" s="78"/>
      <c r="AV403" s="78"/>
      <c r="AW403" s="78"/>
      <c r="AX403" s="78"/>
      <c r="AY403" s="78"/>
    </row>
    <row r="404" spans="1:51">
      <c r="A404" s="78"/>
      <c r="B404" s="78"/>
      <c r="C404" s="78"/>
      <c r="D404" s="78"/>
      <c r="E404" s="78"/>
      <c r="F404" s="78"/>
      <c r="G404" s="78"/>
      <c r="H404" s="78"/>
      <c r="I404" s="78"/>
      <c r="J404" s="78"/>
      <c r="K404" s="78"/>
      <c r="L404" s="78"/>
      <c r="M404" s="78"/>
      <c r="N404" s="78"/>
      <c r="O404" s="78"/>
      <c r="P404" s="78"/>
      <c r="Q404" s="78"/>
      <c r="R404" s="78"/>
      <c r="S404" s="78"/>
      <c r="T404" s="78"/>
      <c r="U404" s="78"/>
      <c r="V404" s="78"/>
      <c r="W404" s="78"/>
      <c r="X404" s="78"/>
      <c r="Y404" s="78"/>
      <c r="Z404" s="78"/>
      <c r="AA404" s="78"/>
      <c r="AB404" s="78"/>
      <c r="AC404" s="78"/>
      <c r="AD404" s="78"/>
      <c r="AE404" s="78"/>
      <c r="AF404" s="78"/>
      <c r="AG404" s="78"/>
      <c r="AH404" s="78"/>
      <c r="AI404" s="78"/>
      <c r="AJ404" s="78"/>
      <c r="AK404" s="78"/>
      <c r="AL404" s="78"/>
      <c r="AM404" s="78"/>
      <c r="AN404" s="78"/>
      <c r="AO404" s="78"/>
      <c r="AP404" s="78"/>
      <c r="AQ404" s="78"/>
      <c r="AR404" s="78"/>
      <c r="AS404" s="78"/>
      <c r="AT404" s="78"/>
      <c r="AU404" s="78"/>
      <c r="AV404" s="78"/>
      <c r="AW404" s="78"/>
      <c r="AX404" s="78"/>
      <c r="AY404" s="78"/>
    </row>
    <row r="405" spans="1:51">
      <c r="A405" s="78"/>
      <c r="B405" s="78"/>
      <c r="C405" s="78"/>
      <c r="D405" s="78"/>
      <c r="E405" s="78"/>
      <c r="F405" s="78"/>
      <c r="G405" s="78"/>
      <c r="H405" s="78"/>
      <c r="I405" s="78"/>
      <c r="J405" s="78"/>
      <c r="K405" s="78"/>
      <c r="L405" s="78"/>
      <c r="M405" s="78"/>
      <c r="N405" s="78"/>
      <c r="O405" s="78"/>
      <c r="P405" s="78"/>
      <c r="Q405" s="78"/>
      <c r="R405" s="78"/>
      <c r="S405" s="78"/>
      <c r="T405" s="78"/>
      <c r="U405" s="78"/>
      <c r="V405" s="78"/>
      <c r="W405" s="78"/>
      <c r="X405" s="78"/>
      <c r="Y405" s="78"/>
      <c r="Z405" s="78"/>
      <c r="AA405" s="78"/>
      <c r="AB405" s="78"/>
      <c r="AC405" s="78"/>
      <c r="AD405" s="78"/>
      <c r="AE405" s="78"/>
      <c r="AF405" s="78"/>
      <c r="AG405" s="78"/>
      <c r="AH405" s="78"/>
      <c r="AI405" s="78"/>
      <c r="AJ405" s="78"/>
      <c r="AK405" s="78"/>
      <c r="AL405" s="78"/>
      <c r="AM405" s="78"/>
      <c r="AN405" s="78"/>
      <c r="AO405" s="78"/>
      <c r="AP405" s="78"/>
      <c r="AQ405" s="78"/>
      <c r="AR405" s="78"/>
      <c r="AS405" s="78"/>
      <c r="AT405" s="78"/>
      <c r="AU405" s="78"/>
      <c r="AV405" s="78"/>
      <c r="AW405" s="78"/>
      <c r="AX405" s="78"/>
      <c r="AY405" s="78"/>
    </row>
    <row r="406" spans="1:51">
      <c r="A406" s="78"/>
      <c r="B406" s="78"/>
      <c r="C406" s="78"/>
      <c r="D406" s="78"/>
      <c r="E406" s="78"/>
      <c r="F406" s="78"/>
      <c r="G406" s="78"/>
      <c r="H406" s="78"/>
      <c r="I406" s="78"/>
      <c r="J406" s="78"/>
      <c r="K406" s="78"/>
      <c r="L406" s="78"/>
      <c r="M406" s="78"/>
      <c r="N406" s="78"/>
      <c r="O406" s="78"/>
      <c r="P406" s="78"/>
      <c r="Q406" s="78"/>
      <c r="R406" s="78"/>
      <c r="S406" s="78"/>
      <c r="T406" s="78"/>
      <c r="U406" s="78"/>
      <c r="V406" s="78"/>
      <c r="W406" s="78"/>
      <c r="X406" s="78"/>
      <c r="Y406" s="78"/>
      <c r="Z406" s="78"/>
      <c r="AA406" s="78"/>
      <c r="AB406" s="78"/>
      <c r="AC406" s="78"/>
      <c r="AD406" s="78"/>
      <c r="AE406" s="78"/>
      <c r="AF406" s="78"/>
      <c r="AG406" s="78"/>
      <c r="AH406" s="78"/>
      <c r="AI406" s="78"/>
      <c r="AJ406" s="78"/>
      <c r="AK406" s="78"/>
      <c r="AL406" s="78"/>
      <c r="AM406" s="78"/>
      <c r="AN406" s="78"/>
      <c r="AO406" s="78"/>
      <c r="AP406" s="78"/>
      <c r="AQ406" s="78"/>
      <c r="AR406" s="78"/>
      <c r="AS406" s="78"/>
      <c r="AT406" s="78"/>
      <c r="AU406" s="78"/>
      <c r="AV406" s="78"/>
      <c r="AW406" s="78"/>
      <c r="AX406" s="78"/>
      <c r="AY406" s="78"/>
    </row>
    <row r="407" spans="1:51">
      <c r="A407" s="78"/>
      <c r="B407" s="78"/>
      <c r="C407" s="78"/>
      <c r="D407" s="78"/>
      <c r="E407" s="78"/>
      <c r="F407" s="78"/>
      <c r="G407" s="78"/>
      <c r="H407" s="78"/>
      <c r="I407" s="78"/>
      <c r="J407" s="78"/>
      <c r="K407" s="78"/>
      <c r="L407" s="78"/>
      <c r="M407" s="78"/>
      <c r="N407" s="78"/>
      <c r="O407" s="78"/>
      <c r="P407" s="78"/>
      <c r="Q407" s="78"/>
      <c r="R407" s="78"/>
      <c r="S407" s="78"/>
      <c r="T407" s="78"/>
      <c r="U407" s="78"/>
      <c r="V407" s="78"/>
      <c r="W407" s="78"/>
      <c r="X407" s="78"/>
      <c r="Y407" s="78"/>
      <c r="Z407" s="78"/>
      <c r="AA407" s="78"/>
      <c r="AB407" s="78"/>
      <c r="AC407" s="78"/>
      <c r="AD407" s="78"/>
      <c r="AE407" s="78"/>
      <c r="AF407" s="78"/>
      <c r="AG407" s="78"/>
      <c r="AH407" s="78"/>
      <c r="AI407" s="78"/>
      <c r="AJ407" s="78"/>
      <c r="AK407" s="78"/>
      <c r="AL407" s="78"/>
      <c r="AM407" s="78"/>
      <c r="AN407" s="78"/>
      <c r="AO407" s="78"/>
      <c r="AP407" s="78"/>
      <c r="AQ407" s="78"/>
      <c r="AR407" s="78"/>
      <c r="AS407" s="78"/>
      <c r="AT407" s="78"/>
      <c r="AU407" s="78"/>
      <c r="AV407" s="78"/>
      <c r="AW407" s="78"/>
      <c r="AX407" s="78"/>
      <c r="AY407" s="78"/>
    </row>
    <row r="408" spans="1:51">
      <c r="A408" s="78"/>
      <c r="B408" s="78"/>
      <c r="C408" s="78"/>
      <c r="D408" s="78"/>
      <c r="E408" s="78"/>
      <c r="F408" s="78"/>
      <c r="G408" s="78"/>
      <c r="H408" s="78"/>
      <c r="I408" s="78"/>
      <c r="J408" s="78"/>
      <c r="K408" s="78"/>
      <c r="L408" s="78"/>
      <c r="M408" s="78"/>
      <c r="N408" s="78"/>
      <c r="O408" s="78"/>
      <c r="P408" s="78"/>
      <c r="Q408" s="78"/>
      <c r="R408" s="78"/>
      <c r="S408" s="78"/>
      <c r="T408" s="78"/>
      <c r="U408" s="78"/>
      <c r="V408" s="78"/>
      <c r="W408" s="78"/>
      <c r="X408" s="78"/>
      <c r="Y408" s="78"/>
      <c r="Z408" s="78"/>
      <c r="AA408" s="78"/>
      <c r="AB408" s="78"/>
      <c r="AC408" s="78"/>
      <c r="AD408" s="78"/>
      <c r="AE408" s="78"/>
      <c r="AF408" s="78"/>
      <c r="AG408" s="78"/>
      <c r="AH408" s="78"/>
      <c r="AI408" s="78"/>
      <c r="AJ408" s="78"/>
      <c r="AK408" s="78"/>
      <c r="AL408" s="78"/>
      <c r="AM408" s="78"/>
      <c r="AN408" s="78"/>
      <c r="AO408" s="78"/>
      <c r="AP408" s="78"/>
      <c r="AQ408" s="78"/>
      <c r="AR408" s="78"/>
      <c r="AS408" s="78"/>
      <c r="AT408" s="78"/>
      <c r="AU408" s="78"/>
      <c r="AV408" s="78"/>
      <c r="AW408" s="78"/>
      <c r="AX408" s="78"/>
      <c r="AY408" s="78"/>
    </row>
    <row r="409" spans="1:51">
      <c r="A409" s="78"/>
      <c r="B409" s="78"/>
      <c r="C409" s="78"/>
      <c r="D409" s="78"/>
      <c r="E409" s="78"/>
      <c r="F409" s="78"/>
      <c r="G409" s="78"/>
      <c r="H409" s="78"/>
      <c r="I409" s="78"/>
      <c r="J409" s="78"/>
      <c r="K409" s="78"/>
      <c r="L409" s="78"/>
      <c r="M409" s="78"/>
      <c r="N409" s="78"/>
      <c r="O409" s="78"/>
      <c r="P409" s="78"/>
      <c r="Q409" s="78"/>
      <c r="R409" s="78"/>
      <c r="S409" s="78"/>
      <c r="T409" s="78"/>
      <c r="U409" s="78"/>
      <c r="V409" s="78"/>
      <c r="W409" s="78"/>
      <c r="X409" s="78"/>
      <c r="Y409" s="78"/>
      <c r="Z409" s="78"/>
      <c r="AA409" s="78"/>
      <c r="AB409" s="78"/>
      <c r="AC409" s="78"/>
      <c r="AD409" s="78"/>
      <c r="AE409" s="78"/>
      <c r="AF409" s="78"/>
      <c r="AG409" s="78"/>
      <c r="AH409" s="78"/>
      <c r="AI409" s="78"/>
      <c r="AJ409" s="78"/>
      <c r="AK409" s="78"/>
      <c r="AL409" s="78"/>
      <c r="AM409" s="78"/>
      <c r="AN409" s="78"/>
      <c r="AO409" s="78"/>
      <c r="AP409" s="78"/>
      <c r="AQ409" s="78"/>
      <c r="AR409" s="78"/>
      <c r="AS409" s="78"/>
      <c r="AT409" s="78"/>
      <c r="AU409" s="78"/>
      <c r="AV409" s="78"/>
      <c r="AW409" s="78"/>
      <c r="AX409" s="78"/>
      <c r="AY409" s="78"/>
    </row>
    <row r="410" spans="1:51">
      <c r="A410" s="78"/>
      <c r="B410" s="78"/>
      <c r="C410" s="78"/>
      <c r="D410" s="78"/>
      <c r="E410" s="78"/>
      <c r="F410" s="78"/>
      <c r="G410" s="78"/>
      <c r="H410" s="78"/>
      <c r="I410" s="78"/>
      <c r="J410" s="78"/>
      <c r="K410" s="78"/>
      <c r="L410" s="78"/>
      <c r="M410" s="78"/>
      <c r="N410" s="78"/>
      <c r="O410" s="78"/>
      <c r="P410" s="78"/>
      <c r="Q410" s="78"/>
      <c r="R410" s="78"/>
      <c r="S410" s="78"/>
      <c r="T410" s="78"/>
      <c r="U410" s="78"/>
      <c r="V410" s="78"/>
      <c r="W410" s="78"/>
      <c r="X410" s="78"/>
      <c r="Y410" s="78"/>
      <c r="Z410" s="78"/>
      <c r="AA410" s="78"/>
      <c r="AB410" s="78"/>
      <c r="AC410" s="78"/>
      <c r="AD410" s="78"/>
      <c r="AE410" s="78"/>
      <c r="AF410" s="78"/>
      <c r="AG410" s="78"/>
      <c r="AH410" s="78"/>
      <c r="AI410" s="78"/>
      <c r="AJ410" s="78"/>
      <c r="AK410" s="78"/>
      <c r="AL410" s="78"/>
      <c r="AM410" s="78"/>
      <c r="AN410" s="78"/>
      <c r="AO410" s="78"/>
      <c r="AP410" s="78"/>
      <c r="AQ410" s="78"/>
      <c r="AR410" s="78"/>
      <c r="AS410" s="78"/>
      <c r="AT410" s="78"/>
      <c r="AU410" s="78"/>
      <c r="AV410" s="78"/>
      <c r="AW410" s="78"/>
      <c r="AX410" s="78"/>
      <c r="AY410" s="78"/>
    </row>
    <row r="411" spans="1:51">
      <c r="A411" s="78"/>
      <c r="B411" s="78"/>
      <c r="C411" s="78"/>
      <c r="D411" s="78"/>
      <c r="E411" s="78"/>
      <c r="F411" s="78"/>
      <c r="G411" s="78"/>
      <c r="H411" s="78"/>
      <c r="I411" s="78"/>
      <c r="J411" s="78"/>
      <c r="K411" s="78"/>
      <c r="L411" s="78"/>
      <c r="M411" s="78"/>
      <c r="N411" s="78"/>
      <c r="O411" s="78"/>
      <c r="P411" s="78"/>
      <c r="Q411" s="78"/>
      <c r="R411" s="78"/>
      <c r="S411" s="78"/>
      <c r="T411" s="78"/>
      <c r="U411" s="78"/>
      <c r="V411" s="78"/>
      <c r="W411" s="78"/>
      <c r="X411" s="78"/>
      <c r="Y411" s="78"/>
      <c r="Z411" s="78"/>
      <c r="AA411" s="78"/>
      <c r="AB411" s="78"/>
      <c r="AC411" s="78"/>
      <c r="AD411" s="78"/>
      <c r="AE411" s="78"/>
      <c r="AF411" s="78"/>
      <c r="AG411" s="78"/>
      <c r="AH411" s="78"/>
      <c r="AI411" s="78"/>
      <c r="AJ411" s="78"/>
      <c r="AK411" s="78"/>
      <c r="AL411" s="78"/>
      <c r="AM411" s="78"/>
      <c r="AN411" s="78"/>
      <c r="AO411" s="78"/>
      <c r="AP411" s="78"/>
      <c r="AQ411" s="78"/>
      <c r="AR411" s="78"/>
      <c r="AS411" s="78"/>
      <c r="AT411" s="78"/>
      <c r="AU411" s="78"/>
      <c r="AV411" s="78"/>
      <c r="AW411" s="78"/>
      <c r="AX411" s="78"/>
      <c r="AY411" s="78"/>
    </row>
    <row r="412" spans="1:51">
      <c r="A412" s="78"/>
      <c r="B412" s="78"/>
      <c r="C412" s="78"/>
      <c r="D412" s="78"/>
      <c r="E412" s="78"/>
      <c r="F412" s="78"/>
      <c r="G412" s="78"/>
      <c r="H412" s="78"/>
      <c r="I412" s="78"/>
      <c r="J412" s="78"/>
      <c r="K412" s="78"/>
      <c r="L412" s="78"/>
      <c r="M412" s="78"/>
      <c r="N412" s="78"/>
      <c r="O412" s="78"/>
      <c r="P412" s="78"/>
      <c r="Q412" s="78"/>
      <c r="R412" s="78"/>
      <c r="S412" s="78"/>
      <c r="T412" s="78"/>
      <c r="U412" s="78"/>
      <c r="V412" s="78"/>
      <c r="W412" s="78"/>
      <c r="X412" s="78"/>
      <c r="Y412" s="78"/>
      <c r="Z412" s="78"/>
      <c r="AA412" s="78"/>
      <c r="AB412" s="78"/>
      <c r="AC412" s="78"/>
      <c r="AD412" s="78"/>
      <c r="AE412" s="78"/>
      <c r="AF412" s="78"/>
      <c r="AG412" s="78"/>
      <c r="AH412" s="78"/>
      <c r="AI412" s="78"/>
      <c r="AJ412" s="78"/>
      <c r="AK412" s="78"/>
      <c r="AL412" s="78"/>
      <c r="AM412" s="78"/>
      <c r="AN412" s="78"/>
      <c r="AO412" s="78"/>
      <c r="AP412" s="78"/>
      <c r="AQ412" s="78"/>
      <c r="AR412" s="78"/>
      <c r="AS412" s="78"/>
      <c r="AT412" s="78"/>
      <c r="AU412" s="78"/>
      <c r="AV412" s="78"/>
      <c r="AW412" s="78"/>
      <c r="AX412" s="78"/>
      <c r="AY412" s="78"/>
    </row>
    <row r="413" spans="1:51">
      <c r="A413" s="78"/>
      <c r="B413" s="78"/>
      <c r="C413" s="78"/>
      <c r="D413" s="78"/>
      <c r="E413" s="78"/>
      <c r="F413" s="78"/>
      <c r="G413" s="78"/>
      <c r="H413" s="78"/>
      <c r="I413" s="78"/>
      <c r="J413" s="78"/>
      <c r="K413" s="78"/>
      <c r="L413" s="78"/>
      <c r="M413" s="78"/>
      <c r="N413" s="78"/>
      <c r="O413" s="78"/>
      <c r="P413" s="78"/>
      <c r="Q413" s="78"/>
      <c r="R413" s="78"/>
      <c r="S413" s="78"/>
      <c r="T413" s="78"/>
      <c r="U413" s="78"/>
      <c r="V413" s="78"/>
      <c r="W413" s="78"/>
      <c r="X413" s="78"/>
      <c r="Y413" s="78"/>
      <c r="Z413" s="78"/>
      <c r="AA413" s="78"/>
      <c r="AB413" s="78"/>
      <c r="AC413" s="78"/>
      <c r="AD413" s="78"/>
      <c r="AE413" s="78"/>
      <c r="AF413" s="78"/>
      <c r="AG413" s="78"/>
      <c r="AH413" s="78"/>
      <c r="AI413" s="78"/>
      <c r="AJ413" s="78"/>
      <c r="AK413" s="78"/>
      <c r="AL413" s="78"/>
      <c r="AM413" s="78"/>
      <c r="AN413" s="78"/>
      <c r="AO413" s="78"/>
      <c r="AP413" s="78"/>
      <c r="AQ413" s="78"/>
      <c r="AR413" s="78"/>
      <c r="AS413" s="78"/>
      <c r="AT413" s="78"/>
      <c r="AU413" s="78"/>
      <c r="AV413" s="78"/>
      <c r="AW413" s="78"/>
      <c r="AX413" s="78"/>
      <c r="AY413" s="78"/>
    </row>
    <row r="414" spans="1:51">
      <c r="A414" s="78"/>
      <c r="B414" s="78"/>
      <c r="C414" s="78"/>
      <c r="D414" s="78"/>
      <c r="E414" s="78"/>
      <c r="F414" s="78"/>
      <c r="G414" s="78"/>
      <c r="H414" s="78"/>
      <c r="I414" s="78"/>
      <c r="J414" s="78"/>
      <c r="K414" s="78"/>
      <c r="L414" s="78"/>
      <c r="M414" s="78"/>
      <c r="N414" s="78"/>
      <c r="O414" s="78"/>
      <c r="P414" s="78"/>
      <c r="Q414" s="78"/>
      <c r="R414" s="78"/>
      <c r="S414" s="78"/>
      <c r="T414" s="78"/>
      <c r="U414" s="78"/>
      <c r="V414" s="78"/>
      <c r="W414" s="78"/>
      <c r="X414" s="78"/>
      <c r="Y414" s="78"/>
      <c r="Z414" s="78"/>
      <c r="AA414" s="78"/>
      <c r="AB414" s="78"/>
      <c r="AC414" s="78"/>
      <c r="AD414" s="78"/>
      <c r="AE414" s="78"/>
      <c r="AF414" s="78"/>
      <c r="AG414" s="78"/>
      <c r="AH414" s="78"/>
      <c r="AI414" s="78"/>
      <c r="AJ414" s="78"/>
      <c r="AK414" s="78"/>
      <c r="AL414" s="78"/>
      <c r="AM414" s="78"/>
      <c r="AN414" s="78"/>
      <c r="AO414" s="78"/>
      <c r="AP414" s="78"/>
      <c r="AQ414" s="78"/>
      <c r="AR414" s="78"/>
      <c r="AS414" s="78"/>
      <c r="AT414" s="78"/>
      <c r="AU414" s="78"/>
      <c r="AV414" s="78"/>
      <c r="AW414" s="78"/>
      <c r="AX414" s="78"/>
      <c r="AY414" s="78"/>
    </row>
    <row r="415" spans="1:51">
      <c r="A415" s="78"/>
      <c r="B415" s="78"/>
      <c r="C415" s="78"/>
      <c r="D415" s="78"/>
      <c r="E415" s="78"/>
      <c r="F415" s="78"/>
      <c r="G415" s="78"/>
      <c r="H415" s="78"/>
      <c r="I415" s="78"/>
      <c r="J415" s="78"/>
      <c r="K415" s="78"/>
      <c r="L415" s="78"/>
      <c r="M415" s="78"/>
      <c r="N415" s="78"/>
      <c r="O415" s="78"/>
      <c r="P415" s="78"/>
      <c r="Q415" s="78"/>
      <c r="R415" s="78"/>
      <c r="S415" s="78"/>
      <c r="T415" s="78"/>
      <c r="U415" s="78"/>
      <c r="V415" s="78"/>
      <c r="W415" s="78"/>
      <c r="X415" s="78"/>
      <c r="Y415" s="78"/>
      <c r="Z415" s="78"/>
      <c r="AA415" s="78"/>
      <c r="AB415" s="78"/>
      <c r="AC415" s="78"/>
      <c r="AD415" s="78"/>
      <c r="AE415" s="78"/>
      <c r="AF415" s="78"/>
      <c r="AG415" s="78"/>
      <c r="AH415" s="78"/>
      <c r="AI415" s="78"/>
      <c r="AJ415" s="78"/>
      <c r="AK415" s="78"/>
      <c r="AL415" s="78"/>
      <c r="AM415" s="78"/>
      <c r="AN415" s="78"/>
      <c r="AO415" s="78"/>
      <c r="AP415" s="78"/>
      <c r="AQ415" s="78"/>
      <c r="AR415" s="78"/>
      <c r="AS415" s="78"/>
      <c r="AT415" s="78"/>
      <c r="AU415" s="78"/>
      <c r="AV415" s="78"/>
      <c r="AW415" s="78"/>
      <c r="AX415" s="78"/>
      <c r="AY415" s="78"/>
    </row>
    <row r="416" spans="1:51">
      <c r="A416" s="78"/>
      <c r="B416" s="78"/>
      <c r="C416" s="78"/>
      <c r="D416" s="78"/>
      <c r="E416" s="78"/>
      <c r="F416" s="78"/>
      <c r="G416" s="78"/>
      <c r="H416" s="78"/>
      <c r="I416" s="78"/>
      <c r="J416" s="78"/>
      <c r="K416" s="78"/>
      <c r="L416" s="78"/>
      <c r="M416" s="78"/>
      <c r="N416" s="78"/>
      <c r="O416" s="78"/>
      <c r="P416" s="78"/>
      <c r="Q416" s="78"/>
      <c r="R416" s="78"/>
      <c r="S416" s="78"/>
      <c r="T416" s="78"/>
      <c r="U416" s="78"/>
      <c r="V416" s="78"/>
      <c r="W416" s="78"/>
      <c r="X416" s="78"/>
      <c r="Y416" s="78"/>
      <c r="Z416" s="78"/>
      <c r="AA416" s="78"/>
      <c r="AB416" s="78"/>
      <c r="AC416" s="78"/>
      <c r="AD416" s="78"/>
      <c r="AE416" s="78"/>
      <c r="AF416" s="78"/>
      <c r="AG416" s="78"/>
      <c r="AH416" s="78"/>
      <c r="AI416" s="78"/>
      <c r="AJ416" s="78"/>
      <c r="AK416" s="78"/>
      <c r="AL416" s="78"/>
      <c r="AM416" s="78"/>
      <c r="AN416" s="78"/>
      <c r="AO416" s="78"/>
      <c r="AP416" s="78"/>
      <c r="AQ416" s="78"/>
      <c r="AR416" s="78"/>
      <c r="AS416" s="78"/>
      <c r="AT416" s="78"/>
      <c r="AU416" s="78"/>
      <c r="AV416" s="78"/>
      <c r="AW416" s="78"/>
      <c r="AX416" s="78"/>
      <c r="AY416" s="78"/>
    </row>
    <row r="417" spans="1:51">
      <c r="A417" s="78"/>
      <c r="B417" s="78"/>
      <c r="C417" s="78"/>
      <c r="D417" s="78"/>
      <c r="E417" s="78"/>
      <c r="F417" s="78"/>
      <c r="G417" s="78"/>
      <c r="H417" s="78"/>
      <c r="I417" s="78"/>
      <c r="J417" s="78"/>
      <c r="K417" s="78"/>
      <c r="L417" s="78"/>
      <c r="M417" s="78"/>
      <c r="N417" s="78"/>
      <c r="O417" s="78"/>
      <c r="P417" s="78"/>
      <c r="Q417" s="78"/>
      <c r="R417" s="78"/>
      <c r="S417" s="78"/>
      <c r="T417" s="78"/>
      <c r="U417" s="78"/>
      <c r="V417" s="78"/>
      <c r="W417" s="78"/>
      <c r="X417" s="78"/>
      <c r="Y417" s="78"/>
      <c r="Z417" s="78"/>
      <c r="AA417" s="78"/>
      <c r="AB417" s="78"/>
      <c r="AC417" s="78"/>
      <c r="AD417" s="78"/>
      <c r="AE417" s="78"/>
      <c r="AF417" s="78"/>
      <c r="AG417" s="78"/>
      <c r="AH417" s="78"/>
      <c r="AI417" s="78"/>
      <c r="AJ417" s="78"/>
      <c r="AK417" s="78"/>
      <c r="AL417" s="78"/>
      <c r="AM417" s="78"/>
      <c r="AN417" s="78"/>
      <c r="AO417" s="78"/>
      <c r="AP417" s="78"/>
      <c r="AQ417" s="78"/>
      <c r="AR417" s="78"/>
      <c r="AS417" s="78"/>
      <c r="AT417" s="78"/>
      <c r="AU417" s="78"/>
      <c r="AV417" s="78"/>
      <c r="AW417" s="78"/>
      <c r="AX417" s="78"/>
      <c r="AY417" s="78"/>
    </row>
    <row r="418" spans="1:51">
      <c r="A418" s="78"/>
      <c r="B418" s="78"/>
      <c r="C418" s="78"/>
      <c r="D418" s="78"/>
      <c r="E418" s="78"/>
      <c r="F418" s="78"/>
      <c r="G418" s="78"/>
      <c r="H418" s="78"/>
      <c r="I418" s="78"/>
      <c r="J418" s="78"/>
      <c r="K418" s="78"/>
      <c r="L418" s="78"/>
      <c r="M418" s="78"/>
      <c r="N418" s="78"/>
      <c r="O418" s="78"/>
      <c r="P418" s="78"/>
      <c r="Q418" s="78"/>
      <c r="R418" s="78"/>
      <c r="S418" s="78"/>
      <c r="T418" s="78"/>
      <c r="U418" s="78"/>
      <c r="V418" s="78"/>
      <c r="W418" s="78"/>
      <c r="X418" s="78"/>
      <c r="Y418" s="78"/>
      <c r="Z418" s="78"/>
      <c r="AA418" s="78"/>
      <c r="AB418" s="78"/>
      <c r="AC418" s="78"/>
      <c r="AD418" s="78"/>
      <c r="AE418" s="78"/>
      <c r="AF418" s="78"/>
      <c r="AG418" s="78"/>
      <c r="AH418" s="78"/>
      <c r="AI418" s="78"/>
      <c r="AJ418" s="78"/>
      <c r="AK418" s="78"/>
      <c r="AL418" s="78"/>
      <c r="AM418" s="78"/>
      <c r="AN418" s="78"/>
      <c r="AO418" s="78"/>
      <c r="AP418" s="78"/>
      <c r="AQ418" s="78"/>
      <c r="AR418" s="78"/>
      <c r="AS418" s="78"/>
      <c r="AT418" s="78"/>
      <c r="AU418" s="78"/>
      <c r="AV418" s="78"/>
      <c r="AW418" s="78"/>
      <c r="AX418" s="78"/>
      <c r="AY418" s="78"/>
    </row>
    <row r="419" spans="1:51">
      <c r="A419" s="78"/>
      <c r="B419" s="78"/>
      <c r="C419" s="78"/>
      <c r="D419" s="78"/>
      <c r="E419" s="78"/>
      <c r="F419" s="78"/>
      <c r="G419" s="78"/>
      <c r="H419" s="78"/>
      <c r="I419" s="78"/>
      <c r="J419" s="78"/>
      <c r="K419" s="78"/>
      <c r="L419" s="78"/>
      <c r="M419" s="78"/>
      <c r="N419" s="78"/>
      <c r="O419" s="78"/>
      <c r="P419" s="78"/>
      <c r="Q419" s="78"/>
      <c r="R419" s="78"/>
      <c r="S419" s="78"/>
      <c r="T419" s="78"/>
      <c r="U419" s="78"/>
      <c r="V419" s="78"/>
      <c r="W419" s="78"/>
      <c r="X419" s="78"/>
      <c r="Y419" s="78"/>
      <c r="Z419" s="78"/>
      <c r="AA419" s="78"/>
      <c r="AB419" s="78"/>
      <c r="AC419" s="78"/>
      <c r="AD419" s="78"/>
      <c r="AE419" s="78"/>
      <c r="AF419" s="78"/>
      <c r="AG419" s="78"/>
      <c r="AH419" s="78"/>
      <c r="AI419" s="78"/>
      <c r="AJ419" s="78"/>
      <c r="AK419" s="78"/>
      <c r="AL419" s="78"/>
      <c r="AM419" s="78"/>
      <c r="AN419" s="78"/>
      <c r="AO419" s="78"/>
      <c r="AP419" s="78"/>
      <c r="AQ419" s="78"/>
      <c r="AR419" s="78"/>
      <c r="AS419" s="78"/>
      <c r="AT419" s="78"/>
      <c r="AU419" s="78"/>
      <c r="AV419" s="78"/>
      <c r="AW419" s="78"/>
      <c r="AX419" s="78"/>
      <c r="AY419" s="78"/>
    </row>
    <row r="420" spans="1:51">
      <c r="A420" s="78"/>
      <c r="B420" s="78"/>
      <c r="C420" s="78"/>
      <c r="D420" s="78"/>
      <c r="E420" s="78"/>
      <c r="F420" s="78"/>
      <c r="G420" s="78"/>
      <c r="H420" s="78"/>
      <c r="I420" s="78"/>
      <c r="J420" s="78"/>
      <c r="K420" s="78"/>
      <c r="L420" s="78"/>
      <c r="M420" s="78"/>
      <c r="N420" s="78"/>
      <c r="O420" s="78"/>
      <c r="P420" s="78"/>
      <c r="Q420" s="78"/>
      <c r="R420" s="78"/>
      <c r="S420" s="78"/>
      <c r="T420" s="78"/>
      <c r="U420" s="78"/>
      <c r="V420" s="78"/>
      <c r="W420" s="78"/>
      <c r="X420" s="78"/>
      <c r="Y420" s="78"/>
      <c r="Z420" s="78"/>
      <c r="AA420" s="78"/>
      <c r="AB420" s="78"/>
      <c r="AC420" s="78"/>
      <c r="AD420" s="78"/>
      <c r="AE420" s="78"/>
      <c r="AF420" s="78"/>
      <c r="AG420" s="78"/>
      <c r="AH420" s="78"/>
      <c r="AI420" s="78"/>
      <c r="AJ420" s="78"/>
      <c r="AK420" s="78"/>
      <c r="AL420" s="78"/>
      <c r="AM420" s="78"/>
      <c r="AN420" s="78"/>
      <c r="AO420" s="78"/>
      <c r="AP420" s="78"/>
      <c r="AQ420" s="78"/>
      <c r="AR420" s="78"/>
      <c r="AS420" s="78"/>
      <c r="AT420" s="78"/>
      <c r="AU420" s="78"/>
      <c r="AV420" s="78"/>
      <c r="AW420" s="78"/>
      <c r="AX420" s="78"/>
      <c r="AY420" s="78"/>
    </row>
    <row r="421" spans="1:51">
      <c r="A421" s="78"/>
      <c r="B421" s="78"/>
      <c r="C421" s="78"/>
      <c r="D421" s="78"/>
      <c r="E421" s="78"/>
      <c r="F421" s="78"/>
      <c r="G421" s="78"/>
      <c r="H421" s="78"/>
      <c r="I421" s="78"/>
      <c r="J421" s="78"/>
      <c r="K421" s="78"/>
      <c r="L421" s="78"/>
      <c r="M421" s="78"/>
      <c r="N421" s="78"/>
      <c r="O421" s="78"/>
      <c r="P421" s="78"/>
      <c r="Q421" s="78"/>
      <c r="R421" s="78"/>
      <c r="S421" s="78"/>
      <c r="T421" s="78"/>
      <c r="U421" s="78"/>
      <c r="V421" s="78"/>
      <c r="W421" s="78"/>
      <c r="X421" s="78"/>
      <c r="Y421" s="78"/>
      <c r="Z421" s="78"/>
      <c r="AA421" s="78"/>
      <c r="AB421" s="78"/>
      <c r="AC421" s="78"/>
      <c r="AD421" s="78"/>
      <c r="AE421" s="78"/>
      <c r="AF421" s="78"/>
      <c r="AG421" s="78"/>
      <c r="AH421" s="78"/>
      <c r="AI421" s="78"/>
      <c r="AJ421" s="78"/>
      <c r="AK421" s="78"/>
      <c r="AL421" s="78"/>
      <c r="AM421" s="78"/>
      <c r="AN421" s="78"/>
      <c r="AO421" s="78"/>
      <c r="AP421" s="78"/>
      <c r="AQ421" s="78"/>
      <c r="AR421" s="78"/>
      <c r="AS421" s="78"/>
      <c r="AT421" s="78"/>
      <c r="AU421" s="78"/>
      <c r="AV421" s="78"/>
      <c r="AW421" s="78"/>
      <c r="AX421" s="78"/>
      <c r="AY421" s="78"/>
    </row>
    <row r="422" spans="1:51">
      <c r="A422" s="78"/>
      <c r="B422" s="78"/>
      <c r="C422" s="78"/>
      <c r="D422" s="78"/>
      <c r="E422" s="78"/>
      <c r="F422" s="78"/>
      <c r="G422" s="78"/>
      <c r="H422" s="78"/>
      <c r="I422" s="78"/>
      <c r="J422" s="78"/>
      <c r="K422" s="78"/>
      <c r="L422" s="78"/>
      <c r="M422" s="78"/>
      <c r="N422" s="78"/>
      <c r="O422" s="78"/>
      <c r="P422" s="78"/>
      <c r="Q422" s="78"/>
      <c r="R422" s="78"/>
      <c r="S422" s="78"/>
      <c r="T422" s="78"/>
      <c r="U422" s="78"/>
      <c r="V422" s="78"/>
      <c r="W422" s="78"/>
      <c r="X422" s="78"/>
      <c r="Y422" s="78"/>
      <c r="Z422" s="78"/>
      <c r="AA422" s="78"/>
      <c r="AB422" s="78"/>
      <c r="AC422" s="78"/>
      <c r="AD422" s="78"/>
      <c r="AE422" s="78"/>
      <c r="AF422" s="78"/>
      <c r="AG422" s="78"/>
      <c r="AH422" s="78"/>
      <c r="AI422" s="78"/>
      <c r="AJ422" s="78"/>
      <c r="AK422" s="78"/>
      <c r="AL422" s="78"/>
      <c r="AM422" s="78"/>
      <c r="AN422" s="78"/>
      <c r="AO422" s="78"/>
      <c r="AP422" s="78"/>
      <c r="AQ422" s="78"/>
      <c r="AR422" s="78"/>
      <c r="AS422" s="78"/>
      <c r="AT422" s="78"/>
      <c r="AU422" s="78"/>
      <c r="AV422" s="78"/>
      <c r="AW422" s="78"/>
      <c r="AX422" s="78"/>
      <c r="AY422" s="78"/>
    </row>
    <row r="423" spans="1:51">
      <c r="A423" s="78"/>
      <c r="B423" s="78"/>
      <c r="C423" s="78"/>
      <c r="D423" s="78"/>
      <c r="E423" s="78"/>
      <c r="F423" s="78"/>
      <c r="G423" s="78"/>
      <c r="H423" s="78"/>
      <c r="I423" s="78"/>
      <c r="J423" s="78"/>
      <c r="K423" s="78"/>
      <c r="L423" s="78"/>
      <c r="M423" s="78"/>
      <c r="N423" s="78"/>
      <c r="O423" s="78"/>
      <c r="P423" s="78"/>
      <c r="Q423" s="78"/>
      <c r="R423" s="78"/>
      <c r="S423" s="78"/>
      <c r="T423" s="78"/>
      <c r="U423" s="78"/>
      <c r="V423" s="78"/>
      <c r="W423" s="78"/>
      <c r="X423" s="78"/>
      <c r="Y423" s="78"/>
      <c r="Z423" s="78"/>
      <c r="AA423" s="78"/>
      <c r="AB423" s="78"/>
      <c r="AC423" s="78"/>
      <c r="AD423" s="78"/>
      <c r="AE423" s="78"/>
      <c r="AF423" s="78"/>
      <c r="AG423" s="78"/>
      <c r="AH423" s="78"/>
      <c r="AI423" s="78"/>
      <c r="AJ423" s="78"/>
      <c r="AK423" s="78"/>
      <c r="AL423" s="78"/>
      <c r="AM423" s="78"/>
      <c r="AN423" s="78"/>
      <c r="AO423" s="78"/>
      <c r="AP423" s="78"/>
      <c r="AQ423" s="78"/>
      <c r="AR423" s="78"/>
      <c r="AS423" s="78"/>
      <c r="AT423" s="78"/>
      <c r="AU423" s="78"/>
      <c r="AV423" s="78"/>
      <c r="AW423" s="78"/>
      <c r="AX423" s="78"/>
      <c r="AY423" s="78"/>
    </row>
    <row r="424" spans="1:51">
      <c r="A424" s="78"/>
      <c r="B424" s="78"/>
      <c r="C424" s="78"/>
      <c r="D424" s="78"/>
      <c r="E424" s="78"/>
      <c r="F424" s="78"/>
      <c r="G424" s="78"/>
      <c r="H424" s="78"/>
      <c r="I424" s="78"/>
      <c r="J424" s="78"/>
      <c r="K424" s="78"/>
      <c r="L424" s="78"/>
      <c r="M424" s="78"/>
      <c r="N424" s="78"/>
      <c r="O424" s="78"/>
      <c r="P424" s="78"/>
      <c r="Q424" s="78"/>
      <c r="R424" s="78"/>
      <c r="S424" s="78"/>
      <c r="T424" s="78"/>
      <c r="U424" s="78"/>
      <c r="V424" s="78"/>
      <c r="W424" s="78"/>
      <c r="X424" s="78"/>
      <c r="Y424" s="78"/>
      <c r="Z424" s="78"/>
      <c r="AA424" s="78"/>
      <c r="AB424" s="78"/>
      <c r="AC424" s="78"/>
      <c r="AD424" s="78"/>
      <c r="AE424" s="78"/>
      <c r="AF424" s="78"/>
      <c r="AG424" s="78"/>
      <c r="AH424" s="78"/>
      <c r="AI424" s="78"/>
      <c r="AJ424" s="78"/>
      <c r="AK424" s="78"/>
      <c r="AL424" s="78"/>
      <c r="AM424" s="78"/>
      <c r="AN424" s="78"/>
      <c r="AO424" s="78"/>
      <c r="AP424" s="78"/>
      <c r="AQ424" s="78"/>
      <c r="AR424" s="78"/>
      <c r="AS424" s="78"/>
      <c r="AT424" s="78"/>
      <c r="AU424" s="78"/>
      <c r="AV424" s="78"/>
      <c r="AW424" s="78"/>
      <c r="AX424" s="78"/>
      <c r="AY424" s="78"/>
    </row>
    <row r="425" spans="1:51">
      <c r="A425" s="78"/>
      <c r="B425" s="78"/>
      <c r="C425" s="78"/>
      <c r="D425" s="78"/>
      <c r="E425" s="78"/>
      <c r="F425" s="78"/>
      <c r="G425" s="78"/>
      <c r="H425" s="78"/>
      <c r="I425" s="78"/>
      <c r="J425" s="78"/>
      <c r="K425" s="78"/>
      <c r="L425" s="78"/>
      <c r="M425" s="78"/>
      <c r="N425" s="78"/>
      <c r="O425" s="78"/>
      <c r="P425" s="78"/>
      <c r="Q425" s="78"/>
      <c r="R425" s="78"/>
      <c r="S425" s="78"/>
      <c r="T425" s="78"/>
      <c r="U425" s="78"/>
      <c r="V425" s="78"/>
      <c r="W425" s="78"/>
      <c r="X425" s="78"/>
      <c r="Y425" s="78"/>
      <c r="Z425" s="78"/>
      <c r="AA425" s="78"/>
      <c r="AB425" s="78"/>
      <c r="AC425" s="78"/>
      <c r="AD425" s="78"/>
      <c r="AE425" s="78"/>
      <c r="AF425" s="78"/>
      <c r="AG425" s="78"/>
      <c r="AH425" s="78"/>
      <c r="AI425" s="78"/>
      <c r="AJ425" s="78"/>
      <c r="AK425" s="78"/>
      <c r="AL425" s="78"/>
      <c r="AM425" s="78"/>
      <c r="AN425" s="78"/>
      <c r="AO425" s="78"/>
      <c r="AP425" s="78"/>
      <c r="AQ425" s="78"/>
      <c r="AR425" s="78"/>
      <c r="AS425" s="78"/>
      <c r="AT425" s="78"/>
      <c r="AU425" s="78"/>
      <c r="AV425" s="78"/>
      <c r="AW425" s="78"/>
      <c r="AX425" s="78"/>
      <c r="AY425" s="78"/>
    </row>
    <row r="426" spans="1:51">
      <c r="A426" s="78"/>
      <c r="B426" s="78"/>
      <c r="C426" s="78"/>
      <c r="D426" s="78"/>
      <c r="E426" s="78"/>
      <c r="F426" s="78"/>
      <c r="G426" s="78"/>
      <c r="H426" s="78"/>
      <c r="I426" s="78"/>
      <c r="J426" s="78"/>
      <c r="K426" s="78"/>
      <c r="L426" s="78"/>
      <c r="M426" s="78"/>
      <c r="N426" s="78"/>
      <c r="O426" s="78"/>
      <c r="P426" s="78"/>
      <c r="Q426" s="78"/>
      <c r="R426" s="78"/>
      <c r="S426" s="78"/>
      <c r="T426" s="78"/>
      <c r="U426" s="78"/>
      <c r="V426" s="78"/>
      <c r="W426" s="78"/>
      <c r="X426" s="78"/>
      <c r="Y426" s="78"/>
      <c r="Z426" s="78"/>
      <c r="AA426" s="78"/>
      <c r="AB426" s="78"/>
      <c r="AC426" s="78"/>
      <c r="AD426" s="78"/>
      <c r="AE426" s="78"/>
      <c r="AF426" s="78"/>
      <c r="AG426" s="78"/>
      <c r="AH426" s="78"/>
      <c r="AI426" s="78"/>
      <c r="AJ426" s="78"/>
      <c r="AK426" s="78"/>
      <c r="AL426" s="78"/>
      <c r="AM426" s="78"/>
      <c r="AN426" s="78"/>
      <c r="AO426" s="78"/>
      <c r="AP426" s="78"/>
      <c r="AQ426" s="78"/>
      <c r="AR426" s="78"/>
      <c r="AS426" s="78"/>
      <c r="AT426" s="78"/>
      <c r="AU426" s="78"/>
      <c r="AV426" s="78"/>
      <c r="AW426" s="78"/>
      <c r="AX426" s="78"/>
      <c r="AY426" s="78"/>
    </row>
    <row r="427" spans="1:51">
      <c r="A427" s="78"/>
      <c r="B427" s="78"/>
      <c r="C427" s="78"/>
      <c r="D427" s="78"/>
      <c r="E427" s="78"/>
      <c r="F427" s="78"/>
      <c r="G427" s="78"/>
      <c r="H427" s="78"/>
      <c r="I427" s="78"/>
      <c r="J427" s="78"/>
      <c r="K427" s="78"/>
      <c r="L427" s="78"/>
      <c r="M427" s="78"/>
      <c r="N427" s="78"/>
      <c r="O427" s="78"/>
      <c r="P427" s="78"/>
      <c r="Q427" s="78"/>
      <c r="R427" s="78"/>
      <c r="S427" s="78"/>
      <c r="T427" s="78"/>
      <c r="U427" s="78"/>
      <c r="V427" s="78"/>
      <c r="W427" s="78"/>
      <c r="X427" s="78"/>
      <c r="Y427" s="78"/>
      <c r="Z427" s="78"/>
      <c r="AA427" s="78"/>
      <c r="AB427" s="78"/>
      <c r="AC427" s="78"/>
      <c r="AD427" s="78"/>
      <c r="AE427" s="78"/>
      <c r="AF427" s="78"/>
      <c r="AG427" s="78"/>
      <c r="AH427" s="78"/>
      <c r="AI427" s="78"/>
      <c r="AJ427" s="78"/>
      <c r="AK427" s="78"/>
      <c r="AL427" s="78"/>
      <c r="AM427" s="78"/>
      <c r="AN427" s="78"/>
      <c r="AO427" s="78"/>
      <c r="AP427" s="78"/>
      <c r="AQ427" s="78"/>
      <c r="AR427" s="78"/>
      <c r="AS427" s="78"/>
      <c r="AT427" s="78"/>
      <c r="AU427" s="78"/>
      <c r="AV427" s="78"/>
      <c r="AW427" s="78"/>
      <c r="AX427" s="78"/>
      <c r="AY427" s="78"/>
    </row>
    <row r="428" spans="1:51">
      <c r="A428" s="78"/>
      <c r="B428" s="78"/>
      <c r="C428" s="78"/>
      <c r="D428" s="78"/>
      <c r="E428" s="78"/>
      <c r="F428" s="78"/>
      <c r="G428" s="78"/>
      <c r="H428" s="78"/>
      <c r="I428" s="78"/>
      <c r="J428" s="78"/>
      <c r="K428" s="78"/>
      <c r="L428" s="78"/>
      <c r="M428" s="78"/>
      <c r="N428" s="78"/>
      <c r="O428" s="78"/>
      <c r="P428" s="78"/>
      <c r="Q428" s="78"/>
      <c r="R428" s="78"/>
      <c r="S428" s="78"/>
      <c r="T428" s="78"/>
      <c r="U428" s="78"/>
      <c r="V428" s="78"/>
      <c r="W428" s="78"/>
      <c r="X428" s="78"/>
      <c r="Y428" s="78"/>
      <c r="Z428" s="78"/>
      <c r="AA428" s="78"/>
      <c r="AB428" s="78"/>
      <c r="AC428" s="78"/>
      <c r="AD428" s="78"/>
      <c r="AE428" s="78"/>
      <c r="AF428" s="78"/>
      <c r="AG428" s="78"/>
      <c r="AH428" s="78"/>
      <c r="AI428" s="78"/>
      <c r="AJ428" s="78"/>
      <c r="AK428" s="78"/>
      <c r="AL428" s="78"/>
      <c r="AM428" s="78"/>
      <c r="AN428" s="78"/>
      <c r="AO428" s="78"/>
      <c r="AP428" s="78"/>
      <c r="AQ428" s="78"/>
      <c r="AR428" s="78"/>
      <c r="AS428" s="78"/>
      <c r="AT428" s="78"/>
      <c r="AU428" s="78"/>
      <c r="AV428" s="78"/>
      <c r="AW428" s="78"/>
      <c r="AX428" s="78"/>
      <c r="AY428" s="78"/>
    </row>
    <row r="429" spans="1:51">
      <c r="A429" s="78"/>
      <c r="B429" s="78"/>
      <c r="C429" s="78"/>
      <c r="D429" s="78"/>
      <c r="E429" s="78"/>
      <c r="F429" s="78"/>
      <c r="G429" s="78"/>
      <c r="H429" s="78"/>
      <c r="I429" s="78"/>
      <c r="J429" s="78"/>
      <c r="K429" s="78"/>
      <c r="L429" s="78"/>
      <c r="M429" s="78"/>
      <c r="N429" s="78"/>
      <c r="O429" s="78"/>
      <c r="P429" s="78"/>
      <c r="Q429" s="78"/>
      <c r="R429" s="78"/>
      <c r="S429" s="78"/>
      <c r="T429" s="78"/>
      <c r="U429" s="78"/>
      <c r="V429" s="78"/>
      <c r="W429" s="78"/>
      <c r="X429" s="78"/>
      <c r="Y429" s="78"/>
      <c r="Z429" s="78"/>
      <c r="AA429" s="78"/>
      <c r="AB429" s="78"/>
      <c r="AC429" s="78"/>
      <c r="AD429" s="78"/>
      <c r="AE429" s="78"/>
      <c r="AF429" s="78"/>
      <c r="AG429" s="78"/>
      <c r="AH429" s="78"/>
      <c r="AI429" s="78"/>
      <c r="AJ429" s="78"/>
      <c r="AK429" s="78"/>
      <c r="AL429" s="78"/>
      <c r="AM429" s="78"/>
      <c r="AN429" s="78"/>
      <c r="AO429" s="78"/>
      <c r="AP429" s="78"/>
      <c r="AQ429" s="78"/>
      <c r="AR429" s="78"/>
      <c r="AS429" s="78"/>
      <c r="AT429" s="78"/>
      <c r="AU429" s="78"/>
      <c r="AV429" s="78"/>
      <c r="AW429" s="78"/>
      <c r="AX429" s="78"/>
      <c r="AY429" s="78"/>
    </row>
    <row r="430" spans="1:51">
      <c r="A430" s="78"/>
      <c r="B430" s="78"/>
      <c r="C430" s="78"/>
      <c r="D430" s="78"/>
      <c r="E430" s="78"/>
      <c r="F430" s="78"/>
      <c r="G430" s="78"/>
      <c r="H430" s="78"/>
      <c r="I430" s="78"/>
      <c r="J430" s="78"/>
      <c r="K430" s="78"/>
      <c r="L430" s="78"/>
      <c r="M430" s="78"/>
      <c r="N430" s="78"/>
      <c r="O430" s="78"/>
      <c r="P430" s="78"/>
      <c r="Q430" s="78"/>
      <c r="R430" s="78"/>
      <c r="S430" s="78"/>
      <c r="T430" s="78"/>
      <c r="U430" s="78"/>
      <c r="V430" s="78"/>
      <c r="W430" s="78"/>
      <c r="X430" s="78"/>
      <c r="Y430" s="78"/>
      <c r="Z430" s="78"/>
      <c r="AA430" s="78"/>
      <c r="AB430" s="78"/>
      <c r="AC430" s="78"/>
      <c r="AD430" s="78"/>
      <c r="AE430" s="78"/>
      <c r="AF430" s="78"/>
      <c r="AG430" s="78"/>
      <c r="AH430" s="78"/>
      <c r="AI430" s="78"/>
      <c r="AJ430" s="78"/>
      <c r="AK430" s="78"/>
      <c r="AL430" s="78"/>
      <c r="AM430" s="78"/>
      <c r="AN430" s="78"/>
      <c r="AO430" s="78"/>
      <c r="AP430" s="78"/>
      <c r="AQ430" s="78"/>
      <c r="AR430" s="78"/>
      <c r="AS430" s="78"/>
      <c r="AT430" s="78"/>
      <c r="AU430" s="78"/>
      <c r="AV430" s="78"/>
      <c r="AW430" s="78"/>
      <c r="AX430" s="78"/>
      <c r="AY430" s="78"/>
    </row>
    <row r="431" spans="1:51">
      <c r="A431" s="78"/>
      <c r="B431" s="78"/>
      <c r="C431" s="78"/>
      <c r="D431" s="78"/>
      <c r="E431" s="78"/>
      <c r="F431" s="78"/>
      <c r="G431" s="78"/>
      <c r="H431" s="78"/>
      <c r="I431" s="78"/>
      <c r="J431" s="78"/>
      <c r="K431" s="78"/>
      <c r="L431" s="78"/>
      <c r="M431" s="78"/>
      <c r="N431" s="78"/>
      <c r="O431" s="78"/>
      <c r="P431" s="78"/>
      <c r="Q431" s="78"/>
      <c r="R431" s="78"/>
      <c r="S431" s="78"/>
      <c r="T431" s="78"/>
      <c r="U431" s="78"/>
      <c r="V431" s="78"/>
      <c r="W431" s="78"/>
      <c r="X431" s="78"/>
      <c r="Y431" s="78"/>
      <c r="Z431" s="78"/>
      <c r="AA431" s="78"/>
      <c r="AB431" s="78"/>
      <c r="AC431" s="78"/>
      <c r="AD431" s="78"/>
      <c r="AE431" s="78"/>
      <c r="AF431" s="78"/>
      <c r="AG431" s="78"/>
      <c r="AH431" s="78"/>
      <c r="AI431" s="78"/>
      <c r="AJ431" s="78"/>
      <c r="AK431" s="78"/>
      <c r="AL431" s="78"/>
      <c r="AM431" s="78"/>
      <c r="AN431" s="78"/>
      <c r="AO431" s="78"/>
      <c r="AP431" s="78"/>
      <c r="AQ431" s="78"/>
      <c r="AR431" s="78"/>
      <c r="AS431" s="78"/>
      <c r="AT431" s="78"/>
      <c r="AU431" s="78"/>
      <c r="AV431" s="78"/>
      <c r="AW431" s="78"/>
      <c r="AX431" s="78"/>
      <c r="AY431" s="78"/>
    </row>
    <row r="432" spans="1:51">
      <c r="A432" s="78"/>
      <c r="B432" s="78"/>
      <c r="C432" s="78"/>
      <c r="D432" s="78"/>
      <c r="E432" s="78"/>
      <c r="F432" s="78"/>
      <c r="G432" s="78"/>
      <c r="H432" s="78"/>
      <c r="I432" s="78"/>
      <c r="J432" s="78"/>
      <c r="K432" s="78"/>
      <c r="L432" s="78"/>
      <c r="M432" s="78"/>
      <c r="N432" s="78"/>
      <c r="O432" s="78"/>
      <c r="P432" s="78"/>
      <c r="Q432" s="78"/>
      <c r="R432" s="78"/>
      <c r="S432" s="78"/>
      <c r="T432" s="78"/>
      <c r="U432" s="78"/>
      <c r="V432" s="78"/>
      <c r="W432" s="78"/>
      <c r="X432" s="78"/>
      <c r="Y432" s="78"/>
      <c r="Z432" s="78"/>
      <c r="AA432" s="78"/>
      <c r="AB432" s="78"/>
      <c r="AC432" s="78"/>
      <c r="AD432" s="78"/>
      <c r="AE432" s="78"/>
      <c r="AF432" s="78"/>
      <c r="AG432" s="78"/>
      <c r="AH432" s="78"/>
      <c r="AI432" s="78"/>
      <c r="AJ432" s="78"/>
      <c r="AK432" s="78"/>
      <c r="AL432" s="78"/>
      <c r="AM432" s="78"/>
      <c r="AN432" s="78"/>
      <c r="AO432" s="78"/>
      <c r="AP432" s="78"/>
      <c r="AQ432" s="78"/>
      <c r="AR432" s="78"/>
      <c r="AS432" s="78"/>
      <c r="AT432" s="78"/>
      <c r="AU432" s="78"/>
      <c r="AV432" s="78"/>
      <c r="AW432" s="78"/>
      <c r="AX432" s="78"/>
      <c r="AY432" s="78"/>
    </row>
    <row r="433" spans="1:51">
      <c r="A433" s="78"/>
      <c r="B433" s="78"/>
      <c r="C433" s="78"/>
      <c r="D433" s="78"/>
      <c r="E433" s="78"/>
      <c r="F433" s="78"/>
      <c r="G433" s="78"/>
      <c r="H433" s="78"/>
      <c r="I433" s="78"/>
      <c r="J433" s="78"/>
      <c r="K433" s="78"/>
      <c r="L433" s="78"/>
      <c r="M433" s="78"/>
      <c r="N433" s="78"/>
      <c r="O433" s="78"/>
      <c r="P433" s="78"/>
      <c r="Q433" s="78"/>
      <c r="R433" s="78"/>
      <c r="S433" s="78"/>
      <c r="T433" s="78"/>
      <c r="U433" s="78"/>
      <c r="V433" s="78"/>
      <c r="W433" s="78"/>
      <c r="X433" s="78"/>
      <c r="Y433" s="78"/>
      <c r="Z433" s="78"/>
      <c r="AA433" s="78"/>
      <c r="AB433" s="78"/>
      <c r="AC433" s="78"/>
      <c r="AD433" s="78"/>
      <c r="AE433" s="78"/>
      <c r="AF433" s="78"/>
      <c r="AG433" s="78"/>
      <c r="AH433" s="78"/>
      <c r="AI433" s="78"/>
      <c r="AJ433" s="78"/>
      <c r="AK433" s="78"/>
      <c r="AL433" s="78"/>
      <c r="AM433" s="78"/>
      <c r="AN433" s="78"/>
      <c r="AO433" s="78"/>
      <c r="AP433" s="78"/>
      <c r="AQ433" s="78"/>
      <c r="AR433" s="78"/>
      <c r="AS433" s="78"/>
      <c r="AT433" s="78"/>
      <c r="AU433" s="78"/>
      <c r="AV433" s="78"/>
      <c r="AW433" s="78"/>
      <c r="AX433" s="78"/>
      <c r="AY433" s="78"/>
    </row>
    <row r="434" spans="1:51">
      <c r="A434" s="78"/>
      <c r="B434" s="78"/>
      <c r="C434" s="78"/>
      <c r="D434" s="78"/>
      <c r="E434" s="78"/>
      <c r="F434" s="78"/>
      <c r="G434" s="78"/>
      <c r="H434" s="78"/>
      <c r="I434" s="78"/>
      <c r="J434" s="78"/>
      <c r="K434" s="78"/>
      <c r="L434" s="78"/>
      <c r="M434" s="78"/>
      <c r="N434" s="78"/>
      <c r="O434" s="78"/>
      <c r="P434" s="78"/>
      <c r="Q434" s="78"/>
      <c r="R434" s="78"/>
      <c r="S434" s="78"/>
      <c r="T434" s="78"/>
      <c r="U434" s="78"/>
      <c r="V434" s="78"/>
      <c r="W434" s="78"/>
      <c r="X434" s="78"/>
      <c r="Y434" s="78"/>
      <c r="Z434" s="78"/>
      <c r="AA434" s="78"/>
      <c r="AB434" s="78"/>
      <c r="AC434" s="78"/>
      <c r="AD434" s="78"/>
      <c r="AE434" s="78"/>
      <c r="AF434" s="78"/>
      <c r="AG434" s="78"/>
      <c r="AH434" s="78"/>
      <c r="AI434" s="78"/>
      <c r="AJ434" s="78"/>
      <c r="AK434" s="78"/>
      <c r="AL434" s="78"/>
      <c r="AM434" s="78"/>
      <c r="AN434" s="78"/>
      <c r="AO434" s="78"/>
      <c r="AP434" s="78"/>
      <c r="AQ434" s="78"/>
      <c r="AR434" s="78"/>
      <c r="AS434" s="78"/>
      <c r="AT434" s="78"/>
      <c r="AU434" s="78"/>
      <c r="AV434" s="78"/>
      <c r="AW434" s="78"/>
      <c r="AX434" s="78"/>
      <c r="AY434" s="78"/>
    </row>
    <row r="435" spans="1:51">
      <c r="A435" s="78"/>
      <c r="B435" s="78"/>
      <c r="C435" s="78"/>
      <c r="D435" s="78"/>
      <c r="E435" s="78"/>
      <c r="F435" s="78"/>
      <c r="G435" s="78"/>
      <c r="H435" s="78"/>
      <c r="I435" s="78"/>
      <c r="J435" s="78"/>
      <c r="K435" s="78"/>
      <c r="L435" s="78"/>
      <c r="M435" s="78"/>
      <c r="N435" s="78"/>
      <c r="O435" s="78"/>
      <c r="P435" s="78"/>
      <c r="Q435" s="78"/>
      <c r="R435" s="78"/>
      <c r="S435" s="78"/>
      <c r="T435" s="78"/>
      <c r="U435" s="78"/>
      <c r="V435" s="78"/>
      <c r="W435" s="78"/>
      <c r="X435" s="78"/>
      <c r="Y435" s="78"/>
      <c r="Z435" s="78"/>
      <c r="AA435" s="78"/>
      <c r="AB435" s="78"/>
      <c r="AC435" s="78"/>
      <c r="AD435" s="78"/>
      <c r="AE435" s="78"/>
      <c r="AF435" s="78"/>
      <c r="AG435" s="78"/>
      <c r="AH435" s="78"/>
      <c r="AI435" s="78"/>
      <c r="AJ435" s="78"/>
      <c r="AK435" s="78"/>
      <c r="AL435" s="78"/>
      <c r="AM435" s="78"/>
      <c r="AN435" s="78"/>
      <c r="AO435" s="78"/>
      <c r="AP435" s="78"/>
      <c r="AQ435" s="78"/>
      <c r="AR435" s="78"/>
      <c r="AS435" s="78"/>
      <c r="AT435" s="78"/>
      <c r="AU435" s="78"/>
      <c r="AV435" s="78"/>
      <c r="AW435" s="78"/>
      <c r="AX435" s="78"/>
      <c r="AY435" s="78"/>
    </row>
    <row r="436" spans="1:51">
      <c r="A436" s="78"/>
      <c r="B436" s="78"/>
      <c r="C436" s="78"/>
      <c r="D436" s="78"/>
      <c r="E436" s="78"/>
      <c r="F436" s="78"/>
      <c r="G436" s="78"/>
      <c r="H436" s="78"/>
      <c r="I436" s="78"/>
      <c r="J436" s="78"/>
      <c r="K436" s="78"/>
      <c r="L436" s="78"/>
      <c r="M436" s="78"/>
      <c r="N436" s="78"/>
      <c r="O436" s="78"/>
      <c r="P436" s="78"/>
      <c r="Q436" s="78"/>
      <c r="R436" s="78"/>
      <c r="S436" s="78"/>
      <c r="T436" s="78"/>
      <c r="U436" s="78"/>
      <c r="V436" s="78"/>
      <c r="W436" s="78"/>
      <c r="X436" s="78"/>
      <c r="Y436" s="78"/>
      <c r="Z436" s="78"/>
      <c r="AA436" s="78"/>
      <c r="AB436" s="78"/>
      <c r="AC436" s="78"/>
      <c r="AD436" s="78"/>
      <c r="AE436" s="78"/>
      <c r="AF436" s="78"/>
      <c r="AG436" s="78"/>
      <c r="AH436" s="78"/>
      <c r="AI436" s="78"/>
      <c r="AJ436" s="78"/>
      <c r="AK436" s="78"/>
      <c r="AL436" s="78"/>
      <c r="AM436" s="78"/>
      <c r="AN436" s="78"/>
      <c r="AO436" s="78"/>
      <c r="AP436" s="78"/>
      <c r="AQ436" s="78"/>
      <c r="AR436" s="78"/>
      <c r="AS436" s="78"/>
      <c r="AT436" s="78"/>
      <c r="AU436" s="78"/>
      <c r="AV436" s="78"/>
      <c r="AW436" s="78"/>
      <c r="AX436" s="78"/>
      <c r="AY436" s="78"/>
    </row>
    <row r="437" spans="1:51">
      <c r="A437" s="78"/>
      <c r="B437" s="78"/>
      <c r="C437" s="78"/>
      <c r="D437" s="78"/>
      <c r="E437" s="78"/>
      <c r="F437" s="78"/>
      <c r="G437" s="78"/>
      <c r="H437" s="78"/>
      <c r="I437" s="78"/>
      <c r="J437" s="78"/>
      <c r="K437" s="78"/>
      <c r="L437" s="78"/>
      <c r="M437" s="78"/>
      <c r="N437" s="78"/>
      <c r="O437" s="78"/>
      <c r="P437" s="78"/>
      <c r="Q437" s="78"/>
      <c r="R437" s="78"/>
      <c r="S437" s="78"/>
      <c r="T437" s="78"/>
      <c r="U437" s="78"/>
      <c r="V437" s="78"/>
      <c r="W437" s="78"/>
      <c r="X437" s="78"/>
      <c r="Y437" s="78"/>
      <c r="Z437" s="78"/>
      <c r="AA437" s="78"/>
      <c r="AB437" s="78"/>
      <c r="AC437" s="78"/>
      <c r="AD437" s="78"/>
      <c r="AE437" s="78"/>
      <c r="AF437" s="78"/>
      <c r="AG437" s="78"/>
      <c r="AH437" s="78"/>
      <c r="AI437" s="78"/>
      <c r="AJ437" s="78"/>
      <c r="AK437" s="78"/>
      <c r="AL437" s="78"/>
      <c r="AM437" s="78"/>
      <c r="AN437" s="78"/>
      <c r="AO437" s="78"/>
      <c r="AP437" s="78"/>
      <c r="AQ437" s="78"/>
      <c r="AR437" s="78"/>
      <c r="AS437" s="78"/>
      <c r="AT437" s="78"/>
      <c r="AU437" s="78"/>
      <c r="AV437" s="78"/>
      <c r="AW437" s="78"/>
      <c r="AX437" s="78"/>
      <c r="AY437" s="78"/>
    </row>
    <row r="438" spans="1:51">
      <c r="A438" s="78"/>
      <c r="B438" s="78"/>
      <c r="C438" s="78"/>
      <c r="D438" s="78"/>
      <c r="E438" s="78"/>
      <c r="F438" s="78"/>
      <c r="G438" s="78"/>
      <c r="H438" s="78"/>
      <c r="I438" s="78"/>
      <c r="J438" s="78"/>
      <c r="K438" s="78"/>
      <c r="L438" s="78"/>
      <c r="M438" s="78"/>
      <c r="N438" s="78"/>
      <c r="O438" s="78"/>
      <c r="P438" s="78"/>
      <c r="Q438" s="78"/>
      <c r="R438" s="78"/>
      <c r="S438" s="78"/>
      <c r="T438" s="78"/>
      <c r="U438" s="78"/>
      <c r="V438" s="78"/>
      <c r="W438" s="78"/>
      <c r="X438" s="78"/>
      <c r="Y438" s="78"/>
      <c r="Z438" s="78"/>
      <c r="AA438" s="78"/>
      <c r="AB438" s="78"/>
      <c r="AC438" s="78"/>
      <c r="AD438" s="78"/>
      <c r="AE438" s="78"/>
      <c r="AF438" s="78"/>
      <c r="AG438" s="78"/>
      <c r="AH438" s="78"/>
      <c r="AI438" s="78"/>
      <c r="AJ438" s="78"/>
      <c r="AK438" s="78"/>
      <c r="AL438" s="78"/>
      <c r="AM438" s="78"/>
      <c r="AN438" s="78"/>
      <c r="AO438" s="78"/>
      <c r="AP438" s="78"/>
      <c r="AQ438" s="78"/>
      <c r="AR438" s="78"/>
      <c r="AS438" s="78"/>
      <c r="AT438" s="78"/>
      <c r="AU438" s="78"/>
      <c r="AV438" s="78"/>
      <c r="AW438" s="78"/>
      <c r="AX438" s="78"/>
      <c r="AY438" s="78"/>
    </row>
    <row r="439" spans="1:51">
      <c r="A439" s="78"/>
      <c r="B439" s="78"/>
      <c r="C439" s="78"/>
      <c r="D439" s="78"/>
      <c r="E439" s="78"/>
      <c r="F439" s="78"/>
      <c r="G439" s="78"/>
      <c r="H439" s="78"/>
      <c r="I439" s="78"/>
      <c r="J439" s="78"/>
      <c r="K439" s="78"/>
      <c r="L439" s="78"/>
      <c r="M439" s="78"/>
      <c r="N439" s="78"/>
      <c r="O439" s="78"/>
      <c r="P439" s="78"/>
      <c r="Q439" s="78"/>
      <c r="R439" s="78"/>
      <c r="S439" s="78"/>
      <c r="T439" s="78"/>
      <c r="U439" s="78"/>
      <c r="V439" s="78"/>
      <c r="W439" s="78"/>
      <c r="X439" s="78"/>
      <c r="Y439" s="78"/>
      <c r="Z439" s="78"/>
      <c r="AA439" s="78"/>
      <c r="AB439" s="78"/>
      <c r="AC439" s="78"/>
      <c r="AD439" s="78"/>
      <c r="AE439" s="78"/>
      <c r="AF439" s="78"/>
      <c r="AG439" s="78"/>
      <c r="AH439" s="78"/>
      <c r="AI439" s="78"/>
      <c r="AJ439" s="78"/>
      <c r="AK439" s="78"/>
      <c r="AL439" s="78"/>
      <c r="AM439" s="78"/>
      <c r="AN439" s="78"/>
      <c r="AO439" s="78"/>
      <c r="AP439" s="78"/>
      <c r="AQ439" s="78"/>
      <c r="AR439" s="78"/>
      <c r="AS439" s="78"/>
      <c r="AT439" s="78"/>
      <c r="AU439" s="78"/>
      <c r="AV439" s="78"/>
      <c r="AW439" s="78"/>
      <c r="AX439" s="78"/>
      <c r="AY439" s="78"/>
    </row>
    <row r="440" spans="1:51">
      <c r="A440" s="78"/>
      <c r="B440" s="78"/>
      <c r="C440" s="78"/>
      <c r="D440" s="78"/>
      <c r="E440" s="78"/>
      <c r="F440" s="78"/>
      <c r="G440" s="78"/>
      <c r="H440" s="78"/>
      <c r="I440" s="78"/>
      <c r="J440" s="78"/>
      <c r="K440" s="78"/>
      <c r="L440" s="78"/>
      <c r="M440" s="78"/>
      <c r="N440" s="78"/>
      <c r="O440" s="78"/>
      <c r="P440" s="78"/>
      <c r="Q440" s="78"/>
      <c r="R440" s="78"/>
      <c r="S440" s="78"/>
      <c r="T440" s="78"/>
      <c r="U440" s="78"/>
      <c r="V440" s="78"/>
      <c r="W440" s="78"/>
      <c r="X440" s="78"/>
      <c r="Y440" s="78"/>
      <c r="Z440" s="78"/>
      <c r="AA440" s="78"/>
      <c r="AB440" s="78"/>
      <c r="AC440" s="78"/>
      <c r="AD440" s="78"/>
      <c r="AE440" s="78"/>
      <c r="AF440" s="78"/>
      <c r="AG440" s="78"/>
      <c r="AH440" s="78"/>
      <c r="AI440" s="78"/>
      <c r="AJ440" s="78"/>
      <c r="AK440" s="78"/>
      <c r="AL440" s="78"/>
      <c r="AM440" s="78"/>
      <c r="AN440" s="78"/>
      <c r="AO440" s="78"/>
      <c r="AP440" s="78"/>
      <c r="AQ440" s="78"/>
      <c r="AR440" s="78"/>
      <c r="AS440" s="78"/>
      <c r="AT440" s="78"/>
      <c r="AU440" s="78"/>
      <c r="AV440" s="78"/>
      <c r="AW440" s="78"/>
      <c r="AX440" s="78"/>
      <c r="AY440" s="78"/>
    </row>
    <row r="441" spans="1:51">
      <c r="A441" s="78"/>
      <c r="B441" s="78"/>
      <c r="C441" s="78"/>
      <c r="D441" s="78"/>
      <c r="E441" s="78"/>
      <c r="F441" s="78"/>
      <c r="G441" s="78"/>
      <c r="H441" s="78"/>
      <c r="I441" s="78"/>
      <c r="J441" s="78"/>
      <c r="K441" s="78"/>
      <c r="L441" s="78"/>
      <c r="M441" s="78"/>
      <c r="N441" s="78"/>
      <c r="O441" s="78"/>
      <c r="P441" s="78"/>
      <c r="Q441" s="78"/>
      <c r="R441" s="78"/>
      <c r="S441" s="78"/>
      <c r="T441" s="78"/>
      <c r="U441" s="78"/>
      <c r="V441" s="78"/>
      <c r="W441" s="78"/>
      <c r="X441" s="78"/>
      <c r="Y441" s="78"/>
      <c r="Z441" s="78"/>
      <c r="AA441" s="78"/>
      <c r="AB441" s="78"/>
      <c r="AC441" s="78"/>
      <c r="AD441" s="78"/>
      <c r="AE441" s="78"/>
      <c r="AF441" s="78"/>
      <c r="AG441" s="78"/>
      <c r="AH441" s="78"/>
      <c r="AI441" s="78"/>
      <c r="AJ441" s="78"/>
      <c r="AK441" s="78"/>
      <c r="AL441" s="78"/>
      <c r="AM441" s="78"/>
      <c r="AN441" s="78"/>
      <c r="AO441" s="78"/>
      <c r="AP441" s="78"/>
      <c r="AQ441" s="78"/>
      <c r="AR441" s="78"/>
      <c r="AS441" s="78"/>
      <c r="AT441" s="78"/>
      <c r="AU441" s="78"/>
      <c r="AV441" s="78"/>
      <c r="AW441" s="78"/>
      <c r="AX441" s="78"/>
      <c r="AY441" s="78"/>
    </row>
    <row r="442" spans="1:51">
      <c r="A442" s="78"/>
      <c r="B442" s="78"/>
      <c r="C442" s="78"/>
      <c r="D442" s="78"/>
      <c r="E442" s="78"/>
      <c r="F442" s="78"/>
      <c r="G442" s="78"/>
      <c r="H442" s="78"/>
      <c r="I442" s="78"/>
      <c r="J442" s="78"/>
      <c r="K442" s="78"/>
      <c r="L442" s="78"/>
      <c r="M442" s="78"/>
      <c r="N442" s="78"/>
      <c r="O442" s="78"/>
      <c r="P442" s="78"/>
      <c r="Q442" s="78"/>
      <c r="R442" s="78"/>
      <c r="S442" s="78"/>
      <c r="T442" s="78"/>
      <c r="U442" s="78"/>
      <c r="V442" s="78"/>
      <c r="W442" s="78"/>
      <c r="X442" s="78"/>
      <c r="Y442" s="78"/>
      <c r="Z442" s="78"/>
      <c r="AA442" s="78"/>
      <c r="AB442" s="78"/>
      <c r="AC442" s="78"/>
      <c r="AD442" s="78"/>
      <c r="AE442" s="78"/>
      <c r="AF442" s="78"/>
      <c r="AG442" s="78"/>
      <c r="AH442" s="78"/>
      <c r="AI442" s="78"/>
      <c r="AJ442" s="78"/>
      <c r="AK442" s="78"/>
      <c r="AL442" s="78"/>
      <c r="AM442" s="78"/>
      <c r="AN442" s="78"/>
      <c r="AO442" s="78"/>
      <c r="AP442" s="78"/>
      <c r="AQ442" s="78"/>
      <c r="AR442" s="78"/>
      <c r="AS442" s="78"/>
      <c r="AT442" s="78"/>
      <c r="AU442" s="78"/>
      <c r="AV442" s="78"/>
      <c r="AW442" s="78"/>
      <c r="AX442" s="78"/>
      <c r="AY442" s="78"/>
    </row>
    <row r="443" spans="1:51">
      <c r="A443" s="78"/>
      <c r="B443" s="78"/>
      <c r="C443" s="78"/>
      <c r="D443" s="78"/>
      <c r="E443" s="78"/>
      <c r="F443" s="78"/>
      <c r="G443" s="78"/>
      <c r="H443" s="78"/>
      <c r="I443" s="78"/>
      <c r="J443" s="78"/>
      <c r="K443" s="78"/>
      <c r="L443" s="78"/>
      <c r="M443" s="78"/>
      <c r="N443" s="78"/>
      <c r="O443" s="78"/>
      <c r="P443" s="78"/>
      <c r="Q443" s="78"/>
      <c r="R443" s="78"/>
      <c r="S443" s="78"/>
      <c r="T443" s="78"/>
      <c r="U443" s="78"/>
      <c r="V443" s="78"/>
      <c r="W443" s="78"/>
      <c r="X443" s="78"/>
      <c r="Y443" s="78"/>
      <c r="Z443" s="78"/>
      <c r="AA443" s="78"/>
      <c r="AB443" s="78"/>
      <c r="AC443" s="78"/>
      <c r="AD443" s="78"/>
      <c r="AE443" s="78"/>
      <c r="AF443" s="78"/>
      <c r="AG443" s="78"/>
      <c r="AH443" s="78"/>
      <c r="AI443" s="78"/>
      <c r="AJ443" s="78"/>
      <c r="AK443" s="78"/>
      <c r="AL443" s="78"/>
      <c r="AM443" s="78"/>
      <c r="AN443" s="78"/>
      <c r="AO443" s="78"/>
      <c r="AP443" s="78"/>
      <c r="AQ443" s="78"/>
      <c r="AR443" s="78"/>
      <c r="AS443" s="78"/>
      <c r="AT443" s="78"/>
      <c r="AU443" s="78"/>
      <c r="AV443" s="78"/>
      <c r="AW443" s="78"/>
      <c r="AX443" s="78"/>
      <c r="AY443" s="78"/>
    </row>
    <row r="444" spans="1:51">
      <c r="A444" s="78"/>
      <c r="B444" s="78"/>
      <c r="C444" s="78"/>
      <c r="D444" s="78"/>
      <c r="E444" s="78"/>
      <c r="F444" s="78"/>
      <c r="G444" s="78"/>
      <c r="H444" s="78"/>
      <c r="I444" s="78"/>
      <c r="J444" s="78"/>
      <c r="K444" s="78"/>
      <c r="L444" s="78"/>
      <c r="M444" s="78"/>
      <c r="N444" s="78"/>
      <c r="O444" s="78"/>
      <c r="P444" s="78"/>
      <c r="Q444" s="78"/>
      <c r="R444" s="78"/>
      <c r="S444" s="78"/>
      <c r="T444" s="78"/>
      <c r="U444" s="78"/>
      <c r="V444" s="78"/>
      <c r="W444" s="78"/>
      <c r="X444" s="78"/>
      <c r="Y444" s="78"/>
      <c r="Z444" s="78"/>
      <c r="AA444" s="78"/>
      <c r="AB444" s="78"/>
      <c r="AC444" s="78"/>
      <c r="AD444" s="78"/>
      <c r="AE444" s="78"/>
      <c r="AF444" s="78"/>
      <c r="AG444" s="78"/>
      <c r="AH444" s="78"/>
      <c r="AI444" s="78"/>
      <c r="AJ444" s="78"/>
      <c r="AK444" s="78"/>
      <c r="AL444" s="78"/>
      <c r="AM444" s="78"/>
      <c r="AN444" s="78"/>
      <c r="AO444" s="78"/>
      <c r="AP444" s="78"/>
      <c r="AQ444" s="78"/>
      <c r="AR444" s="78"/>
      <c r="AS444" s="78"/>
      <c r="AT444" s="78"/>
      <c r="AU444" s="78"/>
      <c r="AV444" s="78"/>
      <c r="AW444" s="78"/>
      <c r="AX444" s="78"/>
      <c r="AY444" s="78"/>
    </row>
    <row r="445" spans="1:51">
      <c r="A445" s="78"/>
      <c r="B445" s="78"/>
      <c r="C445" s="78"/>
      <c r="D445" s="78"/>
      <c r="E445" s="78"/>
      <c r="F445" s="78"/>
      <c r="G445" s="78"/>
      <c r="H445" s="78"/>
      <c r="I445" s="78"/>
      <c r="J445" s="78"/>
      <c r="K445" s="78"/>
      <c r="L445" s="78"/>
      <c r="M445" s="78"/>
      <c r="N445" s="78"/>
      <c r="O445" s="78"/>
      <c r="P445" s="78"/>
      <c r="Q445" s="78"/>
      <c r="R445" s="78"/>
      <c r="S445" s="78"/>
      <c r="T445" s="78"/>
      <c r="U445" s="78"/>
      <c r="V445" s="78"/>
      <c r="W445" s="78"/>
      <c r="X445" s="78"/>
      <c r="Y445" s="78"/>
      <c r="Z445" s="78"/>
      <c r="AA445" s="78"/>
      <c r="AB445" s="78"/>
      <c r="AC445" s="78"/>
      <c r="AD445" s="78"/>
      <c r="AE445" s="78"/>
      <c r="AF445" s="78"/>
      <c r="AG445" s="78"/>
      <c r="AH445" s="78"/>
      <c r="AI445" s="78"/>
      <c r="AJ445" s="78"/>
      <c r="AK445" s="78"/>
      <c r="AL445" s="78"/>
      <c r="AM445" s="78"/>
      <c r="AN445" s="78"/>
      <c r="AO445" s="78"/>
      <c r="AP445" s="78"/>
      <c r="AQ445" s="78"/>
      <c r="AR445" s="78"/>
      <c r="AS445" s="78"/>
      <c r="AT445" s="78"/>
      <c r="AU445" s="78"/>
      <c r="AV445" s="78"/>
      <c r="AW445" s="78"/>
      <c r="AX445" s="78"/>
      <c r="AY445" s="78"/>
    </row>
    <row r="446" spans="1:51">
      <c r="A446" s="78"/>
      <c r="B446" s="78"/>
      <c r="C446" s="78"/>
      <c r="D446" s="78"/>
      <c r="E446" s="78"/>
      <c r="F446" s="78"/>
      <c r="G446" s="78"/>
      <c r="H446" s="78"/>
      <c r="I446" s="78"/>
      <c r="J446" s="78"/>
      <c r="K446" s="78"/>
      <c r="L446" s="78"/>
      <c r="M446" s="78"/>
      <c r="N446" s="78"/>
      <c r="O446" s="78"/>
      <c r="P446" s="78"/>
      <c r="Q446" s="78"/>
      <c r="R446" s="78"/>
      <c r="S446" s="78"/>
      <c r="T446" s="78"/>
      <c r="U446" s="78"/>
      <c r="V446" s="78"/>
      <c r="W446" s="78"/>
      <c r="X446" s="78"/>
      <c r="Y446" s="78"/>
      <c r="Z446" s="78"/>
      <c r="AA446" s="78"/>
      <c r="AB446" s="78"/>
      <c r="AC446" s="78"/>
      <c r="AD446" s="78"/>
      <c r="AE446" s="78"/>
      <c r="AF446" s="78"/>
      <c r="AG446" s="78"/>
      <c r="AH446" s="78"/>
      <c r="AI446" s="78"/>
      <c r="AJ446" s="78"/>
      <c r="AK446" s="78"/>
      <c r="AL446" s="78"/>
      <c r="AM446" s="78"/>
      <c r="AN446" s="78"/>
      <c r="AO446" s="78"/>
      <c r="AP446" s="78"/>
      <c r="AQ446" s="78"/>
      <c r="AR446" s="78"/>
      <c r="AS446" s="78"/>
      <c r="AT446" s="78"/>
      <c r="AU446" s="78"/>
      <c r="AV446" s="78"/>
      <c r="AW446" s="78"/>
      <c r="AX446" s="78"/>
      <c r="AY446" s="78"/>
    </row>
    <row r="447" spans="1:51">
      <c r="A447" s="78"/>
      <c r="B447" s="78"/>
      <c r="C447" s="78"/>
      <c r="D447" s="78"/>
      <c r="E447" s="78"/>
      <c r="F447" s="78"/>
      <c r="G447" s="78"/>
      <c r="H447" s="78"/>
      <c r="I447" s="78"/>
      <c r="J447" s="78"/>
      <c r="K447" s="78"/>
      <c r="L447" s="78"/>
      <c r="M447" s="78"/>
      <c r="N447" s="78"/>
      <c r="O447" s="78"/>
      <c r="P447" s="78"/>
      <c r="Q447" s="78"/>
      <c r="R447" s="78"/>
      <c r="S447" s="78"/>
      <c r="T447" s="78"/>
      <c r="U447" s="78"/>
      <c r="V447" s="78"/>
      <c r="W447" s="78"/>
      <c r="X447" s="78"/>
      <c r="Y447" s="78"/>
      <c r="Z447" s="78"/>
      <c r="AA447" s="78"/>
      <c r="AB447" s="78"/>
      <c r="AC447" s="78"/>
      <c r="AD447" s="78"/>
      <c r="AE447" s="78"/>
      <c r="AF447" s="78"/>
      <c r="AG447" s="78"/>
      <c r="AH447" s="78"/>
      <c r="AI447" s="78"/>
      <c r="AJ447" s="78"/>
      <c r="AK447" s="78"/>
      <c r="AL447" s="78"/>
      <c r="AM447" s="78"/>
      <c r="AN447" s="78"/>
      <c r="AO447" s="78"/>
      <c r="AP447" s="78"/>
      <c r="AQ447" s="78"/>
      <c r="AR447" s="78"/>
      <c r="AS447" s="78"/>
      <c r="AT447" s="78"/>
      <c r="AU447" s="78"/>
      <c r="AV447" s="78"/>
      <c r="AW447" s="78"/>
      <c r="AX447" s="78"/>
      <c r="AY447" s="78"/>
    </row>
    <row r="448" spans="1:51">
      <c r="A448" s="78"/>
      <c r="B448" s="78"/>
      <c r="C448" s="78"/>
      <c r="D448" s="78"/>
      <c r="E448" s="78"/>
      <c r="F448" s="78"/>
      <c r="G448" s="78"/>
      <c r="H448" s="78"/>
      <c r="I448" s="78"/>
      <c r="J448" s="78"/>
      <c r="K448" s="78"/>
      <c r="L448" s="78"/>
      <c r="M448" s="78"/>
      <c r="N448" s="78"/>
      <c r="O448" s="78"/>
      <c r="P448" s="78"/>
      <c r="Q448" s="78"/>
      <c r="R448" s="78"/>
      <c r="S448" s="78"/>
      <c r="T448" s="78"/>
      <c r="U448" s="78"/>
      <c r="V448" s="78"/>
      <c r="W448" s="78"/>
      <c r="X448" s="78"/>
      <c r="Y448" s="78"/>
      <c r="Z448" s="78"/>
      <c r="AA448" s="78"/>
      <c r="AB448" s="78"/>
      <c r="AC448" s="78"/>
      <c r="AD448" s="78"/>
      <c r="AE448" s="78"/>
      <c r="AF448" s="78"/>
      <c r="AG448" s="78"/>
      <c r="AH448" s="78"/>
      <c r="AI448" s="78"/>
      <c r="AJ448" s="78"/>
      <c r="AK448" s="78"/>
      <c r="AL448" s="78"/>
      <c r="AM448" s="78"/>
      <c r="AN448" s="78"/>
      <c r="AO448" s="78"/>
      <c r="AP448" s="78"/>
      <c r="AQ448" s="78"/>
      <c r="AR448" s="78"/>
      <c r="AS448" s="78"/>
      <c r="AT448" s="78"/>
      <c r="AU448" s="78"/>
      <c r="AV448" s="78"/>
      <c r="AW448" s="78"/>
      <c r="AX448" s="78"/>
      <c r="AY448" s="78"/>
    </row>
    <row r="449" spans="1:51">
      <c r="A449" s="78"/>
      <c r="B449" s="78"/>
      <c r="C449" s="78"/>
      <c r="D449" s="78"/>
      <c r="E449" s="78"/>
      <c r="F449" s="78"/>
      <c r="G449" s="78"/>
      <c r="H449" s="78"/>
      <c r="I449" s="78"/>
      <c r="J449" s="78"/>
      <c r="K449" s="78"/>
      <c r="L449" s="78"/>
      <c r="M449" s="78"/>
      <c r="N449" s="78"/>
      <c r="O449" s="78"/>
      <c r="P449" s="78"/>
      <c r="Q449" s="78"/>
      <c r="R449" s="78"/>
      <c r="S449" s="78"/>
      <c r="T449" s="78"/>
      <c r="U449" s="78"/>
      <c r="V449" s="78"/>
      <c r="W449" s="78"/>
      <c r="X449" s="78"/>
      <c r="Y449" s="78"/>
      <c r="Z449" s="78"/>
      <c r="AA449" s="78"/>
      <c r="AB449" s="78"/>
      <c r="AC449" s="78"/>
      <c r="AD449" s="78"/>
      <c r="AE449" s="78"/>
      <c r="AF449" s="78"/>
      <c r="AG449" s="78"/>
      <c r="AH449" s="78"/>
      <c r="AI449" s="78"/>
      <c r="AJ449" s="78"/>
      <c r="AK449" s="78"/>
      <c r="AL449" s="78"/>
      <c r="AM449" s="78"/>
      <c r="AN449" s="78"/>
      <c r="AO449" s="78"/>
      <c r="AP449" s="78"/>
      <c r="AQ449" s="78"/>
      <c r="AR449" s="78"/>
      <c r="AS449" s="78"/>
      <c r="AT449" s="78"/>
      <c r="AU449" s="78"/>
      <c r="AV449" s="78"/>
      <c r="AW449" s="78"/>
      <c r="AX449" s="78"/>
      <c r="AY449" s="78"/>
    </row>
    <row r="450" spans="1:51">
      <c r="A450" s="78"/>
      <c r="B450" s="78"/>
      <c r="C450" s="78"/>
      <c r="D450" s="78"/>
      <c r="E450" s="78"/>
      <c r="F450" s="78"/>
      <c r="G450" s="78"/>
      <c r="H450" s="78"/>
      <c r="I450" s="78"/>
      <c r="J450" s="78"/>
      <c r="K450" s="78"/>
      <c r="L450" s="78"/>
      <c r="M450" s="78"/>
      <c r="N450" s="78"/>
      <c r="O450" s="78"/>
      <c r="P450" s="78"/>
      <c r="Q450" s="78"/>
      <c r="R450" s="78"/>
      <c r="S450" s="78"/>
      <c r="T450" s="78"/>
      <c r="U450" s="78"/>
      <c r="V450" s="78"/>
      <c r="W450" s="78"/>
      <c r="X450" s="78"/>
      <c r="Y450" s="78"/>
      <c r="Z450" s="78"/>
      <c r="AA450" s="78"/>
      <c r="AB450" s="78"/>
      <c r="AC450" s="78"/>
      <c r="AD450" s="78"/>
      <c r="AE450" s="78"/>
      <c r="AF450" s="78"/>
      <c r="AG450" s="78"/>
      <c r="AH450" s="78"/>
      <c r="AI450" s="78"/>
      <c r="AJ450" s="78"/>
      <c r="AK450" s="78"/>
      <c r="AL450" s="78"/>
      <c r="AM450" s="78"/>
      <c r="AN450" s="78"/>
      <c r="AO450" s="78"/>
      <c r="AP450" s="78"/>
      <c r="AQ450" s="78"/>
      <c r="AR450" s="78"/>
      <c r="AS450" s="78"/>
      <c r="AT450" s="78"/>
      <c r="AU450" s="78"/>
      <c r="AV450" s="78"/>
      <c r="AW450" s="78"/>
      <c r="AX450" s="78"/>
      <c r="AY450" s="78"/>
    </row>
    <row r="451" spans="1:51">
      <c r="A451" s="78"/>
      <c r="B451" s="78"/>
      <c r="C451" s="78"/>
      <c r="D451" s="78"/>
      <c r="E451" s="78"/>
      <c r="F451" s="78"/>
      <c r="G451" s="78"/>
      <c r="H451" s="78"/>
      <c r="I451" s="78"/>
      <c r="J451" s="78"/>
      <c r="K451" s="78"/>
      <c r="L451" s="78"/>
      <c r="M451" s="78"/>
      <c r="N451" s="78"/>
      <c r="O451" s="78"/>
      <c r="P451" s="78"/>
      <c r="Q451" s="78"/>
      <c r="R451" s="78"/>
      <c r="S451" s="78"/>
      <c r="T451" s="78"/>
      <c r="U451" s="78"/>
      <c r="V451" s="78"/>
      <c r="W451" s="78"/>
      <c r="X451" s="78"/>
      <c r="Y451" s="78"/>
      <c r="Z451" s="78"/>
      <c r="AA451" s="78"/>
      <c r="AB451" s="78"/>
      <c r="AC451" s="78"/>
      <c r="AD451" s="78"/>
      <c r="AE451" s="78"/>
      <c r="AF451" s="78"/>
      <c r="AG451" s="78"/>
      <c r="AH451" s="78"/>
      <c r="AI451" s="78"/>
      <c r="AJ451" s="78"/>
      <c r="AK451" s="78"/>
      <c r="AL451" s="78"/>
      <c r="AM451" s="78"/>
      <c r="AN451" s="78"/>
      <c r="AO451" s="78"/>
      <c r="AP451" s="78"/>
      <c r="AQ451" s="78"/>
      <c r="AR451" s="78"/>
      <c r="AS451" s="78"/>
      <c r="AT451" s="78"/>
      <c r="AU451" s="78"/>
      <c r="AV451" s="78"/>
      <c r="AW451" s="78"/>
      <c r="AX451" s="78"/>
      <c r="AY451" s="78"/>
    </row>
    <row r="452" spans="1:51">
      <c r="A452" s="78"/>
      <c r="B452" s="78"/>
      <c r="C452" s="78"/>
      <c r="D452" s="78"/>
      <c r="E452" s="78"/>
      <c r="F452" s="78"/>
      <c r="G452" s="78"/>
      <c r="H452" s="78"/>
      <c r="I452" s="78"/>
      <c r="J452" s="78"/>
      <c r="K452" s="78"/>
      <c r="L452" s="78"/>
      <c r="M452" s="78"/>
      <c r="N452" s="78"/>
      <c r="O452" s="78"/>
      <c r="P452" s="78"/>
      <c r="Q452" s="78"/>
      <c r="R452" s="78"/>
      <c r="S452" s="78"/>
      <c r="T452" s="78"/>
      <c r="U452" s="78"/>
      <c r="V452" s="78"/>
      <c r="W452" s="78"/>
      <c r="X452" s="78"/>
      <c r="Y452" s="78"/>
      <c r="Z452" s="78"/>
      <c r="AA452" s="78"/>
      <c r="AB452" s="78"/>
      <c r="AC452" s="78"/>
      <c r="AD452" s="78"/>
      <c r="AE452" s="78"/>
      <c r="AF452" s="78"/>
      <c r="AG452" s="78"/>
      <c r="AH452" s="78"/>
      <c r="AI452" s="78"/>
      <c r="AJ452" s="78"/>
      <c r="AK452" s="78"/>
      <c r="AL452" s="78"/>
      <c r="AM452" s="78"/>
      <c r="AN452" s="78"/>
      <c r="AO452" s="78"/>
      <c r="AP452" s="78"/>
      <c r="AQ452" s="78"/>
      <c r="AR452" s="78"/>
      <c r="AS452" s="78"/>
      <c r="AT452" s="78"/>
      <c r="AU452" s="78"/>
      <c r="AV452" s="78"/>
      <c r="AW452" s="78"/>
      <c r="AX452" s="78"/>
      <c r="AY452" s="78"/>
    </row>
    <row r="453" spans="1:51">
      <c r="A453" s="78"/>
      <c r="B453" s="78"/>
      <c r="C453" s="78"/>
      <c r="D453" s="78"/>
      <c r="E453" s="78"/>
      <c r="F453" s="78"/>
      <c r="G453" s="78"/>
      <c r="H453" s="78"/>
      <c r="I453" s="78"/>
      <c r="J453" s="78"/>
      <c r="K453" s="78"/>
      <c r="L453" s="78"/>
      <c r="M453" s="78"/>
      <c r="N453" s="78"/>
      <c r="O453" s="78"/>
      <c r="P453" s="78"/>
      <c r="Q453" s="78"/>
      <c r="R453" s="78"/>
      <c r="S453" s="78"/>
      <c r="T453" s="78"/>
      <c r="U453" s="78"/>
      <c r="V453" s="78"/>
      <c r="W453" s="78"/>
      <c r="X453" s="78"/>
      <c r="Y453" s="78"/>
      <c r="Z453" s="78"/>
      <c r="AA453" s="78"/>
      <c r="AB453" s="78"/>
      <c r="AC453" s="78"/>
      <c r="AD453" s="78"/>
      <c r="AE453" s="78"/>
      <c r="AF453" s="78"/>
      <c r="AG453" s="78"/>
      <c r="AH453" s="78"/>
      <c r="AI453" s="78"/>
      <c r="AJ453" s="78"/>
      <c r="AK453" s="78"/>
      <c r="AL453" s="78"/>
      <c r="AM453" s="78"/>
      <c r="AN453" s="78"/>
      <c r="AO453" s="78"/>
      <c r="AP453" s="78"/>
      <c r="AQ453" s="78"/>
      <c r="AR453" s="78"/>
      <c r="AS453" s="78"/>
      <c r="AT453" s="78"/>
      <c r="AU453" s="78"/>
      <c r="AV453" s="78"/>
      <c r="AW453" s="78"/>
      <c r="AX453" s="78"/>
      <c r="AY453" s="78"/>
    </row>
    <row r="454" spans="1:51">
      <c r="A454" s="78"/>
      <c r="B454" s="78"/>
      <c r="C454" s="78"/>
      <c r="D454" s="78"/>
      <c r="E454" s="78"/>
      <c r="F454" s="78"/>
      <c r="G454" s="78"/>
      <c r="H454" s="78"/>
      <c r="I454" s="78"/>
      <c r="J454" s="78"/>
      <c r="K454" s="78"/>
      <c r="L454" s="78"/>
      <c r="M454" s="78"/>
      <c r="N454" s="78"/>
      <c r="O454" s="78"/>
      <c r="P454" s="78"/>
      <c r="Q454" s="78"/>
      <c r="R454" s="78"/>
      <c r="S454" s="78"/>
      <c r="T454" s="78"/>
      <c r="U454" s="78"/>
      <c r="V454" s="78"/>
      <c r="W454" s="78"/>
      <c r="X454" s="78"/>
      <c r="Y454" s="78"/>
      <c r="Z454" s="78"/>
      <c r="AA454" s="78"/>
      <c r="AB454" s="78"/>
      <c r="AC454" s="78"/>
      <c r="AD454" s="78"/>
      <c r="AE454" s="78"/>
      <c r="AF454" s="78"/>
      <c r="AG454" s="78"/>
      <c r="AH454" s="78"/>
      <c r="AI454" s="78"/>
      <c r="AJ454" s="78"/>
      <c r="AK454" s="78"/>
      <c r="AL454" s="78"/>
      <c r="AM454" s="78"/>
      <c r="AN454" s="78"/>
      <c r="AO454" s="78"/>
      <c r="AP454" s="78"/>
      <c r="AQ454" s="78"/>
      <c r="AR454" s="78"/>
      <c r="AS454" s="78"/>
      <c r="AT454" s="78"/>
      <c r="AU454" s="78"/>
      <c r="AV454" s="78"/>
      <c r="AW454" s="78"/>
      <c r="AX454" s="78"/>
      <c r="AY454" s="78"/>
    </row>
    <row r="455" spans="1:51">
      <c r="A455" s="78"/>
      <c r="B455" s="78"/>
      <c r="C455" s="78"/>
      <c r="D455" s="78"/>
      <c r="E455" s="78"/>
      <c r="F455" s="78"/>
      <c r="G455" s="78"/>
      <c r="H455" s="78"/>
      <c r="I455" s="78"/>
      <c r="J455" s="78"/>
      <c r="K455" s="78"/>
      <c r="L455" s="78"/>
      <c r="M455" s="78"/>
      <c r="N455" s="78"/>
      <c r="O455" s="78"/>
      <c r="P455" s="78"/>
      <c r="Q455" s="78"/>
      <c r="R455" s="78"/>
      <c r="S455" s="78"/>
      <c r="T455" s="78"/>
      <c r="U455" s="78"/>
      <c r="V455" s="78"/>
      <c r="W455" s="78"/>
      <c r="X455" s="78"/>
      <c r="Y455" s="78"/>
      <c r="Z455" s="78"/>
      <c r="AA455" s="78"/>
      <c r="AB455" s="78"/>
      <c r="AC455" s="78"/>
      <c r="AD455" s="78"/>
      <c r="AE455" s="78"/>
      <c r="AF455" s="78"/>
      <c r="AG455" s="78"/>
      <c r="AH455" s="78"/>
      <c r="AI455" s="78"/>
      <c r="AJ455" s="78"/>
      <c r="AK455" s="78"/>
      <c r="AL455" s="78"/>
      <c r="AM455" s="78"/>
      <c r="AN455" s="78"/>
      <c r="AO455" s="78"/>
      <c r="AP455" s="78"/>
      <c r="AQ455" s="78"/>
      <c r="AR455" s="78"/>
      <c r="AS455" s="78"/>
      <c r="AT455" s="78"/>
      <c r="AU455" s="78"/>
      <c r="AV455" s="78"/>
      <c r="AW455" s="78"/>
      <c r="AX455" s="78"/>
      <c r="AY455" s="78"/>
    </row>
    <row r="456" spans="1:51">
      <c r="A456" s="78"/>
      <c r="B456" s="78"/>
      <c r="C456" s="78"/>
      <c r="D456" s="78"/>
      <c r="E456" s="78"/>
      <c r="F456" s="78"/>
      <c r="G456" s="78"/>
      <c r="H456" s="78"/>
      <c r="I456" s="78"/>
      <c r="J456" s="78"/>
      <c r="K456" s="78"/>
      <c r="L456" s="78"/>
      <c r="M456" s="78"/>
      <c r="N456" s="78"/>
      <c r="O456" s="78"/>
      <c r="P456" s="78"/>
      <c r="Q456" s="78"/>
      <c r="R456" s="78"/>
      <c r="S456" s="78"/>
      <c r="T456" s="78"/>
      <c r="U456" s="78"/>
      <c r="V456" s="78"/>
      <c r="W456" s="78"/>
      <c r="X456" s="78"/>
      <c r="Y456" s="78"/>
      <c r="Z456" s="78"/>
      <c r="AA456" s="78"/>
      <c r="AB456" s="78"/>
      <c r="AC456" s="78"/>
      <c r="AD456" s="78"/>
      <c r="AE456" s="78"/>
      <c r="AF456" s="78"/>
      <c r="AG456" s="78"/>
      <c r="AH456" s="78"/>
      <c r="AI456" s="78"/>
      <c r="AJ456" s="78"/>
      <c r="AK456" s="78"/>
      <c r="AL456" s="78"/>
      <c r="AM456" s="78"/>
      <c r="AN456" s="78"/>
      <c r="AO456" s="78"/>
      <c r="AP456" s="78"/>
      <c r="AQ456" s="78"/>
      <c r="AR456" s="78"/>
      <c r="AS456" s="78"/>
      <c r="AT456" s="78"/>
      <c r="AU456" s="78"/>
      <c r="AV456" s="78"/>
      <c r="AW456" s="78"/>
      <c r="AX456" s="78"/>
      <c r="AY456" s="78"/>
    </row>
    <row r="457" spans="1:51">
      <c r="A457" s="78"/>
      <c r="B457" s="78"/>
      <c r="C457" s="78"/>
      <c r="D457" s="78"/>
      <c r="E457" s="78"/>
      <c r="F457" s="78"/>
      <c r="G457" s="78"/>
      <c r="H457" s="78"/>
      <c r="I457" s="78"/>
      <c r="J457" s="78"/>
      <c r="K457" s="78"/>
      <c r="L457" s="78"/>
      <c r="M457" s="78"/>
      <c r="N457" s="78"/>
      <c r="O457" s="78"/>
      <c r="P457" s="78"/>
      <c r="Q457" s="78"/>
      <c r="R457" s="78"/>
      <c r="S457" s="78"/>
      <c r="T457" s="78"/>
      <c r="U457" s="78"/>
      <c r="V457" s="78"/>
      <c r="W457" s="78"/>
      <c r="X457" s="78"/>
      <c r="Y457" s="78"/>
      <c r="Z457" s="78"/>
      <c r="AA457" s="78"/>
      <c r="AB457" s="78"/>
      <c r="AC457" s="78"/>
      <c r="AD457" s="78"/>
      <c r="AE457" s="78"/>
      <c r="AF457" s="78"/>
      <c r="AG457" s="78"/>
      <c r="AH457" s="78"/>
      <c r="AI457" s="78"/>
      <c r="AJ457" s="78"/>
      <c r="AK457" s="78"/>
      <c r="AL457" s="78"/>
      <c r="AM457" s="78"/>
      <c r="AN457" s="78"/>
      <c r="AO457" s="78"/>
      <c r="AP457" s="78"/>
      <c r="AQ457" s="78"/>
      <c r="AR457" s="78"/>
      <c r="AS457" s="78"/>
      <c r="AT457" s="78"/>
      <c r="AU457" s="78"/>
      <c r="AV457" s="78"/>
      <c r="AW457" s="78"/>
      <c r="AX457" s="78"/>
      <c r="AY457" s="78"/>
    </row>
    <row r="458" spans="1:51">
      <c r="A458" s="78"/>
      <c r="B458" s="78"/>
      <c r="C458" s="78"/>
      <c r="D458" s="78"/>
      <c r="E458" s="78"/>
      <c r="F458" s="78"/>
      <c r="G458" s="78"/>
      <c r="H458" s="78"/>
      <c r="I458" s="78"/>
      <c r="J458" s="78"/>
      <c r="K458" s="78"/>
      <c r="L458" s="78"/>
      <c r="M458" s="78"/>
      <c r="N458" s="78"/>
      <c r="O458" s="78"/>
      <c r="P458" s="78"/>
      <c r="Q458" s="78"/>
      <c r="R458" s="78"/>
      <c r="S458" s="78"/>
      <c r="T458" s="78"/>
      <c r="U458" s="78"/>
      <c r="V458" s="78"/>
      <c r="W458" s="78"/>
      <c r="X458" s="78"/>
      <c r="Y458" s="78"/>
      <c r="Z458" s="78"/>
      <c r="AA458" s="78"/>
      <c r="AB458" s="78"/>
      <c r="AC458" s="78"/>
      <c r="AD458" s="78"/>
      <c r="AE458" s="78"/>
      <c r="AF458" s="78"/>
      <c r="AG458" s="78"/>
      <c r="AH458" s="78"/>
      <c r="AI458" s="78"/>
      <c r="AJ458" s="78"/>
      <c r="AK458" s="78"/>
      <c r="AL458" s="78"/>
      <c r="AM458" s="78"/>
      <c r="AN458" s="78"/>
      <c r="AO458" s="78"/>
      <c r="AP458" s="78"/>
      <c r="AQ458" s="78"/>
      <c r="AR458" s="78"/>
      <c r="AS458" s="78"/>
      <c r="AT458" s="78"/>
      <c r="AU458" s="78"/>
      <c r="AV458" s="78"/>
      <c r="AW458" s="78"/>
      <c r="AX458" s="78"/>
      <c r="AY458" s="78"/>
    </row>
    <row r="459" spans="1:51">
      <c r="A459" s="78"/>
      <c r="B459" s="78"/>
      <c r="C459" s="78"/>
      <c r="D459" s="78"/>
      <c r="E459" s="78"/>
      <c r="F459" s="78"/>
      <c r="G459" s="78"/>
      <c r="H459" s="78"/>
      <c r="I459" s="78"/>
      <c r="J459" s="78"/>
      <c r="K459" s="78"/>
      <c r="L459" s="78"/>
      <c r="M459" s="78"/>
      <c r="N459" s="78"/>
      <c r="O459" s="78"/>
      <c r="P459" s="78"/>
      <c r="Q459" s="78"/>
      <c r="R459" s="78"/>
      <c r="S459" s="78"/>
      <c r="T459" s="78"/>
      <c r="U459" s="78"/>
      <c r="V459" s="78"/>
      <c r="W459" s="78"/>
      <c r="X459" s="78"/>
      <c r="Y459" s="78"/>
      <c r="Z459" s="78"/>
      <c r="AA459" s="78"/>
      <c r="AB459" s="78"/>
      <c r="AC459" s="78"/>
      <c r="AD459" s="78"/>
      <c r="AE459" s="78"/>
      <c r="AF459" s="78"/>
      <c r="AG459" s="78"/>
      <c r="AH459" s="78"/>
      <c r="AI459" s="78"/>
      <c r="AJ459" s="78"/>
      <c r="AK459" s="78"/>
      <c r="AL459" s="78"/>
      <c r="AM459" s="78"/>
      <c r="AN459" s="78"/>
      <c r="AO459" s="78"/>
      <c r="AP459" s="78"/>
      <c r="AQ459" s="78"/>
      <c r="AR459" s="78"/>
      <c r="AS459" s="78"/>
      <c r="AT459" s="78"/>
      <c r="AU459" s="78"/>
      <c r="AV459" s="78"/>
      <c r="AW459" s="78"/>
      <c r="AX459" s="78"/>
      <c r="AY459" s="78"/>
    </row>
    <row r="460" spans="1:51">
      <c r="A460" s="78"/>
      <c r="B460" s="78"/>
      <c r="C460" s="78"/>
      <c r="D460" s="78"/>
      <c r="E460" s="78"/>
      <c r="F460" s="78"/>
      <c r="G460" s="78"/>
      <c r="H460" s="78"/>
      <c r="I460" s="78"/>
      <c r="J460" s="78"/>
      <c r="K460" s="78"/>
      <c r="L460" s="78"/>
      <c r="M460" s="78"/>
      <c r="N460" s="78"/>
      <c r="O460" s="78"/>
      <c r="P460" s="78"/>
      <c r="Q460" s="78"/>
      <c r="R460" s="78"/>
      <c r="S460" s="78"/>
      <c r="T460" s="78"/>
      <c r="U460" s="78"/>
      <c r="V460" s="78"/>
      <c r="W460" s="78"/>
      <c r="X460" s="78"/>
      <c r="Y460" s="78"/>
      <c r="Z460" s="78"/>
      <c r="AA460" s="78"/>
      <c r="AB460" s="78"/>
      <c r="AC460" s="78"/>
      <c r="AD460" s="78"/>
      <c r="AE460" s="78"/>
      <c r="AF460" s="78"/>
      <c r="AG460" s="78"/>
      <c r="AH460" s="78"/>
      <c r="AI460" s="78"/>
      <c r="AJ460" s="78"/>
      <c r="AK460" s="78"/>
      <c r="AL460" s="78"/>
      <c r="AM460" s="78"/>
      <c r="AN460" s="78"/>
      <c r="AO460" s="78"/>
      <c r="AP460" s="78"/>
      <c r="AQ460" s="78"/>
      <c r="AR460" s="78"/>
      <c r="AS460" s="78"/>
      <c r="AT460" s="78"/>
      <c r="AU460" s="78"/>
      <c r="AV460" s="78"/>
      <c r="AW460" s="78"/>
      <c r="AX460" s="78"/>
      <c r="AY460" s="78"/>
    </row>
    <row r="461" spans="1:51">
      <c r="A461" s="78"/>
      <c r="B461" s="78"/>
      <c r="C461" s="78"/>
      <c r="D461" s="78"/>
      <c r="E461" s="78"/>
      <c r="F461" s="78"/>
      <c r="G461" s="78"/>
      <c r="H461" s="78"/>
      <c r="I461" s="78"/>
      <c r="J461" s="78"/>
      <c r="K461" s="78"/>
      <c r="L461" s="78"/>
      <c r="M461" s="78"/>
      <c r="N461" s="78"/>
      <c r="O461" s="78"/>
      <c r="P461" s="78"/>
      <c r="Q461" s="78"/>
      <c r="R461" s="78"/>
      <c r="S461" s="78"/>
      <c r="T461" s="78"/>
      <c r="U461" s="78"/>
      <c r="V461" s="78"/>
      <c r="W461" s="78"/>
      <c r="X461" s="78"/>
      <c r="Y461" s="78"/>
      <c r="Z461" s="78"/>
      <c r="AA461" s="78"/>
      <c r="AB461" s="78"/>
      <c r="AC461" s="78"/>
      <c r="AD461" s="78"/>
      <c r="AE461" s="78"/>
      <c r="AF461" s="78"/>
      <c r="AG461" s="78"/>
      <c r="AH461" s="78"/>
      <c r="AI461" s="78"/>
      <c r="AJ461" s="78"/>
      <c r="AK461" s="78"/>
      <c r="AL461" s="78"/>
      <c r="AM461" s="78"/>
      <c r="AN461" s="78"/>
      <c r="AO461" s="78"/>
      <c r="AP461" s="78"/>
      <c r="AQ461" s="78"/>
      <c r="AR461" s="78"/>
      <c r="AS461" s="78"/>
      <c r="AT461" s="78"/>
      <c r="AU461" s="78"/>
      <c r="AV461" s="78"/>
      <c r="AW461" s="78"/>
      <c r="AX461" s="78"/>
      <c r="AY461" s="78"/>
    </row>
    <row r="462" spans="1:51">
      <c r="A462" s="78"/>
      <c r="B462" s="78"/>
      <c r="C462" s="78"/>
      <c r="D462" s="78"/>
      <c r="E462" s="78"/>
      <c r="F462" s="78"/>
      <c r="G462" s="78"/>
      <c r="H462" s="78"/>
      <c r="I462" s="78"/>
      <c r="J462" s="78"/>
      <c r="K462" s="78"/>
      <c r="L462" s="78"/>
      <c r="M462" s="78"/>
      <c r="N462" s="78"/>
      <c r="O462" s="78"/>
      <c r="P462" s="78"/>
      <c r="Q462" s="78"/>
      <c r="R462" s="78"/>
      <c r="S462" s="78"/>
      <c r="T462" s="78"/>
      <c r="U462" s="78"/>
      <c r="V462" s="78"/>
      <c r="W462" s="78"/>
      <c r="X462" s="78"/>
      <c r="Y462" s="78"/>
      <c r="Z462" s="78"/>
      <c r="AA462" s="78"/>
      <c r="AB462" s="78"/>
      <c r="AC462" s="78"/>
      <c r="AD462" s="78"/>
      <c r="AE462" s="78"/>
      <c r="AF462" s="78"/>
      <c r="AG462" s="78"/>
      <c r="AH462" s="78"/>
      <c r="AI462" s="78"/>
      <c r="AJ462" s="78"/>
      <c r="AK462" s="78"/>
      <c r="AL462" s="78"/>
      <c r="AM462" s="78"/>
      <c r="AN462" s="78"/>
      <c r="AO462" s="78"/>
      <c r="AP462" s="78"/>
      <c r="AQ462" s="78"/>
      <c r="AR462" s="78"/>
      <c r="AS462" s="78"/>
      <c r="AT462" s="78"/>
      <c r="AU462" s="78"/>
      <c r="AV462" s="78"/>
      <c r="AW462" s="78"/>
      <c r="AX462" s="78"/>
      <c r="AY462" s="78"/>
    </row>
    <row r="463" spans="1:51">
      <c r="A463" s="78"/>
      <c r="B463" s="78"/>
      <c r="C463" s="78"/>
      <c r="D463" s="78"/>
      <c r="E463" s="78"/>
      <c r="F463" s="78"/>
      <c r="G463" s="78"/>
      <c r="H463" s="78"/>
      <c r="I463" s="78"/>
      <c r="J463" s="78"/>
      <c r="K463" s="78"/>
      <c r="L463" s="78"/>
      <c r="M463" s="78"/>
      <c r="N463" s="78"/>
      <c r="O463" s="78"/>
      <c r="P463" s="78"/>
      <c r="Q463" s="78"/>
      <c r="R463" s="78"/>
      <c r="S463" s="78"/>
      <c r="T463" s="78"/>
      <c r="U463" s="78"/>
      <c r="V463" s="78"/>
      <c r="W463" s="78"/>
      <c r="X463" s="78"/>
      <c r="Y463" s="78"/>
      <c r="Z463" s="78"/>
      <c r="AA463" s="78"/>
      <c r="AB463" s="78"/>
      <c r="AC463" s="78"/>
      <c r="AD463" s="78"/>
      <c r="AE463" s="78"/>
      <c r="AF463" s="78"/>
      <c r="AG463" s="78"/>
      <c r="AH463" s="78"/>
      <c r="AI463" s="78"/>
      <c r="AJ463" s="78"/>
      <c r="AK463" s="78"/>
      <c r="AL463" s="78"/>
      <c r="AM463" s="78"/>
      <c r="AN463" s="78"/>
      <c r="AO463" s="78"/>
      <c r="AP463" s="78"/>
      <c r="AQ463" s="78"/>
      <c r="AR463" s="78"/>
      <c r="AS463" s="78"/>
      <c r="AT463" s="78"/>
      <c r="AU463" s="78"/>
      <c r="AV463" s="78"/>
      <c r="AW463" s="78"/>
      <c r="AX463" s="78"/>
      <c r="AY463" s="78"/>
    </row>
    <row r="464" spans="1:51">
      <c r="A464" s="78"/>
      <c r="B464" s="78"/>
      <c r="C464" s="78"/>
      <c r="D464" s="78"/>
      <c r="E464" s="78"/>
      <c r="F464" s="78"/>
      <c r="G464" s="78"/>
      <c r="H464" s="78"/>
      <c r="I464" s="78"/>
      <c r="J464" s="78"/>
      <c r="K464" s="78"/>
      <c r="L464" s="78"/>
      <c r="M464" s="78"/>
      <c r="N464" s="78"/>
      <c r="O464" s="78"/>
      <c r="P464" s="78"/>
      <c r="Q464" s="78"/>
      <c r="R464" s="78"/>
      <c r="S464" s="78"/>
      <c r="T464" s="78"/>
      <c r="U464" s="78"/>
      <c r="V464" s="78"/>
      <c r="W464" s="78"/>
      <c r="X464" s="78"/>
      <c r="Y464" s="78"/>
      <c r="Z464" s="78"/>
      <c r="AA464" s="78"/>
      <c r="AB464" s="78"/>
      <c r="AC464" s="78"/>
      <c r="AD464" s="78"/>
      <c r="AE464" s="78"/>
      <c r="AF464" s="78"/>
      <c r="AG464" s="78"/>
      <c r="AH464" s="78"/>
      <c r="AI464" s="78"/>
      <c r="AJ464" s="78"/>
      <c r="AK464" s="78"/>
      <c r="AL464" s="78"/>
      <c r="AM464" s="78"/>
      <c r="AN464" s="78"/>
      <c r="AO464" s="78"/>
      <c r="AP464" s="78"/>
      <c r="AQ464" s="78"/>
      <c r="AR464" s="78"/>
      <c r="AS464" s="78"/>
      <c r="AT464" s="78"/>
      <c r="AU464" s="78"/>
      <c r="AV464" s="78"/>
      <c r="AW464" s="78"/>
      <c r="AX464" s="78"/>
      <c r="AY464" s="78"/>
    </row>
    <row r="465" spans="1:51">
      <c r="A465" s="78"/>
      <c r="B465" s="78"/>
      <c r="C465" s="78"/>
      <c r="D465" s="78"/>
      <c r="E465" s="78"/>
      <c r="F465" s="78"/>
      <c r="G465" s="78"/>
      <c r="H465" s="78"/>
      <c r="I465" s="78"/>
      <c r="J465" s="78"/>
      <c r="K465" s="78"/>
      <c r="L465" s="78"/>
      <c r="M465" s="78"/>
      <c r="N465" s="78"/>
      <c r="O465" s="78"/>
      <c r="P465" s="78"/>
      <c r="Q465" s="78"/>
      <c r="R465" s="78"/>
      <c r="S465" s="78"/>
      <c r="T465" s="78"/>
      <c r="U465" s="78"/>
      <c r="V465" s="78"/>
      <c r="W465" s="78"/>
      <c r="X465" s="78"/>
      <c r="Y465" s="78"/>
      <c r="Z465" s="78"/>
      <c r="AA465" s="78"/>
      <c r="AB465" s="78"/>
      <c r="AC465" s="78"/>
      <c r="AD465" s="78"/>
      <c r="AE465" s="78"/>
      <c r="AF465" s="78"/>
      <c r="AG465" s="78"/>
      <c r="AH465" s="78"/>
      <c r="AI465" s="78"/>
      <c r="AJ465" s="78"/>
      <c r="AK465" s="78"/>
      <c r="AL465" s="78"/>
      <c r="AM465" s="78"/>
      <c r="AN465" s="78"/>
      <c r="AO465" s="78"/>
      <c r="AP465" s="78"/>
      <c r="AQ465" s="78"/>
      <c r="AR465" s="78"/>
      <c r="AS465" s="78"/>
      <c r="AT465" s="78"/>
      <c r="AU465" s="78"/>
      <c r="AV465" s="78"/>
      <c r="AW465" s="78"/>
      <c r="AX465" s="78"/>
      <c r="AY465" s="78"/>
    </row>
    <row r="466" spans="1:51">
      <c r="A466" s="78"/>
      <c r="B466" s="78"/>
      <c r="C466" s="78"/>
      <c r="D466" s="78"/>
      <c r="E466" s="78"/>
      <c r="F466" s="78"/>
      <c r="G466" s="78"/>
      <c r="H466" s="78"/>
      <c r="I466" s="78"/>
      <c r="J466" s="78"/>
      <c r="K466" s="78"/>
      <c r="L466" s="78"/>
      <c r="M466" s="78"/>
      <c r="N466" s="78"/>
      <c r="O466" s="78"/>
      <c r="P466" s="78"/>
      <c r="Q466" s="78"/>
      <c r="R466" s="78"/>
      <c r="S466" s="78"/>
      <c r="T466" s="78"/>
      <c r="U466" s="78"/>
      <c r="V466" s="78"/>
      <c r="W466" s="78"/>
      <c r="X466" s="78"/>
      <c r="Y466" s="78"/>
      <c r="Z466" s="78"/>
      <c r="AA466" s="78"/>
      <c r="AB466" s="78"/>
      <c r="AC466" s="78"/>
      <c r="AD466" s="78"/>
      <c r="AE466" s="78"/>
      <c r="AF466" s="78"/>
      <c r="AG466" s="78"/>
      <c r="AH466" s="78"/>
      <c r="AI466" s="78"/>
      <c r="AJ466" s="78"/>
      <c r="AK466" s="78"/>
      <c r="AL466" s="78"/>
      <c r="AM466" s="78"/>
      <c r="AN466" s="78"/>
      <c r="AO466" s="78"/>
      <c r="AP466" s="78"/>
      <c r="AQ466" s="78"/>
      <c r="AR466" s="78"/>
      <c r="AS466" s="78"/>
      <c r="AT466" s="78"/>
      <c r="AU466" s="78"/>
      <c r="AV466" s="78"/>
      <c r="AW466" s="78"/>
      <c r="AX466" s="78"/>
      <c r="AY466" s="78"/>
    </row>
    <row r="467" spans="1:51">
      <c r="A467" s="78"/>
      <c r="B467" s="78"/>
      <c r="C467" s="78"/>
      <c r="D467" s="78"/>
      <c r="E467" s="78"/>
      <c r="F467" s="78"/>
      <c r="G467" s="78"/>
      <c r="H467" s="78"/>
      <c r="I467" s="78"/>
      <c r="J467" s="78"/>
      <c r="K467" s="78"/>
      <c r="L467" s="78"/>
      <c r="M467" s="78"/>
      <c r="N467" s="78"/>
      <c r="O467" s="78"/>
      <c r="P467" s="78"/>
      <c r="Q467" s="78"/>
      <c r="R467" s="78"/>
      <c r="S467" s="78"/>
      <c r="T467" s="78"/>
      <c r="U467" s="78"/>
      <c r="V467" s="78"/>
      <c r="W467" s="78"/>
      <c r="X467" s="78"/>
      <c r="Y467" s="78"/>
      <c r="Z467" s="78"/>
      <c r="AA467" s="78"/>
      <c r="AB467" s="78"/>
      <c r="AC467" s="78"/>
      <c r="AD467" s="78"/>
      <c r="AE467" s="78"/>
      <c r="AF467" s="78"/>
      <c r="AG467" s="78"/>
      <c r="AH467" s="78"/>
      <c r="AI467" s="78"/>
      <c r="AJ467" s="78"/>
      <c r="AK467" s="78"/>
      <c r="AL467" s="78"/>
      <c r="AM467" s="78"/>
      <c r="AN467" s="78"/>
      <c r="AO467" s="78"/>
      <c r="AP467" s="78"/>
      <c r="AQ467" s="78"/>
      <c r="AR467" s="78"/>
      <c r="AS467" s="78"/>
      <c r="AT467" s="78"/>
      <c r="AU467" s="78"/>
      <c r="AV467" s="78"/>
      <c r="AW467" s="78"/>
      <c r="AX467" s="78"/>
      <c r="AY467" s="78"/>
    </row>
    <row r="468" spans="1:51">
      <c r="A468" s="78"/>
      <c r="B468" s="78"/>
      <c r="C468" s="78"/>
      <c r="D468" s="78"/>
      <c r="E468" s="78"/>
      <c r="F468" s="78"/>
      <c r="G468" s="78"/>
      <c r="H468" s="78"/>
      <c r="I468" s="78"/>
      <c r="J468" s="78"/>
      <c r="K468" s="78"/>
      <c r="L468" s="78"/>
      <c r="M468" s="78"/>
      <c r="N468" s="78"/>
      <c r="O468" s="78"/>
      <c r="P468" s="78"/>
      <c r="Q468" s="78"/>
      <c r="R468" s="78"/>
      <c r="S468" s="78"/>
      <c r="T468" s="78"/>
      <c r="U468" s="78"/>
      <c r="V468" s="78"/>
      <c r="W468" s="78"/>
      <c r="X468" s="78"/>
      <c r="Y468" s="78"/>
      <c r="Z468" s="78"/>
      <c r="AA468" s="78"/>
      <c r="AB468" s="78"/>
      <c r="AC468" s="78"/>
      <c r="AD468" s="78"/>
      <c r="AE468" s="78"/>
      <c r="AF468" s="78"/>
      <c r="AG468" s="78"/>
      <c r="AH468" s="78"/>
      <c r="AI468" s="78"/>
      <c r="AJ468" s="78"/>
      <c r="AK468" s="78"/>
      <c r="AL468" s="78"/>
      <c r="AM468" s="78"/>
      <c r="AN468" s="78"/>
      <c r="AO468" s="78"/>
      <c r="AP468" s="78"/>
      <c r="AQ468" s="78"/>
      <c r="AR468" s="78"/>
      <c r="AS468" s="78"/>
      <c r="AT468" s="78"/>
      <c r="AU468" s="78"/>
      <c r="AV468" s="78"/>
      <c r="AW468" s="78"/>
      <c r="AX468" s="78"/>
      <c r="AY468" s="78"/>
    </row>
    <row r="469" spans="1:51">
      <c r="A469" s="78"/>
      <c r="B469" s="78"/>
      <c r="C469" s="78"/>
      <c r="D469" s="78"/>
      <c r="E469" s="78"/>
      <c r="F469" s="78"/>
      <c r="G469" s="78"/>
      <c r="H469" s="78"/>
      <c r="I469" s="78"/>
      <c r="J469" s="78"/>
      <c r="K469" s="78"/>
      <c r="L469" s="78"/>
      <c r="M469" s="78"/>
      <c r="N469" s="78"/>
      <c r="O469" s="78"/>
      <c r="P469" s="78"/>
      <c r="Q469" s="78"/>
      <c r="R469" s="78"/>
      <c r="S469" s="78"/>
      <c r="T469" s="78"/>
      <c r="U469" s="78"/>
      <c r="V469" s="78"/>
      <c r="W469" s="78"/>
      <c r="X469" s="78"/>
      <c r="Y469" s="78"/>
      <c r="Z469" s="78"/>
      <c r="AA469" s="78"/>
      <c r="AB469" s="78"/>
      <c r="AC469" s="78"/>
      <c r="AD469" s="78"/>
      <c r="AE469" s="78"/>
      <c r="AF469" s="78"/>
      <c r="AG469" s="78"/>
      <c r="AH469" s="78"/>
      <c r="AI469" s="78"/>
      <c r="AJ469" s="78"/>
      <c r="AK469" s="78"/>
      <c r="AL469" s="78"/>
      <c r="AM469" s="78"/>
      <c r="AN469" s="78"/>
      <c r="AO469" s="78"/>
      <c r="AP469" s="78"/>
      <c r="AQ469" s="78"/>
      <c r="AR469" s="78"/>
      <c r="AS469" s="78"/>
      <c r="AT469" s="78"/>
      <c r="AU469" s="78"/>
      <c r="AV469" s="78"/>
      <c r="AW469" s="78"/>
      <c r="AX469" s="78"/>
      <c r="AY469" s="78"/>
    </row>
    <row r="470" spans="1:51">
      <c r="A470" s="78"/>
      <c r="B470" s="78"/>
      <c r="C470" s="78"/>
      <c r="D470" s="78"/>
      <c r="E470" s="78"/>
      <c r="F470" s="78"/>
      <c r="G470" s="78"/>
      <c r="H470" s="78"/>
      <c r="I470" s="78"/>
      <c r="J470" s="78"/>
      <c r="K470" s="78"/>
      <c r="L470" s="78"/>
      <c r="M470" s="78"/>
      <c r="N470" s="78"/>
      <c r="O470" s="78"/>
      <c r="P470" s="78"/>
      <c r="Q470" s="78"/>
      <c r="R470" s="78"/>
      <c r="S470" s="78"/>
      <c r="T470" s="78"/>
      <c r="U470" s="78"/>
      <c r="V470" s="78"/>
      <c r="W470" s="78"/>
      <c r="X470" s="78"/>
      <c r="Y470" s="78"/>
      <c r="Z470" s="78"/>
      <c r="AA470" s="78"/>
      <c r="AB470" s="78"/>
      <c r="AC470" s="78"/>
      <c r="AD470" s="78"/>
      <c r="AE470" s="78"/>
      <c r="AF470" s="78"/>
      <c r="AG470" s="78"/>
      <c r="AH470" s="78"/>
      <c r="AI470" s="78"/>
      <c r="AJ470" s="78"/>
      <c r="AK470" s="78"/>
      <c r="AL470" s="78"/>
      <c r="AM470" s="78"/>
      <c r="AN470" s="78"/>
      <c r="AO470" s="78"/>
      <c r="AP470" s="78"/>
      <c r="AQ470" s="78"/>
      <c r="AR470" s="78"/>
      <c r="AS470" s="78"/>
      <c r="AT470" s="78"/>
      <c r="AU470" s="78"/>
      <c r="AV470" s="78"/>
      <c r="AW470" s="78"/>
      <c r="AX470" s="78"/>
      <c r="AY470" s="78"/>
    </row>
    <row r="471" spans="1:51">
      <c r="A471" s="78"/>
      <c r="B471" s="78"/>
      <c r="C471" s="78"/>
      <c r="D471" s="78"/>
      <c r="E471" s="78"/>
      <c r="F471" s="78"/>
      <c r="G471" s="78"/>
      <c r="H471" s="78"/>
      <c r="I471" s="78"/>
      <c r="J471" s="78"/>
      <c r="K471" s="78"/>
      <c r="L471" s="78"/>
      <c r="M471" s="78"/>
      <c r="N471" s="78"/>
      <c r="O471" s="78"/>
      <c r="P471" s="78"/>
      <c r="Q471" s="78"/>
      <c r="R471" s="78"/>
      <c r="S471" s="78"/>
      <c r="T471" s="78"/>
      <c r="U471" s="78"/>
      <c r="V471" s="78"/>
      <c r="W471" s="78"/>
      <c r="X471" s="78"/>
      <c r="Y471" s="78"/>
      <c r="Z471" s="78"/>
      <c r="AA471" s="78"/>
      <c r="AB471" s="78"/>
      <c r="AC471" s="78"/>
      <c r="AD471" s="78"/>
      <c r="AE471" s="78"/>
      <c r="AF471" s="78"/>
      <c r="AG471" s="78"/>
      <c r="AH471" s="78"/>
      <c r="AI471" s="78"/>
      <c r="AJ471" s="78"/>
      <c r="AK471" s="78"/>
      <c r="AL471" s="78"/>
      <c r="AM471" s="78"/>
      <c r="AN471" s="78"/>
      <c r="AO471" s="78"/>
      <c r="AP471" s="78"/>
      <c r="AQ471" s="78"/>
      <c r="AR471" s="78"/>
      <c r="AS471" s="78"/>
      <c r="AT471" s="78"/>
      <c r="AU471" s="78"/>
      <c r="AV471" s="78"/>
      <c r="AW471" s="78"/>
      <c r="AX471" s="78"/>
      <c r="AY471" s="78"/>
    </row>
    <row r="472" spans="1:51">
      <c r="A472" s="78"/>
      <c r="B472" s="78"/>
      <c r="C472" s="78"/>
      <c r="D472" s="78"/>
      <c r="E472" s="78"/>
      <c r="F472" s="78"/>
      <c r="G472" s="78"/>
      <c r="H472" s="78"/>
      <c r="I472" s="78"/>
      <c r="J472" s="78"/>
      <c r="K472" s="78"/>
      <c r="L472" s="78"/>
      <c r="M472" s="78"/>
      <c r="N472" s="78"/>
      <c r="O472" s="78"/>
      <c r="P472" s="78"/>
      <c r="Q472" s="78"/>
      <c r="R472" s="78"/>
      <c r="S472" s="78"/>
      <c r="T472" s="78"/>
      <c r="U472" s="78"/>
      <c r="V472" s="78"/>
      <c r="W472" s="78"/>
      <c r="X472" s="78"/>
      <c r="Y472" s="78"/>
      <c r="Z472" s="78"/>
      <c r="AA472" s="78"/>
      <c r="AB472" s="78"/>
      <c r="AC472" s="78"/>
      <c r="AD472" s="78"/>
      <c r="AE472" s="78"/>
      <c r="AF472" s="78"/>
      <c r="AG472" s="78"/>
      <c r="AH472" s="78"/>
      <c r="AI472" s="78"/>
      <c r="AJ472" s="78"/>
      <c r="AK472" s="78"/>
      <c r="AL472" s="78"/>
      <c r="AM472" s="78"/>
      <c r="AN472" s="78"/>
      <c r="AO472" s="78"/>
      <c r="AP472" s="78"/>
      <c r="AQ472" s="78"/>
      <c r="AR472" s="78"/>
      <c r="AS472" s="78"/>
      <c r="AT472" s="78"/>
      <c r="AU472" s="78"/>
      <c r="AV472" s="78"/>
      <c r="AW472" s="78"/>
      <c r="AX472" s="78"/>
      <c r="AY472" s="78"/>
    </row>
    <row r="473" spans="1:51">
      <c r="A473" s="78"/>
      <c r="B473" s="78"/>
      <c r="C473" s="78"/>
      <c r="D473" s="78"/>
      <c r="E473" s="78"/>
      <c r="F473" s="78"/>
      <c r="G473" s="78"/>
      <c r="H473" s="78"/>
      <c r="I473" s="78"/>
      <c r="J473" s="78"/>
      <c r="K473" s="78"/>
      <c r="L473" s="78"/>
      <c r="M473" s="78"/>
      <c r="N473" s="78"/>
      <c r="O473" s="78"/>
      <c r="P473" s="78"/>
      <c r="Q473" s="78"/>
      <c r="R473" s="78"/>
      <c r="S473" s="78"/>
      <c r="T473" s="78"/>
      <c r="U473" s="78"/>
      <c r="V473" s="78"/>
      <c r="W473" s="78"/>
      <c r="X473" s="78"/>
      <c r="Y473" s="78"/>
      <c r="Z473" s="78"/>
      <c r="AA473" s="78"/>
      <c r="AB473" s="78"/>
      <c r="AC473" s="78"/>
      <c r="AD473" s="78"/>
      <c r="AE473" s="78"/>
      <c r="AF473" s="78"/>
      <c r="AG473" s="78"/>
      <c r="AH473" s="78"/>
      <c r="AI473" s="78"/>
      <c r="AJ473" s="78"/>
      <c r="AK473" s="78"/>
      <c r="AL473" s="78"/>
      <c r="AM473" s="78"/>
      <c r="AN473" s="78"/>
      <c r="AO473" s="78"/>
      <c r="AP473" s="78"/>
      <c r="AQ473" s="78"/>
      <c r="AR473" s="78"/>
      <c r="AS473" s="78"/>
      <c r="AT473" s="78"/>
      <c r="AU473" s="78"/>
      <c r="AV473" s="78"/>
      <c r="AW473" s="78"/>
      <c r="AX473" s="78"/>
      <c r="AY473" s="78"/>
    </row>
    <row r="474" spans="1:51">
      <c r="A474" s="78"/>
      <c r="B474" s="78"/>
      <c r="C474" s="78"/>
      <c r="D474" s="78"/>
      <c r="E474" s="78"/>
      <c r="F474" s="78"/>
      <c r="G474" s="78"/>
      <c r="H474" s="78"/>
      <c r="I474" s="78"/>
      <c r="J474" s="78"/>
      <c r="K474" s="78"/>
      <c r="L474" s="78"/>
      <c r="M474" s="78"/>
      <c r="N474" s="78"/>
      <c r="O474" s="78"/>
      <c r="P474" s="78"/>
      <c r="Q474" s="78"/>
      <c r="R474" s="78"/>
      <c r="S474" s="78"/>
      <c r="T474" s="78"/>
      <c r="U474" s="78"/>
      <c r="V474" s="78"/>
      <c r="W474" s="78"/>
      <c r="X474" s="78"/>
      <c r="Y474" s="78"/>
      <c r="Z474" s="78"/>
      <c r="AA474" s="78"/>
      <c r="AB474" s="78"/>
      <c r="AC474" s="78"/>
      <c r="AD474" s="78"/>
      <c r="AE474" s="78"/>
      <c r="AF474" s="78"/>
      <c r="AG474" s="78"/>
      <c r="AH474" s="78"/>
      <c r="AI474" s="78"/>
      <c r="AJ474" s="78"/>
      <c r="AK474" s="78"/>
      <c r="AL474" s="78"/>
      <c r="AM474" s="78"/>
      <c r="AN474" s="78"/>
      <c r="AO474" s="78"/>
      <c r="AP474" s="78"/>
      <c r="AQ474" s="78"/>
      <c r="AR474" s="78"/>
      <c r="AS474" s="78"/>
      <c r="AT474" s="78"/>
      <c r="AU474" s="78"/>
      <c r="AV474" s="78"/>
      <c r="AW474" s="78"/>
      <c r="AX474" s="78"/>
      <c r="AY474" s="78"/>
    </row>
    <row r="475" spans="1:51">
      <c r="A475" s="78"/>
      <c r="B475" s="78"/>
      <c r="C475" s="78"/>
      <c r="D475" s="78"/>
      <c r="E475" s="78"/>
      <c r="F475" s="78"/>
      <c r="G475" s="78"/>
      <c r="H475" s="78"/>
      <c r="I475" s="78"/>
      <c r="J475" s="78"/>
      <c r="K475" s="78"/>
      <c r="L475" s="78"/>
      <c r="M475" s="78"/>
      <c r="N475" s="78"/>
      <c r="O475" s="78"/>
      <c r="P475" s="78"/>
      <c r="Q475" s="78"/>
      <c r="R475" s="78"/>
      <c r="S475" s="78"/>
      <c r="T475" s="78"/>
      <c r="U475" s="78"/>
      <c r="V475" s="78"/>
      <c r="W475" s="78"/>
      <c r="X475" s="78"/>
      <c r="Y475" s="78"/>
      <c r="Z475" s="78"/>
      <c r="AA475" s="78"/>
      <c r="AB475" s="78"/>
      <c r="AC475" s="78"/>
      <c r="AD475" s="78"/>
      <c r="AE475" s="78"/>
      <c r="AF475" s="78"/>
      <c r="AG475" s="78"/>
      <c r="AH475" s="78"/>
      <c r="AI475" s="78"/>
      <c r="AJ475" s="78"/>
      <c r="AK475" s="78"/>
      <c r="AL475" s="78"/>
      <c r="AM475" s="78"/>
      <c r="AN475" s="78"/>
      <c r="AO475" s="78"/>
      <c r="AP475" s="78"/>
      <c r="AQ475" s="78"/>
      <c r="AR475" s="78"/>
      <c r="AS475" s="78"/>
      <c r="AT475" s="78"/>
      <c r="AU475" s="78"/>
      <c r="AV475" s="78"/>
      <c r="AW475" s="78"/>
      <c r="AX475" s="78"/>
      <c r="AY475" s="78"/>
    </row>
    <row r="476" spans="1:51">
      <c r="A476" s="78"/>
      <c r="B476" s="78"/>
      <c r="C476" s="78"/>
      <c r="D476" s="78"/>
      <c r="E476" s="78"/>
      <c r="F476" s="78"/>
      <c r="G476" s="78"/>
      <c r="H476" s="78"/>
      <c r="I476" s="78"/>
      <c r="J476" s="78"/>
      <c r="K476" s="78"/>
      <c r="L476" s="78"/>
      <c r="M476" s="78"/>
      <c r="N476" s="78"/>
      <c r="O476" s="78"/>
      <c r="P476" s="78"/>
      <c r="Q476" s="78"/>
      <c r="R476" s="78"/>
      <c r="S476" s="78"/>
      <c r="T476" s="78"/>
      <c r="U476" s="78"/>
      <c r="V476" s="78"/>
      <c r="W476" s="78"/>
      <c r="X476" s="78"/>
      <c r="Y476" s="78"/>
      <c r="Z476" s="78"/>
      <c r="AA476" s="78"/>
      <c r="AB476" s="78"/>
      <c r="AC476" s="78"/>
      <c r="AD476" s="78"/>
      <c r="AE476" s="78"/>
      <c r="AF476" s="78"/>
      <c r="AG476" s="78"/>
      <c r="AH476" s="78"/>
      <c r="AI476" s="78"/>
      <c r="AJ476" s="78"/>
      <c r="AK476" s="78"/>
      <c r="AL476" s="78"/>
      <c r="AM476" s="78"/>
      <c r="AN476" s="78"/>
      <c r="AO476" s="78"/>
      <c r="AP476" s="78"/>
      <c r="AQ476" s="78"/>
      <c r="AR476" s="78"/>
      <c r="AS476" s="78"/>
      <c r="AT476" s="78"/>
      <c r="AU476" s="78"/>
      <c r="AV476" s="78"/>
      <c r="AW476" s="78"/>
      <c r="AX476" s="78"/>
      <c r="AY476" s="78"/>
    </row>
    <row r="477" spans="1:51">
      <c r="A477" s="78"/>
      <c r="B477" s="78"/>
      <c r="C477" s="78"/>
      <c r="D477" s="78"/>
      <c r="E477" s="78"/>
      <c r="F477" s="78"/>
      <c r="G477" s="78"/>
      <c r="H477" s="78"/>
      <c r="I477" s="78"/>
      <c r="J477" s="78"/>
      <c r="K477" s="78"/>
      <c r="L477" s="78"/>
      <c r="M477" s="78"/>
      <c r="N477" s="78"/>
      <c r="O477" s="78"/>
      <c r="P477" s="78"/>
      <c r="Q477" s="78"/>
      <c r="R477" s="78"/>
      <c r="S477" s="78"/>
      <c r="T477" s="78"/>
      <c r="U477" s="78"/>
      <c r="V477" s="78"/>
      <c r="W477" s="78"/>
      <c r="X477" s="78"/>
      <c r="Y477" s="78"/>
      <c r="Z477" s="78"/>
      <c r="AA477" s="78"/>
      <c r="AB477" s="78"/>
      <c r="AC477" s="78"/>
      <c r="AD477" s="78"/>
      <c r="AE477" s="78"/>
      <c r="AF477" s="78"/>
      <c r="AG477" s="78"/>
      <c r="AH477" s="78"/>
      <c r="AI477" s="78"/>
      <c r="AJ477" s="78"/>
      <c r="AK477" s="78"/>
      <c r="AL477" s="78"/>
      <c r="AM477" s="78"/>
      <c r="AN477" s="78"/>
      <c r="AO477" s="78"/>
      <c r="AP477" s="78"/>
      <c r="AQ477" s="78"/>
      <c r="AR477" s="78"/>
      <c r="AS477" s="78"/>
      <c r="AT477" s="78"/>
      <c r="AU477" s="78"/>
      <c r="AV477" s="78"/>
      <c r="AW477" s="78"/>
      <c r="AX477" s="78"/>
      <c r="AY477" s="78"/>
    </row>
    <row r="478" spans="1:51">
      <c r="A478" s="78"/>
      <c r="B478" s="78"/>
      <c r="C478" s="78"/>
      <c r="D478" s="78"/>
      <c r="E478" s="78"/>
      <c r="F478" s="78"/>
      <c r="G478" s="78"/>
      <c r="H478" s="78"/>
      <c r="I478" s="78"/>
      <c r="J478" s="78"/>
      <c r="K478" s="78"/>
      <c r="L478" s="78"/>
      <c r="M478" s="78"/>
      <c r="N478" s="78"/>
      <c r="O478" s="78"/>
      <c r="P478" s="78"/>
      <c r="Q478" s="78"/>
      <c r="R478" s="78"/>
      <c r="S478" s="78"/>
      <c r="T478" s="78"/>
      <c r="U478" s="78"/>
      <c r="V478" s="78"/>
      <c r="W478" s="78"/>
      <c r="X478" s="78"/>
      <c r="Y478" s="78"/>
      <c r="Z478" s="78"/>
      <c r="AA478" s="78"/>
      <c r="AB478" s="78"/>
      <c r="AC478" s="78"/>
      <c r="AD478" s="78"/>
      <c r="AE478" s="78"/>
      <c r="AF478" s="78"/>
      <c r="AG478" s="78"/>
      <c r="AH478" s="78"/>
      <c r="AI478" s="78"/>
      <c r="AJ478" s="78"/>
      <c r="AK478" s="78"/>
      <c r="AL478" s="78"/>
      <c r="AM478" s="78"/>
      <c r="AN478" s="78"/>
      <c r="AO478" s="78"/>
      <c r="AP478" s="78"/>
      <c r="AQ478" s="78"/>
      <c r="AR478" s="78"/>
      <c r="AS478" s="78"/>
      <c r="AT478" s="78"/>
      <c r="AU478" s="78"/>
      <c r="AV478" s="78"/>
      <c r="AW478" s="78"/>
      <c r="AX478" s="78"/>
      <c r="AY478" s="78"/>
    </row>
    <row r="479" spans="1:51">
      <c r="A479" s="78"/>
      <c r="B479" s="78"/>
      <c r="C479" s="78"/>
      <c r="D479" s="78"/>
      <c r="E479" s="78"/>
      <c r="F479" s="78"/>
      <c r="G479" s="78"/>
      <c r="H479" s="78"/>
      <c r="I479" s="78"/>
      <c r="J479" s="78"/>
      <c r="K479" s="78"/>
      <c r="L479" s="78"/>
      <c r="M479" s="78"/>
      <c r="N479" s="78"/>
      <c r="O479" s="78"/>
      <c r="P479" s="78"/>
      <c r="Q479" s="78"/>
      <c r="R479" s="78"/>
      <c r="S479" s="78"/>
      <c r="T479" s="78"/>
      <c r="U479" s="78"/>
      <c r="V479" s="78"/>
      <c r="W479" s="78"/>
      <c r="X479" s="78"/>
      <c r="Y479" s="78"/>
      <c r="Z479" s="78"/>
      <c r="AA479" s="78"/>
      <c r="AB479" s="78"/>
      <c r="AC479" s="78"/>
      <c r="AD479" s="78"/>
      <c r="AE479" s="78"/>
      <c r="AF479" s="78"/>
      <c r="AG479" s="78"/>
      <c r="AH479" s="78"/>
      <c r="AI479" s="78"/>
      <c r="AJ479" s="78"/>
      <c r="AK479" s="78"/>
      <c r="AL479" s="78"/>
      <c r="AM479" s="78"/>
      <c r="AN479" s="78"/>
      <c r="AO479" s="78"/>
      <c r="AP479" s="78"/>
      <c r="AQ479" s="78"/>
      <c r="AR479" s="78"/>
      <c r="AS479" s="78"/>
      <c r="AT479" s="78"/>
      <c r="AU479" s="78"/>
      <c r="AV479" s="78"/>
      <c r="AW479" s="78"/>
      <c r="AX479" s="78"/>
      <c r="AY479" s="78"/>
    </row>
    <row r="480" spans="1:51">
      <c r="A480" s="78"/>
      <c r="B480" s="78"/>
      <c r="C480" s="78"/>
      <c r="D480" s="78"/>
      <c r="E480" s="78"/>
      <c r="F480" s="78"/>
      <c r="G480" s="78"/>
      <c r="H480" s="78"/>
      <c r="I480" s="78"/>
      <c r="J480" s="78"/>
      <c r="K480" s="78"/>
      <c r="L480" s="78"/>
      <c r="M480" s="78"/>
      <c r="N480" s="78"/>
      <c r="O480" s="78"/>
      <c r="P480" s="78"/>
      <c r="Q480" s="78"/>
      <c r="R480" s="78"/>
      <c r="S480" s="78"/>
      <c r="T480" s="78"/>
      <c r="U480" s="78"/>
      <c r="V480" s="78"/>
      <c r="W480" s="78"/>
      <c r="X480" s="78"/>
      <c r="Y480" s="78"/>
      <c r="Z480" s="78"/>
      <c r="AA480" s="78"/>
      <c r="AB480" s="78"/>
      <c r="AC480" s="78"/>
      <c r="AD480" s="78"/>
      <c r="AE480" s="78"/>
      <c r="AF480" s="78"/>
      <c r="AG480" s="78"/>
      <c r="AH480" s="78"/>
      <c r="AI480" s="78"/>
      <c r="AJ480" s="78"/>
      <c r="AK480" s="78"/>
      <c r="AL480" s="78"/>
      <c r="AM480" s="78"/>
      <c r="AN480" s="78"/>
      <c r="AO480" s="78"/>
      <c r="AP480" s="78"/>
      <c r="AQ480" s="78"/>
      <c r="AR480" s="78"/>
      <c r="AS480" s="78"/>
      <c r="AT480" s="78"/>
      <c r="AU480" s="78"/>
      <c r="AV480" s="78"/>
      <c r="AW480" s="78"/>
      <c r="AX480" s="78"/>
      <c r="AY480" s="78"/>
    </row>
    <row r="481" spans="1:51">
      <c r="A481" s="78"/>
      <c r="B481" s="78"/>
      <c r="C481" s="78"/>
      <c r="D481" s="78"/>
      <c r="E481" s="78"/>
      <c r="F481" s="78"/>
      <c r="G481" s="78"/>
      <c r="H481" s="78"/>
      <c r="I481" s="78"/>
      <c r="J481" s="78"/>
      <c r="K481" s="78"/>
      <c r="L481" s="78"/>
      <c r="M481" s="78"/>
      <c r="N481" s="78"/>
      <c r="O481" s="78"/>
      <c r="P481" s="78"/>
      <c r="Q481" s="78"/>
      <c r="R481" s="78"/>
      <c r="S481" s="78"/>
      <c r="T481" s="78"/>
      <c r="U481" s="78"/>
      <c r="V481" s="78"/>
      <c r="W481" s="78"/>
      <c r="X481" s="78"/>
      <c r="Y481" s="78"/>
      <c r="Z481" s="78"/>
      <c r="AA481" s="78"/>
      <c r="AB481" s="78"/>
      <c r="AC481" s="78"/>
      <c r="AD481" s="78"/>
      <c r="AE481" s="78"/>
      <c r="AF481" s="78"/>
      <c r="AG481" s="78"/>
      <c r="AH481" s="78"/>
      <c r="AI481" s="78"/>
      <c r="AJ481" s="78"/>
      <c r="AK481" s="78"/>
      <c r="AL481" s="78"/>
      <c r="AM481" s="78"/>
      <c r="AN481" s="78"/>
      <c r="AO481" s="78"/>
      <c r="AP481" s="78"/>
      <c r="AQ481" s="78"/>
      <c r="AR481" s="78"/>
      <c r="AS481" s="78"/>
      <c r="AT481" s="78"/>
      <c r="AU481" s="78"/>
      <c r="AV481" s="78"/>
      <c r="AW481" s="78"/>
      <c r="AX481" s="78"/>
      <c r="AY481" s="78"/>
    </row>
    <row r="482" spans="1:51">
      <c r="A482" s="78"/>
      <c r="B482" s="78"/>
      <c r="C482" s="78"/>
      <c r="D482" s="78"/>
      <c r="E482" s="78"/>
      <c r="F482" s="78"/>
      <c r="G482" s="78"/>
      <c r="H482" s="78"/>
      <c r="I482" s="78"/>
      <c r="J482" s="78"/>
      <c r="K482" s="78"/>
      <c r="L482" s="78"/>
      <c r="M482" s="78"/>
      <c r="N482" s="78"/>
      <c r="O482" s="78"/>
      <c r="P482" s="78"/>
      <c r="Q482" s="78"/>
      <c r="R482" s="78"/>
      <c r="S482" s="78"/>
      <c r="T482" s="78"/>
      <c r="U482" s="78"/>
      <c r="V482" s="78"/>
      <c r="W482" s="78"/>
      <c r="X482" s="78"/>
      <c r="Y482" s="78"/>
      <c r="Z482" s="78"/>
      <c r="AA482" s="78"/>
      <c r="AB482" s="78"/>
      <c r="AC482" s="78"/>
      <c r="AD482" s="78"/>
      <c r="AE482" s="78"/>
      <c r="AF482" s="78"/>
      <c r="AG482" s="78"/>
      <c r="AH482" s="78"/>
      <c r="AI482" s="78"/>
      <c r="AJ482" s="78"/>
      <c r="AK482" s="78"/>
      <c r="AL482" s="78"/>
      <c r="AM482" s="78"/>
      <c r="AN482" s="78"/>
      <c r="AO482" s="78"/>
      <c r="AP482" s="78"/>
      <c r="AQ482" s="78"/>
      <c r="AR482" s="78"/>
      <c r="AS482" s="78"/>
      <c r="AT482" s="78"/>
      <c r="AU482" s="78"/>
      <c r="AV482" s="78"/>
      <c r="AW482" s="78"/>
      <c r="AX482" s="78"/>
      <c r="AY482" s="78"/>
    </row>
    <row r="483" spans="1:51">
      <c r="A483" s="78"/>
      <c r="B483" s="78"/>
      <c r="C483" s="78"/>
      <c r="D483" s="78"/>
      <c r="E483" s="78"/>
      <c r="F483" s="78"/>
      <c r="G483" s="78"/>
      <c r="H483" s="78"/>
      <c r="I483" s="78"/>
      <c r="J483" s="78"/>
      <c r="K483" s="78"/>
      <c r="L483" s="78"/>
      <c r="M483" s="78"/>
      <c r="N483" s="78"/>
      <c r="O483" s="78"/>
      <c r="P483" s="78"/>
      <c r="Q483" s="78"/>
      <c r="R483" s="78"/>
      <c r="S483" s="78"/>
      <c r="T483" s="78"/>
      <c r="U483" s="78"/>
      <c r="V483" s="78"/>
      <c r="W483" s="78"/>
      <c r="X483" s="78"/>
      <c r="Y483" s="78"/>
      <c r="Z483" s="78"/>
      <c r="AA483" s="78"/>
      <c r="AB483" s="78"/>
      <c r="AC483" s="78"/>
      <c r="AD483" s="78"/>
      <c r="AE483" s="78"/>
      <c r="AF483" s="78"/>
      <c r="AG483" s="78"/>
      <c r="AH483" s="78"/>
      <c r="AI483" s="78"/>
      <c r="AJ483" s="78"/>
      <c r="AK483" s="78"/>
      <c r="AL483" s="78"/>
      <c r="AM483" s="78"/>
      <c r="AN483" s="78"/>
      <c r="AO483" s="78"/>
      <c r="AP483" s="78"/>
      <c r="AQ483" s="78"/>
      <c r="AR483" s="78"/>
      <c r="AS483" s="78"/>
      <c r="AT483" s="78"/>
      <c r="AU483" s="78"/>
      <c r="AV483" s="78"/>
      <c r="AW483" s="78"/>
      <c r="AX483" s="78"/>
      <c r="AY483" s="78"/>
    </row>
    <row r="484" spans="1:51">
      <c r="A484" s="78"/>
      <c r="B484" s="78"/>
      <c r="C484" s="78"/>
      <c r="D484" s="78"/>
      <c r="E484" s="78"/>
      <c r="F484" s="78"/>
      <c r="G484" s="78"/>
      <c r="H484" s="78"/>
      <c r="I484" s="78"/>
      <c r="J484" s="78"/>
      <c r="K484" s="78"/>
      <c r="L484" s="78"/>
      <c r="M484" s="78"/>
      <c r="N484" s="78"/>
      <c r="O484" s="78"/>
      <c r="P484" s="78"/>
      <c r="Q484" s="78"/>
      <c r="R484" s="78"/>
      <c r="S484" s="78"/>
      <c r="T484" s="78"/>
      <c r="U484" s="78"/>
      <c r="V484" s="78"/>
      <c r="W484" s="78"/>
      <c r="X484" s="78"/>
      <c r="Y484" s="78"/>
      <c r="Z484" s="78"/>
      <c r="AA484" s="78"/>
      <c r="AB484" s="78"/>
      <c r="AC484" s="78"/>
      <c r="AD484" s="78"/>
      <c r="AE484" s="78"/>
      <c r="AF484" s="78"/>
      <c r="AG484" s="78"/>
      <c r="AH484" s="78"/>
      <c r="AI484" s="78"/>
      <c r="AJ484" s="78"/>
      <c r="AK484" s="78"/>
      <c r="AL484" s="78"/>
      <c r="AM484" s="78"/>
      <c r="AN484" s="78"/>
      <c r="AO484" s="78"/>
      <c r="AP484" s="78"/>
      <c r="AQ484" s="78"/>
      <c r="AR484" s="78"/>
      <c r="AS484" s="78"/>
      <c r="AT484" s="78"/>
      <c r="AU484" s="78"/>
      <c r="AV484" s="78"/>
      <c r="AW484" s="78"/>
      <c r="AX484" s="78"/>
      <c r="AY484" s="78"/>
    </row>
    <row r="485" spans="1:51">
      <c r="A485" s="78"/>
      <c r="B485" s="78"/>
      <c r="C485" s="78"/>
      <c r="D485" s="78"/>
      <c r="E485" s="78"/>
      <c r="F485" s="78"/>
      <c r="G485" s="78"/>
      <c r="H485" s="78"/>
      <c r="I485" s="78"/>
      <c r="J485" s="78"/>
      <c r="K485" s="78"/>
      <c r="L485" s="78"/>
      <c r="M485" s="78"/>
      <c r="N485" s="78"/>
      <c r="O485" s="78"/>
      <c r="P485" s="78"/>
      <c r="Q485" s="78"/>
      <c r="R485" s="78"/>
      <c r="S485" s="78"/>
      <c r="T485" s="78"/>
      <c r="U485" s="78"/>
      <c r="V485" s="78"/>
      <c r="W485" s="78"/>
      <c r="X485" s="78"/>
      <c r="Y485" s="78"/>
      <c r="Z485" s="78"/>
      <c r="AA485" s="78"/>
      <c r="AB485" s="78"/>
      <c r="AC485" s="78"/>
      <c r="AD485" s="78"/>
      <c r="AE485" s="78"/>
      <c r="AF485" s="78"/>
      <c r="AG485" s="78"/>
      <c r="AH485" s="78"/>
      <c r="AI485" s="78"/>
      <c r="AJ485" s="78"/>
      <c r="AK485" s="78"/>
      <c r="AL485" s="78"/>
      <c r="AM485" s="78"/>
      <c r="AN485" s="78"/>
      <c r="AO485" s="78"/>
      <c r="AP485" s="78"/>
      <c r="AQ485" s="78"/>
      <c r="AR485" s="78"/>
      <c r="AS485" s="78"/>
      <c r="AT485" s="78"/>
      <c r="AU485" s="78"/>
      <c r="AV485" s="78"/>
      <c r="AW485" s="78"/>
      <c r="AX485" s="78"/>
      <c r="AY485" s="78"/>
    </row>
    <row r="486" spans="1:51">
      <c r="A486" s="78"/>
      <c r="B486" s="78"/>
      <c r="C486" s="78"/>
      <c r="D486" s="78"/>
      <c r="E486" s="78"/>
      <c r="F486" s="78"/>
      <c r="G486" s="78"/>
      <c r="H486" s="78"/>
      <c r="I486" s="78"/>
      <c r="J486" s="78"/>
      <c r="K486" s="78"/>
      <c r="L486" s="78"/>
      <c r="M486" s="78"/>
      <c r="N486" s="78"/>
      <c r="O486" s="78"/>
      <c r="P486" s="78"/>
      <c r="Q486" s="78"/>
      <c r="R486" s="78"/>
      <c r="S486" s="78"/>
      <c r="T486" s="78"/>
      <c r="U486" s="78"/>
      <c r="V486" s="78"/>
      <c r="W486" s="78"/>
      <c r="X486" s="78"/>
      <c r="Y486" s="78"/>
      <c r="Z486" s="78"/>
      <c r="AA486" s="78"/>
      <c r="AB486" s="78"/>
      <c r="AC486" s="78"/>
      <c r="AD486" s="78"/>
      <c r="AE486" s="78"/>
      <c r="AF486" s="78"/>
      <c r="AG486" s="78"/>
      <c r="AH486" s="78"/>
      <c r="AI486" s="78"/>
      <c r="AJ486" s="78"/>
      <c r="AK486" s="78"/>
      <c r="AL486" s="78"/>
      <c r="AM486" s="78"/>
      <c r="AN486" s="78"/>
      <c r="AO486" s="78"/>
      <c r="AP486" s="78"/>
      <c r="AQ486" s="78"/>
      <c r="AR486" s="78"/>
      <c r="AS486" s="78"/>
      <c r="AT486" s="78"/>
      <c r="AU486" s="78"/>
      <c r="AV486" s="78"/>
      <c r="AW486" s="78"/>
      <c r="AX486" s="78"/>
      <c r="AY486" s="78"/>
    </row>
    <row r="487" spans="1:51">
      <c r="A487" s="78"/>
      <c r="B487" s="78"/>
      <c r="C487" s="78"/>
      <c r="D487" s="78"/>
      <c r="E487" s="78"/>
      <c r="F487" s="78"/>
      <c r="G487" s="78"/>
      <c r="H487" s="78"/>
      <c r="I487" s="78"/>
      <c r="J487" s="78"/>
      <c r="K487" s="78"/>
      <c r="L487" s="78"/>
      <c r="M487" s="78"/>
      <c r="N487" s="78"/>
      <c r="O487" s="78"/>
      <c r="P487" s="78"/>
      <c r="Q487" s="78"/>
      <c r="R487" s="78"/>
      <c r="S487" s="78"/>
      <c r="T487" s="78"/>
      <c r="U487" s="78"/>
      <c r="V487" s="78"/>
      <c r="W487" s="78"/>
      <c r="X487" s="78"/>
      <c r="Y487" s="78"/>
      <c r="Z487" s="78"/>
      <c r="AA487" s="78"/>
      <c r="AB487" s="78"/>
      <c r="AC487" s="78"/>
      <c r="AD487" s="78"/>
      <c r="AE487" s="78"/>
      <c r="AF487" s="78"/>
      <c r="AG487" s="78"/>
      <c r="AH487" s="78"/>
      <c r="AI487" s="78"/>
      <c r="AJ487" s="78"/>
      <c r="AK487" s="78"/>
      <c r="AL487" s="78"/>
      <c r="AM487" s="78"/>
      <c r="AN487" s="78"/>
      <c r="AO487" s="78"/>
      <c r="AP487" s="78"/>
      <c r="AQ487" s="78"/>
      <c r="AR487" s="78"/>
      <c r="AS487" s="78"/>
      <c r="AT487" s="78"/>
      <c r="AU487" s="78"/>
      <c r="AV487" s="78"/>
      <c r="AW487" s="78"/>
      <c r="AX487" s="78"/>
      <c r="AY487" s="78"/>
    </row>
    <row r="488" spans="1:51">
      <c r="A488" s="78"/>
      <c r="B488" s="78"/>
      <c r="C488" s="78"/>
      <c r="D488" s="78"/>
      <c r="E488" s="78"/>
      <c r="F488" s="78"/>
      <c r="G488" s="78"/>
      <c r="H488" s="78"/>
      <c r="I488" s="78"/>
      <c r="J488" s="78"/>
      <c r="K488" s="78"/>
      <c r="L488" s="78"/>
      <c r="M488" s="78"/>
      <c r="N488" s="78"/>
      <c r="O488" s="78"/>
      <c r="P488" s="78"/>
      <c r="Q488" s="78"/>
      <c r="R488" s="78"/>
      <c r="S488" s="78"/>
      <c r="T488" s="78"/>
      <c r="U488" s="78"/>
      <c r="V488" s="78"/>
      <c r="W488" s="78"/>
      <c r="X488" s="78"/>
      <c r="Y488" s="78"/>
      <c r="Z488" s="78"/>
      <c r="AA488" s="78"/>
      <c r="AB488" s="78"/>
      <c r="AC488" s="78"/>
      <c r="AD488" s="78"/>
      <c r="AE488" s="78"/>
      <c r="AF488" s="78"/>
      <c r="AG488" s="78"/>
      <c r="AH488" s="78"/>
      <c r="AI488" s="78"/>
      <c r="AJ488" s="78"/>
      <c r="AK488" s="78"/>
      <c r="AL488" s="78"/>
      <c r="AM488" s="78"/>
      <c r="AN488" s="78"/>
      <c r="AO488" s="78"/>
      <c r="AP488" s="78"/>
      <c r="AQ488" s="78"/>
      <c r="AR488" s="78"/>
      <c r="AS488" s="78"/>
      <c r="AT488" s="78"/>
      <c r="AU488" s="78"/>
      <c r="AV488" s="78"/>
      <c r="AW488" s="78"/>
      <c r="AX488" s="78"/>
      <c r="AY488" s="78"/>
    </row>
    <row r="489" spans="1:51">
      <c r="A489" s="78"/>
      <c r="B489" s="78"/>
      <c r="C489" s="78"/>
      <c r="D489" s="78"/>
      <c r="E489" s="78"/>
      <c r="F489" s="78"/>
      <c r="G489" s="78"/>
      <c r="H489" s="78"/>
      <c r="I489" s="78"/>
      <c r="J489" s="78"/>
      <c r="K489" s="78"/>
      <c r="L489" s="78"/>
      <c r="M489" s="78"/>
      <c r="N489" s="78"/>
      <c r="O489" s="78"/>
      <c r="P489" s="78"/>
      <c r="Q489" s="78"/>
      <c r="R489" s="78"/>
      <c r="S489" s="78"/>
      <c r="T489" s="78"/>
      <c r="U489" s="78"/>
      <c r="V489" s="78"/>
      <c r="W489" s="78"/>
      <c r="X489" s="78"/>
      <c r="Y489" s="78"/>
      <c r="Z489" s="78"/>
      <c r="AA489" s="78"/>
      <c r="AB489" s="78"/>
      <c r="AC489" s="78"/>
      <c r="AD489" s="78"/>
      <c r="AE489" s="78"/>
      <c r="AF489" s="78"/>
      <c r="AG489" s="78"/>
      <c r="AH489" s="78"/>
      <c r="AI489" s="78"/>
      <c r="AJ489" s="78"/>
      <c r="AK489" s="78"/>
      <c r="AL489" s="78"/>
      <c r="AM489" s="78"/>
      <c r="AN489" s="78"/>
      <c r="AO489" s="78"/>
      <c r="AP489" s="78"/>
      <c r="AQ489" s="78"/>
      <c r="AR489" s="78"/>
      <c r="AS489" s="78"/>
      <c r="AT489" s="78"/>
      <c r="AU489" s="78"/>
      <c r="AV489" s="78"/>
      <c r="AW489" s="78"/>
      <c r="AX489" s="78"/>
      <c r="AY489" s="78"/>
    </row>
    <row r="490" spans="1:51">
      <c r="A490" s="78"/>
      <c r="B490" s="78"/>
      <c r="C490" s="78"/>
      <c r="D490" s="78"/>
      <c r="E490" s="78"/>
      <c r="F490" s="78"/>
      <c r="G490" s="78"/>
      <c r="H490" s="78"/>
      <c r="I490" s="78"/>
      <c r="J490" s="78"/>
      <c r="K490" s="78"/>
      <c r="L490" s="78"/>
      <c r="M490" s="78"/>
      <c r="N490" s="78"/>
      <c r="O490" s="78"/>
      <c r="P490" s="78"/>
      <c r="Q490" s="78"/>
      <c r="R490" s="78"/>
      <c r="S490" s="78"/>
      <c r="T490" s="78"/>
      <c r="U490" s="78"/>
      <c r="V490" s="78"/>
      <c r="W490" s="78"/>
      <c r="X490" s="78"/>
      <c r="Y490" s="78"/>
      <c r="Z490" s="78"/>
      <c r="AA490" s="78"/>
      <c r="AB490" s="78"/>
      <c r="AC490" s="78"/>
      <c r="AD490" s="78"/>
      <c r="AE490" s="78"/>
      <c r="AF490" s="78"/>
      <c r="AG490" s="78"/>
      <c r="AH490" s="78"/>
      <c r="AI490" s="78"/>
      <c r="AJ490" s="78"/>
      <c r="AK490" s="78"/>
      <c r="AL490" s="78"/>
      <c r="AM490" s="78"/>
      <c r="AN490" s="78"/>
      <c r="AO490" s="78"/>
      <c r="AP490" s="78"/>
      <c r="AQ490" s="78"/>
      <c r="AR490" s="78"/>
      <c r="AS490" s="78"/>
      <c r="AT490" s="78"/>
      <c r="AU490" s="78"/>
      <c r="AV490" s="78"/>
      <c r="AW490" s="78"/>
      <c r="AX490" s="78"/>
      <c r="AY490" s="78"/>
    </row>
    <row r="491" spans="1:51">
      <c r="A491" s="78"/>
      <c r="B491" s="78"/>
      <c r="C491" s="78"/>
      <c r="D491" s="78"/>
      <c r="E491" s="78"/>
      <c r="F491" s="78"/>
      <c r="G491" s="78"/>
      <c r="H491" s="78"/>
      <c r="I491" s="78"/>
      <c r="J491" s="78"/>
      <c r="K491" s="78"/>
      <c r="L491" s="78"/>
      <c r="M491" s="78"/>
      <c r="N491" s="78"/>
      <c r="O491" s="78"/>
      <c r="P491" s="78"/>
      <c r="Q491" s="78"/>
      <c r="R491" s="78"/>
      <c r="S491" s="78"/>
      <c r="T491" s="78"/>
      <c r="U491" s="78"/>
      <c r="V491" s="78"/>
      <c r="W491" s="78"/>
      <c r="X491" s="78"/>
      <c r="Y491" s="78"/>
      <c r="Z491" s="78"/>
      <c r="AA491" s="78"/>
      <c r="AB491" s="78"/>
      <c r="AC491" s="78"/>
      <c r="AD491" s="78"/>
      <c r="AE491" s="78"/>
      <c r="AF491" s="78"/>
      <c r="AG491" s="78"/>
      <c r="AH491" s="78"/>
      <c r="AI491" s="78"/>
      <c r="AJ491" s="78"/>
      <c r="AK491" s="78"/>
      <c r="AL491" s="78"/>
      <c r="AM491" s="78"/>
      <c r="AN491" s="78"/>
      <c r="AO491" s="78"/>
      <c r="AP491" s="78"/>
      <c r="AQ491" s="78"/>
      <c r="AR491" s="78"/>
      <c r="AS491" s="78"/>
      <c r="AT491" s="78"/>
      <c r="AU491" s="78"/>
      <c r="AV491" s="78"/>
      <c r="AW491" s="78"/>
      <c r="AX491" s="78"/>
      <c r="AY491" s="78"/>
    </row>
    <row r="492" spans="1:51">
      <c r="A492" s="78"/>
      <c r="B492" s="78"/>
      <c r="C492" s="78"/>
      <c r="D492" s="78"/>
      <c r="E492" s="78"/>
      <c r="F492" s="78"/>
      <c r="G492" s="78"/>
      <c r="H492" s="78"/>
      <c r="I492" s="78"/>
      <c r="J492" s="78"/>
      <c r="K492" s="78"/>
      <c r="L492" s="78"/>
      <c r="M492" s="78"/>
      <c r="N492" s="78"/>
      <c r="O492" s="78"/>
      <c r="P492" s="78"/>
      <c r="Q492" s="78"/>
      <c r="R492" s="78"/>
      <c r="S492" s="78"/>
      <c r="T492" s="78"/>
      <c r="U492" s="78"/>
      <c r="V492" s="78"/>
      <c r="W492" s="78"/>
      <c r="X492" s="78"/>
      <c r="Y492" s="78"/>
      <c r="Z492" s="78"/>
      <c r="AA492" s="78"/>
      <c r="AB492" s="78"/>
      <c r="AC492" s="78"/>
      <c r="AD492" s="78"/>
      <c r="AE492" s="78"/>
      <c r="AF492" s="78"/>
      <c r="AG492" s="78"/>
      <c r="AH492" s="78"/>
      <c r="AI492" s="78"/>
      <c r="AJ492" s="78"/>
      <c r="AK492" s="78"/>
      <c r="AL492" s="78"/>
      <c r="AM492" s="78"/>
      <c r="AN492" s="78"/>
      <c r="AO492" s="78"/>
      <c r="AP492" s="78"/>
      <c r="AQ492" s="78"/>
      <c r="AR492" s="78"/>
      <c r="AS492" s="78"/>
      <c r="AT492" s="78"/>
      <c r="AU492" s="78"/>
      <c r="AV492" s="78"/>
      <c r="AW492" s="78"/>
      <c r="AX492" s="78"/>
      <c r="AY492" s="78"/>
    </row>
    <row r="493" spans="1:51">
      <c r="A493" s="78"/>
      <c r="B493" s="78"/>
      <c r="C493" s="78"/>
      <c r="D493" s="78"/>
      <c r="E493" s="78"/>
      <c r="F493" s="78"/>
      <c r="G493" s="78"/>
      <c r="H493" s="78"/>
      <c r="I493" s="78"/>
      <c r="J493" s="78"/>
      <c r="K493" s="78"/>
      <c r="L493" s="78"/>
      <c r="M493" s="78"/>
      <c r="N493" s="78"/>
      <c r="O493" s="78"/>
      <c r="P493" s="78"/>
      <c r="Q493" s="78"/>
      <c r="R493" s="78"/>
      <c r="S493" s="78"/>
      <c r="T493" s="78"/>
      <c r="U493" s="78"/>
      <c r="V493" s="78"/>
      <c r="W493" s="78"/>
      <c r="X493" s="78"/>
      <c r="Y493" s="78"/>
      <c r="Z493" s="78"/>
      <c r="AA493" s="78"/>
      <c r="AB493" s="78"/>
      <c r="AC493" s="78"/>
      <c r="AD493" s="78"/>
      <c r="AE493" s="78"/>
      <c r="AF493" s="78"/>
      <c r="AG493" s="78"/>
      <c r="AH493" s="78"/>
      <c r="AI493" s="78"/>
      <c r="AJ493" s="78"/>
      <c r="AK493" s="78"/>
      <c r="AL493" s="78"/>
      <c r="AM493" s="78"/>
      <c r="AN493" s="78"/>
      <c r="AO493" s="78"/>
      <c r="AP493" s="78"/>
      <c r="AQ493" s="78"/>
      <c r="AR493" s="78"/>
      <c r="AS493" s="78"/>
      <c r="AT493" s="78"/>
      <c r="AU493" s="78"/>
      <c r="AV493" s="78"/>
      <c r="AW493" s="78"/>
      <c r="AX493" s="78"/>
      <c r="AY493" s="78"/>
    </row>
    <row r="494" spans="1:51">
      <c r="A494" s="78"/>
      <c r="B494" s="78"/>
      <c r="C494" s="78"/>
      <c r="D494" s="78"/>
      <c r="E494" s="78"/>
      <c r="F494" s="78"/>
      <c r="G494" s="78"/>
      <c r="H494" s="78"/>
      <c r="I494" s="78"/>
      <c r="J494" s="78"/>
      <c r="K494" s="78"/>
      <c r="L494" s="78"/>
      <c r="M494" s="78"/>
      <c r="N494" s="78"/>
      <c r="O494" s="78"/>
      <c r="P494" s="78"/>
      <c r="Q494" s="78"/>
      <c r="R494" s="78"/>
      <c r="S494" s="78"/>
      <c r="T494" s="78"/>
      <c r="U494" s="78"/>
      <c r="V494" s="78"/>
      <c r="W494" s="78"/>
      <c r="X494" s="78"/>
      <c r="Y494" s="78"/>
      <c r="Z494" s="78"/>
      <c r="AA494" s="78"/>
      <c r="AB494" s="78"/>
      <c r="AC494" s="78"/>
      <c r="AD494" s="78"/>
      <c r="AE494" s="78"/>
      <c r="AF494" s="78"/>
      <c r="AG494" s="78"/>
      <c r="AH494" s="78"/>
      <c r="AI494" s="78"/>
      <c r="AJ494" s="78"/>
      <c r="AK494" s="78"/>
      <c r="AL494" s="78"/>
      <c r="AM494" s="78"/>
      <c r="AN494" s="78"/>
      <c r="AO494" s="78"/>
      <c r="AP494" s="78"/>
      <c r="AQ494" s="78"/>
      <c r="AR494" s="78"/>
      <c r="AS494" s="78"/>
      <c r="AT494" s="78"/>
      <c r="AU494" s="78"/>
      <c r="AV494" s="78"/>
      <c r="AW494" s="78"/>
      <c r="AX494" s="78"/>
      <c r="AY494" s="78"/>
    </row>
    <row r="495" spans="1:51">
      <c r="A495" s="78"/>
      <c r="B495" s="78"/>
      <c r="C495" s="78"/>
      <c r="D495" s="78"/>
      <c r="E495" s="78"/>
      <c r="F495" s="78"/>
      <c r="G495" s="78"/>
      <c r="H495" s="78"/>
      <c r="I495" s="78"/>
      <c r="J495" s="78"/>
      <c r="K495" s="78"/>
      <c r="L495" s="78"/>
      <c r="M495" s="78"/>
      <c r="N495" s="78"/>
      <c r="O495" s="78"/>
      <c r="P495" s="78"/>
      <c r="Q495" s="78"/>
      <c r="R495" s="78"/>
      <c r="S495" s="78"/>
      <c r="T495" s="78"/>
      <c r="U495" s="78"/>
      <c r="V495" s="78"/>
      <c r="W495" s="78"/>
      <c r="X495" s="78"/>
      <c r="Y495" s="78"/>
      <c r="Z495" s="78"/>
      <c r="AA495" s="78"/>
      <c r="AB495" s="78"/>
      <c r="AC495" s="78"/>
      <c r="AD495" s="78"/>
      <c r="AE495" s="78"/>
      <c r="AF495" s="78"/>
      <c r="AG495" s="78"/>
      <c r="AH495" s="78"/>
      <c r="AI495" s="78"/>
      <c r="AJ495" s="78"/>
      <c r="AK495" s="78"/>
      <c r="AL495" s="78"/>
      <c r="AM495" s="78"/>
      <c r="AN495" s="78"/>
      <c r="AO495" s="78"/>
      <c r="AP495" s="78"/>
      <c r="AQ495" s="78"/>
      <c r="AR495" s="78"/>
      <c r="AS495" s="78"/>
      <c r="AT495" s="78"/>
      <c r="AU495" s="78"/>
      <c r="AV495" s="78"/>
      <c r="AW495" s="78"/>
      <c r="AX495" s="78"/>
      <c r="AY495" s="78"/>
    </row>
    <row r="496" spans="1:51">
      <c r="A496" s="78"/>
      <c r="B496" s="78"/>
      <c r="C496" s="78"/>
      <c r="D496" s="78"/>
      <c r="E496" s="78"/>
      <c r="F496" s="78"/>
      <c r="G496" s="78"/>
      <c r="H496" s="78"/>
      <c r="I496" s="78"/>
      <c r="J496" s="78"/>
      <c r="K496" s="78"/>
      <c r="L496" s="78"/>
      <c r="M496" s="78"/>
      <c r="N496" s="78"/>
      <c r="O496" s="78"/>
      <c r="P496" s="78"/>
      <c r="Q496" s="78"/>
      <c r="R496" s="78"/>
      <c r="S496" s="78"/>
      <c r="T496" s="78"/>
      <c r="U496" s="78"/>
      <c r="V496" s="78"/>
      <c r="W496" s="78"/>
      <c r="X496" s="78"/>
      <c r="Y496" s="78"/>
      <c r="Z496" s="78"/>
      <c r="AA496" s="78"/>
      <c r="AB496" s="78"/>
      <c r="AC496" s="78"/>
      <c r="AD496" s="78"/>
      <c r="AE496" s="78"/>
      <c r="AF496" s="78"/>
      <c r="AG496" s="78"/>
      <c r="AH496" s="78"/>
      <c r="AI496" s="78"/>
      <c r="AJ496" s="78"/>
      <c r="AK496" s="78"/>
      <c r="AL496" s="78"/>
      <c r="AM496" s="78"/>
      <c r="AN496" s="78"/>
      <c r="AO496" s="78"/>
      <c r="AP496" s="78"/>
      <c r="AQ496" s="78"/>
      <c r="AR496" s="78"/>
      <c r="AS496" s="78"/>
      <c r="AT496" s="78"/>
      <c r="AU496" s="78"/>
      <c r="AV496" s="78"/>
      <c r="AW496" s="78"/>
      <c r="AX496" s="78"/>
      <c r="AY496" s="78"/>
    </row>
    <row r="497" spans="1:51">
      <c r="A497" s="78"/>
      <c r="B497" s="78"/>
      <c r="C497" s="78"/>
      <c r="D497" s="78"/>
      <c r="E497" s="78"/>
      <c r="F497" s="78"/>
      <c r="G497" s="78"/>
      <c r="H497" s="78"/>
      <c r="I497" s="78"/>
      <c r="J497" s="78"/>
      <c r="K497" s="78"/>
      <c r="L497" s="78"/>
      <c r="M497" s="78"/>
      <c r="N497" s="78"/>
      <c r="O497" s="78"/>
      <c r="P497" s="78"/>
      <c r="Q497" s="78"/>
      <c r="R497" s="78"/>
      <c r="S497" s="78"/>
      <c r="T497" s="78"/>
      <c r="U497" s="78"/>
      <c r="V497" s="78"/>
      <c r="W497" s="78"/>
      <c r="X497" s="78"/>
      <c r="Y497" s="78"/>
      <c r="Z497" s="78"/>
      <c r="AA497" s="78"/>
      <c r="AB497" s="78"/>
      <c r="AC497" s="78"/>
      <c r="AD497" s="78"/>
      <c r="AE497" s="78"/>
      <c r="AF497" s="78"/>
      <c r="AG497" s="78"/>
      <c r="AH497" s="78"/>
      <c r="AI497" s="78"/>
      <c r="AJ497" s="78"/>
      <c r="AK497" s="78"/>
      <c r="AL497" s="78"/>
      <c r="AM497" s="78"/>
      <c r="AN497" s="78"/>
      <c r="AO497" s="78"/>
      <c r="AP497" s="78"/>
      <c r="AQ497" s="78"/>
      <c r="AR497" s="78"/>
      <c r="AS497" s="78"/>
      <c r="AT497" s="78"/>
      <c r="AU497" s="78"/>
      <c r="AV497" s="78"/>
      <c r="AW497" s="78"/>
      <c r="AX497" s="78"/>
      <c r="AY497" s="78"/>
    </row>
    <row r="498" spans="1:51">
      <c r="A498" s="78"/>
      <c r="B498" s="78"/>
      <c r="C498" s="78"/>
      <c r="D498" s="78"/>
      <c r="E498" s="78"/>
      <c r="F498" s="78"/>
      <c r="G498" s="78"/>
      <c r="H498" s="78"/>
      <c r="I498" s="78"/>
      <c r="J498" s="78"/>
      <c r="K498" s="78"/>
      <c r="L498" s="78"/>
      <c r="M498" s="78"/>
      <c r="N498" s="78"/>
      <c r="O498" s="78"/>
      <c r="P498" s="78"/>
      <c r="Q498" s="78"/>
      <c r="R498" s="78"/>
      <c r="S498" s="78"/>
      <c r="T498" s="78"/>
      <c r="U498" s="78"/>
      <c r="V498" s="78"/>
      <c r="W498" s="78"/>
      <c r="X498" s="78"/>
      <c r="Y498" s="78"/>
      <c r="Z498" s="78"/>
      <c r="AA498" s="78"/>
      <c r="AB498" s="78"/>
      <c r="AC498" s="78"/>
      <c r="AD498" s="78"/>
      <c r="AE498" s="78"/>
      <c r="AF498" s="78"/>
      <c r="AG498" s="78"/>
      <c r="AH498" s="78"/>
      <c r="AI498" s="78"/>
      <c r="AJ498" s="78"/>
      <c r="AK498" s="78"/>
      <c r="AL498" s="78"/>
      <c r="AM498" s="78"/>
      <c r="AN498" s="78"/>
      <c r="AO498" s="78"/>
      <c r="AP498" s="78"/>
      <c r="AQ498" s="78"/>
      <c r="AR498" s="78"/>
      <c r="AS498" s="78"/>
      <c r="AT498" s="78"/>
      <c r="AU498" s="78"/>
      <c r="AV498" s="78"/>
      <c r="AW498" s="78"/>
      <c r="AX498" s="78"/>
      <c r="AY498" s="78"/>
    </row>
    <row r="499" spans="1:51">
      <c r="A499" s="78"/>
      <c r="B499" s="78"/>
      <c r="C499" s="78"/>
      <c r="D499" s="78"/>
      <c r="E499" s="78"/>
      <c r="F499" s="78"/>
      <c r="G499" s="78"/>
      <c r="H499" s="78"/>
      <c r="I499" s="78"/>
      <c r="J499" s="78"/>
      <c r="K499" s="78"/>
      <c r="L499" s="78"/>
      <c r="M499" s="78"/>
      <c r="N499" s="78"/>
      <c r="O499" s="78"/>
      <c r="P499" s="78"/>
      <c r="Q499" s="78"/>
      <c r="R499" s="78"/>
      <c r="S499" s="78"/>
      <c r="T499" s="78"/>
      <c r="U499" s="78"/>
      <c r="V499" s="78"/>
      <c r="W499" s="78"/>
      <c r="X499" s="78"/>
      <c r="Y499" s="78"/>
      <c r="Z499" s="78"/>
      <c r="AA499" s="78"/>
      <c r="AB499" s="78"/>
      <c r="AC499" s="78"/>
      <c r="AD499" s="78"/>
      <c r="AE499" s="78"/>
      <c r="AF499" s="78"/>
      <c r="AG499" s="78"/>
      <c r="AH499" s="78"/>
      <c r="AI499" s="78"/>
      <c r="AJ499" s="78"/>
      <c r="AK499" s="78"/>
      <c r="AL499" s="78"/>
      <c r="AM499" s="78"/>
      <c r="AN499" s="78"/>
      <c r="AO499" s="78"/>
      <c r="AP499" s="78"/>
      <c r="AQ499" s="78"/>
      <c r="AR499" s="78"/>
      <c r="AS499" s="78"/>
      <c r="AT499" s="78"/>
      <c r="AU499" s="78"/>
      <c r="AV499" s="78"/>
      <c r="AW499" s="78"/>
      <c r="AX499" s="78"/>
      <c r="AY499" s="78"/>
    </row>
    <row r="500" spans="1:51">
      <c r="A500" s="78"/>
      <c r="B500" s="78"/>
      <c r="C500" s="78"/>
      <c r="D500" s="78"/>
      <c r="E500" s="78"/>
      <c r="F500" s="78"/>
      <c r="G500" s="78"/>
      <c r="H500" s="78"/>
      <c r="I500" s="78"/>
      <c r="J500" s="78"/>
      <c r="K500" s="78"/>
      <c r="L500" s="78"/>
      <c r="M500" s="78"/>
      <c r="N500" s="78"/>
      <c r="O500" s="78"/>
      <c r="P500" s="78"/>
      <c r="Q500" s="78"/>
      <c r="R500" s="78"/>
      <c r="S500" s="78"/>
      <c r="T500" s="78"/>
      <c r="U500" s="78"/>
      <c r="V500" s="78"/>
      <c r="W500" s="78"/>
      <c r="X500" s="78"/>
      <c r="Y500" s="78"/>
      <c r="Z500" s="78"/>
      <c r="AA500" s="78"/>
      <c r="AB500" s="78"/>
      <c r="AC500" s="78"/>
      <c r="AD500" s="78"/>
      <c r="AE500" s="78"/>
      <c r="AF500" s="78"/>
      <c r="AG500" s="78"/>
      <c r="AH500" s="78"/>
      <c r="AI500" s="78"/>
      <c r="AJ500" s="78"/>
      <c r="AK500" s="78"/>
      <c r="AL500" s="78"/>
      <c r="AM500" s="78"/>
      <c r="AN500" s="78"/>
      <c r="AO500" s="78"/>
      <c r="AP500" s="78"/>
      <c r="AQ500" s="78"/>
      <c r="AR500" s="78"/>
      <c r="AS500" s="78"/>
      <c r="AT500" s="78"/>
      <c r="AU500" s="78"/>
      <c r="AV500" s="78"/>
      <c r="AW500" s="78"/>
      <c r="AX500" s="78"/>
      <c r="AY500" s="78"/>
    </row>
    <row r="501" spans="1:51">
      <c r="A501" s="78"/>
      <c r="B501" s="78"/>
      <c r="C501" s="78"/>
      <c r="D501" s="78"/>
      <c r="E501" s="78"/>
      <c r="F501" s="78"/>
      <c r="G501" s="78"/>
      <c r="H501" s="78"/>
      <c r="I501" s="78"/>
      <c r="J501" s="78"/>
      <c r="K501" s="78"/>
      <c r="L501" s="78"/>
      <c r="M501" s="78"/>
      <c r="N501" s="78"/>
      <c r="O501" s="78"/>
      <c r="P501" s="78"/>
      <c r="Q501" s="78"/>
      <c r="R501" s="78"/>
      <c r="S501" s="78"/>
      <c r="T501" s="78"/>
      <c r="U501" s="78"/>
      <c r="V501" s="78"/>
      <c r="W501" s="78"/>
      <c r="X501" s="78"/>
      <c r="Y501" s="78"/>
      <c r="Z501" s="78"/>
      <c r="AA501" s="78"/>
      <c r="AB501" s="78"/>
      <c r="AC501" s="78"/>
      <c r="AD501" s="78"/>
      <c r="AE501" s="78"/>
      <c r="AF501" s="78"/>
      <c r="AG501" s="78"/>
      <c r="AH501" s="78"/>
      <c r="AI501" s="78"/>
      <c r="AJ501" s="78"/>
      <c r="AK501" s="78"/>
      <c r="AL501" s="78"/>
      <c r="AM501" s="78"/>
      <c r="AN501" s="78"/>
      <c r="AO501" s="78"/>
      <c r="AP501" s="78"/>
      <c r="AQ501" s="78"/>
      <c r="AR501" s="78"/>
      <c r="AS501" s="78"/>
      <c r="AT501" s="78"/>
      <c r="AU501" s="78"/>
      <c r="AV501" s="78"/>
      <c r="AW501" s="78"/>
      <c r="AX501" s="78"/>
      <c r="AY501" s="78"/>
    </row>
    <row r="502" spans="1:51">
      <c r="A502" s="78"/>
      <c r="B502" s="78"/>
      <c r="C502" s="78"/>
      <c r="D502" s="78"/>
      <c r="E502" s="78"/>
      <c r="F502" s="78"/>
      <c r="G502" s="78"/>
      <c r="H502" s="78"/>
      <c r="I502" s="78"/>
      <c r="J502" s="78"/>
      <c r="K502" s="78"/>
      <c r="L502" s="78"/>
      <c r="M502" s="78"/>
      <c r="N502" s="78"/>
      <c r="O502" s="78"/>
      <c r="P502" s="78"/>
      <c r="Q502" s="78"/>
      <c r="R502" s="78"/>
      <c r="S502" s="78"/>
      <c r="T502" s="78"/>
      <c r="U502" s="78"/>
      <c r="V502" s="78"/>
      <c r="W502" s="78"/>
      <c r="X502" s="78"/>
      <c r="Y502" s="78"/>
      <c r="Z502" s="78"/>
      <c r="AA502" s="78"/>
      <c r="AB502" s="78"/>
      <c r="AC502" s="78"/>
      <c r="AD502" s="78"/>
      <c r="AE502" s="78"/>
      <c r="AF502" s="78"/>
      <c r="AG502" s="78"/>
      <c r="AH502" s="78"/>
      <c r="AI502" s="78"/>
      <c r="AJ502" s="78"/>
      <c r="AK502" s="78"/>
      <c r="AL502" s="78"/>
      <c r="AM502" s="78"/>
      <c r="AN502" s="78"/>
      <c r="AO502" s="78"/>
      <c r="AP502" s="78"/>
      <c r="AQ502" s="78"/>
      <c r="AR502" s="78"/>
      <c r="AS502" s="78"/>
      <c r="AT502" s="78"/>
      <c r="AU502" s="78"/>
      <c r="AV502" s="78"/>
      <c r="AW502" s="78"/>
      <c r="AX502" s="78"/>
      <c r="AY502" s="78"/>
    </row>
    <row r="503" spans="1:51">
      <c r="A503" s="78"/>
      <c r="B503" s="78"/>
      <c r="C503" s="78"/>
      <c r="D503" s="78"/>
      <c r="E503" s="78"/>
      <c r="F503" s="78"/>
      <c r="G503" s="78"/>
      <c r="H503" s="78"/>
      <c r="I503" s="78"/>
      <c r="J503" s="78"/>
      <c r="K503" s="78"/>
      <c r="L503" s="78"/>
      <c r="M503" s="78"/>
      <c r="N503" s="78"/>
      <c r="O503" s="78"/>
      <c r="P503" s="78"/>
      <c r="Q503" s="78"/>
      <c r="R503" s="78"/>
      <c r="S503" s="78"/>
      <c r="T503" s="78"/>
      <c r="U503" s="78"/>
      <c r="V503" s="78"/>
      <c r="W503" s="78"/>
      <c r="X503" s="78"/>
      <c r="Y503" s="78"/>
      <c r="Z503" s="78"/>
      <c r="AA503" s="78"/>
      <c r="AB503" s="78"/>
      <c r="AC503" s="78"/>
      <c r="AD503" s="78"/>
      <c r="AE503" s="78"/>
      <c r="AF503" s="78"/>
      <c r="AG503" s="78"/>
      <c r="AH503" s="78"/>
      <c r="AI503" s="78"/>
      <c r="AJ503" s="78"/>
      <c r="AK503" s="78"/>
      <c r="AL503" s="78"/>
      <c r="AM503" s="78"/>
      <c r="AN503" s="78"/>
      <c r="AO503" s="78"/>
      <c r="AP503" s="78"/>
      <c r="AQ503" s="78"/>
      <c r="AR503" s="78"/>
      <c r="AS503" s="78"/>
      <c r="AT503" s="78"/>
      <c r="AU503" s="78"/>
      <c r="AV503" s="78"/>
      <c r="AW503" s="78"/>
      <c r="AX503" s="78"/>
      <c r="AY503" s="78"/>
    </row>
    <row r="504" spans="1:51">
      <c r="A504" s="78"/>
      <c r="B504" s="78"/>
      <c r="C504" s="78"/>
      <c r="D504" s="78"/>
      <c r="E504" s="78"/>
      <c r="F504" s="78"/>
      <c r="G504" s="78"/>
      <c r="H504" s="78"/>
      <c r="I504" s="78"/>
      <c r="J504" s="78"/>
      <c r="K504" s="78"/>
      <c r="L504" s="78"/>
      <c r="M504" s="78"/>
      <c r="N504" s="78"/>
      <c r="O504" s="78"/>
      <c r="P504" s="78"/>
      <c r="Q504" s="78"/>
      <c r="R504" s="78"/>
      <c r="S504" s="78"/>
      <c r="T504" s="78"/>
      <c r="U504" s="78"/>
      <c r="V504" s="78"/>
      <c r="W504" s="78"/>
      <c r="X504" s="78"/>
      <c r="Y504" s="78"/>
      <c r="Z504" s="78"/>
      <c r="AA504" s="78"/>
      <c r="AB504" s="78"/>
      <c r="AC504" s="78"/>
      <c r="AD504" s="78"/>
      <c r="AE504" s="78"/>
      <c r="AF504" s="78"/>
      <c r="AG504" s="78"/>
      <c r="AH504" s="78"/>
      <c r="AI504" s="78"/>
      <c r="AJ504" s="78"/>
      <c r="AK504" s="78"/>
      <c r="AL504" s="78"/>
      <c r="AM504" s="78"/>
      <c r="AN504" s="78"/>
      <c r="AO504" s="78"/>
      <c r="AP504" s="78"/>
      <c r="AQ504" s="78"/>
      <c r="AR504" s="78"/>
      <c r="AS504" s="78"/>
      <c r="AT504" s="78"/>
      <c r="AU504" s="78"/>
      <c r="AV504" s="78"/>
      <c r="AW504" s="78"/>
      <c r="AX504" s="78"/>
      <c r="AY504" s="78"/>
    </row>
    <row r="505" spans="1:51">
      <c r="A505" s="78"/>
      <c r="B505" s="78"/>
      <c r="C505" s="78"/>
      <c r="D505" s="78"/>
      <c r="E505" s="78"/>
      <c r="F505" s="78"/>
      <c r="G505" s="78"/>
      <c r="H505" s="78"/>
      <c r="I505" s="78"/>
      <c r="J505" s="78"/>
      <c r="K505" s="78"/>
      <c r="L505" s="78"/>
      <c r="M505" s="78"/>
      <c r="N505" s="78"/>
      <c r="O505" s="78"/>
      <c r="P505" s="78"/>
      <c r="Q505" s="78"/>
      <c r="R505" s="78"/>
      <c r="S505" s="78"/>
      <c r="T505" s="78"/>
      <c r="U505" s="78"/>
      <c r="V505" s="78"/>
      <c r="W505" s="78"/>
      <c r="X505" s="78"/>
      <c r="Y505" s="78"/>
      <c r="Z505" s="78"/>
      <c r="AA505" s="78"/>
      <c r="AB505" s="78"/>
      <c r="AC505" s="78"/>
      <c r="AD505" s="78"/>
      <c r="AE505" s="78"/>
      <c r="AF505" s="78"/>
      <c r="AG505" s="78"/>
      <c r="AH505" s="78"/>
      <c r="AI505" s="78"/>
      <c r="AJ505" s="78"/>
      <c r="AK505" s="78"/>
      <c r="AL505" s="78"/>
      <c r="AM505" s="78"/>
      <c r="AN505" s="78"/>
      <c r="AO505" s="78"/>
      <c r="AP505" s="78"/>
      <c r="AQ505" s="78"/>
      <c r="AR505" s="78"/>
      <c r="AS505" s="78"/>
      <c r="AT505" s="78"/>
      <c r="AU505" s="78"/>
      <c r="AV505" s="78"/>
      <c r="AW505" s="78"/>
      <c r="AX505" s="78"/>
      <c r="AY505" s="78"/>
    </row>
    <row r="506" spans="1:51">
      <c r="A506" s="78"/>
      <c r="B506" s="78"/>
      <c r="C506" s="78"/>
      <c r="D506" s="78"/>
      <c r="E506" s="78"/>
      <c r="F506" s="78"/>
      <c r="G506" s="78"/>
      <c r="H506" s="78"/>
      <c r="I506" s="78"/>
      <c r="J506" s="78"/>
      <c r="K506" s="78"/>
      <c r="L506" s="78"/>
      <c r="M506" s="78"/>
      <c r="N506" s="78"/>
      <c r="O506" s="78"/>
      <c r="P506" s="78"/>
      <c r="Q506" s="78"/>
      <c r="R506" s="78"/>
      <c r="S506" s="78"/>
      <c r="T506" s="78"/>
      <c r="U506" s="78"/>
      <c r="V506" s="78"/>
      <c r="W506" s="78"/>
      <c r="X506" s="78"/>
      <c r="Y506" s="78"/>
      <c r="Z506" s="78"/>
      <c r="AA506" s="78"/>
      <c r="AB506" s="78"/>
      <c r="AC506" s="78"/>
      <c r="AD506" s="78"/>
      <c r="AE506" s="78"/>
      <c r="AF506" s="78"/>
      <c r="AG506" s="78"/>
      <c r="AH506" s="78"/>
      <c r="AI506" s="78"/>
      <c r="AJ506" s="78"/>
      <c r="AK506" s="78"/>
      <c r="AL506" s="78"/>
      <c r="AM506" s="78"/>
      <c r="AN506" s="78"/>
      <c r="AO506" s="78"/>
      <c r="AP506" s="78"/>
      <c r="AQ506" s="78"/>
      <c r="AR506" s="78"/>
      <c r="AS506" s="78"/>
      <c r="AT506" s="78"/>
      <c r="AU506" s="78"/>
      <c r="AV506" s="78"/>
      <c r="AW506" s="78"/>
      <c r="AX506" s="78"/>
      <c r="AY506" s="78"/>
    </row>
    <row r="507" spans="1:51">
      <c r="A507" s="78"/>
      <c r="B507" s="78"/>
      <c r="C507" s="78"/>
      <c r="D507" s="78"/>
      <c r="E507" s="78"/>
      <c r="F507" s="78"/>
      <c r="G507" s="78"/>
      <c r="H507" s="78"/>
      <c r="I507" s="78"/>
      <c r="J507" s="78"/>
      <c r="K507" s="78"/>
      <c r="L507" s="78"/>
      <c r="M507" s="78"/>
      <c r="N507" s="78"/>
      <c r="O507" s="78"/>
      <c r="P507" s="78"/>
      <c r="Q507" s="78"/>
      <c r="R507" s="78"/>
      <c r="S507" s="78"/>
      <c r="T507" s="78"/>
      <c r="U507" s="78"/>
      <c r="V507" s="78"/>
      <c r="W507" s="78"/>
      <c r="X507" s="78"/>
      <c r="Y507" s="78"/>
      <c r="Z507" s="78"/>
      <c r="AA507" s="78"/>
      <c r="AB507" s="78"/>
      <c r="AC507" s="78"/>
      <c r="AD507" s="78"/>
      <c r="AE507" s="78"/>
      <c r="AF507" s="78"/>
      <c r="AG507" s="78"/>
      <c r="AH507" s="78"/>
      <c r="AI507" s="78"/>
      <c r="AJ507" s="78"/>
      <c r="AK507" s="78"/>
      <c r="AL507" s="78"/>
      <c r="AM507" s="78"/>
      <c r="AN507" s="78"/>
      <c r="AO507" s="78"/>
      <c r="AP507" s="78"/>
      <c r="AQ507" s="78"/>
      <c r="AR507" s="78"/>
      <c r="AS507" s="78"/>
      <c r="AT507" s="78"/>
      <c r="AU507" s="78"/>
      <c r="AV507" s="78"/>
      <c r="AW507" s="78"/>
      <c r="AX507" s="78"/>
      <c r="AY507" s="78"/>
    </row>
    <row r="508" spans="1:51">
      <c r="A508" s="78"/>
      <c r="B508" s="78"/>
      <c r="C508" s="78"/>
      <c r="D508" s="78"/>
      <c r="E508" s="78"/>
      <c r="F508" s="78"/>
      <c r="G508" s="78"/>
      <c r="H508" s="78"/>
      <c r="I508" s="78"/>
      <c r="J508" s="78"/>
      <c r="K508" s="78"/>
      <c r="L508" s="78"/>
      <c r="M508" s="78"/>
      <c r="N508" s="78"/>
      <c r="O508" s="78"/>
      <c r="P508" s="78"/>
      <c r="Q508" s="78"/>
      <c r="R508" s="78"/>
      <c r="S508" s="78"/>
      <c r="T508" s="78"/>
      <c r="U508" s="78"/>
      <c r="V508" s="78"/>
      <c r="W508" s="78"/>
      <c r="X508" s="78"/>
      <c r="Y508" s="78"/>
      <c r="Z508" s="78"/>
      <c r="AA508" s="78"/>
      <c r="AB508" s="78"/>
      <c r="AC508" s="78"/>
      <c r="AD508" s="78"/>
      <c r="AE508" s="78"/>
      <c r="AF508" s="78"/>
      <c r="AG508" s="78"/>
      <c r="AH508" s="78"/>
      <c r="AI508" s="78"/>
      <c r="AJ508" s="78"/>
      <c r="AK508" s="78"/>
      <c r="AL508" s="78"/>
      <c r="AM508" s="78"/>
      <c r="AN508" s="78"/>
      <c r="AO508" s="78"/>
      <c r="AP508" s="78"/>
      <c r="AQ508" s="78"/>
      <c r="AR508" s="78"/>
      <c r="AS508" s="78"/>
      <c r="AT508" s="78"/>
      <c r="AU508" s="78"/>
      <c r="AV508" s="78"/>
      <c r="AW508" s="78"/>
      <c r="AX508" s="78"/>
      <c r="AY508" s="78"/>
    </row>
    <row r="509" spans="1:51">
      <c r="A509" s="78"/>
      <c r="B509" s="78"/>
      <c r="C509" s="78"/>
      <c r="D509" s="78"/>
      <c r="E509" s="78"/>
      <c r="F509" s="78"/>
      <c r="G509" s="78"/>
      <c r="H509" s="78"/>
      <c r="I509" s="78"/>
      <c r="J509" s="78"/>
      <c r="K509" s="78"/>
      <c r="L509" s="78"/>
      <c r="M509" s="78"/>
      <c r="N509" s="78"/>
      <c r="O509" s="78"/>
      <c r="P509" s="78"/>
      <c r="Q509" s="78"/>
      <c r="R509" s="78"/>
      <c r="S509" s="78"/>
      <c r="T509" s="78"/>
      <c r="U509" s="78"/>
      <c r="V509" s="78"/>
      <c r="W509" s="78"/>
      <c r="X509" s="78"/>
      <c r="Y509" s="78"/>
      <c r="Z509" s="78"/>
      <c r="AA509" s="78"/>
      <c r="AB509" s="78"/>
      <c r="AC509" s="78"/>
      <c r="AD509" s="78"/>
      <c r="AE509" s="78"/>
      <c r="AF509" s="78"/>
      <c r="AG509" s="78"/>
      <c r="AH509" s="78"/>
      <c r="AI509" s="78"/>
      <c r="AJ509" s="78"/>
      <c r="AK509" s="78"/>
      <c r="AL509" s="78"/>
      <c r="AM509" s="78"/>
      <c r="AN509" s="78"/>
      <c r="AO509" s="78"/>
      <c r="AP509" s="78"/>
      <c r="AQ509" s="78"/>
      <c r="AR509" s="78"/>
      <c r="AS509" s="78"/>
      <c r="AT509" s="78"/>
      <c r="AU509" s="78"/>
      <c r="AV509" s="78"/>
      <c r="AW509" s="78"/>
      <c r="AX509" s="78"/>
      <c r="AY509" s="78"/>
    </row>
    <row r="510" spans="1:51">
      <c r="A510" s="78"/>
      <c r="B510" s="78"/>
      <c r="C510" s="78"/>
      <c r="D510" s="78"/>
      <c r="E510" s="78"/>
      <c r="F510" s="78"/>
      <c r="G510" s="78"/>
      <c r="H510" s="78"/>
      <c r="I510" s="78"/>
      <c r="J510" s="78"/>
      <c r="K510" s="78"/>
      <c r="L510" s="78"/>
      <c r="M510" s="78"/>
      <c r="N510" s="78"/>
      <c r="O510" s="78"/>
      <c r="P510" s="78"/>
      <c r="Q510" s="78"/>
      <c r="R510" s="78"/>
      <c r="S510" s="78"/>
      <c r="T510" s="78"/>
      <c r="U510" s="78"/>
      <c r="V510" s="78"/>
      <c r="W510" s="78"/>
      <c r="X510" s="78"/>
      <c r="Y510" s="78"/>
      <c r="Z510" s="78"/>
      <c r="AA510" s="78"/>
      <c r="AB510" s="78"/>
      <c r="AC510" s="78"/>
      <c r="AD510" s="78"/>
      <c r="AE510" s="78"/>
      <c r="AF510" s="78"/>
      <c r="AG510" s="78"/>
      <c r="AH510" s="78"/>
      <c r="AI510" s="78"/>
      <c r="AJ510" s="78"/>
      <c r="AK510" s="78"/>
      <c r="AL510" s="78"/>
      <c r="AM510" s="78"/>
      <c r="AN510" s="78"/>
      <c r="AO510" s="78"/>
      <c r="AP510" s="78"/>
      <c r="AQ510" s="78"/>
      <c r="AR510" s="78"/>
      <c r="AS510" s="78"/>
      <c r="AT510" s="78"/>
      <c r="AU510" s="78"/>
      <c r="AV510" s="78"/>
      <c r="AW510" s="78"/>
      <c r="AX510" s="78"/>
      <c r="AY510" s="78"/>
    </row>
    <row r="511" spans="1:51">
      <c r="A511" s="78"/>
      <c r="B511" s="78"/>
      <c r="C511" s="78"/>
      <c r="D511" s="78"/>
      <c r="E511" s="78"/>
      <c r="F511" s="78"/>
      <c r="G511" s="78"/>
      <c r="H511" s="78"/>
      <c r="I511" s="78"/>
      <c r="J511" s="78"/>
      <c r="K511" s="78"/>
      <c r="L511" s="78"/>
      <c r="M511" s="78"/>
      <c r="N511" s="78"/>
      <c r="O511" s="78"/>
      <c r="P511" s="78"/>
      <c r="Q511" s="78"/>
      <c r="R511" s="78"/>
      <c r="S511" s="78"/>
      <c r="T511" s="78"/>
      <c r="U511" s="78"/>
      <c r="V511" s="78"/>
      <c r="W511" s="78"/>
      <c r="X511" s="78"/>
      <c r="Y511" s="78"/>
      <c r="Z511" s="78"/>
      <c r="AA511" s="78"/>
      <c r="AB511" s="78"/>
      <c r="AC511" s="78"/>
      <c r="AD511" s="78"/>
      <c r="AE511" s="78"/>
      <c r="AF511" s="78"/>
      <c r="AG511" s="78"/>
      <c r="AH511" s="78"/>
      <c r="AI511" s="78"/>
      <c r="AJ511" s="78"/>
      <c r="AK511" s="78"/>
      <c r="AL511" s="78"/>
      <c r="AM511" s="78"/>
      <c r="AN511" s="78"/>
      <c r="AO511" s="78"/>
      <c r="AP511" s="78"/>
      <c r="AQ511" s="78"/>
      <c r="AR511" s="78"/>
      <c r="AS511" s="78"/>
      <c r="AT511" s="78"/>
      <c r="AU511" s="78"/>
      <c r="AV511" s="78"/>
      <c r="AW511" s="78"/>
      <c r="AX511" s="78"/>
      <c r="AY511" s="78"/>
    </row>
    <row r="512" spans="1:51">
      <c r="A512" s="78"/>
      <c r="B512" s="78"/>
      <c r="C512" s="78"/>
      <c r="D512" s="78"/>
      <c r="E512" s="78"/>
      <c r="F512" s="78"/>
      <c r="G512" s="78"/>
      <c r="H512" s="78"/>
      <c r="I512" s="78"/>
      <c r="J512" s="78"/>
      <c r="K512" s="78"/>
      <c r="L512" s="78"/>
      <c r="M512" s="78"/>
      <c r="N512" s="78"/>
      <c r="O512" s="78"/>
      <c r="P512" s="78"/>
      <c r="Q512" s="78"/>
      <c r="R512" s="78"/>
      <c r="S512" s="78"/>
      <c r="T512" s="78"/>
      <c r="U512" s="78"/>
      <c r="V512" s="78"/>
      <c r="W512" s="78"/>
      <c r="X512" s="78"/>
      <c r="Y512" s="78"/>
      <c r="Z512" s="78"/>
      <c r="AA512" s="78"/>
      <c r="AB512" s="78"/>
      <c r="AC512" s="78"/>
      <c r="AD512" s="78"/>
      <c r="AE512" s="78"/>
      <c r="AF512" s="78"/>
      <c r="AG512" s="78"/>
      <c r="AH512" s="78"/>
      <c r="AI512" s="78"/>
      <c r="AJ512" s="78"/>
      <c r="AK512" s="78"/>
      <c r="AL512" s="78"/>
      <c r="AM512" s="78"/>
      <c r="AN512" s="78"/>
      <c r="AO512" s="78"/>
      <c r="AP512" s="78"/>
      <c r="AQ512" s="78"/>
      <c r="AR512" s="78"/>
      <c r="AS512" s="78"/>
      <c r="AT512" s="78"/>
      <c r="AU512" s="78"/>
      <c r="AV512" s="78"/>
      <c r="AW512" s="78"/>
      <c r="AX512" s="78"/>
      <c r="AY512" s="78"/>
    </row>
    <row r="513" spans="1:51">
      <c r="A513" s="78"/>
      <c r="B513" s="78"/>
      <c r="C513" s="78"/>
      <c r="D513" s="78"/>
      <c r="E513" s="78"/>
      <c r="F513" s="78"/>
      <c r="G513" s="78"/>
      <c r="H513" s="78"/>
      <c r="I513" s="78"/>
      <c r="J513" s="78"/>
      <c r="K513" s="78"/>
      <c r="L513" s="78"/>
      <c r="M513" s="78"/>
      <c r="N513" s="78"/>
      <c r="O513" s="78"/>
      <c r="P513" s="78"/>
      <c r="Q513" s="78"/>
      <c r="R513" s="78"/>
      <c r="S513" s="78"/>
      <c r="T513" s="78"/>
      <c r="U513" s="78"/>
      <c r="V513" s="78"/>
      <c r="W513" s="78"/>
      <c r="X513" s="78"/>
      <c r="Y513" s="78"/>
      <c r="Z513" s="78"/>
      <c r="AA513" s="78"/>
      <c r="AB513" s="78"/>
      <c r="AC513" s="78"/>
      <c r="AD513" s="78"/>
      <c r="AE513" s="78"/>
      <c r="AF513" s="78"/>
      <c r="AG513" s="78"/>
      <c r="AH513" s="78"/>
      <c r="AI513" s="78"/>
      <c r="AJ513" s="78"/>
      <c r="AK513" s="78"/>
      <c r="AL513" s="78"/>
      <c r="AM513" s="78"/>
      <c r="AN513" s="78"/>
      <c r="AO513" s="78"/>
      <c r="AP513" s="78"/>
      <c r="AQ513" s="78"/>
      <c r="AR513" s="78"/>
      <c r="AS513" s="78"/>
      <c r="AT513" s="78"/>
      <c r="AU513" s="78"/>
      <c r="AV513" s="78"/>
      <c r="AW513" s="78"/>
      <c r="AX513" s="78"/>
      <c r="AY513" s="78"/>
    </row>
    <row r="514" spans="1:51">
      <c r="A514" s="78"/>
      <c r="B514" s="78"/>
      <c r="C514" s="78"/>
      <c r="D514" s="78"/>
      <c r="E514" s="78"/>
      <c r="F514" s="78"/>
      <c r="G514" s="78"/>
      <c r="H514" s="78"/>
      <c r="I514" s="78"/>
      <c r="J514" s="78"/>
      <c r="K514" s="78"/>
      <c r="L514" s="78"/>
      <c r="M514" s="78"/>
      <c r="N514" s="78"/>
      <c r="O514" s="78"/>
      <c r="P514" s="78"/>
      <c r="Q514" s="78"/>
      <c r="R514" s="78"/>
      <c r="S514" s="78"/>
      <c r="T514" s="78"/>
      <c r="U514" s="78"/>
      <c r="V514" s="78"/>
      <c r="W514" s="78"/>
      <c r="X514" s="78"/>
      <c r="Y514" s="78"/>
      <c r="Z514" s="78"/>
      <c r="AA514" s="78"/>
      <c r="AB514" s="78"/>
      <c r="AC514" s="78"/>
      <c r="AD514" s="78"/>
      <c r="AE514" s="78"/>
      <c r="AF514" s="78"/>
      <c r="AG514" s="78"/>
      <c r="AH514" s="78"/>
      <c r="AI514" s="78"/>
      <c r="AJ514" s="78"/>
      <c r="AK514" s="78"/>
      <c r="AL514" s="78"/>
      <c r="AM514" s="78"/>
      <c r="AN514" s="78"/>
      <c r="AO514" s="78"/>
      <c r="AP514" s="78"/>
      <c r="AQ514" s="78"/>
      <c r="AR514" s="78"/>
      <c r="AS514" s="78"/>
      <c r="AT514" s="78"/>
      <c r="AU514" s="78"/>
      <c r="AV514" s="78"/>
      <c r="AW514" s="78"/>
      <c r="AX514" s="78"/>
      <c r="AY514" s="78"/>
    </row>
    <row r="515" spans="1:51">
      <c r="A515" s="78"/>
      <c r="B515" s="78"/>
      <c r="C515" s="78"/>
      <c r="D515" s="78"/>
      <c r="E515" s="78"/>
      <c r="F515" s="78"/>
      <c r="G515" s="78"/>
      <c r="H515" s="78"/>
      <c r="I515" s="78"/>
      <c r="J515" s="78"/>
      <c r="K515" s="78"/>
      <c r="L515" s="78"/>
      <c r="M515" s="78"/>
      <c r="N515" s="78"/>
      <c r="O515" s="78"/>
      <c r="P515" s="78"/>
      <c r="Q515" s="78"/>
      <c r="R515" s="78"/>
      <c r="S515" s="78"/>
      <c r="T515" s="78"/>
      <c r="U515" s="78"/>
      <c r="V515" s="78"/>
      <c r="W515" s="78"/>
      <c r="X515" s="78"/>
      <c r="Y515" s="78"/>
      <c r="Z515" s="78"/>
      <c r="AA515" s="78"/>
      <c r="AB515" s="78"/>
      <c r="AC515" s="78"/>
      <c r="AD515" s="78"/>
      <c r="AE515" s="78"/>
      <c r="AF515" s="78"/>
      <c r="AG515" s="78"/>
      <c r="AH515" s="78"/>
      <c r="AI515" s="78"/>
      <c r="AJ515" s="78"/>
      <c r="AK515" s="78"/>
      <c r="AL515" s="78"/>
      <c r="AM515" s="78"/>
      <c r="AN515" s="78"/>
      <c r="AO515" s="78"/>
      <c r="AP515" s="78"/>
      <c r="AQ515" s="78"/>
      <c r="AR515" s="78"/>
      <c r="AS515" s="78"/>
      <c r="AT515" s="78"/>
      <c r="AU515" s="78"/>
      <c r="AV515" s="78"/>
      <c r="AW515" s="78"/>
      <c r="AX515" s="78"/>
      <c r="AY515" s="78"/>
    </row>
    <row r="516" spans="1:51">
      <c r="A516" s="78"/>
      <c r="B516" s="78"/>
      <c r="C516" s="78"/>
      <c r="D516" s="78"/>
      <c r="E516" s="78"/>
      <c r="F516" s="78"/>
      <c r="G516" s="78"/>
      <c r="H516" s="78"/>
      <c r="I516" s="78"/>
      <c r="J516" s="78"/>
      <c r="K516" s="78"/>
      <c r="L516" s="78"/>
      <c r="M516" s="78"/>
      <c r="N516" s="78"/>
      <c r="O516" s="78"/>
      <c r="P516" s="78"/>
      <c r="Q516" s="78"/>
      <c r="R516" s="78"/>
      <c r="S516" s="78"/>
      <c r="T516" s="78"/>
      <c r="U516" s="78"/>
      <c r="V516" s="78"/>
      <c r="W516" s="78"/>
      <c r="X516" s="78"/>
      <c r="Y516" s="78"/>
      <c r="Z516" s="78"/>
      <c r="AA516" s="78"/>
      <c r="AB516" s="78"/>
      <c r="AC516" s="78"/>
      <c r="AD516" s="78"/>
      <c r="AE516" s="78"/>
      <c r="AF516" s="78"/>
      <c r="AG516" s="78"/>
      <c r="AH516" s="78"/>
      <c r="AI516" s="78"/>
      <c r="AJ516" s="78"/>
      <c r="AK516" s="78"/>
      <c r="AL516" s="78"/>
      <c r="AM516" s="78"/>
      <c r="AN516" s="78"/>
      <c r="AO516" s="78"/>
      <c r="AP516" s="78"/>
      <c r="AQ516" s="78"/>
      <c r="AR516" s="78"/>
      <c r="AS516" s="78"/>
      <c r="AT516" s="78"/>
      <c r="AU516" s="78"/>
      <c r="AV516" s="78"/>
      <c r="AW516" s="78"/>
      <c r="AX516" s="78"/>
      <c r="AY516" s="78"/>
    </row>
    <row r="517" spans="1:51">
      <c r="A517" s="78"/>
      <c r="B517" s="78"/>
      <c r="C517" s="78"/>
      <c r="D517" s="78"/>
      <c r="E517" s="78"/>
      <c r="F517" s="78"/>
      <c r="G517" s="78"/>
      <c r="H517" s="78"/>
      <c r="I517" s="78"/>
      <c r="J517" s="78"/>
      <c r="K517" s="78"/>
      <c r="L517" s="78"/>
      <c r="M517" s="78"/>
      <c r="N517" s="78"/>
      <c r="O517" s="78"/>
      <c r="P517" s="78"/>
      <c r="Q517" s="78"/>
      <c r="R517" s="78"/>
      <c r="S517" s="78"/>
      <c r="T517" s="78"/>
      <c r="U517" s="78"/>
      <c r="V517" s="78"/>
      <c r="W517" s="78"/>
      <c r="X517" s="78"/>
      <c r="Y517" s="78"/>
      <c r="Z517" s="78"/>
      <c r="AA517" s="78"/>
      <c r="AB517" s="78"/>
      <c r="AC517" s="78"/>
      <c r="AD517" s="78"/>
      <c r="AE517" s="78"/>
      <c r="AF517" s="78"/>
      <c r="AG517" s="78"/>
      <c r="AH517" s="78"/>
      <c r="AI517" s="78"/>
      <c r="AJ517" s="78"/>
      <c r="AK517" s="78"/>
      <c r="AL517" s="78"/>
      <c r="AM517" s="78"/>
      <c r="AN517" s="78"/>
      <c r="AO517" s="78"/>
      <c r="AP517" s="78"/>
      <c r="AQ517" s="78"/>
      <c r="AR517" s="78"/>
      <c r="AS517" s="78"/>
      <c r="AT517" s="78"/>
      <c r="AU517" s="78"/>
      <c r="AV517" s="78"/>
      <c r="AW517" s="78"/>
      <c r="AX517" s="78"/>
      <c r="AY517" s="78"/>
    </row>
    <row r="518" spans="1:51">
      <c r="A518" s="78"/>
      <c r="B518" s="78"/>
      <c r="C518" s="78"/>
      <c r="D518" s="78"/>
      <c r="E518" s="78"/>
      <c r="F518" s="78"/>
      <c r="G518" s="78"/>
      <c r="H518" s="78"/>
      <c r="I518" s="78"/>
      <c r="J518" s="78"/>
      <c r="K518" s="78"/>
      <c r="L518" s="78"/>
      <c r="M518" s="78"/>
      <c r="N518" s="78"/>
      <c r="O518" s="78"/>
      <c r="P518" s="78"/>
      <c r="Q518" s="78"/>
      <c r="R518" s="78"/>
      <c r="S518" s="78"/>
      <c r="T518" s="78"/>
      <c r="U518" s="78"/>
      <c r="V518" s="78"/>
      <c r="W518" s="78"/>
      <c r="X518" s="78"/>
      <c r="Y518" s="78"/>
      <c r="Z518" s="78"/>
      <c r="AA518" s="78"/>
      <c r="AB518" s="78"/>
      <c r="AC518" s="78"/>
      <c r="AD518" s="78"/>
      <c r="AE518" s="78"/>
      <c r="AF518" s="78"/>
      <c r="AG518" s="78"/>
      <c r="AH518" s="78"/>
      <c r="AI518" s="78"/>
      <c r="AJ518" s="78"/>
      <c r="AK518" s="78"/>
      <c r="AL518" s="78"/>
      <c r="AM518" s="78"/>
      <c r="AN518" s="78"/>
      <c r="AO518" s="78"/>
      <c r="AP518" s="78"/>
      <c r="AQ518" s="78"/>
      <c r="AR518" s="78"/>
      <c r="AS518" s="78"/>
      <c r="AT518" s="78"/>
      <c r="AU518" s="78"/>
      <c r="AV518" s="78"/>
      <c r="AW518" s="78"/>
      <c r="AX518" s="78"/>
      <c r="AY518" s="78"/>
    </row>
    <row r="519" spans="1:51">
      <c r="A519" s="78"/>
      <c r="B519" s="78"/>
      <c r="C519" s="78"/>
      <c r="D519" s="78"/>
      <c r="E519" s="78"/>
      <c r="F519" s="78"/>
      <c r="G519" s="78"/>
      <c r="H519" s="78"/>
      <c r="I519" s="78"/>
      <c r="J519" s="78"/>
      <c r="K519" s="78"/>
      <c r="L519" s="78"/>
      <c r="M519" s="78"/>
      <c r="N519" s="78"/>
      <c r="O519" s="78"/>
      <c r="P519" s="78"/>
      <c r="Q519" s="78"/>
      <c r="R519" s="78"/>
      <c r="S519" s="78"/>
      <c r="T519" s="78"/>
      <c r="U519" s="78"/>
      <c r="V519" s="78"/>
      <c r="W519" s="78"/>
      <c r="X519" s="78"/>
      <c r="Y519" s="78"/>
      <c r="Z519" s="78"/>
      <c r="AA519" s="78"/>
      <c r="AB519" s="78"/>
      <c r="AC519" s="78"/>
      <c r="AD519" s="78"/>
      <c r="AE519" s="78"/>
      <c r="AF519" s="78"/>
      <c r="AG519" s="78"/>
      <c r="AH519" s="78"/>
      <c r="AI519" s="78"/>
      <c r="AJ519" s="78"/>
      <c r="AK519" s="78"/>
      <c r="AL519" s="78"/>
      <c r="AM519" s="78"/>
      <c r="AN519" s="78"/>
      <c r="AO519" s="78"/>
      <c r="AP519" s="78"/>
      <c r="AQ519" s="78"/>
      <c r="AR519" s="78"/>
      <c r="AS519" s="78"/>
      <c r="AT519" s="78"/>
      <c r="AU519" s="78"/>
      <c r="AV519" s="78"/>
      <c r="AW519" s="78"/>
      <c r="AX519" s="78"/>
      <c r="AY519" s="78"/>
    </row>
    <row r="520" spans="1:51">
      <c r="A520" s="78"/>
      <c r="B520" s="78"/>
      <c r="C520" s="78"/>
      <c r="D520" s="78"/>
      <c r="E520" s="78"/>
      <c r="F520" s="78"/>
      <c r="G520" s="78"/>
      <c r="H520" s="78"/>
      <c r="I520" s="78"/>
      <c r="J520" s="78"/>
      <c r="K520" s="78"/>
      <c r="L520" s="78"/>
      <c r="M520" s="78"/>
      <c r="N520" s="78"/>
      <c r="O520" s="78"/>
      <c r="P520" s="78"/>
      <c r="Q520" s="78"/>
      <c r="R520" s="78"/>
      <c r="S520" s="78"/>
      <c r="T520" s="78"/>
      <c r="U520" s="78"/>
      <c r="V520" s="78"/>
      <c r="W520" s="78"/>
      <c r="X520" s="78"/>
      <c r="Y520" s="78"/>
      <c r="Z520" s="78"/>
      <c r="AA520" s="78"/>
      <c r="AB520" s="78"/>
      <c r="AC520" s="78"/>
      <c r="AD520" s="78"/>
      <c r="AE520" s="78"/>
      <c r="AF520" s="78"/>
      <c r="AG520" s="78"/>
      <c r="AH520" s="78"/>
      <c r="AI520" s="78"/>
      <c r="AJ520" s="78"/>
      <c r="AK520" s="78"/>
      <c r="AL520" s="78"/>
      <c r="AM520" s="78"/>
      <c r="AN520" s="78"/>
      <c r="AO520" s="78"/>
      <c r="AP520" s="78"/>
      <c r="AQ520" s="78"/>
      <c r="AR520" s="78"/>
      <c r="AS520" s="78"/>
      <c r="AT520" s="78"/>
      <c r="AU520" s="78"/>
      <c r="AV520" s="78"/>
      <c r="AW520" s="78"/>
      <c r="AX520" s="78"/>
      <c r="AY520" s="78"/>
    </row>
    <row r="521" spans="1:51">
      <c r="A521" s="78"/>
      <c r="B521" s="78"/>
      <c r="C521" s="78"/>
      <c r="D521" s="78"/>
      <c r="E521" s="78"/>
      <c r="F521" s="78"/>
      <c r="G521" s="78"/>
      <c r="H521" s="78"/>
      <c r="I521" s="78"/>
      <c r="J521" s="78"/>
      <c r="K521" s="78"/>
      <c r="L521" s="78"/>
      <c r="M521" s="78"/>
      <c r="N521" s="78"/>
      <c r="O521" s="78"/>
      <c r="P521" s="78"/>
      <c r="Q521" s="78"/>
      <c r="R521" s="78"/>
      <c r="S521" s="78"/>
      <c r="T521" s="78"/>
      <c r="U521" s="78"/>
      <c r="V521" s="78"/>
      <c r="W521" s="78"/>
      <c r="X521" s="78"/>
      <c r="Y521" s="78"/>
      <c r="Z521" s="78"/>
      <c r="AA521" s="78"/>
      <c r="AB521" s="78"/>
      <c r="AC521" s="78"/>
      <c r="AD521" s="78"/>
      <c r="AE521" s="78"/>
      <c r="AF521" s="78"/>
      <c r="AG521" s="78"/>
      <c r="AH521" s="78"/>
      <c r="AI521" s="78"/>
      <c r="AJ521" s="78"/>
      <c r="AK521" s="78"/>
      <c r="AL521" s="78"/>
      <c r="AM521" s="78"/>
      <c r="AN521" s="78"/>
      <c r="AO521" s="78"/>
      <c r="AP521" s="78"/>
      <c r="AQ521" s="78"/>
      <c r="AR521" s="78"/>
      <c r="AS521" s="78"/>
      <c r="AT521" s="78"/>
      <c r="AU521" s="78"/>
      <c r="AV521" s="78"/>
      <c r="AW521" s="78"/>
      <c r="AX521" s="78"/>
      <c r="AY521" s="78"/>
    </row>
    <row r="522" spans="1:51">
      <c r="A522" s="78"/>
      <c r="B522" s="78"/>
      <c r="C522" s="78"/>
      <c r="D522" s="78"/>
      <c r="E522" s="78"/>
      <c r="F522" s="78"/>
      <c r="G522" s="78"/>
      <c r="H522" s="78"/>
      <c r="I522" s="78"/>
      <c r="J522" s="78"/>
      <c r="K522" s="78"/>
      <c r="L522" s="78"/>
      <c r="M522" s="78"/>
      <c r="N522" s="78"/>
      <c r="O522" s="78"/>
      <c r="P522" s="78"/>
      <c r="Q522" s="78"/>
      <c r="R522" s="78"/>
      <c r="S522" s="78"/>
      <c r="T522" s="78"/>
      <c r="U522" s="78"/>
      <c r="V522" s="78"/>
      <c r="W522" s="78"/>
      <c r="X522" s="78"/>
      <c r="Y522" s="78"/>
      <c r="Z522" s="78"/>
      <c r="AA522" s="78"/>
      <c r="AB522" s="78"/>
      <c r="AC522" s="78"/>
      <c r="AD522" s="78"/>
      <c r="AE522" s="78"/>
      <c r="AF522" s="78"/>
      <c r="AG522" s="78"/>
      <c r="AH522" s="78"/>
      <c r="AI522" s="78"/>
      <c r="AJ522" s="78"/>
      <c r="AK522" s="78"/>
      <c r="AL522" s="78"/>
      <c r="AM522" s="78"/>
      <c r="AN522" s="78"/>
      <c r="AO522" s="78"/>
      <c r="AP522" s="78"/>
      <c r="AQ522" s="78"/>
      <c r="AR522" s="78"/>
      <c r="AS522" s="78"/>
      <c r="AT522" s="78"/>
      <c r="AU522" s="78"/>
      <c r="AV522" s="78"/>
      <c r="AW522" s="78"/>
      <c r="AX522" s="78"/>
      <c r="AY522" s="78"/>
    </row>
    <row r="523" spans="1:51">
      <c r="A523" s="78"/>
      <c r="B523" s="78"/>
      <c r="C523" s="78"/>
      <c r="D523" s="78"/>
      <c r="E523" s="78"/>
      <c r="F523" s="78"/>
      <c r="G523" s="78"/>
      <c r="H523" s="78"/>
      <c r="I523" s="78"/>
      <c r="J523" s="78"/>
      <c r="K523" s="78"/>
      <c r="L523" s="78"/>
      <c r="M523" s="78"/>
      <c r="N523" s="78"/>
      <c r="O523" s="78"/>
      <c r="P523" s="78"/>
      <c r="Q523" s="78"/>
      <c r="R523" s="78"/>
      <c r="S523" s="78"/>
      <c r="T523" s="78"/>
      <c r="U523" s="78"/>
      <c r="V523" s="78"/>
      <c r="W523" s="78"/>
      <c r="X523" s="78"/>
      <c r="Y523" s="78"/>
      <c r="Z523" s="78"/>
      <c r="AA523" s="78"/>
      <c r="AB523" s="78"/>
      <c r="AC523" s="78"/>
      <c r="AD523" s="78"/>
      <c r="AE523" s="78"/>
      <c r="AF523" s="78"/>
      <c r="AG523" s="78"/>
      <c r="AH523" s="78"/>
      <c r="AI523" s="78"/>
      <c r="AJ523" s="78"/>
      <c r="AK523" s="78"/>
      <c r="AL523" s="78"/>
      <c r="AM523" s="78"/>
      <c r="AN523" s="78"/>
      <c r="AO523" s="78"/>
      <c r="AP523" s="78"/>
      <c r="AQ523" s="78"/>
      <c r="AR523" s="78"/>
      <c r="AS523" s="78"/>
      <c r="AT523" s="78"/>
      <c r="AU523" s="78"/>
      <c r="AV523" s="78"/>
      <c r="AW523" s="78"/>
      <c r="AX523" s="78"/>
      <c r="AY523" s="78"/>
    </row>
    <row r="524" spans="1:51">
      <c r="A524" s="78"/>
      <c r="B524" s="78"/>
      <c r="C524" s="78"/>
      <c r="D524" s="78"/>
      <c r="E524" s="78"/>
      <c r="F524" s="78"/>
      <c r="G524" s="78"/>
      <c r="H524" s="78"/>
      <c r="I524" s="78"/>
      <c r="J524" s="78"/>
      <c r="K524" s="78"/>
      <c r="L524" s="78"/>
      <c r="M524" s="78"/>
      <c r="N524" s="78"/>
      <c r="O524" s="78"/>
      <c r="P524" s="78"/>
      <c r="Q524" s="78"/>
      <c r="R524" s="78"/>
      <c r="S524" s="78"/>
      <c r="T524" s="78"/>
      <c r="U524" s="78"/>
      <c r="V524" s="78"/>
      <c r="W524" s="78"/>
      <c r="X524" s="78"/>
      <c r="Y524" s="78"/>
      <c r="Z524" s="78"/>
      <c r="AA524" s="78"/>
      <c r="AB524" s="78"/>
      <c r="AC524" s="78"/>
      <c r="AD524" s="78"/>
      <c r="AE524" s="78"/>
      <c r="AF524" s="78"/>
      <c r="AG524" s="78"/>
      <c r="AH524" s="78"/>
      <c r="AI524" s="78"/>
      <c r="AJ524" s="78"/>
      <c r="AK524" s="78"/>
      <c r="AL524" s="78"/>
      <c r="AM524" s="78"/>
      <c r="AN524" s="78"/>
      <c r="AO524" s="78"/>
      <c r="AP524" s="78"/>
      <c r="AQ524" s="78"/>
      <c r="AR524" s="78"/>
      <c r="AS524" s="78"/>
      <c r="AT524" s="78"/>
      <c r="AU524" s="78"/>
      <c r="AV524" s="78"/>
      <c r="AW524" s="78"/>
      <c r="AX524" s="78"/>
      <c r="AY524" s="78"/>
    </row>
    <row r="525" spans="1:51">
      <c r="A525" s="78"/>
      <c r="B525" s="78"/>
      <c r="C525" s="78"/>
      <c r="D525" s="78"/>
      <c r="E525" s="78"/>
      <c r="F525" s="78"/>
      <c r="G525" s="78"/>
      <c r="H525" s="78"/>
      <c r="I525" s="78"/>
      <c r="J525" s="78"/>
      <c r="K525" s="78"/>
      <c r="L525" s="78"/>
      <c r="M525" s="78"/>
      <c r="N525" s="78"/>
      <c r="O525" s="78"/>
      <c r="P525" s="78"/>
      <c r="Q525" s="78"/>
      <c r="R525" s="78"/>
      <c r="S525" s="78"/>
      <c r="T525" s="78"/>
      <c r="U525" s="78"/>
      <c r="V525" s="78"/>
      <c r="W525" s="78"/>
      <c r="X525" s="78"/>
      <c r="Y525" s="78"/>
      <c r="Z525" s="78"/>
      <c r="AA525" s="78"/>
      <c r="AB525" s="78"/>
      <c r="AC525" s="78"/>
      <c r="AD525" s="78"/>
      <c r="AE525" s="78"/>
      <c r="AF525" s="78"/>
      <c r="AG525" s="78"/>
      <c r="AH525" s="78"/>
      <c r="AI525" s="78"/>
      <c r="AJ525" s="78"/>
      <c r="AK525" s="78"/>
      <c r="AL525" s="78"/>
      <c r="AM525" s="78"/>
      <c r="AN525" s="78"/>
      <c r="AO525" s="78"/>
      <c r="AP525" s="78"/>
      <c r="AQ525" s="78"/>
      <c r="AR525" s="78"/>
      <c r="AS525" s="78"/>
      <c r="AT525" s="78"/>
      <c r="AU525" s="78"/>
      <c r="AV525" s="78"/>
      <c r="AW525" s="78"/>
      <c r="AX525" s="78"/>
      <c r="AY525" s="78"/>
    </row>
    <row r="526" spans="1:51">
      <c r="A526" s="78"/>
      <c r="B526" s="78"/>
      <c r="C526" s="78"/>
      <c r="D526" s="78"/>
      <c r="E526" s="78"/>
      <c r="F526" s="78"/>
      <c r="G526" s="78"/>
      <c r="H526" s="78"/>
      <c r="I526" s="78"/>
      <c r="J526" s="78"/>
      <c r="K526" s="78"/>
      <c r="L526" s="78"/>
      <c r="M526" s="78"/>
      <c r="N526" s="78"/>
      <c r="O526" s="78"/>
      <c r="P526" s="78"/>
      <c r="Q526" s="78"/>
      <c r="R526" s="78"/>
      <c r="S526" s="78"/>
      <c r="T526" s="78"/>
      <c r="U526" s="78"/>
      <c r="V526" s="78"/>
      <c r="W526" s="78"/>
      <c r="X526" s="78"/>
      <c r="Y526" s="78"/>
      <c r="Z526" s="78"/>
      <c r="AA526" s="78"/>
      <c r="AB526" s="78"/>
      <c r="AC526" s="78"/>
      <c r="AD526" s="78"/>
      <c r="AE526" s="78"/>
      <c r="AF526" s="78"/>
      <c r="AG526" s="78"/>
      <c r="AH526" s="78"/>
      <c r="AI526" s="78"/>
      <c r="AJ526" s="78"/>
      <c r="AK526" s="78"/>
      <c r="AL526" s="78"/>
      <c r="AM526" s="78"/>
      <c r="AN526" s="78"/>
      <c r="AO526" s="78"/>
      <c r="AP526" s="78"/>
      <c r="AQ526" s="78"/>
      <c r="AR526" s="78"/>
      <c r="AS526" s="78"/>
      <c r="AT526" s="78"/>
      <c r="AU526" s="78"/>
      <c r="AV526" s="78"/>
      <c r="AW526" s="78"/>
      <c r="AX526" s="78"/>
      <c r="AY526" s="78"/>
    </row>
    <row r="527" spans="1:51">
      <c r="A527" s="78"/>
      <c r="B527" s="78"/>
      <c r="C527" s="78"/>
      <c r="D527" s="78"/>
      <c r="E527" s="78"/>
      <c r="F527" s="78"/>
      <c r="G527" s="78"/>
      <c r="H527" s="78"/>
      <c r="I527" s="78"/>
      <c r="J527" s="78"/>
      <c r="K527" s="78"/>
      <c r="L527" s="78"/>
      <c r="M527" s="78"/>
      <c r="N527" s="78"/>
      <c r="O527" s="78"/>
      <c r="P527" s="78"/>
      <c r="Q527" s="78"/>
      <c r="R527" s="78"/>
      <c r="S527" s="78"/>
      <c r="T527" s="78"/>
      <c r="U527" s="78"/>
      <c r="V527" s="78"/>
      <c r="W527" s="78"/>
      <c r="X527" s="78"/>
      <c r="Y527" s="78"/>
      <c r="Z527" s="78"/>
      <c r="AA527" s="78"/>
      <c r="AB527" s="78"/>
      <c r="AC527" s="78"/>
      <c r="AD527" s="78"/>
      <c r="AE527" s="78"/>
      <c r="AF527" s="78"/>
      <c r="AG527" s="78"/>
      <c r="AH527" s="78"/>
      <c r="AI527" s="78"/>
      <c r="AJ527" s="78"/>
      <c r="AK527" s="78"/>
      <c r="AL527" s="78"/>
      <c r="AM527" s="78"/>
      <c r="AN527" s="78"/>
      <c r="AO527" s="78"/>
      <c r="AP527" s="78"/>
      <c r="AQ527" s="78"/>
      <c r="AR527" s="78"/>
      <c r="AS527" s="78"/>
      <c r="AT527" s="78"/>
      <c r="AU527" s="78"/>
      <c r="AV527" s="78"/>
      <c r="AW527" s="78"/>
      <c r="AX527" s="78"/>
      <c r="AY527" s="78"/>
    </row>
    <row r="528" spans="1:51">
      <c r="A528" s="78"/>
      <c r="B528" s="78"/>
      <c r="C528" s="78"/>
      <c r="D528" s="78"/>
      <c r="E528" s="78"/>
      <c r="F528" s="78"/>
      <c r="G528" s="78"/>
      <c r="H528" s="78"/>
      <c r="I528" s="78"/>
      <c r="J528" s="78"/>
      <c r="K528" s="78"/>
      <c r="L528" s="78"/>
      <c r="M528" s="78"/>
      <c r="N528" s="78"/>
      <c r="O528" s="78"/>
      <c r="P528" s="78"/>
      <c r="Q528" s="78"/>
      <c r="R528" s="78"/>
      <c r="S528" s="78"/>
      <c r="T528" s="78"/>
      <c r="U528" s="78"/>
      <c r="V528" s="78"/>
      <c r="W528" s="78"/>
      <c r="X528" s="78"/>
      <c r="Y528" s="78"/>
      <c r="Z528" s="78"/>
      <c r="AA528" s="78"/>
      <c r="AB528" s="78"/>
      <c r="AC528" s="78"/>
      <c r="AD528" s="78"/>
      <c r="AE528" s="78"/>
      <c r="AF528" s="78"/>
      <c r="AG528" s="78"/>
      <c r="AH528" s="78"/>
      <c r="AI528" s="78"/>
      <c r="AJ528" s="78"/>
      <c r="AK528" s="78"/>
      <c r="AL528" s="78"/>
      <c r="AM528" s="78"/>
      <c r="AN528" s="78"/>
      <c r="AO528" s="78"/>
      <c r="AP528" s="78"/>
      <c r="AQ528" s="78"/>
      <c r="AR528" s="78"/>
      <c r="AS528" s="78"/>
      <c r="AT528" s="78"/>
      <c r="AU528" s="78"/>
      <c r="AV528" s="78"/>
      <c r="AW528" s="78"/>
      <c r="AX528" s="78"/>
      <c r="AY528" s="78"/>
    </row>
    <row r="529" spans="1:51">
      <c r="A529" s="78"/>
      <c r="B529" s="78"/>
      <c r="C529" s="78"/>
      <c r="D529" s="78"/>
      <c r="E529" s="78"/>
      <c r="F529" s="78"/>
      <c r="G529" s="78"/>
      <c r="H529" s="78"/>
      <c r="I529" s="78"/>
      <c r="J529" s="78"/>
      <c r="K529" s="78"/>
      <c r="L529" s="78"/>
      <c r="M529" s="78"/>
      <c r="N529" s="78"/>
      <c r="O529" s="78"/>
      <c r="P529" s="78"/>
      <c r="Q529" s="78"/>
      <c r="R529" s="78"/>
      <c r="S529" s="78"/>
      <c r="T529" s="78"/>
      <c r="U529" s="78"/>
      <c r="V529" s="78"/>
      <c r="W529" s="78"/>
      <c r="X529" s="78"/>
      <c r="Y529" s="78"/>
      <c r="Z529" s="78"/>
      <c r="AA529" s="78"/>
      <c r="AB529" s="78"/>
      <c r="AC529" s="78"/>
      <c r="AD529" s="78"/>
      <c r="AE529" s="78"/>
      <c r="AF529" s="78"/>
      <c r="AG529" s="78"/>
      <c r="AH529" s="78"/>
      <c r="AI529" s="78"/>
      <c r="AJ529" s="78"/>
      <c r="AK529" s="78"/>
      <c r="AL529" s="78"/>
      <c r="AM529" s="78"/>
      <c r="AN529" s="78"/>
      <c r="AO529" s="78"/>
      <c r="AP529" s="78"/>
      <c r="AQ529" s="78"/>
      <c r="AR529" s="78"/>
      <c r="AS529" s="78"/>
      <c r="AT529" s="78"/>
      <c r="AU529" s="78"/>
      <c r="AV529" s="78"/>
      <c r="AW529" s="78"/>
      <c r="AX529" s="78"/>
      <c r="AY529" s="78"/>
    </row>
    <row r="530" spans="1:51">
      <c r="A530" s="78"/>
      <c r="B530" s="78"/>
      <c r="C530" s="78"/>
      <c r="D530" s="78"/>
      <c r="E530" s="78"/>
      <c r="F530" s="78"/>
      <c r="G530" s="78"/>
      <c r="H530" s="78"/>
      <c r="I530" s="78"/>
      <c r="J530" s="78"/>
      <c r="K530" s="78"/>
      <c r="L530" s="78"/>
      <c r="M530" s="78"/>
      <c r="N530" s="78"/>
      <c r="O530" s="78"/>
      <c r="P530" s="78"/>
      <c r="Q530" s="78"/>
      <c r="R530" s="78"/>
      <c r="S530" s="78"/>
      <c r="T530" s="78"/>
      <c r="U530" s="78"/>
      <c r="V530" s="78"/>
      <c r="W530" s="78"/>
      <c r="X530" s="78"/>
      <c r="Y530" s="78"/>
      <c r="Z530" s="78"/>
      <c r="AA530" s="78"/>
      <c r="AB530" s="78"/>
      <c r="AC530" s="78"/>
      <c r="AD530" s="78"/>
      <c r="AE530" s="78"/>
      <c r="AF530" s="78"/>
      <c r="AG530" s="78"/>
      <c r="AH530" s="78"/>
      <c r="AI530" s="78"/>
      <c r="AJ530" s="78"/>
      <c r="AK530" s="78"/>
      <c r="AL530" s="78"/>
      <c r="AM530" s="78"/>
      <c r="AN530" s="78"/>
      <c r="AO530" s="78"/>
      <c r="AP530" s="78"/>
      <c r="AQ530" s="78"/>
      <c r="AR530" s="78"/>
      <c r="AS530" s="78"/>
      <c r="AT530" s="78"/>
      <c r="AU530" s="78"/>
      <c r="AV530" s="78"/>
      <c r="AW530" s="78"/>
      <c r="AX530" s="78"/>
      <c r="AY530" s="78"/>
    </row>
    <row r="531" spans="1:51">
      <c r="A531" s="78"/>
      <c r="B531" s="78"/>
      <c r="C531" s="78"/>
      <c r="D531" s="78"/>
      <c r="E531" s="78"/>
      <c r="F531" s="78"/>
      <c r="G531" s="78"/>
      <c r="H531" s="78"/>
      <c r="I531" s="78"/>
      <c r="J531" s="78"/>
      <c r="K531" s="78"/>
      <c r="L531" s="78"/>
      <c r="M531" s="78"/>
      <c r="N531" s="78"/>
      <c r="O531" s="78"/>
      <c r="P531" s="78"/>
      <c r="Q531" s="78"/>
      <c r="R531" s="78"/>
      <c r="S531" s="78"/>
      <c r="T531" s="78"/>
      <c r="U531" s="78"/>
      <c r="V531" s="78"/>
      <c r="W531" s="78"/>
      <c r="X531" s="78"/>
      <c r="Y531" s="78"/>
      <c r="Z531" s="78"/>
      <c r="AA531" s="78"/>
      <c r="AB531" s="78"/>
      <c r="AC531" s="78"/>
      <c r="AD531" s="78"/>
      <c r="AE531" s="78"/>
      <c r="AF531" s="78"/>
      <c r="AG531" s="78"/>
      <c r="AH531" s="78"/>
      <c r="AI531" s="78"/>
      <c r="AJ531" s="78"/>
      <c r="AK531" s="78"/>
      <c r="AL531" s="78"/>
      <c r="AM531" s="78"/>
      <c r="AN531" s="78"/>
      <c r="AO531" s="78"/>
      <c r="AP531" s="78"/>
      <c r="AQ531" s="78"/>
      <c r="AR531" s="78"/>
      <c r="AS531" s="78"/>
      <c r="AT531" s="78"/>
      <c r="AU531" s="78"/>
      <c r="AV531" s="78"/>
      <c r="AW531" s="78"/>
      <c r="AX531" s="78"/>
      <c r="AY531" s="78"/>
    </row>
    <row r="532" spans="1:51">
      <c r="A532" s="78"/>
      <c r="B532" s="78"/>
      <c r="C532" s="78"/>
      <c r="D532" s="78"/>
      <c r="E532" s="78"/>
      <c r="F532" s="78"/>
      <c r="G532" s="78"/>
      <c r="H532" s="78"/>
      <c r="I532" s="78"/>
      <c r="J532" s="78"/>
      <c r="K532" s="78"/>
      <c r="L532" s="78"/>
      <c r="M532" s="78"/>
      <c r="N532" s="78"/>
      <c r="O532" s="78"/>
      <c r="P532" s="78"/>
      <c r="Q532" s="78"/>
      <c r="R532" s="78"/>
      <c r="S532" s="78"/>
      <c r="T532" s="78"/>
      <c r="U532" s="78"/>
      <c r="V532" s="78"/>
      <c r="W532" s="78"/>
      <c r="X532" s="78"/>
      <c r="Y532" s="78"/>
      <c r="Z532" s="78"/>
      <c r="AA532" s="78"/>
      <c r="AB532" s="78"/>
      <c r="AC532" s="78"/>
      <c r="AD532" s="78"/>
      <c r="AE532" s="78"/>
      <c r="AF532" s="78"/>
      <c r="AG532" s="78"/>
      <c r="AH532" s="78"/>
      <c r="AI532" s="78"/>
      <c r="AJ532" s="78"/>
      <c r="AK532" s="78"/>
      <c r="AL532" s="78"/>
      <c r="AM532" s="78"/>
      <c r="AN532" s="78"/>
      <c r="AO532" s="78"/>
      <c r="AP532" s="78"/>
      <c r="AQ532" s="78"/>
      <c r="AR532" s="78"/>
      <c r="AS532" s="78"/>
      <c r="AT532" s="78"/>
      <c r="AU532" s="78"/>
      <c r="AV532" s="78"/>
      <c r="AW532" s="78"/>
      <c r="AX532" s="78"/>
      <c r="AY532" s="78"/>
    </row>
    <row r="533" spans="1:51">
      <c r="A533" s="78"/>
      <c r="B533" s="78"/>
      <c r="C533" s="78"/>
      <c r="D533" s="78"/>
      <c r="E533" s="78"/>
      <c r="F533" s="78"/>
      <c r="G533" s="78"/>
      <c r="H533" s="78"/>
      <c r="I533" s="78"/>
      <c r="J533" s="78"/>
      <c r="K533" s="78"/>
      <c r="L533" s="78"/>
      <c r="M533" s="78"/>
      <c r="N533" s="78"/>
      <c r="O533" s="78"/>
      <c r="P533" s="78"/>
      <c r="Q533" s="78"/>
      <c r="R533" s="78"/>
      <c r="S533" s="78"/>
      <c r="T533" s="78"/>
      <c r="U533" s="78"/>
      <c r="V533" s="78"/>
      <c r="W533" s="78"/>
      <c r="X533" s="78"/>
      <c r="Y533" s="78"/>
      <c r="Z533" s="78"/>
      <c r="AA533" s="78"/>
      <c r="AB533" s="78"/>
      <c r="AC533" s="78"/>
      <c r="AD533" s="78"/>
      <c r="AE533" s="78"/>
      <c r="AF533" s="78"/>
      <c r="AG533" s="78"/>
      <c r="AH533" s="78"/>
      <c r="AI533" s="78"/>
      <c r="AJ533" s="78"/>
      <c r="AK533" s="78"/>
      <c r="AL533" s="78"/>
      <c r="AM533" s="78"/>
      <c r="AN533" s="78"/>
      <c r="AO533" s="78"/>
      <c r="AP533" s="78"/>
      <c r="AQ533" s="78"/>
      <c r="AR533" s="78"/>
      <c r="AS533" s="78"/>
      <c r="AT533" s="78"/>
      <c r="AU533" s="78"/>
      <c r="AV533" s="78"/>
      <c r="AW533" s="78"/>
      <c r="AX533" s="78"/>
      <c r="AY533" s="78"/>
    </row>
    <row r="534" spans="1:51">
      <c r="A534" s="78"/>
      <c r="B534" s="78"/>
      <c r="C534" s="78"/>
      <c r="D534" s="78"/>
      <c r="E534" s="78"/>
      <c r="F534" s="78"/>
      <c r="G534" s="78"/>
      <c r="H534" s="78"/>
      <c r="I534" s="78"/>
      <c r="J534" s="78"/>
      <c r="K534" s="78"/>
      <c r="L534" s="78"/>
      <c r="M534" s="78"/>
      <c r="N534" s="78"/>
      <c r="O534" s="78"/>
      <c r="P534" s="78"/>
      <c r="Q534" s="78"/>
      <c r="R534" s="78"/>
      <c r="S534" s="78"/>
      <c r="T534" s="78"/>
      <c r="U534" s="78"/>
      <c r="V534" s="78"/>
      <c r="W534" s="78"/>
      <c r="X534" s="78"/>
      <c r="Y534" s="78"/>
      <c r="Z534" s="78"/>
      <c r="AA534" s="78"/>
      <c r="AB534" s="78"/>
      <c r="AC534" s="78"/>
      <c r="AD534" s="78"/>
      <c r="AE534" s="78"/>
      <c r="AF534" s="78"/>
      <c r="AG534" s="78"/>
      <c r="AH534" s="78"/>
      <c r="AI534" s="78"/>
      <c r="AJ534" s="78"/>
      <c r="AK534" s="78"/>
      <c r="AL534" s="78"/>
      <c r="AM534" s="78"/>
      <c r="AN534" s="78"/>
      <c r="AO534" s="78"/>
      <c r="AP534" s="78"/>
      <c r="AQ534" s="78"/>
      <c r="AR534" s="78"/>
      <c r="AS534" s="78"/>
      <c r="AT534" s="78"/>
      <c r="AU534" s="78"/>
      <c r="AV534" s="78"/>
      <c r="AW534" s="78"/>
      <c r="AX534" s="78"/>
      <c r="AY534" s="78"/>
    </row>
    <row r="535" spans="1:51">
      <c r="A535" s="78"/>
      <c r="B535" s="78"/>
      <c r="C535" s="78"/>
      <c r="D535" s="78"/>
      <c r="E535" s="78"/>
      <c r="F535" s="78"/>
      <c r="G535" s="78"/>
      <c r="H535" s="78"/>
      <c r="I535" s="78"/>
      <c r="J535" s="78"/>
      <c r="K535" s="78"/>
      <c r="L535" s="78"/>
      <c r="M535" s="78"/>
      <c r="N535" s="78"/>
      <c r="O535" s="78"/>
      <c r="P535" s="78"/>
      <c r="Q535" s="78"/>
      <c r="R535" s="78"/>
      <c r="S535" s="78"/>
      <c r="T535" s="78"/>
      <c r="U535" s="78"/>
      <c r="V535" s="78"/>
      <c r="W535" s="78"/>
      <c r="X535" s="78"/>
      <c r="Y535" s="78"/>
      <c r="Z535" s="78"/>
      <c r="AA535" s="78"/>
      <c r="AB535" s="78"/>
      <c r="AC535" s="78"/>
      <c r="AD535" s="78"/>
      <c r="AE535" s="78"/>
      <c r="AF535" s="78"/>
      <c r="AG535" s="78"/>
      <c r="AH535" s="78"/>
      <c r="AI535" s="78"/>
      <c r="AJ535" s="78"/>
      <c r="AK535" s="78"/>
      <c r="AL535" s="78"/>
      <c r="AM535" s="78"/>
      <c r="AN535" s="78"/>
      <c r="AO535" s="78"/>
      <c r="AP535" s="78"/>
      <c r="AQ535" s="78"/>
      <c r="AR535" s="78"/>
      <c r="AS535" s="78"/>
      <c r="AT535" s="78"/>
      <c r="AU535" s="78"/>
      <c r="AV535" s="78"/>
      <c r="AW535" s="78"/>
      <c r="AX535" s="78"/>
      <c r="AY535" s="78"/>
    </row>
    <row r="536" spans="1:51">
      <c r="A536" s="78"/>
      <c r="B536" s="78"/>
      <c r="C536" s="78"/>
      <c r="D536" s="78"/>
      <c r="E536" s="78"/>
      <c r="F536" s="78"/>
      <c r="G536" s="78"/>
      <c r="H536" s="78"/>
      <c r="I536" s="78"/>
      <c r="J536" s="78"/>
      <c r="K536" s="78"/>
      <c r="L536" s="78"/>
      <c r="M536" s="78"/>
      <c r="N536" s="78"/>
      <c r="O536" s="78"/>
      <c r="P536" s="78"/>
      <c r="Q536" s="78"/>
      <c r="R536" s="78"/>
      <c r="S536" s="78"/>
      <c r="T536" s="78"/>
      <c r="U536" s="78"/>
      <c r="V536" s="78"/>
      <c r="W536" s="78"/>
      <c r="X536" s="78"/>
      <c r="Y536" s="78"/>
      <c r="Z536" s="78"/>
      <c r="AA536" s="78"/>
      <c r="AB536" s="78"/>
      <c r="AC536" s="78"/>
      <c r="AD536" s="78"/>
      <c r="AE536" s="78"/>
      <c r="AF536" s="78"/>
      <c r="AG536" s="78"/>
      <c r="AH536" s="78"/>
      <c r="AI536" s="78"/>
      <c r="AJ536" s="78"/>
      <c r="AK536" s="78"/>
      <c r="AL536" s="78"/>
      <c r="AM536" s="78"/>
      <c r="AN536" s="78"/>
      <c r="AO536" s="78"/>
      <c r="AP536" s="78"/>
      <c r="AQ536" s="78"/>
      <c r="AR536" s="78"/>
      <c r="AS536" s="78"/>
      <c r="AT536" s="78"/>
      <c r="AU536" s="78"/>
      <c r="AV536" s="78"/>
      <c r="AW536" s="78"/>
      <c r="AX536" s="78"/>
      <c r="AY536" s="78"/>
    </row>
    <row r="537" spans="1:51">
      <c r="A537" s="78"/>
      <c r="B537" s="78"/>
      <c r="C537" s="78"/>
      <c r="D537" s="78"/>
      <c r="E537" s="78"/>
      <c r="F537" s="78"/>
      <c r="G537" s="78"/>
      <c r="H537" s="78"/>
      <c r="I537" s="78"/>
      <c r="J537" s="78"/>
      <c r="K537" s="78"/>
      <c r="L537" s="78"/>
      <c r="M537" s="78"/>
      <c r="N537" s="78"/>
      <c r="O537" s="78"/>
      <c r="P537" s="78"/>
      <c r="Q537" s="78"/>
      <c r="R537" s="78"/>
      <c r="S537" s="78"/>
      <c r="T537" s="78"/>
      <c r="U537" s="78"/>
      <c r="V537" s="78"/>
      <c r="W537" s="78"/>
      <c r="X537" s="78"/>
      <c r="Y537" s="78"/>
      <c r="Z537" s="78"/>
      <c r="AA537" s="78"/>
      <c r="AB537" s="78"/>
      <c r="AC537" s="78"/>
      <c r="AD537" s="78"/>
      <c r="AE537" s="78"/>
      <c r="AF537" s="78"/>
      <c r="AG537" s="78"/>
      <c r="AH537" s="78"/>
      <c r="AI537" s="78"/>
      <c r="AJ537" s="78"/>
      <c r="AK537" s="78"/>
      <c r="AL537" s="78"/>
      <c r="AM537" s="78"/>
      <c r="AN537" s="78"/>
      <c r="AO537" s="78"/>
      <c r="AP537" s="78"/>
      <c r="AQ537" s="78"/>
      <c r="AR537" s="78"/>
      <c r="AS537" s="78"/>
      <c r="AT537" s="78"/>
      <c r="AU537" s="78"/>
      <c r="AV537" s="78"/>
      <c r="AW537" s="78"/>
      <c r="AX537" s="78"/>
      <c r="AY537" s="78"/>
    </row>
    <row r="538" spans="1:51">
      <c r="A538" s="78"/>
      <c r="B538" s="78"/>
      <c r="C538" s="78"/>
      <c r="D538" s="78"/>
      <c r="E538" s="78"/>
      <c r="F538" s="78"/>
      <c r="G538" s="78"/>
      <c r="H538" s="78"/>
      <c r="I538" s="78"/>
      <c r="J538" s="78"/>
      <c r="K538" s="78"/>
      <c r="L538" s="78"/>
      <c r="M538" s="78"/>
      <c r="N538" s="78"/>
      <c r="O538" s="78"/>
      <c r="P538" s="78"/>
      <c r="Q538" s="78"/>
      <c r="R538" s="78"/>
      <c r="S538" s="78"/>
      <c r="T538" s="78"/>
      <c r="U538" s="78"/>
      <c r="V538" s="78"/>
      <c r="W538" s="78"/>
      <c r="X538" s="78"/>
      <c r="Y538" s="78"/>
      <c r="Z538" s="78"/>
      <c r="AA538" s="78"/>
      <c r="AB538" s="78"/>
      <c r="AC538" s="78"/>
      <c r="AD538" s="78"/>
      <c r="AE538" s="78"/>
      <c r="AF538" s="78"/>
      <c r="AG538" s="78"/>
      <c r="AH538" s="78"/>
      <c r="AI538" s="78"/>
      <c r="AJ538" s="78"/>
      <c r="AK538" s="78"/>
      <c r="AL538" s="78"/>
      <c r="AM538" s="78"/>
      <c r="AN538" s="78"/>
      <c r="AO538" s="78"/>
      <c r="AP538" s="78"/>
      <c r="AQ538" s="78"/>
      <c r="AR538" s="78"/>
      <c r="AS538" s="78"/>
      <c r="AT538" s="78"/>
      <c r="AU538" s="78"/>
      <c r="AV538" s="78"/>
      <c r="AW538" s="78"/>
      <c r="AX538" s="78"/>
      <c r="AY538" s="78"/>
    </row>
    <row r="539" spans="1:51">
      <c r="A539" s="78"/>
      <c r="B539" s="78"/>
      <c r="C539" s="78"/>
      <c r="D539" s="78"/>
      <c r="E539" s="78"/>
      <c r="F539" s="78"/>
      <c r="G539" s="78"/>
      <c r="H539" s="78"/>
      <c r="I539" s="78"/>
      <c r="J539" s="78"/>
      <c r="K539" s="78"/>
      <c r="L539" s="78"/>
      <c r="M539" s="78"/>
      <c r="N539" s="78"/>
      <c r="O539" s="78"/>
      <c r="P539" s="78"/>
      <c r="Q539" s="78"/>
      <c r="R539" s="78"/>
      <c r="S539" s="78"/>
      <c r="T539" s="78"/>
      <c r="U539" s="78"/>
      <c r="V539" s="78"/>
      <c r="W539" s="78"/>
      <c r="X539" s="78"/>
      <c r="Y539" s="78"/>
      <c r="Z539" s="78"/>
      <c r="AA539" s="78"/>
      <c r="AB539" s="78"/>
      <c r="AC539" s="78"/>
      <c r="AD539" s="78"/>
      <c r="AE539" s="78"/>
      <c r="AF539" s="78"/>
      <c r="AG539" s="78"/>
      <c r="AH539" s="78"/>
      <c r="AI539" s="78"/>
      <c r="AJ539" s="78"/>
      <c r="AK539" s="78"/>
      <c r="AL539" s="78"/>
      <c r="AM539" s="78"/>
      <c r="AN539" s="78"/>
      <c r="AO539" s="78"/>
      <c r="AP539" s="78"/>
      <c r="AQ539" s="78"/>
      <c r="AR539" s="78"/>
      <c r="AS539" s="78"/>
      <c r="AT539" s="78"/>
      <c r="AU539" s="78"/>
      <c r="AV539" s="78"/>
      <c r="AW539" s="78"/>
      <c r="AX539" s="78"/>
      <c r="AY539" s="78"/>
    </row>
    <row r="540" spans="1:51">
      <c r="A540" s="78"/>
      <c r="B540" s="78"/>
      <c r="C540" s="78"/>
      <c r="D540" s="78"/>
      <c r="E540" s="78"/>
      <c r="F540" s="78"/>
      <c r="G540" s="78"/>
      <c r="H540" s="78"/>
      <c r="I540" s="78"/>
      <c r="J540" s="78"/>
      <c r="K540" s="78"/>
      <c r="L540" s="78"/>
      <c r="M540" s="78"/>
      <c r="N540" s="78"/>
      <c r="O540" s="78"/>
      <c r="P540" s="78"/>
      <c r="Q540" s="78"/>
      <c r="R540" s="78"/>
      <c r="S540" s="78"/>
      <c r="T540" s="78"/>
      <c r="U540" s="78"/>
      <c r="V540" s="78"/>
      <c r="W540" s="78"/>
      <c r="X540" s="78"/>
      <c r="Y540" s="78"/>
      <c r="Z540" s="78"/>
      <c r="AA540" s="78"/>
      <c r="AB540" s="78"/>
      <c r="AC540" s="78"/>
      <c r="AD540" s="78"/>
      <c r="AE540" s="78"/>
      <c r="AF540" s="78"/>
      <c r="AG540" s="78"/>
      <c r="AH540" s="78"/>
      <c r="AI540" s="78"/>
      <c r="AJ540" s="78"/>
      <c r="AK540" s="78"/>
      <c r="AL540" s="78"/>
      <c r="AM540" s="78"/>
      <c r="AN540" s="78"/>
      <c r="AO540" s="78"/>
      <c r="AP540" s="78"/>
      <c r="AQ540" s="78"/>
      <c r="AR540" s="78"/>
      <c r="AS540" s="78"/>
      <c r="AT540" s="78"/>
      <c r="AU540" s="78"/>
      <c r="AV540" s="78"/>
      <c r="AW540" s="78"/>
      <c r="AX540" s="78"/>
      <c r="AY540" s="78"/>
    </row>
    <row r="541" spans="1:51">
      <c r="A541" s="78"/>
      <c r="B541" s="78"/>
      <c r="C541" s="78"/>
      <c r="D541" s="78"/>
      <c r="E541" s="78"/>
      <c r="F541" s="78"/>
      <c r="G541" s="78"/>
      <c r="H541" s="78"/>
      <c r="I541" s="78"/>
      <c r="J541" s="78"/>
      <c r="K541" s="78"/>
      <c r="L541" s="78"/>
      <c r="M541" s="78"/>
      <c r="N541" s="78"/>
      <c r="O541" s="78"/>
      <c r="P541" s="78"/>
      <c r="Q541" s="78"/>
      <c r="R541" s="78"/>
      <c r="S541" s="78"/>
      <c r="T541" s="78"/>
      <c r="U541" s="78"/>
      <c r="V541" s="78"/>
      <c r="W541" s="78"/>
      <c r="X541" s="78"/>
      <c r="Y541" s="78"/>
      <c r="Z541" s="78"/>
      <c r="AA541" s="78"/>
      <c r="AB541" s="78"/>
      <c r="AC541" s="78"/>
      <c r="AD541" s="78"/>
      <c r="AE541" s="78"/>
      <c r="AF541" s="78"/>
      <c r="AG541" s="78"/>
      <c r="AH541" s="78"/>
      <c r="AI541" s="78"/>
      <c r="AJ541" s="78"/>
      <c r="AK541" s="78"/>
      <c r="AL541" s="78"/>
      <c r="AM541" s="78"/>
      <c r="AN541" s="78"/>
      <c r="AO541" s="78"/>
      <c r="AP541" s="78"/>
      <c r="AQ541" s="78"/>
      <c r="AR541" s="78"/>
      <c r="AS541" s="78"/>
      <c r="AT541" s="78"/>
      <c r="AU541" s="78"/>
      <c r="AV541" s="78"/>
      <c r="AW541" s="78"/>
      <c r="AX541" s="78"/>
      <c r="AY541" s="78"/>
    </row>
    <row r="542" spans="1:51">
      <c r="A542" s="78"/>
      <c r="B542" s="78"/>
      <c r="C542" s="78"/>
      <c r="D542" s="78"/>
      <c r="E542" s="78"/>
      <c r="F542" s="78"/>
      <c r="G542" s="78"/>
      <c r="H542" s="78"/>
      <c r="I542" s="78"/>
      <c r="J542" s="78"/>
      <c r="K542" s="78"/>
      <c r="L542" s="78"/>
      <c r="M542" s="78"/>
      <c r="N542" s="78"/>
      <c r="O542" s="78"/>
      <c r="P542" s="78"/>
      <c r="Q542" s="78"/>
      <c r="R542" s="78"/>
      <c r="S542" s="78"/>
      <c r="T542" s="78"/>
      <c r="U542" s="78"/>
      <c r="V542" s="78"/>
      <c r="W542" s="78"/>
      <c r="X542" s="78"/>
      <c r="Y542" s="78"/>
      <c r="Z542" s="78"/>
      <c r="AA542" s="78"/>
      <c r="AB542" s="78"/>
      <c r="AC542" s="78"/>
      <c r="AD542" s="78"/>
      <c r="AE542" s="78"/>
      <c r="AF542" s="78"/>
      <c r="AG542" s="78"/>
      <c r="AH542" s="78"/>
      <c r="AI542" s="78"/>
      <c r="AJ542" s="78"/>
      <c r="AK542" s="78"/>
      <c r="AL542" s="78"/>
      <c r="AM542" s="78"/>
      <c r="AN542" s="78"/>
      <c r="AO542" s="78"/>
      <c r="AP542" s="78"/>
      <c r="AQ542" s="78"/>
      <c r="AR542" s="78"/>
      <c r="AS542" s="78"/>
      <c r="AT542" s="78"/>
      <c r="AU542" s="78"/>
      <c r="AV542" s="78"/>
      <c r="AW542" s="78"/>
      <c r="AX542" s="78"/>
      <c r="AY542" s="78"/>
    </row>
    <row r="543" spans="1:51">
      <c r="A543" s="78"/>
      <c r="B543" s="78"/>
      <c r="C543" s="78"/>
      <c r="D543" s="78"/>
      <c r="E543" s="78"/>
      <c r="F543" s="78"/>
      <c r="G543" s="78"/>
      <c r="H543" s="78"/>
      <c r="I543" s="78"/>
      <c r="J543" s="78"/>
      <c r="K543" s="78"/>
      <c r="L543" s="78"/>
      <c r="M543" s="78"/>
      <c r="N543" s="78"/>
      <c r="O543" s="78"/>
      <c r="P543" s="78"/>
      <c r="Q543" s="78"/>
      <c r="R543" s="78"/>
      <c r="S543" s="78"/>
      <c r="T543" s="78"/>
      <c r="U543" s="78"/>
      <c r="V543" s="78"/>
      <c r="W543" s="78"/>
      <c r="X543" s="78"/>
      <c r="Y543" s="78"/>
      <c r="Z543" s="78"/>
      <c r="AA543" s="78"/>
      <c r="AB543" s="78"/>
      <c r="AC543" s="78"/>
      <c r="AD543" s="78"/>
      <c r="AE543" s="78"/>
      <c r="AF543" s="78"/>
      <c r="AG543" s="78"/>
      <c r="AH543" s="78"/>
      <c r="AI543" s="78"/>
      <c r="AJ543" s="78"/>
      <c r="AK543" s="78"/>
      <c r="AL543" s="78"/>
      <c r="AM543" s="78"/>
      <c r="AN543" s="78"/>
      <c r="AO543" s="78"/>
      <c r="AP543" s="78"/>
      <c r="AQ543" s="78"/>
      <c r="AR543" s="78"/>
      <c r="AS543" s="78"/>
      <c r="AT543" s="78"/>
      <c r="AU543" s="78"/>
      <c r="AV543" s="78"/>
      <c r="AW543" s="78"/>
      <c r="AX543" s="78"/>
      <c r="AY543" s="78"/>
    </row>
    <row r="544" spans="1:51">
      <c r="A544" s="78"/>
      <c r="B544" s="78"/>
      <c r="C544" s="78"/>
      <c r="D544" s="78"/>
      <c r="E544" s="78"/>
      <c r="F544" s="78"/>
      <c r="G544" s="78"/>
      <c r="H544" s="78"/>
      <c r="I544" s="78"/>
      <c r="J544" s="78"/>
      <c r="K544" s="78"/>
      <c r="L544" s="78"/>
      <c r="M544" s="78"/>
      <c r="N544" s="78"/>
      <c r="O544" s="78"/>
      <c r="P544" s="78"/>
      <c r="Q544" s="78"/>
      <c r="R544" s="78"/>
      <c r="S544" s="78"/>
      <c r="T544" s="78"/>
      <c r="U544" s="78"/>
      <c r="V544" s="78"/>
      <c r="W544" s="78"/>
      <c r="X544" s="78"/>
      <c r="Y544" s="78"/>
      <c r="Z544" s="78"/>
      <c r="AA544" s="78"/>
      <c r="AB544" s="78"/>
      <c r="AC544" s="78"/>
      <c r="AD544" s="78"/>
      <c r="AE544" s="78"/>
      <c r="AF544" s="78"/>
      <c r="AG544" s="78"/>
      <c r="AH544" s="78"/>
      <c r="AI544" s="78"/>
      <c r="AJ544" s="78"/>
      <c r="AK544" s="78"/>
      <c r="AL544" s="78"/>
      <c r="AM544" s="78"/>
      <c r="AN544" s="78"/>
      <c r="AO544" s="78"/>
      <c r="AP544" s="78"/>
      <c r="AQ544" s="78"/>
      <c r="AR544" s="78"/>
      <c r="AS544" s="78"/>
      <c r="AT544" s="78"/>
      <c r="AU544" s="78"/>
      <c r="AV544" s="78"/>
      <c r="AW544" s="78"/>
      <c r="AX544" s="78"/>
      <c r="AY544" s="78"/>
    </row>
    <row r="545" spans="1:51">
      <c r="A545" s="78"/>
      <c r="B545" s="78"/>
      <c r="C545" s="78"/>
      <c r="D545" s="78"/>
      <c r="E545" s="78"/>
      <c r="F545" s="78"/>
      <c r="G545" s="78"/>
      <c r="H545" s="78"/>
      <c r="I545" s="78"/>
      <c r="J545" s="78"/>
      <c r="K545" s="78"/>
      <c r="L545" s="78"/>
      <c r="M545" s="78"/>
      <c r="N545" s="78"/>
      <c r="O545" s="78"/>
      <c r="P545" s="78"/>
      <c r="Q545" s="78"/>
      <c r="R545" s="78"/>
      <c r="S545" s="78"/>
      <c r="T545" s="78"/>
      <c r="U545" s="78"/>
      <c r="V545" s="78"/>
      <c r="W545" s="78"/>
      <c r="X545" s="78"/>
      <c r="Y545" s="78"/>
      <c r="Z545" s="78"/>
      <c r="AA545" s="78"/>
      <c r="AB545" s="78"/>
      <c r="AC545" s="78"/>
      <c r="AD545" s="78"/>
      <c r="AE545" s="78"/>
      <c r="AF545" s="78"/>
      <c r="AG545" s="78"/>
      <c r="AH545" s="78"/>
      <c r="AI545" s="78"/>
      <c r="AJ545" s="78"/>
      <c r="AK545" s="78"/>
      <c r="AL545" s="78"/>
      <c r="AM545" s="78"/>
      <c r="AN545" s="78"/>
      <c r="AO545" s="78"/>
      <c r="AP545" s="78"/>
      <c r="AQ545" s="78"/>
      <c r="AR545" s="78"/>
      <c r="AS545" s="78"/>
      <c r="AT545" s="78"/>
      <c r="AU545" s="78"/>
      <c r="AV545" s="78"/>
      <c r="AW545" s="78"/>
      <c r="AX545" s="78"/>
      <c r="AY545" s="78"/>
    </row>
    <row r="546" spans="1:51">
      <c r="A546" s="78"/>
      <c r="B546" s="78"/>
      <c r="C546" s="78"/>
      <c r="D546" s="78"/>
      <c r="E546" s="78"/>
      <c r="F546" s="78"/>
      <c r="G546" s="78"/>
      <c r="H546" s="78"/>
      <c r="I546" s="78"/>
      <c r="J546" s="78"/>
      <c r="K546" s="78"/>
      <c r="L546" s="78"/>
      <c r="M546" s="78"/>
      <c r="N546" s="78"/>
      <c r="O546" s="78"/>
      <c r="P546" s="78"/>
      <c r="Q546" s="78"/>
      <c r="R546" s="78"/>
      <c r="S546" s="78"/>
      <c r="T546" s="78"/>
      <c r="U546" s="78"/>
      <c r="V546" s="78"/>
      <c r="W546" s="78"/>
      <c r="X546" s="78"/>
      <c r="Y546" s="78"/>
      <c r="Z546" s="78"/>
      <c r="AA546" s="78"/>
      <c r="AB546" s="78"/>
      <c r="AC546" s="78"/>
      <c r="AD546" s="78"/>
      <c r="AE546" s="78"/>
      <c r="AF546" s="78"/>
      <c r="AG546" s="78"/>
      <c r="AH546" s="78"/>
      <c r="AI546" s="78"/>
      <c r="AJ546" s="78"/>
      <c r="AK546" s="78"/>
      <c r="AL546" s="78"/>
      <c r="AM546" s="78"/>
      <c r="AN546" s="78"/>
      <c r="AO546" s="78"/>
      <c r="AP546" s="78"/>
      <c r="AQ546" s="78"/>
      <c r="AR546" s="78"/>
      <c r="AS546" s="78"/>
      <c r="AT546" s="78"/>
      <c r="AU546" s="78"/>
      <c r="AV546" s="78"/>
      <c r="AW546" s="78"/>
      <c r="AX546" s="78"/>
      <c r="AY546" s="78"/>
    </row>
    <row r="547" spans="1:51">
      <c r="A547" s="78"/>
      <c r="B547" s="78"/>
      <c r="C547" s="78"/>
      <c r="D547" s="78"/>
      <c r="E547" s="78"/>
      <c r="F547" s="78"/>
      <c r="G547" s="78"/>
      <c r="H547" s="78"/>
      <c r="I547" s="78"/>
      <c r="J547" s="78"/>
      <c r="K547" s="78"/>
      <c r="L547" s="78"/>
      <c r="M547" s="78"/>
      <c r="N547" s="78"/>
      <c r="O547" s="78"/>
      <c r="P547" s="78"/>
      <c r="Q547" s="78"/>
      <c r="R547" s="78"/>
      <c r="S547" s="78"/>
      <c r="T547" s="78"/>
      <c r="U547" s="78"/>
      <c r="V547" s="78"/>
      <c r="W547" s="78"/>
      <c r="X547" s="78"/>
      <c r="Y547" s="78"/>
      <c r="Z547" s="78"/>
      <c r="AA547" s="78"/>
      <c r="AB547" s="78"/>
      <c r="AC547" s="78"/>
      <c r="AD547" s="78"/>
      <c r="AE547" s="78"/>
      <c r="AF547" s="78"/>
      <c r="AG547" s="78"/>
      <c r="AH547" s="78"/>
      <c r="AI547" s="78"/>
      <c r="AJ547" s="78"/>
      <c r="AK547" s="78"/>
      <c r="AL547" s="78"/>
      <c r="AM547" s="78"/>
      <c r="AN547" s="78"/>
      <c r="AO547" s="78"/>
      <c r="AP547" s="78"/>
      <c r="AQ547" s="78"/>
      <c r="AR547" s="78"/>
      <c r="AS547" s="78"/>
      <c r="AT547" s="78"/>
      <c r="AU547" s="78"/>
      <c r="AV547" s="78"/>
      <c r="AW547" s="78"/>
      <c r="AX547" s="78"/>
      <c r="AY547" s="78"/>
    </row>
    <row r="548" spans="1:51">
      <c r="A548" s="78"/>
      <c r="B548" s="78"/>
      <c r="C548" s="78"/>
      <c r="D548" s="78"/>
      <c r="E548" s="78"/>
      <c r="F548" s="78"/>
      <c r="G548" s="78"/>
      <c r="H548" s="78"/>
      <c r="I548" s="78"/>
      <c r="J548" s="78"/>
      <c r="K548" s="78"/>
      <c r="L548" s="78"/>
      <c r="M548" s="78"/>
      <c r="N548" s="78"/>
      <c r="O548" s="78"/>
      <c r="P548" s="78"/>
      <c r="Q548" s="78"/>
      <c r="R548" s="78"/>
      <c r="S548" s="78"/>
      <c r="T548" s="78"/>
      <c r="U548" s="78"/>
      <c r="V548" s="78"/>
      <c r="W548" s="78"/>
      <c r="X548" s="78"/>
      <c r="Y548" s="78"/>
      <c r="Z548" s="78"/>
      <c r="AA548" s="78"/>
      <c r="AB548" s="78"/>
      <c r="AC548" s="78"/>
      <c r="AD548" s="78"/>
      <c r="AE548" s="78"/>
      <c r="AF548" s="78"/>
      <c r="AG548" s="78"/>
      <c r="AH548" s="78"/>
      <c r="AI548" s="78"/>
      <c r="AJ548" s="78"/>
      <c r="AK548" s="78"/>
      <c r="AL548" s="78"/>
      <c r="AM548" s="78"/>
      <c r="AN548" s="78"/>
      <c r="AO548" s="78"/>
      <c r="AP548" s="78"/>
      <c r="AQ548" s="78"/>
      <c r="AR548" s="78"/>
      <c r="AS548" s="78"/>
      <c r="AT548" s="78"/>
      <c r="AU548" s="78"/>
      <c r="AV548" s="78"/>
      <c r="AW548" s="78"/>
      <c r="AX548" s="78"/>
      <c r="AY548" s="78"/>
    </row>
    <row r="549" spans="1:51">
      <c r="A549" s="78"/>
      <c r="B549" s="78"/>
      <c r="C549" s="78"/>
      <c r="D549" s="78"/>
      <c r="E549" s="78"/>
      <c r="F549" s="78"/>
      <c r="G549" s="78"/>
      <c r="H549" s="78"/>
      <c r="I549" s="78"/>
      <c r="J549" s="78"/>
      <c r="K549" s="78"/>
      <c r="L549" s="78"/>
      <c r="M549" s="78"/>
      <c r="N549" s="78"/>
      <c r="O549" s="78"/>
      <c r="P549" s="78"/>
      <c r="Q549" s="78"/>
      <c r="R549" s="78"/>
      <c r="S549" s="78"/>
      <c r="T549" s="78"/>
      <c r="U549" s="78"/>
      <c r="V549" s="78"/>
      <c r="W549" s="78"/>
      <c r="X549" s="78"/>
      <c r="Y549" s="78"/>
      <c r="Z549" s="78"/>
      <c r="AA549" s="78"/>
      <c r="AB549" s="78"/>
      <c r="AC549" s="78"/>
      <c r="AD549" s="78"/>
      <c r="AE549" s="78"/>
      <c r="AF549" s="78"/>
      <c r="AG549" s="78"/>
      <c r="AH549" s="78"/>
      <c r="AI549" s="78"/>
      <c r="AJ549" s="78"/>
      <c r="AK549" s="78"/>
      <c r="AL549" s="78"/>
      <c r="AM549" s="78"/>
      <c r="AN549" s="78"/>
      <c r="AO549" s="78"/>
      <c r="AP549" s="78"/>
      <c r="AQ549" s="78"/>
      <c r="AR549" s="78"/>
      <c r="AS549" s="78"/>
      <c r="AT549" s="78"/>
      <c r="AU549" s="78"/>
      <c r="AV549" s="78"/>
      <c r="AW549" s="78"/>
      <c r="AX549" s="78"/>
      <c r="AY549" s="78"/>
    </row>
    <row r="550" spans="1:51">
      <c r="A550" s="78"/>
      <c r="B550" s="78"/>
      <c r="C550" s="78"/>
      <c r="D550" s="78"/>
      <c r="E550" s="78"/>
      <c r="F550" s="78"/>
      <c r="G550" s="78"/>
      <c r="H550" s="78"/>
      <c r="I550" s="78"/>
      <c r="J550" s="78"/>
      <c r="K550" s="78"/>
      <c r="L550" s="78"/>
      <c r="M550" s="78"/>
      <c r="N550" s="78"/>
      <c r="O550" s="78"/>
      <c r="P550" s="78"/>
      <c r="Q550" s="78"/>
      <c r="R550" s="78"/>
      <c r="S550" s="78"/>
      <c r="T550" s="78"/>
      <c r="U550" s="78"/>
      <c r="V550" s="78"/>
      <c r="W550" s="78"/>
      <c r="X550" s="78"/>
      <c r="Y550" s="78"/>
      <c r="Z550" s="78"/>
      <c r="AA550" s="78"/>
      <c r="AB550" s="78"/>
      <c r="AC550" s="78"/>
      <c r="AD550" s="78"/>
      <c r="AE550" s="78"/>
      <c r="AF550" s="78"/>
      <c r="AG550" s="78"/>
      <c r="AH550" s="78"/>
      <c r="AI550" s="78"/>
      <c r="AJ550" s="78"/>
      <c r="AK550" s="78"/>
      <c r="AL550" s="78"/>
      <c r="AM550" s="78"/>
      <c r="AN550" s="78"/>
      <c r="AO550" s="78"/>
      <c r="AP550" s="78"/>
      <c r="AQ550" s="78"/>
      <c r="AR550" s="78"/>
      <c r="AS550" s="78"/>
      <c r="AT550" s="78"/>
      <c r="AU550" s="78"/>
      <c r="AV550" s="78"/>
      <c r="AW550" s="78"/>
      <c r="AX550" s="78"/>
      <c r="AY550" s="78"/>
    </row>
    <row r="551" spans="1:51">
      <c r="A551" s="78"/>
      <c r="B551" s="78"/>
      <c r="C551" s="78"/>
      <c r="D551" s="78"/>
      <c r="E551" s="78"/>
      <c r="F551" s="78"/>
      <c r="G551" s="78"/>
      <c r="H551" s="78"/>
      <c r="I551" s="78"/>
      <c r="J551" s="78"/>
      <c r="K551" s="78"/>
      <c r="L551" s="78"/>
      <c r="M551" s="78"/>
      <c r="N551" s="78"/>
      <c r="O551" s="78"/>
      <c r="P551" s="78"/>
      <c r="Q551" s="78"/>
      <c r="R551" s="78"/>
      <c r="S551" s="78"/>
      <c r="T551" s="78"/>
      <c r="U551" s="78"/>
      <c r="V551" s="78"/>
      <c r="W551" s="78"/>
      <c r="X551" s="78"/>
      <c r="Y551" s="78"/>
      <c r="Z551" s="78"/>
      <c r="AA551" s="78"/>
      <c r="AB551" s="78"/>
      <c r="AC551" s="78"/>
      <c r="AD551" s="78"/>
      <c r="AE551" s="78"/>
      <c r="AF551" s="78"/>
      <c r="AG551" s="78"/>
      <c r="AH551" s="78"/>
      <c r="AI551" s="78"/>
      <c r="AJ551" s="78"/>
      <c r="AK551" s="78"/>
      <c r="AL551" s="78"/>
      <c r="AM551" s="78"/>
      <c r="AN551" s="78"/>
      <c r="AO551" s="78"/>
      <c r="AP551" s="78"/>
      <c r="AQ551" s="78"/>
      <c r="AR551" s="78"/>
      <c r="AS551" s="78"/>
      <c r="AT551" s="78"/>
      <c r="AU551" s="78"/>
      <c r="AV551" s="78"/>
      <c r="AW551" s="78"/>
      <c r="AX551" s="78"/>
      <c r="AY551" s="78"/>
    </row>
    <row r="552" spans="1:51">
      <c r="A552" s="78"/>
      <c r="B552" s="78"/>
      <c r="C552" s="78"/>
      <c r="D552" s="78"/>
      <c r="E552" s="78"/>
      <c r="F552" s="78"/>
      <c r="G552" s="78"/>
      <c r="H552" s="78"/>
      <c r="I552" s="78"/>
      <c r="J552" s="78"/>
      <c r="K552" s="78"/>
      <c r="L552" s="78"/>
      <c r="M552" s="78"/>
      <c r="N552" s="78"/>
      <c r="O552" s="78"/>
      <c r="P552" s="78"/>
      <c r="Q552" s="78"/>
      <c r="R552" s="78"/>
      <c r="S552" s="78"/>
      <c r="T552" s="78"/>
      <c r="U552" s="78"/>
      <c r="V552" s="78"/>
      <c r="W552" s="78"/>
      <c r="X552" s="78"/>
      <c r="Y552" s="78"/>
      <c r="Z552" s="78"/>
      <c r="AA552" s="78"/>
      <c r="AB552" s="78"/>
      <c r="AC552" s="78"/>
      <c r="AD552" s="78"/>
      <c r="AE552" s="78"/>
      <c r="AF552" s="78"/>
      <c r="AG552" s="78"/>
      <c r="AH552" s="78"/>
      <c r="AI552" s="78"/>
      <c r="AJ552" s="78"/>
      <c r="AK552" s="78"/>
      <c r="AL552" s="78"/>
      <c r="AM552" s="78"/>
      <c r="AN552" s="78"/>
      <c r="AO552" s="78"/>
      <c r="AP552" s="78"/>
      <c r="AQ552" s="78"/>
      <c r="AR552" s="78"/>
      <c r="AS552" s="78"/>
      <c r="AT552" s="78"/>
      <c r="AU552" s="78"/>
      <c r="AV552" s="78"/>
      <c r="AW552" s="78"/>
      <c r="AX552" s="78"/>
      <c r="AY552" s="78"/>
    </row>
    <row r="553" spans="1:51">
      <c r="A553" s="78"/>
      <c r="B553" s="78"/>
      <c r="C553" s="78"/>
      <c r="D553" s="78"/>
      <c r="E553" s="78"/>
      <c r="F553" s="78"/>
      <c r="G553" s="78"/>
      <c r="H553" s="78"/>
      <c r="I553" s="78"/>
      <c r="J553" s="78"/>
      <c r="K553" s="78"/>
      <c r="L553" s="78"/>
      <c r="M553" s="78"/>
      <c r="N553" s="78"/>
      <c r="O553" s="78"/>
      <c r="P553" s="78"/>
      <c r="Q553" s="78"/>
      <c r="R553" s="78"/>
      <c r="S553" s="78"/>
      <c r="T553" s="78"/>
      <c r="U553" s="78"/>
      <c r="V553" s="78"/>
      <c r="W553" s="78"/>
      <c r="X553" s="78"/>
      <c r="Y553" s="78"/>
      <c r="Z553" s="78"/>
      <c r="AA553" s="78"/>
      <c r="AB553" s="78"/>
      <c r="AC553" s="78"/>
      <c r="AD553" s="78"/>
      <c r="AE553" s="78"/>
      <c r="AF553" s="78"/>
      <c r="AG553" s="78"/>
      <c r="AH553" s="78"/>
      <c r="AI553" s="78"/>
      <c r="AJ553" s="78"/>
      <c r="AK553" s="78"/>
      <c r="AL553" s="78"/>
      <c r="AM553" s="78"/>
      <c r="AN553" s="78"/>
      <c r="AO553" s="78"/>
      <c r="AP553" s="78"/>
      <c r="AQ553" s="78"/>
      <c r="AR553" s="78"/>
      <c r="AS553" s="78"/>
      <c r="AT553" s="78"/>
      <c r="AU553" s="78"/>
      <c r="AV553" s="78"/>
      <c r="AW553" s="78"/>
      <c r="AX553" s="78"/>
      <c r="AY553" s="78"/>
    </row>
    <row r="554" spans="1:51">
      <c r="A554" s="78"/>
      <c r="B554" s="78"/>
      <c r="C554" s="78"/>
      <c r="D554" s="78"/>
      <c r="E554" s="78"/>
      <c r="F554" s="78"/>
      <c r="G554" s="78"/>
      <c r="H554" s="78"/>
      <c r="I554" s="78"/>
      <c r="J554" s="78"/>
      <c r="K554" s="78"/>
      <c r="L554" s="78"/>
      <c r="M554" s="78"/>
      <c r="N554" s="78"/>
      <c r="O554" s="78"/>
      <c r="P554" s="78"/>
      <c r="Q554" s="78"/>
      <c r="R554" s="78"/>
      <c r="S554" s="78"/>
      <c r="T554" s="78"/>
      <c r="U554" s="78"/>
      <c r="V554" s="78"/>
      <c r="W554" s="78"/>
      <c r="X554" s="78"/>
      <c r="Y554" s="78"/>
      <c r="Z554" s="78"/>
      <c r="AA554" s="78"/>
      <c r="AB554" s="78"/>
      <c r="AC554" s="78"/>
      <c r="AD554" s="78"/>
      <c r="AE554" s="78"/>
      <c r="AF554" s="78"/>
      <c r="AG554" s="78"/>
      <c r="AH554" s="78"/>
      <c r="AI554" s="78"/>
      <c r="AJ554" s="78"/>
      <c r="AK554" s="78"/>
      <c r="AL554" s="78"/>
      <c r="AM554" s="78"/>
      <c r="AN554" s="78"/>
      <c r="AO554" s="78"/>
      <c r="AP554" s="78"/>
      <c r="AQ554" s="78"/>
      <c r="AR554" s="78"/>
      <c r="AS554" s="78"/>
      <c r="AT554" s="78"/>
      <c r="AU554" s="78"/>
      <c r="AV554" s="78"/>
      <c r="AW554" s="78"/>
      <c r="AX554" s="78"/>
      <c r="AY554" s="78"/>
    </row>
    <row r="555" spans="1:51">
      <c r="A555" s="78"/>
      <c r="B555" s="78"/>
      <c r="C555" s="78"/>
      <c r="D555" s="78"/>
      <c r="E555" s="78"/>
      <c r="F555" s="78"/>
      <c r="G555" s="78"/>
      <c r="H555" s="78"/>
      <c r="I555" s="78"/>
      <c r="J555" s="78"/>
      <c r="K555" s="78"/>
      <c r="L555" s="78"/>
      <c r="M555" s="78"/>
      <c r="N555" s="78"/>
      <c r="O555" s="78"/>
      <c r="P555" s="78"/>
      <c r="Q555" s="78"/>
      <c r="R555" s="78"/>
      <c r="S555" s="78"/>
      <c r="T555" s="78"/>
      <c r="U555" s="78"/>
      <c r="V555" s="78"/>
      <c r="W555" s="78"/>
      <c r="X555" s="78"/>
      <c r="Y555" s="78"/>
      <c r="Z555" s="78"/>
      <c r="AA555" s="78"/>
      <c r="AB555" s="78"/>
      <c r="AC555" s="78"/>
      <c r="AD555" s="78"/>
      <c r="AE555" s="78"/>
      <c r="AF555" s="78"/>
      <c r="AG555" s="78"/>
      <c r="AH555" s="78"/>
      <c r="AI555" s="78"/>
      <c r="AJ555" s="78"/>
      <c r="AK555" s="78"/>
      <c r="AL555" s="78"/>
      <c r="AM555" s="78"/>
      <c r="AN555" s="78"/>
      <c r="AO555" s="78"/>
      <c r="AP555" s="78"/>
      <c r="AQ555" s="78"/>
      <c r="AR555" s="78"/>
      <c r="AS555" s="78"/>
      <c r="AT555" s="78"/>
      <c r="AU555" s="78"/>
      <c r="AV555" s="78"/>
      <c r="AW555" s="78"/>
      <c r="AX555" s="78"/>
      <c r="AY555" s="78"/>
    </row>
    <row r="556" spans="1:51">
      <c r="A556" s="78"/>
      <c r="B556" s="78"/>
      <c r="C556" s="78"/>
      <c r="D556" s="78"/>
      <c r="E556" s="78"/>
      <c r="F556" s="78"/>
      <c r="G556" s="78"/>
      <c r="H556" s="78"/>
      <c r="I556" s="78"/>
      <c r="J556" s="78"/>
      <c r="K556" s="78"/>
      <c r="L556" s="78"/>
      <c r="M556" s="78"/>
      <c r="N556" s="78"/>
      <c r="O556" s="78"/>
      <c r="P556" s="78"/>
      <c r="Q556" s="78"/>
      <c r="R556" s="78"/>
      <c r="S556" s="78"/>
      <c r="T556" s="78"/>
      <c r="U556" s="78"/>
      <c r="V556" s="78"/>
      <c r="W556" s="78"/>
      <c r="X556" s="78"/>
      <c r="Y556" s="78"/>
      <c r="Z556" s="78"/>
      <c r="AA556" s="78"/>
      <c r="AB556" s="78"/>
      <c r="AC556" s="78"/>
      <c r="AD556" s="78"/>
      <c r="AE556" s="78"/>
      <c r="AF556" s="78"/>
      <c r="AG556" s="78"/>
      <c r="AH556" s="78"/>
      <c r="AI556" s="78"/>
      <c r="AJ556" s="78"/>
      <c r="AK556" s="78"/>
      <c r="AL556" s="78"/>
      <c r="AM556" s="78"/>
      <c r="AN556" s="78"/>
      <c r="AO556" s="78"/>
      <c r="AP556" s="78"/>
      <c r="AQ556" s="78"/>
      <c r="AR556" s="78"/>
      <c r="AS556" s="78"/>
      <c r="AT556" s="78"/>
      <c r="AU556" s="78"/>
      <c r="AV556" s="78"/>
      <c r="AW556" s="78"/>
      <c r="AX556" s="78"/>
      <c r="AY556" s="78"/>
    </row>
    <row r="557" spans="1:51">
      <c r="A557" s="78"/>
      <c r="B557" s="78"/>
      <c r="C557" s="78"/>
      <c r="D557" s="78"/>
      <c r="E557" s="78"/>
      <c r="F557" s="78"/>
      <c r="G557" s="78"/>
      <c r="H557" s="78"/>
      <c r="I557" s="78"/>
      <c r="J557" s="78"/>
      <c r="K557" s="78"/>
      <c r="L557" s="78"/>
      <c r="M557" s="78"/>
      <c r="N557" s="78"/>
      <c r="O557" s="78"/>
      <c r="P557" s="78"/>
      <c r="Q557" s="78"/>
      <c r="R557" s="78"/>
      <c r="S557" s="78"/>
      <c r="T557" s="78"/>
      <c r="U557" s="78"/>
      <c r="V557" s="78"/>
      <c r="W557" s="78"/>
      <c r="X557" s="78"/>
      <c r="Y557" s="78"/>
      <c r="Z557" s="78"/>
      <c r="AA557" s="78"/>
      <c r="AB557" s="78"/>
      <c r="AC557" s="78"/>
      <c r="AD557" s="78"/>
      <c r="AE557" s="78"/>
      <c r="AF557" s="78"/>
      <c r="AG557" s="78"/>
      <c r="AH557" s="78"/>
      <c r="AI557" s="78"/>
      <c r="AJ557" s="78"/>
      <c r="AK557" s="78"/>
      <c r="AL557" s="78"/>
      <c r="AM557" s="78"/>
      <c r="AN557" s="78"/>
      <c r="AO557" s="78"/>
      <c r="AP557" s="78"/>
      <c r="AQ557" s="78"/>
      <c r="AR557" s="78"/>
      <c r="AS557" s="78"/>
      <c r="AT557" s="78"/>
      <c r="AU557" s="78"/>
      <c r="AV557" s="78"/>
      <c r="AW557" s="78"/>
      <c r="AX557" s="78"/>
      <c r="AY557" s="78"/>
    </row>
    <row r="558" spans="1:51">
      <c r="A558" s="78"/>
      <c r="B558" s="78"/>
      <c r="C558" s="78"/>
      <c r="D558" s="78"/>
      <c r="E558" s="78"/>
      <c r="F558" s="78"/>
      <c r="G558" s="78"/>
      <c r="H558" s="78"/>
      <c r="I558" s="78"/>
      <c r="J558" s="78"/>
      <c r="K558" s="78"/>
      <c r="L558" s="78"/>
      <c r="M558" s="78"/>
      <c r="N558" s="78"/>
      <c r="O558" s="78"/>
      <c r="P558" s="78"/>
      <c r="Q558" s="78"/>
      <c r="R558" s="78"/>
      <c r="S558" s="78"/>
      <c r="T558" s="78"/>
      <c r="U558" s="78"/>
      <c r="V558" s="78"/>
      <c r="W558" s="78"/>
      <c r="X558" s="78"/>
      <c r="Y558" s="78"/>
      <c r="Z558" s="78"/>
      <c r="AA558" s="78"/>
      <c r="AB558" s="78"/>
      <c r="AC558" s="78"/>
      <c r="AD558" s="78"/>
      <c r="AE558" s="78"/>
      <c r="AF558" s="78"/>
      <c r="AG558" s="78"/>
      <c r="AH558" s="78"/>
      <c r="AI558" s="78"/>
      <c r="AJ558" s="78"/>
      <c r="AK558" s="78"/>
      <c r="AL558" s="78"/>
      <c r="AM558" s="78"/>
      <c r="AN558" s="78"/>
      <c r="AO558" s="78"/>
      <c r="AP558" s="78"/>
      <c r="AQ558" s="78"/>
      <c r="AR558" s="78"/>
      <c r="AS558" s="78"/>
      <c r="AT558" s="78"/>
      <c r="AU558" s="78"/>
      <c r="AV558" s="78"/>
      <c r="AW558" s="78"/>
      <c r="AX558" s="78"/>
      <c r="AY558" s="78"/>
    </row>
    <row r="559" spans="1:51">
      <c r="A559" s="78"/>
      <c r="B559" s="78"/>
      <c r="C559" s="78"/>
      <c r="D559" s="78"/>
      <c r="E559" s="78"/>
      <c r="F559" s="78"/>
      <c r="G559" s="78"/>
      <c r="H559" s="78"/>
      <c r="I559" s="78"/>
      <c r="J559" s="78"/>
      <c r="K559" s="78"/>
      <c r="L559" s="78"/>
      <c r="M559" s="78"/>
      <c r="N559" s="78"/>
      <c r="O559" s="78"/>
      <c r="P559" s="78"/>
      <c r="Q559" s="78"/>
      <c r="R559" s="78"/>
      <c r="S559" s="78"/>
      <c r="T559" s="78"/>
      <c r="U559" s="78"/>
      <c r="V559" s="78"/>
      <c r="W559" s="78"/>
      <c r="X559" s="78"/>
      <c r="Y559" s="78"/>
      <c r="Z559" s="78"/>
      <c r="AA559" s="78"/>
      <c r="AB559" s="78"/>
      <c r="AC559" s="78"/>
      <c r="AD559" s="78"/>
      <c r="AE559" s="78"/>
      <c r="AF559" s="78"/>
      <c r="AG559" s="78"/>
      <c r="AH559" s="78"/>
      <c r="AI559" s="78"/>
      <c r="AJ559" s="78"/>
      <c r="AK559" s="78"/>
      <c r="AL559" s="78"/>
      <c r="AM559" s="78"/>
      <c r="AN559" s="78"/>
      <c r="AO559" s="78"/>
      <c r="AP559" s="78"/>
      <c r="AQ559" s="78"/>
      <c r="AR559" s="78"/>
      <c r="AS559" s="78"/>
      <c r="AT559" s="78"/>
      <c r="AU559" s="78"/>
      <c r="AV559" s="78"/>
      <c r="AW559" s="78"/>
      <c r="AX559" s="78"/>
      <c r="AY559" s="78"/>
    </row>
    <row r="560" spans="1:51">
      <c r="A560" s="78"/>
      <c r="B560" s="78"/>
      <c r="C560" s="78"/>
      <c r="D560" s="78"/>
      <c r="E560" s="78"/>
      <c r="F560" s="78"/>
      <c r="G560" s="78"/>
      <c r="H560" s="78"/>
      <c r="I560" s="78"/>
      <c r="J560" s="78"/>
      <c r="K560" s="78"/>
      <c r="L560" s="78"/>
      <c r="M560" s="78"/>
      <c r="N560" s="78"/>
      <c r="O560" s="78"/>
      <c r="P560" s="78"/>
      <c r="Q560" s="78"/>
      <c r="R560" s="78"/>
      <c r="S560" s="78"/>
      <c r="T560" s="78"/>
      <c r="U560" s="78"/>
      <c r="V560" s="78"/>
      <c r="W560" s="78"/>
      <c r="X560" s="78"/>
      <c r="Y560" s="78"/>
      <c r="Z560" s="78"/>
      <c r="AA560" s="78"/>
      <c r="AB560" s="78"/>
      <c r="AC560" s="78"/>
      <c r="AD560" s="78"/>
      <c r="AE560" s="78"/>
      <c r="AF560" s="78"/>
      <c r="AG560" s="78"/>
      <c r="AH560" s="78"/>
      <c r="AI560" s="78"/>
      <c r="AJ560" s="78"/>
      <c r="AK560" s="78"/>
      <c r="AL560" s="78"/>
      <c r="AM560" s="78"/>
      <c r="AN560" s="78"/>
      <c r="AO560" s="78"/>
      <c r="AP560" s="78"/>
      <c r="AQ560" s="78"/>
      <c r="AR560" s="78"/>
      <c r="AS560" s="78"/>
      <c r="AT560" s="78"/>
      <c r="AU560" s="78"/>
      <c r="AV560" s="78"/>
      <c r="AW560" s="78"/>
      <c r="AX560" s="78"/>
      <c r="AY560" s="78"/>
    </row>
    <row r="561" spans="1:51">
      <c r="A561" s="78"/>
      <c r="B561" s="78"/>
      <c r="C561" s="78"/>
      <c r="D561" s="78"/>
      <c r="E561" s="78"/>
      <c r="F561" s="78"/>
      <c r="G561" s="78"/>
      <c r="H561" s="78"/>
      <c r="I561" s="78"/>
      <c r="J561" s="78"/>
      <c r="K561" s="78"/>
      <c r="L561" s="78"/>
      <c r="M561" s="78"/>
      <c r="N561" s="78"/>
      <c r="O561" s="78"/>
      <c r="P561" s="78"/>
      <c r="Q561" s="78"/>
      <c r="R561" s="78"/>
      <c r="S561" s="78"/>
      <c r="T561" s="78"/>
      <c r="U561" s="78"/>
      <c r="V561" s="78"/>
      <c r="W561" s="78"/>
      <c r="X561" s="78"/>
      <c r="Y561" s="78"/>
      <c r="Z561" s="78"/>
      <c r="AA561" s="78"/>
      <c r="AB561" s="78"/>
      <c r="AC561" s="78"/>
      <c r="AD561" s="78"/>
      <c r="AE561" s="78"/>
      <c r="AF561" s="78"/>
      <c r="AG561" s="78"/>
      <c r="AH561" s="78"/>
      <c r="AI561" s="78"/>
      <c r="AJ561" s="78"/>
      <c r="AK561" s="78"/>
      <c r="AL561" s="78"/>
      <c r="AM561" s="78"/>
      <c r="AN561" s="78"/>
      <c r="AO561" s="78"/>
      <c r="AP561" s="78"/>
      <c r="AQ561" s="78"/>
      <c r="AR561" s="78"/>
      <c r="AS561" s="78"/>
      <c r="AT561" s="78"/>
      <c r="AU561" s="78"/>
      <c r="AV561" s="78"/>
      <c r="AW561" s="78"/>
      <c r="AX561" s="78"/>
      <c r="AY561" s="78"/>
    </row>
    <row r="562" spans="1:51">
      <c r="A562" s="78"/>
      <c r="B562" s="78"/>
      <c r="C562" s="78"/>
      <c r="D562" s="78"/>
      <c r="E562" s="78"/>
      <c r="F562" s="78"/>
      <c r="G562" s="78"/>
      <c r="H562" s="78"/>
      <c r="I562" s="78"/>
      <c r="J562" s="78"/>
      <c r="K562" s="78"/>
      <c r="L562" s="78"/>
      <c r="M562" s="78"/>
      <c r="N562" s="78"/>
      <c r="O562" s="78"/>
      <c r="P562" s="78"/>
      <c r="Q562" s="78"/>
      <c r="R562" s="78"/>
      <c r="S562" s="78"/>
      <c r="T562" s="78"/>
      <c r="U562" s="78"/>
      <c r="V562" s="78"/>
      <c r="W562" s="78"/>
      <c r="X562" s="78"/>
      <c r="Y562" s="78"/>
      <c r="Z562" s="78"/>
      <c r="AA562" s="78"/>
      <c r="AB562" s="78"/>
      <c r="AC562" s="78"/>
      <c r="AD562" s="78"/>
      <c r="AE562" s="78"/>
      <c r="AF562" s="78"/>
      <c r="AG562" s="78"/>
      <c r="AH562" s="78"/>
      <c r="AI562" s="78"/>
      <c r="AJ562" s="78"/>
      <c r="AK562" s="78"/>
      <c r="AL562" s="78"/>
      <c r="AM562" s="78"/>
      <c r="AN562" s="78"/>
      <c r="AO562" s="78"/>
      <c r="AP562" s="78"/>
      <c r="AQ562" s="78"/>
      <c r="AR562" s="78"/>
      <c r="AS562" s="78"/>
      <c r="AT562" s="78"/>
      <c r="AU562" s="78"/>
      <c r="AV562" s="78"/>
      <c r="AW562" s="78"/>
      <c r="AX562" s="78"/>
      <c r="AY562" s="78"/>
    </row>
    <row r="563" spans="1:51">
      <c r="A563" s="78"/>
      <c r="B563" s="78"/>
      <c r="C563" s="78"/>
      <c r="D563" s="78"/>
      <c r="E563" s="78"/>
      <c r="F563" s="78"/>
      <c r="G563" s="78"/>
      <c r="H563" s="78"/>
      <c r="I563" s="78"/>
      <c r="J563" s="78"/>
      <c r="K563" s="78"/>
      <c r="L563" s="78"/>
      <c r="M563" s="78"/>
      <c r="N563" s="78"/>
      <c r="O563" s="78"/>
      <c r="P563" s="78"/>
      <c r="Q563" s="78"/>
      <c r="R563" s="78"/>
      <c r="S563" s="78"/>
      <c r="T563" s="78"/>
      <c r="U563" s="78"/>
      <c r="V563" s="78"/>
      <c r="W563" s="78"/>
      <c r="X563" s="78"/>
      <c r="Y563" s="78"/>
      <c r="Z563" s="78"/>
      <c r="AA563" s="78"/>
      <c r="AB563" s="78"/>
      <c r="AC563" s="78"/>
      <c r="AD563" s="78"/>
      <c r="AE563" s="78"/>
      <c r="AF563" s="78"/>
      <c r="AG563" s="78"/>
      <c r="AH563" s="78"/>
      <c r="AI563" s="78"/>
      <c r="AJ563" s="78"/>
      <c r="AK563" s="78"/>
      <c r="AL563" s="78"/>
      <c r="AM563" s="78"/>
      <c r="AN563" s="78"/>
      <c r="AO563" s="78"/>
      <c r="AP563" s="78"/>
      <c r="AQ563" s="78"/>
      <c r="AR563" s="78"/>
      <c r="AS563" s="78"/>
      <c r="AT563" s="78"/>
      <c r="AU563" s="78"/>
      <c r="AV563" s="78"/>
      <c r="AW563" s="78"/>
      <c r="AX563" s="78"/>
      <c r="AY563" s="78"/>
    </row>
    <row r="564" spans="1:51">
      <c r="A564" s="78"/>
      <c r="B564" s="78"/>
      <c r="C564" s="78"/>
      <c r="D564" s="78"/>
      <c r="E564" s="78"/>
      <c r="F564" s="78"/>
      <c r="G564" s="78"/>
      <c r="H564" s="78"/>
      <c r="I564" s="78"/>
      <c r="J564" s="78"/>
      <c r="K564" s="78"/>
      <c r="L564" s="78"/>
      <c r="M564" s="78"/>
      <c r="N564" s="78"/>
      <c r="O564" s="78"/>
      <c r="P564" s="78"/>
      <c r="Q564" s="78"/>
      <c r="R564" s="78"/>
      <c r="S564" s="78"/>
      <c r="T564" s="78"/>
      <c r="U564" s="78"/>
      <c r="V564" s="78"/>
      <c r="W564" s="78"/>
      <c r="X564" s="78"/>
      <c r="Y564" s="78"/>
      <c r="Z564" s="78"/>
      <c r="AA564" s="78"/>
      <c r="AB564" s="78"/>
      <c r="AC564" s="78"/>
      <c r="AD564" s="78"/>
      <c r="AE564" s="78"/>
      <c r="AF564" s="78"/>
      <c r="AG564" s="78"/>
      <c r="AH564" s="78"/>
      <c r="AI564" s="78"/>
      <c r="AJ564" s="78"/>
      <c r="AK564" s="78"/>
      <c r="AL564" s="78"/>
      <c r="AM564" s="78"/>
      <c r="AN564" s="78"/>
      <c r="AO564" s="78"/>
      <c r="AP564" s="78"/>
      <c r="AQ564" s="78"/>
      <c r="AR564" s="78"/>
      <c r="AS564" s="78"/>
      <c r="AT564" s="78"/>
      <c r="AU564" s="78"/>
      <c r="AV564" s="78"/>
      <c r="AW564" s="78"/>
      <c r="AX564" s="78"/>
      <c r="AY564" s="78"/>
    </row>
    <row r="565" spans="1:51">
      <c r="A565" s="78"/>
      <c r="B565" s="78"/>
      <c r="C565" s="78"/>
      <c r="D565" s="78"/>
      <c r="E565" s="78"/>
      <c r="F565" s="78"/>
      <c r="G565" s="78"/>
      <c r="H565" s="78"/>
      <c r="I565" s="78"/>
      <c r="J565" s="78"/>
      <c r="K565" s="78"/>
      <c r="L565" s="78"/>
      <c r="M565" s="78"/>
      <c r="N565" s="78"/>
      <c r="O565" s="78"/>
      <c r="P565" s="78"/>
      <c r="Q565" s="78"/>
      <c r="R565" s="78"/>
      <c r="S565" s="78"/>
      <c r="T565" s="78"/>
      <c r="U565" s="78"/>
      <c r="V565" s="78"/>
      <c r="W565" s="78"/>
      <c r="X565" s="78"/>
      <c r="Y565" s="78"/>
      <c r="Z565" s="78"/>
      <c r="AA565" s="78"/>
      <c r="AB565" s="78"/>
      <c r="AC565" s="78"/>
      <c r="AD565" s="78"/>
      <c r="AE565" s="78"/>
      <c r="AF565" s="78"/>
      <c r="AG565" s="78"/>
      <c r="AH565" s="78"/>
      <c r="AI565" s="78"/>
      <c r="AJ565" s="78"/>
      <c r="AK565" s="78"/>
      <c r="AL565" s="78"/>
      <c r="AM565" s="78"/>
      <c r="AN565" s="78"/>
      <c r="AO565" s="78"/>
      <c r="AP565" s="78"/>
      <c r="AQ565" s="78"/>
      <c r="AR565" s="78"/>
      <c r="AS565" s="78"/>
      <c r="AT565" s="78"/>
      <c r="AU565" s="78"/>
      <c r="AV565" s="78"/>
      <c r="AW565" s="78"/>
      <c r="AX565" s="78"/>
      <c r="AY565" s="78"/>
    </row>
    <row r="566" spans="1:51">
      <c r="A566" s="78"/>
      <c r="B566" s="78"/>
      <c r="C566" s="78"/>
      <c r="D566" s="78"/>
      <c r="E566" s="78"/>
      <c r="F566" s="78"/>
      <c r="G566" s="78"/>
      <c r="H566" s="78"/>
      <c r="I566" s="78"/>
      <c r="J566" s="78"/>
      <c r="K566" s="78"/>
      <c r="L566" s="78"/>
      <c r="M566" s="78"/>
      <c r="N566" s="78"/>
      <c r="O566" s="78"/>
      <c r="P566" s="78"/>
      <c r="Q566" s="78"/>
      <c r="R566" s="78"/>
      <c r="S566" s="78"/>
      <c r="T566" s="78"/>
      <c r="U566" s="78"/>
      <c r="V566" s="78"/>
      <c r="W566" s="78"/>
      <c r="X566" s="78"/>
      <c r="Y566" s="78"/>
      <c r="Z566" s="78"/>
      <c r="AA566" s="78"/>
      <c r="AB566" s="78"/>
      <c r="AC566" s="78"/>
      <c r="AD566" s="78"/>
      <c r="AE566" s="78"/>
      <c r="AF566" s="78"/>
      <c r="AG566" s="78"/>
      <c r="AH566" s="78"/>
      <c r="AI566" s="78"/>
      <c r="AJ566" s="78"/>
      <c r="AK566" s="78"/>
      <c r="AL566" s="78"/>
      <c r="AM566" s="78"/>
      <c r="AN566" s="78"/>
      <c r="AO566" s="78"/>
      <c r="AP566" s="78"/>
      <c r="AQ566" s="78"/>
      <c r="AR566" s="78"/>
      <c r="AS566" s="78"/>
      <c r="AT566" s="78"/>
      <c r="AU566" s="78"/>
      <c r="AV566" s="78"/>
      <c r="AW566" s="78"/>
      <c r="AX566" s="78"/>
      <c r="AY566" s="78"/>
    </row>
    <row r="567" spans="1:51">
      <c r="A567" s="78"/>
      <c r="B567" s="78"/>
      <c r="C567" s="78"/>
      <c r="D567" s="78"/>
      <c r="E567" s="78"/>
      <c r="F567" s="78"/>
      <c r="G567" s="78"/>
      <c r="H567" s="78"/>
      <c r="I567" s="78"/>
      <c r="J567" s="78"/>
      <c r="K567" s="78"/>
      <c r="L567" s="78"/>
      <c r="M567" s="78"/>
      <c r="N567" s="78"/>
      <c r="O567" s="78"/>
      <c r="P567" s="78"/>
      <c r="Q567" s="78"/>
      <c r="R567" s="78"/>
      <c r="S567" s="78"/>
      <c r="T567" s="78"/>
      <c r="U567" s="78"/>
      <c r="V567" s="78"/>
      <c r="W567" s="78"/>
      <c r="X567" s="78"/>
      <c r="Y567" s="78"/>
      <c r="Z567" s="78"/>
      <c r="AA567" s="78"/>
      <c r="AB567" s="78"/>
      <c r="AC567" s="78"/>
      <c r="AD567" s="78"/>
      <c r="AE567" s="78"/>
      <c r="AF567" s="78"/>
      <c r="AG567" s="78"/>
      <c r="AH567" s="78"/>
      <c r="AI567" s="78"/>
      <c r="AJ567" s="78"/>
      <c r="AK567" s="78"/>
      <c r="AL567" s="78"/>
      <c r="AM567" s="78"/>
      <c r="AN567" s="78"/>
      <c r="AO567" s="78"/>
      <c r="AP567" s="78"/>
      <c r="AQ567" s="78"/>
      <c r="AR567" s="78"/>
      <c r="AS567" s="78"/>
      <c r="AT567" s="78"/>
      <c r="AU567" s="78"/>
      <c r="AV567" s="78"/>
      <c r="AW567" s="78"/>
      <c r="AX567" s="78"/>
      <c r="AY567" s="78"/>
    </row>
    <row r="568" spans="1:51">
      <c r="A568" s="78"/>
      <c r="B568" s="78"/>
      <c r="C568" s="78"/>
      <c r="D568" s="78"/>
      <c r="E568" s="78"/>
      <c r="F568" s="78"/>
      <c r="G568" s="78"/>
      <c r="H568" s="78"/>
      <c r="I568" s="78"/>
      <c r="J568" s="78"/>
      <c r="K568" s="78"/>
      <c r="L568" s="78"/>
      <c r="M568" s="78"/>
      <c r="N568" s="78"/>
      <c r="O568" s="78"/>
      <c r="P568" s="78"/>
      <c r="Q568" s="78"/>
      <c r="R568" s="78"/>
      <c r="S568" s="78"/>
      <c r="T568" s="78"/>
      <c r="U568" s="78"/>
      <c r="V568" s="78"/>
      <c r="W568" s="78"/>
      <c r="X568" s="78"/>
      <c r="Y568" s="78"/>
      <c r="Z568" s="78"/>
      <c r="AA568" s="78"/>
      <c r="AB568" s="78"/>
      <c r="AC568" s="78"/>
      <c r="AD568" s="78"/>
      <c r="AE568" s="78"/>
      <c r="AF568" s="78"/>
      <c r="AG568" s="78"/>
      <c r="AH568" s="78"/>
      <c r="AI568" s="78"/>
      <c r="AJ568" s="78"/>
      <c r="AK568" s="78"/>
      <c r="AL568" s="78"/>
      <c r="AM568" s="78"/>
      <c r="AN568" s="78"/>
      <c r="AO568" s="78"/>
      <c r="AP568" s="78"/>
      <c r="AQ568" s="78"/>
      <c r="AR568" s="78"/>
      <c r="AS568" s="78"/>
      <c r="AT568" s="78"/>
      <c r="AU568" s="78"/>
      <c r="AV568" s="78"/>
      <c r="AW568" s="78"/>
      <c r="AX568" s="78"/>
      <c r="AY568" s="78"/>
    </row>
    <row r="569" spans="1:51">
      <c r="A569" s="78"/>
      <c r="B569" s="78"/>
      <c r="C569" s="78"/>
      <c r="D569" s="78"/>
      <c r="E569" s="78"/>
      <c r="F569" s="78"/>
      <c r="G569" s="78"/>
      <c r="H569" s="78"/>
      <c r="I569" s="78"/>
      <c r="J569" s="78"/>
      <c r="K569" s="78"/>
      <c r="L569" s="78"/>
      <c r="M569" s="78"/>
      <c r="N569" s="78"/>
      <c r="O569" s="78"/>
      <c r="P569" s="78"/>
      <c r="Q569" s="78"/>
      <c r="R569" s="78"/>
      <c r="S569" s="78"/>
      <c r="T569" s="78"/>
      <c r="U569" s="78"/>
      <c r="V569" s="78"/>
      <c r="W569" s="78"/>
      <c r="X569" s="78"/>
      <c r="Y569" s="78"/>
      <c r="Z569" s="78"/>
      <c r="AA569" s="78"/>
      <c r="AB569" s="78"/>
      <c r="AC569" s="78"/>
      <c r="AD569" s="78"/>
      <c r="AE569" s="78"/>
      <c r="AF569" s="78"/>
      <c r="AG569" s="78"/>
      <c r="AH569" s="78"/>
      <c r="AI569" s="78"/>
      <c r="AJ569" s="78"/>
      <c r="AK569" s="78"/>
      <c r="AL569" s="78"/>
      <c r="AM569" s="78"/>
      <c r="AN569" s="78"/>
      <c r="AO569" s="78"/>
      <c r="AP569" s="78"/>
      <c r="AQ569" s="78"/>
      <c r="AR569" s="78"/>
      <c r="AS569" s="78"/>
      <c r="AT569" s="78"/>
      <c r="AU569" s="78"/>
      <c r="AV569" s="78"/>
      <c r="AW569" s="78"/>
      <c r="AX569" s="78"/>
      <c r="AY569" s="78"/>
    </row>
    <row r="570" spans="1:51">
      <c r="A570" s="78"/>
      <c r="B570" s="78"/>
      <c r="C570" s="78"/>
      <c r="D570" s="78"/>
      <c r="E570" s="78"/>
      <c r="F570" s="78"/>
      <c r="G570" s="78"/>
      <c r="H570" s="78"/>
      <c r="I570" s="78"/>
      <c r="J570" s="78"/>
      <c r="K570" s="78"/>
      <c r="L570" s="78"/>
      <c r="M570" s="78"/>
      <c r="N570" s="78"/>
      <c r="O570" s="78"/>
      <c r="P570" s="78"/>
      <c r="Q570" s="78"/>
      <c r="R570" s="78"/>
      <c r="S570" s="78"/>
      <c r="T570" s="78"/>
      <c r="U570" s="78"/>
      <c r="V570" s="78"/>
      <c r="W570" s="78"/>
      <c r="X570" s="78"/>
      <c r="Y570" s="78"/>
      <c r="Z570" s="78"/>
      <c r="AA570" s="78"/>
      <c r="AB570" s="78"/>
      <c r="AC570" s="78"/>
      <c r="AD570" s="78"/>
      <c r="AE570" s="78"/>
      <c r="AF570" s="78"/>
      <c r="AG570" s="78"/>
      <c r="AH570" s="78"/>
      <c r="AI570" s="78"/>
      <c r="AJ570" s="78"/>
      <c r="AK570" s="78"/>
      <c r="AL570" s="78"/>
      <c r="AM570" s="78"/>
      <c r="AN570" s="78"/>
      <c r="AO570" s="78"/>
      <c r="AP570" s="78"/>
      <c r="AQ570" s="78"/>
      <c r="AR570" s="78"/>
      <c r="AS570" s="78"/>
      <c r="AT570" s="78"/>
      <c r="AU570" s="78"/>
      <c r="AV570" s="78"/>
      <c r="AW570" s="78"/>
      <c r="AX570" s="78"/>
      <c r="AY570" s="78"/>
    </row>
    <row r="571" spans="1:51">
      <c r="A571" s="78"/>
      <c r="B571" s="78"/>
      <c r="C571" s="78"/>
      <c r="D571" s="78"/>
      <c r="E571" s="78"/>
      <c r="F571" s="78"/>
      <c r="G571" s="78"/>
      <c r="H571" s="78"/>
      <c r="I571" s="78"/>
      <c r="J571" s="78"/>
      <c r="K571" s="78"/>
      <c r="L571" s="78"/>
      <c r="M571" s="78"/>
      <c r="N571" s="78"/>
      <c r="O571" s="78"/>
      <c r="P571" s="78"/>
      <c r="Q571" s="78"/>
      <c r="R571" s="78"/>
      <c r="S571" s="78"/>
      <c r="T571" s="78"/>
      <c r="U571" s="78"/>
      <c r="V571" s="78"/>
      <c r="W571" s="78"/>
      <c r="X571" s="78"/>
      <c r="Y571" s="78"/>
      <c r="Z571" s="78"/>
      <c r="AA571" s="78"/>
      <c r="AB571" s="78"/>
      <c r="AC571" s="78"/>
      <c r="AD571" s="78"/>
      <c r="AE571" s="78"/>
      <c r="AF571" s="78"/>
      <c r="AG571" s="78"/>
      <c r="AH571" s="78"/>
      <c r="AI571" s="78"/>
      <c r="AJ571" s="78"/>
      <c r="AK571" s="78"/>
      <c r="AL571" s="78"/>
      <c r="AM571" s="78"/>
      <c r="AN571" s="78"/>
      <c r="AO571" s="78"/>
      <c r="AP571" s="78"/>
      <c r="AQ571" s="78"/>
      <c r="AR571" s="78"/>
      <c r="AS571" s="78"/>
      <c r="AT571" s="78"/>
      <c r="AU571" s="78"/>
      <c r="AV571" s="78"/>
      <c r="AW571" s="78"/>
      <c r="AX571" s="78"/>
      <c r="AY571" s="78"/>
    </row>
    <row r="572" spans="1:51">
      <c r="A572" s="78"/>
      <c r="B572" s="78"/>
      <c r="C572" s="78"/>
      <c r="D572" s="78"/>
      <c r="E572" s="78"/>
      <c r="F572" s="78"/>
      <c r="G572" s="78"/>
      <c r="H572" s="78"/>
      <c r="I572" s="78"/>
      <c r="J572" s="78"/>
      <c r="K572" s="78"/>
      <c r="L572" s="78"/>
      <c r="M572" s="78"/>
      <c r="N572" s="78"/>
      <c r="O572" s="78"/>
      <c r="P572" s="78"/>
      <c r="Q572" s="78"/>
      <c r="R572" s="78"/>
      <c r="S572" s="78"/>
      <c r="T572" s="78"/>
      <c r="U572" s="78"/>
      <c r="V572" s="78"/>
      <c r="W572" s="78"/>
      <c r="X572" s="78"/>
      <c r="Y572" s="78"/>
      <c r="Z572" s="78"/>
      <c r="AA572" s="78"/>
      <c r="AB572" s="78"/>
      <c r="AC572" s="78"/>
      <c r="AD572" s="78"/>
      <c r="AE572" s="78"/>
      <c r="AF572" s="78"/>
      <c r="AG572" s="78"/>
      <c r="AH572" s="78"/>
      <c r="AI572" s="78"/>
      <c r="AJ572" s="78"/>
      <c r="AK572" s="78"/>
      <c r="AL572" s="78"/>
      <c r="AM572" s="78"/>
      <c r="AN572" s="78"/>
      <c r="AO572" s="78"/>
      <c r="AP572" s="78"/>
      <c r="AQ572" s="78"/>
      <c r="AR572" s="78"/>
      <c r="AS572" s="78"/>
      <c r="AT572" s="78"/>
      <c r="AU572" s="78"/>
      <c r="AV572" s="78"/>
      <c r="AW572" s="78"/>
      <c r="AX572" s="78"/>
      <c r="AY572" s="78"/>
    </row>
    <row r="573" spans="1:51">
      <c r="A573" s="78"/>
      <c r="B573" s="78"/>
      <c r="C573" s="78"/>
      <c r="D573" s="78"/>
      <c r="E573" s="78"/>
      <c r="F573" s="78"/>
      <c r="G573" s="78"/>
      <c r="H573" s="78"/>
      <c r="I573" s="78"/>
      <c r="J573" s="78"/>
      <c r="K573" s="78"/>
      <c r="L573" s="78"/>
      <c r="M573" s="78"/>
      <c r="N573" s="78"/>
      <c r="O573" s="78"/>
      <c r="P573" s="78"/>
      <c r="Q573" s="78"/>
      <c r="R573" s="78"/>
      <c r="S573" s="78"/>
      <c r="T573" s="78"/>
      <c r="U573" s="78"/>
      <c r="V573" s="78"/>
      <c r="W573" s="78"/>
      <c r="X573" s="78"/>
      <c r="Y573" s="78"/>
      <c r="Z573" s="78"/>
      <c r="AA573" s="78"/>
      <c r="AB573" s="78"/>
      <c r="AC573" s="78"/>
      <c r="AD573" s="78"/>
      <c r="AE573" s="78"/>
      <c r="AF573" s="78"/>
      <c r="AG573" s="78"/>
      <c r="AH573" s="78"/>
      <c r="AI573" s="78"/>
      <c r="AJ573" s="78"/>
      <c r="AK573" s="78"/>
      <c r="AL573" s="78"/>
      <c r="AM573" s="78"/>
      <c r="AN573" s="78"/>
      <c r="AO573" s="78"/>
      <c r="AP573" s="78"/>
      <c r="AQ573" s="78"/>
      <c r="AR573" s="78"/>
      <c r="AS573" s="78"/>
      <c r="AT573" s="78"/>
      <c r="AU573" s="78"/>
      <c r="AV573" s="78"/>
      <c r="AW573" s="78"/>
      <c r="AX573" s="78"/>
      <c r="AY573" s="78"/>
    </row>
    <row r="574" spans="1:51">
      <c r="A574" s="78"/>
      <c r="B574" s="78"/>
      <c r="C574" s="78"/>
      <c r="D574" s="78"/>
      <c r="E574" s="78"/>
      <c r="F574" s="78"/>
      <c r="G574" s="78"/>
      <c r="H574" s="78"/>
      <c r="I574" s="78"/>
      <c r="J574" s="78"/>
      <c r="K574" s="78"/>
      <c r="L574" s="78"/>
      <c r="M574" s="78"/>
      <c r="N574" s="78"/>
      <c r="O574" s="78"/>
      <c r="P574" s="78"/>
      <c r="Q574" s="78"/>
      <c r="R574" s="78"/>
      <c r="S574" s="78"/>
      <c r="T574" s="78"/>
      <c r="U574" s="78"/>
      <c r="V574" s="78"/>
      <c r="W574" s="78"/>
      <c r="X574" s="78"/>
      <c r="Y574" s="78"/>
      <c r="Z574" s="78"/>
      <c r="AA574" s="78"/>
      <c r="AB574" s="78"/>
      <c r="AC574" s="78"/>
      <c r="AD574" s="78"/>
      <c r="AE574" s="78"/>
      <c r="AF574" s="78"/>
      <c r="AG574" s="78"/>
      <c r="AH574" s="78"/>
      <c r="AI574" s="78"/>
      <c r="AJ574" s="78"/>
      <c r="AK574" s="78"/>
      <c r="AL574" s="78"/>
      <c r="AM574" s="78"/>
      <c r="AN574" s="78"/>
      <c r="AO574" s="78"/>
      <c r="AP574" s="78"/>
      <c r="AQ574" s="78"/>
      <c r="AR574" s="78"/>
      <c r="AS574" s="78"/>
      <c r="AT574" s="78"/>
      <c r="AU574" s="78"/>
      <c r="AV574" s="78"/>
      <c r="AW574" s="78"/>
      <c r="AX574" s="78"/>
      <c r="AY574" s="78"/>
    </row>
    <row r="575" spans="1:51">
      <c r="A575" s="78"/>
      <c r="B575" s="78"/>
      <c r="C575" s="78"/>
      <c r="D575" s="78"/>
      <c r="E575" s="78"/>
      <c r="F575" s="78"/>
      <c r="G575" s="78"/>
      <c r="H575" s="78"/>
      <c r="I575" s="78"/>
      <c r="J575" s="78"/>
      <c r="K575" s="78"/>
      <c r="L575" s="78"/>
      <c r="M575" s="78"/>
      <c r="N575" s="78"/>
      <c r="O575" s="78"/>
      <c r="P575" s="78"/>
      <c r="Q575" s="78"/>
      <c r="R575" s="78"/>
      <c r="S575" s="78"/>
      <c r="T575" s="78"/>
      <c r="U575" s="78"/>
      <c r="V575" s="78"/>
      <c r="W575" s="78"/>
      <c r="X575" s="78"/>
      <c r="Y575" s="78"/>
      <c r="Z575" s="78"/>
      <c r="AA575" s="78"/>
      <c r="AB575" s="78"/>
      <c r="AC575" s="78"/>
      <c r="AD575" s="78"/>
      <c r="AE575" s="78"/>
      <c r="AF575" s="78"/>
      <c r="AG575" s="78"/>
      <c r="AH575" s="78"/>
      <c r="AI575" s="78"/>
      <c r="AJ575" s="78"/>
      <c r="AK575" s="78"/>
      <c r="AL575" s="78"/>
      <c r="AM575" s="78"/>
      <c r="AN575" s="78"/>
      <c r="AO575" s="78"/>
      <c r="AP575" s="78"/>
      <c r="AQ575" s="78"/>
      <c r="AR575" s="78"/>
      <c r="AS575" s="78"/>
      <c r="AT575" s="78"/>
      <c r="AU575" s="78"/>
      <c r="AV575" s="78"/>
      <c r="AW575" s="78"/>
      <c r="AX575" s="78"/>
      <c r="AY575" s="78"/>
    </row>
    <row r="576" spans="1:51">
      <c r="A576" s="78"/>
      <c r="B576" s="78"/>
      <c r="C576" s="78"/>
      <c r="D576" s="78"/>
      <c r="E576" s="78"/>
      <c r="F576" s="78"/>
      <c r="G576" s="78"/>
      <c r="H576" s="78"/>
      <c r="I576" s="78"/>
      <c r="J576" s="78"/>
      <c r="K576" s="78"/>
      <c r="L576" s="78"/>
      <c r="M576" s="78"/>
      <c r="N576" s="78"/>
      <c r="O576" s="78"/>
      <c r="P576" s="78"/>
      <c r="Q576" s="78"/>
      <c r="R576" s="78"/>
      <c r="S576" s="78"/>
      <c r="T576" s="78"/>
      <c r="U576" s="78"/>
      <c r="V576" s="78"/>
      <c r="W576" s="78"/>
      <c r="X576" s="78"/>
      <c r="Y576" s="78"/>
      <c r="Z576" s="78"/>
      <c r="AA576" s="78"/>
      <c r="AB576" s="78"/>
      <c r="AC576" s="78"/>
      <c r="AD576" s="78"/>
      <c r="AE576" s="78"/>
      <c r="AF576" s="78"/>
      <c r="AG576" s="78"/>
      <c r="AH576" s="78"/>
      <c r="AI576" s="78"/>
      <c r="AJ576" s="78"/>
      <c r="AK576" s="78"/>
      <c r="AL576" s="78"/>
      <c r="AM576" s="78"/>
      <c r="AN576" s="78"/>
      <c r="AO576" s="78"/>
      <c r="AP576" s="78"/>
      <c r="AQ576" s="78"/>
      <c r="AR576" s="78"/>
      <c r="AS576" s="78"/>
      <c r="AT576" s="78"/>
      <c r="AU576" s="78"/>
      <c r="AV576" s="78"/>
      <c r="AW576" s="78"/>
      <c r="AX576" s="78"/>
      <c r="AY576" s="78"/>
    </row>
    <row r="577" spans="1:51">
      <c r="A577" s="78"/>
      <c r="B577" s="78"/>
      <c r="C577" s="78"/>
      <c r="D577" s="78"/>
      <c r="E577" s="78"/>
      <c r="F577" s="78"/>
      <c r="G577" s="78"/>
      <c r="H577" s="78"/>
      <c r="I577" s="78"/>
      <c r="J577" s="78"/>
      <c r="K577" s="78"/>
      <c r="L577" s="78"/>
      <c r="M577" s="78"/>
      <c r="N577" s="78"/>
      <c r="O577" s="78"/>
      <c r="P577" s="78"/>
      <c r="Q577" s="78"/>
      <c r="R577" s="78"/>
      <c r="S577" s="78"/>
      <c r="T577" s="78"/>
      <c r="U577" s="78"/>
      <c r="V577" s="78"/>
      <c r="W577" s="78"/>
      <c r="X577" s="78"/>
      <c r="Y577" s="78"/>
      <c r="Z577" s="78"/>
      <c r="AA577" s="78"/>
      <c r="AB577" s="78"/>
      <c r="AC577" s="78"/>
      <c r="AD577" s="78"/>
      <c r="AE577" s="78"/>
      <c r="AF577" s="78"/>
      <c r="AG577" s="78"/>
      <c r="AH577" s="78"/>
      <c r="AI577" s="78"/>
      <c r="AJ577" s="78"/>
      <c r="AK577" s="78"/>
      <c r="AL577" s="78"/>
      <c r="AM577" s="78"/>
      <c r="AN577" s="78"/>
      <c r="AO577" s="78"/>
      <c r="AP577" s="78"/>
      <c r="AQ577" s="78"/>
      <c r="AR577" s="78"/>
      <c r="AS577" s="78"/>
      <c r="AT577" s="78"/>
      <c r="AU577" s="78"/>
      <c r="AV577" s="78"/>
      <c r="AW577" s="78"/>
      <c r="AX577" s="78"/>
      <c r="AY577" s="78"/>
    </row>
    <row r="578" spans="1:51">
      <c r="A578" s="78"/>
      <c r="B578" s="78"/>
      <c r="C578" s="78"/>
      <c r="D578" s="78"/>
      <c r="E578" s="78"/>
      <c r="F578" s="78"/>
      <c r="G578" s="78"/>
      <c r="H578" s="78"/>
      <c r="I578" s="78"/>
      <c r="J578" s="78"/>
      <c r="K578" s="78"/>
      <c r="L578" s="78"/>
      <c r="M578" s="78"/>
      <c r="N578" s="78"/>
      <c r="O578" s="78"/>
      <c r="P578" s="78"/>
      <c r="Q578" s="78"/>
      <c r="R578" s="78"/>
      <c r="S578" s="78"/>
      <c r="T578" s="78"/>
      <c r="U578" s="78"/>
      <c r="V578" s="78"/>
      <c r="W578" s="78"/>
      <c r="X578" s="78"/>
      <c r="Y578" s="78"/>
      <c r="Z578" s="78"/>
      <c r="AA578" s="78"/>
      <c r="AB578" s="78"/>
      <c r="AC578" s="78"/>
      <c r="AD578" s="78"/>
      <c r="AE578" s="78"/>
      <c r="AF578" s="78"/>
      <c r="AG578" s="78"/>
      <c r="AH578" s="78"/>
      <c r="AI578" s="78"/>
      <c r="AJ578" s="78"/>
      <c r="AK578" s="78"/>
      <c r="AL578" s="78"/>
      <c r="AM578" s="78"/>
      <c r="AN578" s="78"/>
      <c r="AO578" s="78"/>
      <c r="AP578" s="78"/>
      <c r="AQ578" s="78"/>
      <c r="AR578" s="78"/>
      <c r="AS578" s="78"/>
      <c r="AT578" s="78"/>
      <c r="AU578" s="78"/>
      <c r="AV578" s="78"/>
      <c r="AW578" s="78"/>
      <c r="AX578" s="78"/>
      <c r="AY578" s="78"/>
    </row>
    <row r="579" spans="1:51">
      <c r="A579" s="78"/>
      <c r="B579" s="78"/>
      <c r="C579" s="78"/>
      <c r="D579" s="78"/>
      <c r="E579" s="78"/>
      <c r="F579" s="78"/>
      <c r="G579" s="78"/>
      <c r="H579" s="78"/>
      <c r="I579" s="78"/>
      <c r="J579" s="78"/>
      <c r="K579" s="78"/>
      <c r="L579" s="78"/>
      <c r="M579" s="78"/>
      <c r="N579" s="78"/>
      <c r="O579" s="78"/>
      <c r="P579" s="78"/>
      <c r="Q579" s="78"/>
      <c r="R579" s="78"/>
      <c r="S579" s="78"/>
      <c r="T579" s="78"/>
      <c r="U579" s="78"/>
      <c r="V579" s="78"/>
      <c r="W579" s="78"/>
      <c r="X579" s="78"/>
      <c r="Y579" s="78"/>
      <c r="Z579" s="78"/>
      <c r="AA579" s="78"/>
      <c r="AB579" s="78"/>
      <c r="AC579" s="78"/>
      <c r="AD579" s="78"/>
      <c r="AE579" s="78"/>
      <c r="AF579" s="78"/>
      <c r="AG579" s="78"/>
      <c r="AH579" s="78"/>
      <c r="AI579" s="78"/>
      <c r="AJ579" s="78"/>
      <c r="AK579" s="78"/>
      <c r="AL579" s="78"/>
      <c r="AM579" s="78"/>
      <c r="AN579" s="78"/>
      <c r="AO579" s="78"/>
      <c r="AP579" s="78"/>
      <c r="AQ579" s="78"/>
      <c r="AR579" s="78"/>
      <c r="AS579" s="78"/>
      <c r="AT579" s="78"/>
      <c r="AU579" s="78"/>
      <c r="AV579" s="78"/>
      <c r="AW579" s="78"/>
      <c r="AX579" s="78"/>
      <c r="AY579" s="78"/>
    </row>
    <row r="580" spans="1:51">
      <c r="A580" s="78"/>
      <c r="B580" s="78"/>
      <c r="C580" s="78"/>
      <c r="D580" s="78"/>
      <c r="E580" s="78"/>
      <c r="F580" s="78"/>
      <c r="G580" s="78"/>
      <c r="H580" s="78"/>
      <c r="I580" s="78"/>
      <c r="J580" s="78"/>
      <c r="K580" s="78"/>
      <c r="L580" s="78"/>
      <c r="M580" s="78"/>
      <c r="N580" s="78"/>
      <c r="O580" s="78"/>
      <c r="P580" s="78"/>
      <c r="Q580" s="78"/>
      <c r="R580" s="78"/>
      <c r="S580" s="78"/>
      <c r="T580" s="78"/>
      <c r="U580" s="78"/>
      <c r="V580" s="78"/>
      <c r="W580" s="78"/>
      <c r="X580" s="78"/>
      <c r="Y580" s="78"/>
      <c r="Z580" s="78"/>
      <c r="AA580" s="78"/>
      <c r="AB580" s="78"/>
      <c r="AC580" s="78"/>
      <c r="AD580" s="78"/>
      <c r="AE580" s="78"/>
      <c r="AF580" s="78"/>
      <c r="AG580" s="78"/>
      <c r="AH580" s="78"/>
      <c r="AI580" s="78"/>
      <c r="AJ580" s="78"/>
      <c r="AK580" s="78"/>
      <c r="AL580" s="78"/>
      <c r="AM580" s="78"/>
      <c r="AN580" s="78"/>
      <c r="AO580" s="78"/>
      <c r="AP580" s="78"/>
      <c r="AQ580" s="78"/>
      <c r="AR580" s="78"/>
      <c r="AS580" s="78"/>
      <c r="AT580" s="78"/>
      <c r="AU580" s="78"/>
      <c r="AV580" s="78"/>
      <c r="AW580" s="78"/>
      <c r="AX580" s="78"/>
      <c r="AY580" s="78"/>
    </row>
    <row r="581" spans="1:51">
      <c r="A581" s="78"/>
      <c r="B581" s="78"/>
      <c r="C581" s="78"/>
      <c r="D581" s="78"/>
      <c r="E581" s="78"/>
      <c r="F581" s="78"/>
      <c r="G581" s="78"/>
      <c r="H581" s="78"/>
      <c r="I581" s="78"/>
      <c r="J581" s="78"/>
      <c r="K581" s="78"/>
      <c r="L581" s="78"/>
      <c r="M581" s="78"/>
      <c r="N581" s="78"/>
      <c r="O581" s="78"/>
      <c r="P581" s="78"/>
      <c r="Q581" s="78"/>
      <c r="R581" s="78"/>
      <c r="S581" s="78"/>
      <c r="T581" s="78"/>
      <c r="U581" s="78"/>
      <c r="V581" s="78"/>
      <c r="W581" s="78"/>
      <c r="X581" s="78"/>
      <c r="Y581" s="78"/>
      <c r="Z581" s="78"/>
      <c r="AA581" s="78"/>
      <c r="AB581" s="78"/>
      <c r="AC581" s="78"/>
      <c r="AD581" s="78"/>
      <c r="AE581" s="78"/>
      <c r="AF581" s="78"/>
      <c r="AG581" s="78"/>
      <c r="AH581" s="78"/>
      <c r="AI581" s="78"/>
      <c r="AJ581" s="78"/>
      <c r="AK581" s="78"/>
      <c r="AL581" s="78"/>
      <c r="AM581" s="78"/>
      <c r="AN581" s="78"/>
      <c r="AO581" s="78"/>
      <c r="AP581" s="78"/>
      <c r="AQ581" s="78"/>
      <c r="AR581" s="78"/>
      <c r="AS581" s="78"/>
      <c r="AT581" s="78"/>
      <c r="AU581" s="78"/>
      <c r="AV581" s="78"/>
      <c r="AW581" s="78"/>
      <c r="AX581" s="78"/>
      <c r="AY581" s="78"/>
    </row>
    <row r="582" spans="1:51">
      <c r="A582" s="78"/>
      <c r="B582" s="78"/>
      <c r="C582" s="78"/>
      <c r="D582" s="78"/>
      <c r="E582" s="78"/>
      <c r="F582" s="78"/>
      <c r="G582" s="78"/>
      <c r="H582" s="78"/>
      <c r="I582" s="78"/>
      <c r="J582" s="78"/>
      <c r="K582" s="78"/>
      <c r="L582" s="78"/>
      <c r="M582" s="78"/>
      <c r="N582" s="78"/>
      <c r="O582" s="78"/>
      <c r="P582" s="78"/>
      <c r="Q582" s="78"/>
      <c r="R582" s="78"/>
      <c r="S582" s="78"/>
      <c r="T582" s="78"/>
      <c r="U582" s="78"/>
      <c r="V582" s="78"/>
      <c r="W582" s="78"/>
      <c r="X582" s="78"/>
      <c r="Y582" s="78"/>
      <c r="Z582" s="78"/>
      <c r="AA582" s="78"/>
      <c r="AB582" s="78"/>
      <c r="AC582" s="78"/>
      <c r="AD582" s="78"/>
      <c r="AE582" s="78"/>
      <c r="AF582" s="78"/>
      <c r="AG582" s="78"/>
      <c r="AH582" s="78"/>
      <c r="AI582" s="78"/>
      <c r="AJ582" s="78"/>
      <c r="AK582" s="78"/>
      <c r="AL582" s="78"/>
      <c r="AM582" s="78"/>
      <c r="AN582" s="78"/>
      <c r="AO582" s="78"/>
      <c r="AP582" s="78"/>
      <c r="AQ582" s="78"/>
      <c r="AR582" s="78"/>
      <c r="AS582" s="78"/>
      <c r="AT582" s="78"/>
      <c r="AU582" s="78"/>
      <c r="AV582" s="78"/>
      <c r="AW582" s="78"/>
      <c r="AX582" s="78"/>
      <c r="AY582" s="78"/>
    </row>
    <row r="583" spans="1:51">
      <c r="A583" s="78"/>
      <c r="B583" s="78"/>
      <c r="C583" s="78"/>
      <c r="D583" s="78"/>
      <c r="E583" s="78"/>
      <c r="F583" s="78"/>
      <c r="G583" s="78"/>
      <c r="H583" s="78"/>
      <c r="I583" s="78"/>
      <c r="J583" s="78"/>
      <c r="K583" s="78"/>
      <c r="L583" s="78"/>
      <c r="M583" s="78"/>
      <c r="N583" s="78"/>
      <c r="O583" s="78"/>
      <c r="P583" s="78"/>
      <c r="Q583" s="78"/>
      <c r="R583" s="78"/>
      <c r="S583" s="78"/>
      <c r="T583" s="78"/>
      <c r="U583" s="78"/>
      <c r="V583" s="78"/>
      <c r="W583" s="78"/>
      <c r="X583" s="78"/>
      <c r="Y583" s="78"/>
      <c r="Z583" s="78"/>
      <c r="AA583" s="78"/>
      <c r="AB583" s="78"/>
      <c r="AC583" s="78"/>
      <c r="AD583" s="78"/>
      <c r="AE583" s="78"/>
      <c r="AF583" s="78"/>
      <c r="AG583" s="78"/>
      <c r="AH583" s="78"/>
      <c r="AI583" s="78"/>
      <c r="AJ583" s="78"/>
      <c r="AK583" s="78"/>
      <c r="AL583" s="78"/>
      <c r="AM583" s="78"/>
      <c r="AN583" s="78"/>
      <c r="AO583" s="78"/>
      <c r="AP583" s="78"/>
      <c r="AQ583" s="78"/>
      <c r="AR583" s="78"/>
      <c r="AS583" s="78"/>
      <c r="AT583" s="78"/>
      <c r="AU583" s="78"/>
      <c r="AV583" s="78"/>
      <c r="AW583" s="78"/>
      <c r="AX583" s="78"/>
      <c r="AY583" s="78"/>
    </row>
    <row r="584" spans="1:51">
      <c r="A584" s="78"/>
      <c r="B584" s="78"/>
      <c r="C584" s="78"/>
      <c r="D584" s="78"/>
      <c r="E584" s="78"/>
      <c r="F584" s="78"/>
      <c r="G584" s="78"/>
      <c r="H584" s="78"/>
      <c r="I584" s="78"/>
      <c r="J584" s="78"/>
      <c r="K584" s="78"/>
      <c r="L584" s="78"/>
      <c r="M584" s="78"/>
      <c r="N584" s="78"/>
      <c r="O584" s="78"/>
      <c r="P584" s="78"/>
      <c r="Q584" s="78"/>
      <c r="R584" s="78"/>
      <c r="S584" s="78"/>
      <c r="T584" s="78"/>
      <c r="U584" s="78"/>
      <c r="V584" s="78"/>
      <c r="W584" s="78"/>
      <c r="X584" s="78"/>
      <c r="Y584" s="78"/>
      <c r="Z584" s="78"/>
      <c r="AA584" s="78"/>
      <c r="AB584" s="78"/>
      <c r="AC584" s="78"/>
      <c r="AD584" s="78"/>
      <c r="AE584" s="78"/>
      <c r="AF584" s="78"/>
      <c r="AG584" s="78"/>
      <c r="AH584" s="78"/>
      <c r="AI584" s="78"/>
      <c r="AJ584" s="78"/>
      <c r="AK584" s="78"/>
      <c r="AL584" s="78"/>
      <c r="AM584" s="78"/>
      <c r="AN584" s="78"/>
      <c r="AO584" s="78"/>
      <c r="AP584" s="78"/>
      <c r="AQ584" s="78"/>
      <c r="AR584" s="78"/>
      <c r="AS584" s="78"/>
      <c r="AT584" s="78"/>
      <c r="AU584" s="78"/>
      <c r="AV584" s="78"/>
      <c r="AW584" s="78"/>
      <c r="AX584" s="78"/>
      <c r="AY584" s="78"/>
    </row>
    <row r="585" spans="1:51">
      <c r="A585" s="78"/>
      <c r="B585" s="78"/>
      <c r="C585" s="78"/>
      <c r="D585" s="78"/>
      <c r="E585" s="78"/>
      <c r="F585" s="78"/>
      <c r="G585" s="78"/>
      <c r="H585" s="78"/>
      <c r="I585" s="78"/>
      <c r="J585" s="78"/>
      <c r="K585" s="78"/>
      <c r="L585" s="78"/>
      <c r="M585" s="78"/>
      <c r="N585" s="78"/>
      <c r="O585" s="78"/>
      <c r="P585" s="78"/>
      <c r="Q585" s="78"/>
      <c r="R585" s="78"/>
      <c r="S585" s="78"/>
      <c r="T585" s="78"/>
      <c r="U585" s="78"/>
      <c r="V585" s="78"/>
      <c r="W585" s="78"/>
      <c r="X585" s="78"/>
      <c r="Y585" s="78"/>
      <c r="Z585" s="78"/>
      <c r="AA585" s="78"/>
      <c r="AB585" s="78"/>
      <c r="AC585" s="78"/>
      <c r="AD585" s="78"/>
      <c r="AE585" s="78"/>
      <c r="AF585" s="78"/>
      <c r="AG585" s="78"/>
      <c r="AH585" s="78"/>
      <c r="AI585" s="78"/>
      <c r="AJ585" s="78"/>
      <c r="AK585" s="78"/>
      <c r="AL585" s="78"/>
      <c r="AM585" s="78"/>
      <c r="AN585" s="78"/>
      <c r="AO585" s="78"/>
      <c r="AP585" s="78"/>
      <c r="AQ585" s="78"/>
      <c r="AR585" s="78"/>
      <c r="AS585" s="78"/>
      <c r="AT585" s="78"/>
      <c r="AU585" s="78"/>
      <c r="AV585" s="78"/>
      <c r="AW585" s="78"/>
      <c r="AX585" s="78"/>
      <c r="AY585" s="78"/>
    </row>
    <row r="586" spans="1:51">
      <c r="A586" s="78"/>
      <c r="B586" s="78"/>
      <c r="C586" s="78"/>
      <c r="D586" s="78"/>
      <c r="E586" s="78"/>
      <c r="F586" s="78"/>
      <c r="G586" s="78"/>
      <c r="H586" s="78"/>
      <c r="I586" s="78"/>
      <c r="J586" s="78"/>
      <c r="K586" s="78"/>
      <c r="L586" s="78"/>
      <c r="M586" s="78"/>
      <c r="N586" s="78"/>
      <c r="O586" s="78"/>
      <c r="P586" s="78"/>
      <c r="Q586" s="78"/>
      <c r="R586" s="78"/>
      <c r="S586" s="78"/>
      <c r="T586" s="78"/>
    </row>
    <row r="587" spans="1:51">
      <c r="A587" s="78"/>
      <c r="B587" s="78"/>
      <c r="C587" s="78"/>
      <c r="D587" s="78"/>
      <c r="E587" s="78"/>
      <c r="F587" s="78"/>
      <c r="G587" s="78"/>
      <c r="H587" s="78"/>
      <c r="I587" s="78"/>
      <c r="J587" s="78"/>
      <c r="K587" s="78"/>
      <c r="L587" s="78"/>
      <c r="M587" s="78"/>
      <c r="N587" s="78"/>
      <c r="O587" s="78"/>
      <c r="P587" s="78"/>
      <c r="Q587" s="78"/>
      <c r="R587" s="78"/>
      <c r="S587" s="78"/>
      <c r="T587" s="78"/>
    </row>
    <row r="588" spans="1:51">
      <c r="A588" s="78"/>
      <c r="B588" s="78"/>
      <c r="C588" s="78"/>
      <c r="D588" s="78"/>
      <c r="E588" s="78"/>
      <c r="F588" s="78"/>
      <c r="G588" s="78"/>
      <c r="H588" s="78"/>
      <c r="I588" s="78"/>
      <c r="J588" s="78"/>
      <c r="K588" s="78"/>
      <c r="L588" s="78"/>
      <c r="M588" s="78"/>
      <c r="N588" s="78"/>
      <c r="O588" s="78"/>
      <c r="P588" s="78"/>
      <c r="Q588" s="78"/>
      <c r="R588" s="78"/>
      <c r="S588" s="78"/>
      <c r="T588" s="78"/>
    </row>
    <row r="589" spans="1:51">
      <c r="A589" s="78"/>
      <c r="B589" s="78"/>
      <c r="C589" s="78"/>
      <c r="D589" s="78"/>
      <c r="E589" s="78"/>
      <c r="F589" s="78"/>
      <c r="G589" s="78"/>
      <c r="H589" s="78"/>
      <c r="I589" s="78"/>
      <c r="J589" s="78"/>
      <c r="K589" s="78"/>
      <c r="L589" s="78"/>
      <c r="M589" s="78"/>
      <c r="N589" s="78"/>
      <c r="O589" s="78"/>
      <c r="P589" s="78"/>
      <c r="Q589" s="78"/>
      <c r="R589" s="78"/>
      <c r="S589" s="78"/>
      <c r="T589" s="78"/>
    </row>
    <row r="590" spans="1:51">
      <c r="A590" s="78"/>
      <c r="B590" s="78"/>
      <c r="C590" s="78"/>
      <c r="D590" s="78"/>
      <c r="E590" s="78"/>
      <c r="F590" s="78"/>
      <c r="G590" s="78"/>
      <c r="H590" s="78"/>
      <c r="I590" s="78"/>
      <c r="J590" s="78"/>
      <c r="K590" s="78"/>
      <c r="L590" s="78"/>
      <c r="M590" s="78"/>
      <c r="N590" s="78"/>
      <c r="O590" s="78"/>
      <c r="P590" s="78"/>
      <c r="Q590" s="78"/>
      <c r="R590" s="78"/>
      <c r="S590" s="78"/>
      <c r="T590" s="78"/>
    </row>
    <row r="591" spans="1:51">
      <c r="A591" s="78"/>
      <c r="B591" s="78"/>
      <c r="C591" s="78"/>
      <c r="D591" s="78"/>
      <c r="E591" s="78"/>
      <c r="F591" s="78"/>
      <c r="G591" s="78"/>
      <c r="H591" s="78"/>
      <c r="I591" s="78"/>
      <c r="J591" s="78"/>
      <c r="K591" s="78"/>
      <c r="L591" s="78"/>
      <c r="M591" s="78"/>
      <c r="N591" s="78"/>
      <c r="O591" s="78"/>
      <c r="P591" s="78"/>
      <c r="Q591" s="78"/>
      <c r="R591" s="78"/>
      <c r="S591" s="78"/>
      <c r="T591" s="78"/>
    </row>
    <row r="592" spans="1:51">
      <c r="A592" s="78"/>
      <c r="B592" s="78"/>
      <c r="C592" s="78"/>
      <c r="D592" s="78"/>
      <c r="E592" s="78"/>
      <c r="F592" s="78"/>
      <c r="G592" s="78"/>
      <c r="H592" s="78"/>
      <c r="I592" s="78"/>
      <c r="J592" s="78"/>
      <c r="K592" s="78"/>
      <c r="L592" s="78"/>
      <c r="M592" s="78"/>
      <c r="N592" s="78"/>
      <c r="O592" s="78"/>
      <c r="P592" s="78"/>
      <c r="Q592" s="78"/>
      <c r="R592" s="78"/>
      <c r="S592" s="78"/>
      <c r="T592" s="78"/>
    </row>
    <row r="593" spans="1:20">
      <c r="A593" s="78"/>
      <c r="B593" s="78"/>
      <c r="C593" s="78"/>
      <c r="D593" s="78"/>
      <c r="E593" s="78"/>
      <c r="F593" s="78"/>
      <c r="G593" s="78"/>
      <c r="H593" s="78"/>
      <c r="I593" s="78"/>
      <c r="J593" s="78"/>
      <c r="K593" s="78"/>
      <c r="L593" s="78"/>
      <c r="M593" s="78"/>
      <c r="N593" s="78"/>
      <c r="O593" s="78"/>
      <c r="P593" s="78"/>
      <c r="Q593" s="78"/>
      <c r="R593" s="78"/>
      <c r="S593" s="78"/>
      <c r="T593" s="78"/>
    </row>
  </sheetData>
  <mergeCells count="1">
    <mergeCell ref="C1:I6"/>
  </mergeCells>
  <pageMargins left="0.7" right="0.7" top="0.75" bottom="0.75" header="0.3" footer="0.3"/>
  <pageSetup orientation="portrait" vertic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6" r:id="rId5" name="Button 6">
              <controlPr defaultSize="0" print="0" autoFill="0" autoPict="0" macro="[0]!Hoja5.Remuneracion">
                <anchor moveWithCells="1" sizeWithCells="1">
                  <from>
                    <xdr:col>1</xdr:col>
                    <xdr:colOff>447675</xdr:colOff>
                    <xdr:row>24</xdr:row>
                    <xdr:rowOff>95250</xdr:rowOff>
                  </from>
                  <to>
                    <xdr:col>2</xdr:col>
                    <xdr:colOff>1933575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1" r:id="rId6" name="Button 31">
              <controlPr defaultSize="0" print="0" autoFill="0" autoPict="0" macro="[0]!Botón13_Haga_clic_en">
                <anchor moveWithCells="1" sizeWithCells="1">
                  <from>
                    <xdr:col>2</xdr:col>
                    <xdr:colOff>1114425</xdr:colOff>
                    <xdr:row>11</xdr:row>
                    <xdr:rowOff>85725</xdr:rowOff>
                  </from>
                  <to>
                    <xdr:col>4</xdr:col>
                    <xdr:colOff>219075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2" r:id="rId7" name="Group Box 32">
              <controlPr defaultSize="0" autoFill="0" autoPict="0">
                <anchor moveWithCells="1">
                  <from>
                    <xdr:col>1</xdr:col>
                    <xdr:colOff>514350</xdr:colOff>
                    <xdr:row>27</xdr:row>
                    <xdr:rowOff>9525</xdr:rowOff>
                  </from>
                  <to>
                    <xdr:col>2</xdr:col>
                    <xdr:colOff>1876425</xdr:colOff>
                    <xdr:row>38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3" r:id="rId8" name="Option Button 33">
              <controlPr defaultSize="0" autoFill="0" autoLine="0" autoPict="0">
                <anchor moveWithCells="1">
                  <from>
                    <xdr:col>1</xdr:col>
                    <xdr:colOff>857250</xdr:colOff>
                    <xdr:row>27</xdr:row>
                    <xdr:rowOff>171450</xdr:rowOff>
                  </from>
                  <to>
                    <xdr:col>2</xdr:col>
                    <xdr:colOff>704850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4" r:id="rId9" name="Option Button 34">
              <controlPr defaultSize="0" autoFill="0" autoLine="0" autoPict="0">
                <anchor moveWithCells="1">
                  <from>
                    <xdr:col>1</xdr:col>
                    <xdr:colOff>857250</xdr:colOff>
                    <xdr:row>29</xdr:row>
                    <xdr:rowOff>28575</xdr:rowOff>
                  </from>
                  <to>
                    <xdr:col>2</xdr:col>
                    <xdr:colOff>704850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5" r:id="rId10" name="Option Button 35">
              <controlPr defaultSize="0" autoFill="0" autoLine="0" autoPict="0">
                <anchor moveWithCells="1">
                  <from>
                    <xdr:col>1</xdr:col>
                    <xdr:colOff>857250</xdr:colOff>
                    <xdr:row>30</xdr:row>
                    <xdr:rowOff>66675</xdr:rowOff>
                  </from>
                  <to>
                    <xdr:col>2</xdr:col>
                    <xdr:colOff>704850</xdr:colOff>
                    <xdr:row>31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6" r:id="rId11" name="Option Button 36">
              <controlPr defaultSize="0" autoFill="0" autoLine="0" autoPict="0">
                <anchor moveWithCells="1">
                  <from>
                    <xdr:col>1</xdr:col>
                    <xdr:colOff>857250</xdr:colOff>
                    <xdr:row>31</xdr:row>
                    <xdr:rowOff>95250</xdr:rowOff>
                  </from>
                  <to>
                    <xdr:col>2</xdr:col>
                    <xdr:colOff>704850</xdr:colOff>
                    <xdr:row>32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7" r:id="rId12" name="Option Button 37">
              <controlPr defaultSize="0" autoFill="0" autoLine="0" autoPict="0">
                <anchor moveWithCells="1">
                  <from>
                    <xdr:col>1</xdr:col>
                    <xdr:colOff>857250</xdr:colOff>
                    <xdr:row>32</xdr:row>
                    <xdr:rowOff>142875</xdr:rowOff>
                  </from>
                  <to>
                    <xdr:col>2</xdr:col>
                    <xdr:colOff>1228725</xdr:colOff>
                    <xdr:row>33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8" r:id="rId13" name="Option Button 38">
              <controlPr defaultSize="0" autoFill="0" autoLine="0" autoPict="0">
                <anchor moveWithCells="1">
                  <from>
                    <xdr:col>1</xdr:col>
                    <xdr:colOff>819150</xdr:colOff>
                    <xdr:row>33</xdr:row>
                    <xdr:rowOff>152400</xdr:rowOff>
                  </from>
                  <to>
                    <xdr:col>2</xdr:col>
                    <xdr:colOff>1057275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9" r:id="rId14" name="Option Button 39">
              <controlPr defaultSize="0" autoFill="0" autoLine="0" autoPict="0">
                <anchor moveWithCells="1">
                  <from>
                    <xdr:col>1</xdr:col>
                    <xdr:colOff>857250</xdr:colOff>
                    <xdr:row>35</xdr:row>
                    <xdr:rowOff>9525</xdr:rowOff>
                  </from>
                  <to>
                    <xdr:col>2</xdr:col>
                    <xdr:colOff>1562100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0" r:id="rId15" name="Option Button 40">
              <controlPr defaultSize="0" autoFill="0" autoLine="0" autoPict="0">
                <anchor moveWithCells="1">
                  <from>
                    <xdr:col>1</xdr:col>
                    <xdr:colOff>857250</xdr:colOff>
                    <xdr:row>36</xdr:row>
                    <xdr:rowOff>47625</xdr:rowOff>
                  </from>
                  <to>
                    <xdr:col>2</xdr:col>
                    <xdr:colOff>771525</xdr:colOff>
                    <xdr:row>37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1" r:id="rId16" name="Option Button 41">
              <controlPr defaultSize="0" autoFill="0" autoLine="0" autoPict="0">
                <anchor moveWithCells="1">
                  <from>
                    <xdr:col>1</xdr:col>
                    <xdr:colOff>857250</xdr:colOff>
                    <xdr:row>37</xdr:row>
                    <xdr:rowOff>85725</xdr:rowOff>
                  </from>
                  <to>
                    <xdr:col>2</xdr:col>
                    <xdr:colOff>771525</xdr:colOff>
                    <xdr:row>38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17" name="Button 42">
              <controlPr defaultSize="0" print="0" autoFill="0" autoPict="0" macro="[0]!Botón42_Haga_clic_en">
                <anchor moveWithCells="1" sizeWithCells="1">
                  <from>
                    <xdr:col>1</xdr:col>
                    <xdr:colOff>438150</xdr:colOff>
                    <xdr:row>21</xdr:row>
                    <xdr:rowOff>104775</xdr:rowOff>
                  </from>
                  <to>
                    <xdr:col>2</xdr:col>
                    <xdr:colOff>1962150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18" name="Button 43">
              <controlPr defaultSize="0" print="0" autoFill="0" autoPict="0" macro="[0]!AgVenta">
                <anchor moveWithCells="1" sizeWithCells="1">
                  <from>
                    <xdr:col>5</xdr:col>
                    <xdr:colOff>228600</xdr:colOff>
                    <xdr:row>6</xdr:row>
                    <xdr:rowOff>38100</xdr:rowOff>
                  </from>
                  <to>
                    <xdr:col>7</xdr:col>
                    <xdr:colOff>514350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4" r:id="rId19" name="Button 44">
              <controlPr defaultSize="0" print="0" autoFill="0" autoPict="0" macro="[0]!Botón44_Haga_clic_en">
                <anchor moveWithCells="1" sizeWithCells="1">
                  <from>
                    <xdr:col>5</xdr:col>
                    <xdr:colOff>238125</xdr:colOff>
                    <xdr:row>8</xdr:row>
                    <xdr:rowOff>142875</xdr:rowOff>
                  </from>
                  <to>
                    <xdr:col>7</xdr:col>
                    <xdr:colOff>504825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5" r:id="rId20" name="Button 45">
              <controlPr defaultSize="0" print="0" autoFill="0" autoPict="0" macro="[0]!Cotizaciones">
                <anchor moveWithCells="1" sizeWithCells="1">
                  <from>
                    <xdr:col>4</xdr:col>
                    <xdr:colOff>333375</xdr:colOff>
                    <xdr:row>11</xdr:row>
                    <xdr:rowOff>95250</xdr:rowOff>
                  </from>
                  <to>
                    <xdr:col>6</xdr:col>
                    <xdr:colOff>600075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6" r:id="rId21" name="Button 46">
              <controlPr defaultSize="0" print="0" autoFill="0" autoPict="0" macro="[0]!ReporteFinanciero">
                <anchor moveWithCells="1" sizeWithCells="1">
                  <from>
                    <xdr:col>6</xdr:col>
                    <xdr:colOff>695325</xdr:colOff>
                    <xdr:row>11</xdr:row>
                    <xdr:rowOff>95250</xdr:rowOff>
                  </from>
                  <to>
                    <xdr:col>8</xdr:col>
                    <xdr:colOff>981075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8" r:id="rId22" name="Scroll Bar 48">
              <controlPr defaultSize="0" autoPict="0">
                <anchor moveWithCells="1">
                  <from>
                    <xdr:col>9</xdr:col>
                    <xdr:colOff>38100</xdr:colOff>
                    <xdr:row>62</xdr:row>
                    <xdr:rowOff>133350</xdr:rowOff>
                  </from>
                  <to>
                    <xdr:col>10</xdr:col>
                    <xdr:colOff>695325</xdr:colOff>
                    <xdr:row>63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9" r:id="rId23" name="Scroll Bar 49">
              <controlPr defaultSize="0" autoPict="0">
                <anchor moveWithCells="1">
                  <from>
                    <xdr:col>9</xdr:col>
                    <xdr:colOff>38100</xdr:colOff>
                    <xdr:row>63</xdr:row>
                    <xdr:rowOff>133350</xdr:rowOff>
                  </from>
                  <to>
                    <xdr:col>10</xdr:col>
                    <xdr:colOff>685800</xdr:colOff>
                    <xdr:row>64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0" r:id="rId24" name="Scroll Bar 50">
              <controlPr defaultSize="0" autoPict="0">
                <anchor moveWithCells="1">
                  <from>
                    <xdr:col>9</xdr:col>
                    <xdr:colOff>47625</xdr:colOff>
                    <xdr:row>64</xdr:row>
                    <xdr:rowOff>152400</xdr:rowOff>
                  </from>
                  <to>
                    <xdr:col>10</xdr:col>
                    <xdr:colOff>695325</xdr:colOff>
                    <xdr:row>65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1" r:id="rId25" name="Scroll Bar 51">
              <controlPr defaultSize="0" autoPict="0">
                <anchor moveWithCells="1">
                  <from>
                    <xdr:col>9</xdr:col>
                    <xdr:colOff>66675</xdr:colOff>
                    <xdr:row>66</xdr:row>
                    <xdr:rowOff>0</xdr:rowOff>
                  </from>
                  <to>
                    <xdr:col>10</xdr:col>
                    <xdr:colOff>714375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2" r:id="rId26" name="Scroll Bar 52">
              <controlPr defaultSize="0" autoPict="0">
                <anchor moveWithCells="1">
                  <from>
                    <xdr:col>9</xdr:col>
                    <xdr:colOff>57150</xdr:colOff>
                    <xdr:row>66</xdr:row>
                    <xdr:rowOff>133350</xdr:rowOff>
                  </from>
                  <to>
                    <xdr:col>10</xdr:col>
                    <xdr:colOff>704850</xdr:colOff>
                    <xdr:row>67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3" r:id="rId27" name="Scroll Bar 53">
              <controlPr defaultSize="0" autoPict="0">
                <anchor moveWithCells="1">
                  <from>
                    <xdr:col>9</xdr:col>
                    <xdr:colOff>66675</xdr:colOff>
                    <xdr:row>67</xdr:row>
                    <xdr:rowOff>133350</xdr:rowOff>
                  </from>
                  <to>
                    <xdr:col>10</xdr:col>
                    <xdr:colOff>714375</xdr:colOff>
                    <xdr:row>68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4" r:id="rId28" name="Scroll Bar 54">
              <controlPr defaultSize="0" autoPict="0">
                <anchor moveWithCells="1">
                  <from>
                    <xdr:col>9</xdr:col>
                    <xdr:colOff>66675</xdr:colOff>
                    <xdr:row>68</xdr:row>
                    <xdr:rowOff>133350</xdr:rowOff>
                  </from>
                  <to>
                    <xdr:col>10</xdr:col>
                    <xdr:colOff>714375</xdr:colOff>
                    <xdr:row>69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5" r:id="rId29" name="Scroll Bar 55">
              <controlPr defaultSize="0" autoPict="0">
                <anchor moveWithCells="1">
                  <from>
                    <xdr:col>9</xdr:col>
                    <xdr:colOff>57150</xdr:colOff>
                    <xdr:row>69</xdr:row>
                    <xdr:rowOff>133350</xdr:rowOff>
                  </from>
                  <to>
                    <xdr:col>10</xdr:col>
                    <xdr:colOff>704850</xdr:colOff>
                    <xdr:row>70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6" r:id="rId30" name="Scroll Bar 56">
              <controlPr defaultSize="0" autoPict="0">
                <anchor moveWithCells="1">
                  <from>
                    <xdr:col>9</xdr:col>
                    <xdr:colOff>57150</xdr:colOff>
                    <xdr:row>70</xdr:row>
                    <xdr:rowOff>161925</xdr:rowOff>
                  </from>
                  <to>
                    <xdr:col>10</xdr:col>
                    <xdr:colOff>704850</xdr:colOff>
                    <xdr:row>71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31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outlinePr summaryBelow="0" summaryRight="0"/>
  </sheetPr>
  <dimension ref="A1:N54"/>
  <sheetViews>
    <sheetView workbookViewId="0">
      <selection activeCell="N12" sqref="N12"/>
    </sheetView>
  </sheetViews>
  <sheetFormatPr baseColWidth="10" defaultColWidth="14.42578125" defaultRowHeight="15.75" customHeight="1"/>
  <cols>
    <col min="1" max="2" width="14.42578125" style="33"/>
    <col min="3" max="3" width="15.140625" customWidth="1"/>
    <col min="6" max="6" width="16" customWidth="1"/>
    <col min="8" max="8" width="15" customWidth="1"/>
    <col min="9" max="9" width="16.42578125" customWidth="1"/>
    <col min="10" max="10" width="17.140625" customWidth="1"/>
    <col min="11" max="11" width="24.28515625" customWidth="1"/>
  </cols>
  <sheetData>
    <row r="1" spans="1:14" ht="15.75" customHeight="1">
      <c r="N1" s="89" t="s">
        <v>943</v>
      </c>
    </row>
    <row r="2" spans="1:14" ht="15.75" customHeight="1">
      <c r="N2" s="51">
        <v>2016</v>
      </c>
    </row>
    <row r="3" spans="1:14" ht="12.75">
      <c r="D3" s="231" t="s">
        <v>1</v>
      </c>
      <c r="E3" s="232"/>
      <c r="F3" s="232"/>
      <c r="G3" s="232"/>
      <c r="H3" s="232"/>
      <c r="I3" s="232"/>
      <c r="J3" s="233"/>
      <c r="N3" s="51">
        <v>2017</v>
      </c>
    </row>
    <row r="4" spans="1:14" ht="12.75">
      <c r="A4" s="76" t="s">
        <v>846</v>
      </c>
      <c r="B4" s="77" t="s">
        <v>847</v>
      </c>
      <c r="C4" s="73" t="s">
        <v>11</v>
      </c>
      <c r="D4" s="74" t="s">
        <v>13</v>
      </c>
      <c r="E4" s="74" t="s">
        <v>14</v>
      </c>
      <c r="F4" s="74" t="s">
        <v>15</v>
      </c>
      <c r="G4" s="74" t="s">
        <v>16</v>
      </c>
      <c r="H4" s="74" t="s">
        <v>17</v>
      </c>
      <c r="I4" s="74" t="s">
        <v>18</v>
      </c>
      <c r="J4" s="74" t="s">
        <v>19</v>
      </c>
      <c r="K4" s="74" t="s">
        <v>20</v>
      </c>
      <c r="L4" s="75" t="s">
        <v>21</v>
      </c>
      <c r="N4" s="51">
        <v>2018</v>
      </c>
    </row>
    <row r="5" spans="1:14" ht="12.75">
      <c r="A5" s="69" t="s">
        <v>848</v>
      </c>
      <c r="B5" s="70">
        <v>2016</v>
      </c>
      <c r="C5" s="66">
        <v>73410364</v>
      </c>
      <c r="D5" s="61">
        <v>32783326</v>
      </c>
      <c r="E5" s="60">
        <f t="shared" ref="E5:E49" si="0">0.14*K5</f>
        <v>5516747.6000000006</v>
      </c>
      <c r="F5" s="60">
        <f t="shared" ref="F5:F49" si="1">K5 *0.2</f>
        <v>7881068</v>
      </c>
      <c r="G5" s="210">
        <f t="shared" ref="G5:G49" si="2">0.3*K5</f>
        <v>11821602</v>
      </c>
      <c r="H5" s="60">
        <f t="shared" ref="H5:H49" si="3">0.16*K5</f>
        <v>6304854.4000000004</v>
      </c>
      <c r="I5" s="60">
        <f t="shared" ref="I5:I49" si="4">0.15*K5</f>
        <v>5910801</v>
      </c>
      <c r="J5" s="60">
        <f t="shared" ref="J5:J49" si="5">0.05*K5</f>
        <v>1970267</v>
      </c>
      <c r="K5" s="60">
        <v>39405340</v>
      </c>
      <c r="L5" s="62">
        <f t="shared" ref="L5:L49" si="6">K5+D5+C5</f>
        <v>145599030</v>
      </c>
      <c r="N5" s="51">
        <v>2019</v>
      </c>
    </row>
    <row r="6" spans="1:14" ht="12.75">
      <c r="A6" s="69" t="s">
        <v>849</v>
      </c>
      <c r="B6" s="70">
        <v>2016</v>
      </c>
      <c r="C6" s="67">
        <v>71572553</v>
      </c>
      <c r="D6" s="61">
        <v>32343639</v>
      </c>
      <c r="E6" s="60">
        <f t="shared" si="0"/>
        <v>6088890.6400000006</v>
      </c>
      <c r="F6" s="60">
        <f t="shared" si="1"/>
        <v>8698415.2000000011</v>
      </c>
      <c r="G6" s="210">
        <f t="shared" si="2"/>
        <v>13047622.799999999</v>
      </c>
      <c r="H6" s="60">
        <f t="shared" si="3"/>
        <v>6958732.1600000001</v>
      </c>
      <c r="I6" s="60">
        <f t="shared" si="4"/>
        <v>6523811.3999999994</v>
      </c>
      <c r="J6" s="60">
        <f t="shared" si="5"/>
        <v>2174603.8000000003</v>
      </c>
      <c r="K6" s="61">
        <v>43492076</v>
      </c>
      <c r="L6" s="62">
        <f t="shared" si="6"/>
        <v>147408268</v>
      </c>
    </row>
    <row r="7" spans="1:14" ht="12.75">
      <c r="A7" s="69" t="s">
        <v>850</v>
      </c>
      <c r="B7" s="70">
        <v>2016</v>
      </c>
      <c r="C7" s="67">
        <v>71056485</v>
      </c>
      <c r="D7" s="61">
        <v>33671565</v>
      </c>
      <c r="E7" s="60">
        <f t="shared" si="0"/>
        <v>4345644.1000000006</v>
      </c>
      <c r="F7" s="60">
        <f t="shared" si="1"/>
        <v>6208063</v>
      </c>
      <c r="G7" s="210">
        <f t="shared" si="2"/>
        <v>9312094.5</v>
      </c>
      <c r="H7" s="60">
        <f t="shared" si="3"/>
        <v>4966450.4000000004</v>
      </c>
      <c r="I7" s="60">
        <f t="shared" si="4"/>
        <v>4656047.25</v>
      </c>
      <c r="J7" s="60">
        <f t="shared" si="5"/>
        <v>1552015.75</v>
      </c>
      <c r="K7" s="61">
        <v>31040315</v>
      </c>
      <c r="L7" s="62">
        <f t="shared" si="6"/>
        <v>135768365</v>
      </c>
    </row>
    <row r="8" spans="1:14" ht="12.75">
      <c r="A8" s="69" t="s">
        <v>851</v>
      </c>
      <c r="B8" s="70">
        <v>2016</v>
      </c>
      <c r="C8" s="67">
        <v>71499303</v>
      </c>
      <c r="D8" s="61">
        <v>34220582</v>
      </c>
      <c r="E8" s="60">
        <f t="shared" si="0"/>
        <v>5406794.1200000001</v>
      </c>
      <c r="F8" s="60">
        <f t="shared" si="1"/>
        <v>7723991.6000000006</v>
      </c>
      <c r="G8" s="210">
        <f t="shared" si="2"/>
        <v>11585987.4</v>
      </c>
      <c r="H8" s="60">
        <f t="shared" si="3"/>
        <v>6179193.2800000003</v>
      </c>
      <c r="I8" s="60">
        <f t="shared" si="4"/>
        <v>5792993.7000000002</v>
      </c>
      <c r="J8" s="60">
        <f t="shared" si="5"/>
        <v>1930997.9000000001</v>
      </c>
      <c r="K8" s="61">
        <v>38619958</v>
      </c>
      <c r="L8" s="62">
        <f t="shared" si="6"/>
        <v>144339843</v>
      </c>
    </row>
    <row r="9" spans="1:14" ht="12.75">
      <c r="A9" s="69" t="s">
        <v>852</v>
      </c>
      <c r="B9" s="70">
        <v>2016</v>
      </c>
      <c r="C9" s="67">
        <v>72568803</v>
      </c>
      <c r="D9" s="61">
        <v>34654053</v>
      </c>
      <c r="E9" s="60">
        <f t="shared" si="0"/>
        <v>4838978.9000000004</v>
      </c>
      <c r="F9" s="60">
        <f t="shared" si="1"/>
        <v>6912827</v>
      </c>
      <c r="G9" s="210">
        <f t="shared" si="2"/>
        <v>10369240.5</v>
      </c>
      <c r="H9" s="60">
        <f t="shared" si="3"/>
        <v>5530261.6000000006</v>
      </c>
      <c r="I9" s="60">
        <f t="shared" si="4"/>
        <v>5184620.25</v>
      </c>
      <c r="J9" s="60">
        <f t="shared" si="5"/>
        <v>1728206.75</v>
      </c>
      <c r="K9" s="61">
        <v>34564135</v>
      </c>
      <c r="L9" s="62">
        <f t="shared" si="6"/>
        <v>141786991</v>
      </c>
    </row>
    <row r="10" spans="1:14" ht="12.75">
      <c r="A10" s="69" t="s">
        <v>853</v>
      </c>
      <c r="B10" s="70">
        <v>2016</v>
      </c>
      <c r="C10" s="67">
        <v>72496647</v>
      </c>
      <c r="D10" s="61">
        <v>32495537</v>
      </c>
      <c r="E10" s="60">
        <f t="shared" si="0"/>
        <v>4736475.24</v>
      </c>
      <c r="F10" s="60">
        <f t="shared" si="1"/>
        <v>6766393.2000000002</v>
      </c>
      <c r="G10" s="210">
        <f t="shared" si="2"/>
        <v>10149589.799999999</v>
      </c>
      <c r="H10" s="60">
        <f t="shared" si="3"/>
        <v>5413114.5600000005</v>
      </c>
      <c r="I10" s="60">
        <f t="shared" si="4"/>
        <v>5074794.8999999994</v>
      </c>
      <c r="J10" s="60">
        <f t="shared" si="5"/>
        <v>1691598.3</v>
      </c>
      <c r="K10" s="61">
        <v>33831966</v>
      </c>
      <c r="L10" s="62">
        <f t="shared" si="6"/>
        <v>138824150</v>
      </c>
    </row>
    <row r="11" spans="1:14" ht="12.75">
      <c r="A11" s="69" t="s">
        <v>854</v>
      </c>
      <c r="B11" s="70">
        <v>2016</v>
      </c>
      <c r="C11" s="67">
        <v>74758537</v>
      </c>
      <c r="D11" s="61">
        <v>32331219</v>
      </c>
      <c r="E11" s="60">
        <f t="shared" si="0"/>
        <v>4214138.6000000006</v>
      </c>
      <c r="F11" s="60">
        <f t="shared" si="1"/>
        <v>6020198</v>
      </c>
      <c r="G11" s="210">
        <f t="shared" si="2"/>
        <v>9030297</v>
      </c>
      <c r="H11" s="60">
        <f t="shared" si="3"/>
        <v>4816158.4000000004</v>
      </c>
      <c r="I11" s="60">
        <f t="shared" si="4"/>
        <v>4515148.5</v>
      </c>
      <c r="J11" s="60">
        <f t="shared" si="5"/>
        <v>1505049.5</v>
      </c>
      <c r="K11" s="61">
        <v>30100990</v>
      </c>
      <c r="L11" s="62">
        <f t="shared" si="6"/>
        <v>137190746</v>
      </c>
    </row>
    <row r="12" spans="1:14" ht="12.75">
      <c r="A12" s="69" t="s">
        <v>855</v>
      </c>
      <c r="B12" s="70">
        <v>2016</v>
      </c>
      <c r="C12" s="67">
        <v>74168041</v>
      </c>
      <c r="D12" s="61">
        <v>31025035</v>
      </c>
      <c r="E12" s="60">
        <f t="shared" si="0"/>
        <v>5857562.0600000005</v>
      </c>
      <c r="F12" s="60">
        <f t="shared" si="1"/>
        <v>8367945.8000000007</v>
      </c>
      <c r="G12" s="210">
        <f t="shared" si="2"/>
        <v>12551918.699999999</v>
      </c>
      <c r="H12" s="60">
        <f t="shared" si="3"/>
        <v>6694356.6400000006</v>
      </c>
      <c r="I12" s="60">
        <f t="shared" si="4"/>
        <v>6275959.3499999996</v>
      </c>
      <c r="J12" s="60">
        <f t="shared" si="5"/>
        <v>2091986.4500000002</v>
      </c>
      <c r="K12" s="61">
        <v>41839729</v>
      </c>
      <c r="L12" s="62">
        <f t="shared" si="6"/>
        <v>147032805</v>
      </c>
    </row>
    <row r="13" spans="1:14" ht="12.75">
      <c r="A13" s="69" t="s">
        <v>856</v>
      </c>
      <c r="B13" s="70">
        <v>2016</v>
      </c>
      <c r="C13" s="67">
        <v>74035506</v>
      </c>
      <c r="D13" s="61">
        <v>33620371</v>
      </c>
      <c r="E13" s="60">
        <f t="shared" si="0"/>
        <v>6278394.9200000009</v>
      </c>
      <c r="F13" s="60">
        <f t="shared" si="1"/>
        <v>8969135.5999999996</v>
      </c>
      <c r="G13" s="210">
        <f t="shared" si="2"/>
        <v>13453703.4</v>
      </c>
      <c r="H13" s="60">
        <f t="shared" si="3"/>
        <v>7175308.4800000004</v>
      </c>
      <c r="I13" s="60">
        <f t="shared" si="4"/>
        <v>6726851.7000000002</v>
      </c>
      <c r="J13" s="60">
        <f t="shared" si="5"/>
        <v>2242283.9</v>
      </c>
      <c r="K13" s="61">
        <v>44845678</v>
      </c>
      <c r="L13" s="62">
        <f t="shared" si="6"/>
        <v>152501555</v>
      </c>
    </row>
    <row r="14" spans="1:14" ht="12.75">
      <c r="A14" s="69" t="s">
        <v>857</v>
      </c>
      <c r="B14" s="70">
        <v>2016</v>
      </c>
      <c r="C14" s="67">
        <v>71846743</v>
      </c>
      <c r="D14" s="61">
        <v>33309799</v>
      </c>
      <c r="E14" s="60">
        <f t="shared" si="0"/>
        <v>6176152.2200000007</v>
      </c>
      <c r="F14" s="60">
        <f t="shared" si="1"/>
        <v>8823074.5999999996</v>
      </c>
      <c r="G14" s="210">
        <f t="shared" si="2"/>
        <v>13234611.9</v>
      </c>
      <c r="H14" s="60">
        <f t="shared" si="3"/>
        <v>7058459.6799999997</v>
      </c>
      <c r="I14" s="60">
        <f t="shared" si="4"/>
        <v>6617305.9500000002</v>
      </c>
      <c r="J14" s="60">
        <f t="shared" si="5"/>
        <v>2205768.65</v>
      </c>
      <c r="K14" s="61">
        <v>44115373</v>
      </c>
      <c r="L14" s="62">
        <f t="shared" si="6"/>
        <v>149271915</v>
      </c>
    </row>
    <row r="15" spans="1:14" ht="12.75">
      <c r="A15" s="69" t="s">
        <v>858</v>
      </c>
      <c r="B15" s="70">
        <v>2016</v>
      </c>
      <c r="C15" s="67">
        <v>70820420</v>
      </c>
      <c r="D15" s="61">
        <v>32524851</v>
      </c>
      <c r="E15" s="60">
        <f t="shared" si="0"/>
        <v>5943060.3400000008</v>
      </c>
      <c r="F15" s="60">
        <f t="shared" si="1"/>
        <v>8490086.2000000011</v>
      </c>
      <c r="G15" s="210">
        <f t="shared" si="2"/>
        <v>12735129.299999999</v>
      </c>
      <c r="H15" s="60">
        <f t="shared" si="3"/>
        <v>6792068.96</v>
      </c>
      <c r="I15" s="60">
        <f t="shared" si="4"/>
        <v>6367564.6499999994</v>
      </c>
      <c r="J15" s="60">
        <f t="shared" si="5"/>
        <v>2122521.5500000003</v>
      </c>
      <c r="K15" s="61">
        <v>42450431</v>
      </c>
      <c r="L15" s="62">
        <f t="shared" si="6"/>
        <v>145795702</v>
      </c>
    </row>
    <row r="16" spans="1:14" ht="12.75">
      <c r="A16" s="69" t="s">
        <v>859</v>
      </c>
      <c r="B16" s="70">
        <v>2016</v>
      </c>
      <c r="C16" s="67">
        <v>72428100</v>
      </c>
      <c r="D16" s="61">
        <v>30859394</v>
      </c>
      <c r="E16" s="60">
        <f t="shared" si="0"/>
        <v>4846305.3800000008</v>
      </c>
      <c r="F16" s="60">
        <f t="shared" si="1"/>
        <v>6923293.4000000004</v>
      </c>
      <c r="G16" s="210">
        <f t="shared" si="2"/>
        <v>10384940.1</v>
      </c>
      <c r="H16" s="60">
        <f t="shared" si="3"/>
        <v>5538634.7199999997</v>
      </c>
      <c r="I16" s="60">
        <f t="shared" si="4"/>
        <v>5192470.05</v>
      </c>
      <c r="J16" s="60">
        <f t="shared" si="5"/>
        <v>1730823.35</v>
      </c>
      <c r="K16" s="61">
        <v>34616467</v>
      </c>
      <c r="L16" s="62">
        <f t="shared" si="6"/>
        <v>137903961</v>
      </c>
    </row>
    <row r="17" spans="1:12" ht="12.75">
      <c r="A17" s="69" t="s">
        <v>848</v>
      </c>
      <c r="B17" s="70">
        <v>2017</v>
      </c>
      <c r="C17" s="67">
        <v>81870408</v>
      </c>
      <c r="D17" s="61">
        <v>47512780</v>
      </c>
      <c r="E17" s="60">
        <f t="shared" si="0"/>
        <v>6740442.5200000005</v>
      </c>
      <c r="F17" s="60">
        <f t="shared" si="1"/>
        <v>9629203.5999999996</v>
      </c>
      <c r="G17" s="210">
        <f t="shared" si="2"/>
        <v>14443805.4</v>
      </c>
      <c r="H17" s="60">
        <f t="shared" si="3"/>
        <v>7703362.8799999999</v>
      </c>
      <c r="I17" s="60">
        <f t="shared" si="4"/>
        <v>7221902.7000000002</v>
      </c>
      <c r="J17" s="60">
        <f t="shared" si="5"/>
        <v>2407300.9</v>
      </c>
      <c r="K17" s="61">
        <v>48146018</v>
      </c>
      <c r="L17" s="62">
        <f t="shared" si="6"/>
        <v>177529206</v>
      </c>
    </row>
    <row r="18" spans="1:12" ht="12.75">
      <c r="A18" s="69" t="s">
        <v>849</v>
      </c>
      <c r="B18" s="70">
        <v>2017</v>
      </c>
      <c r="C18" s="67">
        <v>88616671</v>
      </c>
      <c r="D18" s="61">
        <v>47778368</v>
      </c>
      <c r="E18" s="60">
        <f t="shared" si="0"/>
        <v>6707065.4000000004</v>
      </c>
      <c r="F18" s="60">
        <f t="shared" si="1"/>
        <v>9581522</v>
      </c>
      <c r="G18" s="210">
        <f t="shared" si="2"/>
        <v>14372283</v>
      </c>
      <c r="H18" s="60">
        <f t="shared" si="3"/>
        <v>7665217.6000000006</v>
      </c>
      <c r="I18" s="60">
        <f t="shared" si="4"/>
        <v>7186141.5</v>
      </c>
      <c r="J18" s="60">
        <f t="shared" si="5"/>
        <v>2395380.5</v>
      </c>
      <c r="K18" s="61">
        <v>47907610</v>
      </c>
      <c r="L18" s="62">
        <f t="shared" si="6"/>
        <v>184302649</v>
      </c>
    </row>
    <row r="19" spans="1:12" ht="12.75">
      <c r="A19" s="69" t="s">
        <v>850</v>
      </c>
      <c r="B19" s="70">
        <v>2017</v>
      </c>
      <c r="C19" s="67">
        <v>89222902</v>
      </c>
      <c r="D19" s="61">
        <v>47363826</v>
      </c>
      <c r="E19" s="60">
        <f t="shared" si="0"/>
        <v>6584490.7800000003</v>
      </c>
      <c r="F19" s="60">
        <f t="shared" si="1"/>
        <v>9406415.4000000004</v>
      </c>
      <c r="G19" s="210">
        <f t="shared" si="2"/>
        <v>14109623.1</v>
      </c>
      <c r="H19" s="60">
        <f t="shared" si="3"/>
        <v>7525132.3200000003</v>
      </c>
      <c r="I19" s="60">
        <f t="shared" si="4"/>
        <v>7054811.5499999998</v>
      </c>
      <c r="J19" s="60">
        <f t="shared" si="5"/>
        <v>2351603.85</v>
      </c>
      <c r="K19" s="61">
        <v>47032077</v>
      </c>
      <c r="L19" s="62">
        <f t="shared" si="6"/>
        <v>183618805</v>
      </c>
    </row>
    <row r="20" spans="1:12" ht="12.75">
      <c r="A20" s="69" t="s">
        <v>851</v>
      </c>
      <c r="B20" s="70">
        <v>2017</v>
      </c>
      <c r="C20" s="67">
        <v>78417624</v>
      </c>
      <c r="D20" s="61">
        <v>44258148</v>
      </c>
      <c r="E20" s="60">
        <f t="shared" si="0"/>
        <v>6947574.0600000005</v>
      </c>
      <c r="F20" s="60">
        <f t="shared" si="1"/>
        <v>9925105.8000000007</v>
      </c>
      <c r="G20" s="210">
        <f t="shared" si="2"/>
        <v>14887658.699999999</v>
      </c>
      <c r="H20" s="60">
        <f t="shared" si="3"/>
        <v>7940084.6400000006</v>
      </c>
      <c r="I20" s="60">
        <f t="shared" si="4"/>
        <v>7443829.3499999996</v>
      </c>
      <c r="J20" s="60">
        <f t="shared" si="5"/>
        <v>2481276.4500000002</v>
      </c>
      <c r="K20" s="61">
        <v>49625529</v>
      </c>
      <c r="L20" s="62">
        <f t="shared" si="6"/>
        <v>172301301</v>
      </c>
    </row>
    <row r="21" spans="1:12" ht="12.75">
      <c r="A21" s="69" t="s">
        <v>852</v>
      </c>
      <c r="B21" s="70">
        <v>2017</v>
      </c>
      <c r="C21" s="67">
        <v>88937309</v>
      </c>
      <c r="D21" s="61">
        <v>37481024</v>
      </c>
      <c r="E21" s="60">
        <f t="shared" si="0"/>
        <v>6841616.3200000003</v>
      </c>
      <c r="F21" s="60">
        <f t="shared" si="1"/>
        <v>9773737.5999999996</v>
      </c>
      <c r="G21" s="210">
        <f t="shared" si="2"/>
        <v>14660606.4</v>
      </c>
      <c r="H21" s="60">
        <f t="shared" si="3"/>
        <v>7818990.0800000001</v>
      </c>
      <c r="I21" s="60">
        <f t="shared" si="4"/>
        <v>7330303.2000000002</v>
      </c>
      <c r="J21" s="60">
        <f t="shared" si="5"/>
        <v>2443434.4</v>
      </c>
      <c r="K21" s="61">
        <v>48868688</v>
      </c>
      <c r="L21" s="62">
        <f t="shared" si="6"/>
        <v>175287021</v>
      </c>
    </row>
    <row r="22" spans="1:12" ht="12.75">
      <c r="A22" s="69" t="s">
        <v>853</v>
      </c>
      <c r="B22" s="70">
        <v>2017</v>
      </c>
      <c r="C22" s="67">
        <v>74176217</v>
      </c>
      <c r="D22" s="61">
        <v>47785506</v>
      </c>
      <c r="E22" s="60">
        <f t="shared" si="0"/>
        <v>5964904.4000000004</v>
      </c>
      <c r="F22" s="60">
        <f t="shared" si="1"/>
        <v>8521292</v>
      </c>
      <c r="G22" s="210">
        <f t="shared" si="2"/>
        <v>12781938</v>
      </c>
      <c r="H22" s="60">
        <f t="shared" si="3"/>
        <v>6817033.6000000006</v>
      </c>
      <c r="I22" s="60">
        <f t="shared" si="4"/>
        <v>6390969</v>
      </c>
      <c r="J22" s="60">
        <f t="shared" si="5"/>
        <v>2130323</v>
      </c>
      <c r="K22" s="61">
        <v>42606460</v>
      </c>
      <c r="L22" s="62">
        <f t="shared" si="6"/>
        <v>164568183</v>
      </c>
    </row>
    <row r="23" spans="1:12" ht="12.75">
      <c r="A23" s="69" t="s">
        <v>854</v>
      </c>
      <c r="B23" s="70">
        <v>2017</v>
      </c>
      <c r="C23" s="67">
        <v>80202147</v>
      </c>
      <c r="D23" s="61">
        <v>45240676</v>
      </c>
      <c r="E23" s="60">
        <f t="shared" si="0"/>
        <v>5764037.1600000001</v>
      </c>
      <c r="F23" s="60">
        <f t="shared" si="1"/>
        <v>8234338.8000000007</v>
      </c>
      <c r="G23" s="210">
        <f t="shared" si="2"/>
        <v>12351508.199999999</v>
      </c>
      <c r="H23" s="60">
        <f t="shared" si="3"/>
        <v>6587471.04</v>
      </c>
      <c r="I23" s="60">
        <f t="shared" si="4"/>
        <v>6175754.0999999996</v>
      </c>
      <c r="J23" s="60">
        <f t="shared" si="5"/>
        <v>2058584.7000000002</v>
      </c>
      <c r="K23" s="61">
        <v>41171694</v>
      </c>
      <c r="L23" s="62">
        <f t="shared" si="6"/>
        <v>166614517</v>
      </c>
    </row>
    <row r="24" spans="1:12" ht="12.75">
      <c r="A24" s="69" t="s">
        <v>855</v>
      </c>
      <c r="B24" s="70">
        <v>2017</v>
      </c>
      <c r="C24" s="67">
        <v>81632052</v>
      </c>
      <c r="D24" s="61">
        <v>40579760</v>
      </c>
      <c r="E24" s="60">
        <f t="shared" si="0"/>
        <v>6547339.9600000009</v>
      </c>
      <c r="F24" s="60">
        <f t="shared" si="1"/>
        <v>9353342.8000000007</v>
      </c>
      <c r="G24" s="210">
        <f t="shared" si="2"/>
        <v>14030014.199999999</v>
      </c>
      <c r="H24" s="60">
        <f t="shared" si="3"/>
        <v>7482674.2400000002</v>
      </c>
      <c r="I24" s="60">
        <f t="shared" si="4"/>
        <v>7015007.0999999996</v>
      </c>
      <c r="J24" s="60">
        <f t="shared" si="5"/>
        <v>2338335.7000000002</v>
      </c>
      <c r="K24" s="61">
        <v>46766714</v>
      </c>
      <c r="L24" s="62">
        <f t="shared" si="6"/>
        <v>168978526</v>
      </c>
    </row>
    <row r="25" spans="1:12" ht="12.75">
      <c r="A25" s="69" t="s">
        <v>856</v>
      </c>
      <c r="B25" s="70">
        <v>2017</v>
      </c>
      <c r="C25" s="67">
        <v>79136571</v>
      </c>
      <c r="D25" s="61">
        <v>44122485</v>
      </c>
      <c r="E25" s="60">
        <f t="shared" si="0"/>
        <v>6259165.6400000006</v>
      </c>
      <c r="F25" s="60">
        <f t="shared" si="1"/>
        <v>8941665.2000000011</v>
      </c>
      <c r="G25" s="210">
        <f t="shared" si="2"/>
        <v>13412497.799999999</v>
      </c>
      <c r="H25" s="60">
        <f t="shared" si="3"/>
        <v>7153332.1600000001</v>
      </c>
      <c r="I25" s="60">
        <f t="shared" si="4"/>
        <v>6706248.8999999994</v>
      </c>
      <c r="J25" s="60">
        <f t="shared" si="5"/>
        <v>2235416.3000000003</v>
      </c>
      <c r="K25" s="61">
        <v>44708326</v>
      </c>
      <c r="L25" s="62">
        <f t="shared" si="6"/>
        <v>167967382</v>
      </c>
    </row>
    <row r="26" spans="1:12" ht="12.75">
      <c r="A26" s="69" t="s">
        <v>857</v>
      </c>
      <c r="B26" s="70">
        <v>2017</v>
      </c>
      <c r="C26" s="67">
        <v>71011182</v>
      </c>
      <c r="D26" s="61">
        <v>39606751</v>
      </c>
      <c r="E26" s="60">
        <f t="shared" si="0"/>
        <v>6835386.1800000006</v>
      </c>
      <c r="F26" s="60">
        <f t="shared" si="1"/>
        <v>9764837.4000000004</v>
      </c>
      <c r="G26" s="210">
        <f t="shared" si="2"/>
        <v>14647256.1</v>
      </c>
      <c r="H26" s="60">
        <f t="shared" si="3"/>
        <v>7811869.9199999999</v>
      </c>
      <c r="I26" s="60">
        <f t="shared" si="4"/>
        <v>7323628.0499999998</v>
      </c>
      <c r="J26" s="60">
        <f t="shared" si="5"/>
        <v>2441209.35</v>
      </c>
      <c r="K26" s="61">
        <v>48824187</v>
      </c>
      <c r="L26" s="62">
        <f t="shared" si="6"/>
        <v>159442120</v>
      </c>
    </row>
    <row r="27" spans="1:12" ht="12.75">
      <c r="A27" s="69" t="s">
        <v>858</v>
      </c>
      <c r="B27" s="70">
        <v>2017</v>
      </c>
      <c r="C27" s="67">
        <v>80354705</v>
      </c>
      <c r="D27" s="61">
        <v>36558190</v>
      </c>
      <c r="E27" s="60">
        <f t="shared" si="0"/>
        <v>6725336.5200000005</v>
      </c>
      <c r="F27" s="60">
        <f t="shared" si="1"/>
        <v>9607623.5999999996</v>
      </c>
      <c r="G27" s="210">
        <f t="shared" si="2"/>
        <v>14411435.4</v>
      </c>
      <c r="H27" s="60">
        <f t="shared" si="3"/>
        <v>7686098.8799999999</v>
      </c>
      <c r="I27" s="60">
        <f t="shared" si="4"/>
        <v>7205717.7000000002</v>
      </c>
      <c r="J27" s="60">
        <f t="shared" si="5"/>
        <v>2401905.9</v>
      </c>
      <c r="K27" s="61">
        <v>48038118</v>
      </c>
      <c r="L27" s="62">
        <f t="shared" si="6"/>
        <v>164951013</v>
      </c>
    </row>
    <row r="28" spans="1:12" ht="12.75">
      <c r="A28" s="69" t="s">
        <v>859</v>
      </c>
      <c r="B28" s="70">
        <v>2017</v>
      </c>
      <c r="C28" s="67">
        <v>70582780</v>
      </c>
      <c r="D28" s="61">
        <v>47249670</v>
      </c>
      <c r="E28" s="60">
        <f t="shared" si="0"/>
        <v>6833676.7800000003</v>
      </c>
      <c r="F28" s="60">
        <f t="shared" si="1"/>
        <v>9762395.4000000004</v>
      </c>
      <c r="G28" s="210">
        <f t="shared" si="2"/>
        <v>14643593.1</v>
      </c>
      <c r="H28" s="60">
        <f t="shared" si="3"/>
        <v>7809916.3200000003</v>
      </c>
      <c r="I28" s="60">
        <f t="shared" si="4"/>
        <v>7321796.5499999998</v>
      </c>
      <c r="J28" s="60">
        <f t="shared" si="5"/>
        <v>2440598.85</v>
      </c>
      <c r="K28" s="61">
        <v>48811977</v>
      </c>
      <c r="L28" s="62">
        <f t="shared" si="6"/>
        <v>166644427</v>
      </c>
    </row>
    <row r="29" spans="1:12" ht="12.75">
      <c r="A29" s="69" t="s">
        <v>848</v>
      </c>
      <c r="B29" s="70">
        <v>2018</v>
      </c>
      <c r="C29" s="67">
        <v>98229392</v>
      </c>
      <c r="D29" s="61">
        <v>59269961</v>
      </c>
      <c r="E29" s="60">
        <f t="shared" si="0"/>
        <v>8244806.080000001</v>
      </c>
      <c r="F29" s="60">
        <f t="shared" si="1"/>
        <v>11778294.4</v>
      </c>
      <c r="G29" s="210">
        <f t="shared" si="2"/>
        <v>17667441.599999998</v>
      </c>
      <c r="H29" s="60">
        <f t="shared" si="3"/>
        <v>9422635.5199999996</v>
      </c>
      <c r="I29" s="60">
        <f t="shared" si="4"/>
        <v>8833720.7999999989</v>
      </c>
      <c r="J29" s="60">
        <f t="shared" si="5"/>
        <v>2944573.6</v>
      </c>
      <c r="K29" s="61">
        <v>58891472</v>
      </c>
      <c r="L29" s="62">
        <f t="shared" si="6"/>
        <v>216390825</v>
      </c>
    </row>
    <row r="30" spans="1:12" ht="12.75">
      <c r="A30" s="69" t="s">
        <v>849</v>
      </c>
      <c r="B30" s="70">
        <v>2018</v>
      </c>
      <c r="C30" s="67">
        <v>98211131</v>
      </c>
      <c r="D30" s="61">
        <v>59851684</v>
      </c>
      <c r="E30" s="60">
        <f t="shared" si="0"/>
        <v>8061542.8600000003</v>
      </c>
      <c r="F30" s="60">
        <f t="shared" si="1"/>
        <v>11516489.800000001</v>
      </c>
      <c r="G30" s="210">
        <f t="shared" si="2"/>
        <v>17274734.699999999</v>
      </c>
      <c r="H30" s="60">
        <f t="shared" si="3"/>
        <v>9213191.8399999999</v>
      </c>
      <c r="I30" s="60">
        <f t="shared" si="4"/>
        <v>8637367.3499999996</v>
      </c>
      <c r="J30" s="60">
        <f t="shared" si="5"/>
        <v>2879122.45</v>
      </c>
      <c r="K30" s="61">
        <v>57582449</v>
      </c>
      <c r="L30" s="62">
        <f t="shared" si="6"/>
        <v>215645264</v>
      </c>
    </row>
    <row r="31" spans="1:12" ht="12.75">
      <c r="A31" s="69" t="s">
        <v>850</v>
      </c>
      <c r="B31" s="70">
        <v>2018</v>
      </c>
      <c r="C31" s="67">
        <v>92870411</v>
      </c>
      <c r="D31" s="61">
        <v>60870744</v>
      </c>
      <c r="E31" s="60">
        <f t="shared" si="0"/>
        <v>7784025.620000001</v>
      </c>
      <c r="F31" s="60">
        <f t="shared" si="1"/>
        <v>11120036.600000001</v>
      </c>
      <c r="G31" s="210">
        <f t="shared" si="2"/>
        <v>16680054.899999999</v>
      </c>
      <c r="H31" s="60">
        <f t="shared" si="3"/>
        <v>8896029.2799999993</v>
      </c>
      <c r="I31" s="60">
        <f t="shared" si="4"/>
        <v>8340027.4499999993</v>
      </c>
      <c r="J31" s="60">
        <f t="shared" si="5"/>
        <v>2780009.1500000004</v>
      </c>
      <c r="K31" s="61">
        <v>55600183</v>
      </c>
      <c r="L31" s="62">
        <f t="shared" si="6"/>
        <v>209341338</v>
      </c>
    </row>
    <row r="32" spans="1:12" ht="12.75">
      <c r="A32" s="69" t="s">
        <v>851</v>
      </c>
      <c r="B32" s="70">
        <v>2018</v>
      </c>
      <c r="C32" s="67">
        <v>82816086</v>
      </c>
      <c r="D32" s="61">
        <v>54541752</v>
      </c>
      <c r="E32" s="60">
        <f t="shared" si="0"/>
        <v>7833518.1400000006</v>
      </c>
      <c r="F32" s="60">
        <f t="shared" si="1"/>
        <v>11190740.200000001</v>
      </c>
      <c r="G32" s="210">
        <f t="shared" si="2"/>
        <v>16786110.300000001</v>
      </c>
      <c r="H32" s="60">
        <f t="shared" si="3"/>
        <v>8952592.1600000001</v>
      </c>
      <c r="I32" s="60">
        <f t="shared" si="4"/>
        <v>8393055.1500000004</v>
      </c>
      <c r="J32" s="60">
        <f t="shared" si="5"/>
        <v>2797685.0500000003</v>
      </c>
      <c r="K32" s="61">
        <v>55953701</v>
      </c>
      <c r="L32" s="62">
        <f t="shared" si="6"/>
        <v>193311539</v>
      </c>
    </row>
    <row r="33" spans="1:12" ht="12.75">
      <c r="A33" s="69" t="s">
        <v>852</v>
      </c>
      <c r="B33" s="70">
        <v>2018</v>
      </c>
      <c r="C33" s="67">
        <v>92194965</v>
      </c>
      <c r="D33" s="61">
        <v>60555692</v>
      </c>
      <c r="E33" s="60">
        <f t="shared" si="0"/>
        <v>7328934.620000001</v>
      </c>
      <c r="F33" s="60">
        <f t="shared" si="1"/>
        <v>10469906.600000001</v>
      </c>
      <c r="G33" s="210">
        <f t="shared" si="2"/>
        <v>15704859.899999999</v>
      </c>
      <c r="H33" s="60">
        <f t="shared" si="3"/>
        <v>8375925.2800000003</v>
      </c>
      <c r="I33" s="60">
        <f t="shared" si="4"/>
        <v>7852429.9499999993</v>
      </c>
      <c r="J33" s="60">
        <f t="shared" si="5"/>
        <v>2617476.6500000004</v>
      </c>
      <c r="K33" s="61">
        <v>52349533</v>
      </c>
      <c r="L33" s="62">
        <f t="shared" si="6"/>
        <v>205100190</v>
      </c>
    </row>
    <row r="34" spans="1:12" ht="12.75">
      <c r="A34" s="69" t="s">
        <v>853</v>
      </c>
      <c r="B34" s="70">
        <v>2018</v>
      </c>
      <c r="C34" s="67">
        <v>107673954</v>
      </c>
      <c r="D34" s="61">
        <v>56424063</v>
      </c>
      <c r="E34" s="60">
        <f t="shared" si="0"/>
        <v>7424293.3800000008</v>
      </c>
      <c r="F34" s="60">
        <f t="shared" si="1"/>
        <v>10606133.4</v>
      </c>
      <c r="G34" s="210">
        <f t="shared" si="2"/>
        <v>15909200.1</v>
      </c>
      <c r="H34" s="60">
        <f t="shared" si="3"/>
        <v>8484906.7200000007</v>
      </c>
      <c r="I34" s="60">
        <f t="shared" si="4"/>
        <v>7954600.0499999998</v>
      </c>
      <c r="J34" s="60">
        <f t="shared" si="5"/>
        <v>2651533.35</v>
      </c>
      <c r="K34" s="61">
        <v>53030667</v>
      </c>
      <c r="L34" s="62">
        <f t="shared" si="6"/>
        <v>217128684</v>
      </c>
    </row>
    <row r="35" spans="1:12" ht="12.75">
      <c r="A35" s="69" t="s">
        <v>854</v>
      </c>
      <c r="B35" s="70">
        <v>2018</v>
      </c>
      <c r="C35" s="67">
        <v>105176916</v>
      </c>
      <c r="D35" s="61">
        <v>59768183</v>
      </c>
      <c r="E35" s="60">
        <f t="shared" si="0"/>
        <v>7541331.2800000003</v>
      </c>
      <c r="F35" s="60">
        <f t="shared" si="1"/>
        <v>10773330.4</v>
      </c>
      <c r="G35" s="210">
        <f t="shared" si="2"/>
        <v>16159995.6</v>
      </c>
      <c r="H35" s="60">
        <f t="shared" si="3"/>
        <v>8618664.3200000003</v>
      </c>
      <c r="I35" s="60">
        <f t="shared" si="4"/>
        <v>8079997.7999999998</v>
      </c>
      <c r="J35" s="60">
        <f t="shared" si="5"/>
        <v>2693332.6</v>
      </c>
      <c r="K35" s="61">
        <v>53866652</v>
      </c>
      <c r="L35" s="62">
        <f t="shared" si="6"/>
        <v>218811751</v>
      </c>
    </row>
    <row r="36" spans="1:12" ht="12.75">
      <c r="A36" s="69" t="s">
        <v>855</v>
      </c>
      <c r="B36" s="70">
        <v>2018</v>
      </c>
      <c r="C36" s="67">
        <v>87912000</v>
      </c>
      <c r="D36" s="61">
        <v>58211606</v>
      </c>
      <c r="E36" s="60">
        <f t="shared" si="0"/>
        <v>7528645.8800000008</v>
      </c>
      <c r="F36" s="60">
        <f t="shared" si="1"/>
        <v>10755208.4</v>
      </c>
      <c r="G36" s="210">
        <f t="shared" si="2"/>
        <v>16132812.6</v>
      </c>
      <c r="H36" s="60">
        <f t="shared" si="3"/>
        <v>8604166.7200000007</v>
      </c>
      <c r="I36" s="60">
        <f t="shared" si="4"/>
        <v>8066406.2999999998</v>
      </c>
      <c r="J36" s="60">
        <f t="shared" si="5"/>
        <v>2688802.1</v>
      </c>
      <c r="K36" s="61">
        <v>53776042</v>
      </c>
      <c r="L36" s="62">
        <f t="shared" si="6"/>
        <v>199899648</v>
      </c>
    </row>
    <row r="37" spans="1:12" ht="12.75">
      <c r="A37" s="69" t="s">
        <v>856</v>
      </c>
      <c r="B37" s="70">
        <v>2018</v>
      </c>
      <c r="C37" s="67">
        <v>101519169</v>
      </c>
      <c r="D37" s="61">
        <v>63876439</v>
      </c>
      <c r="E37" s="60">
        <f t="shared" si="0"/>
        <v>7006444.9000000004</v>
      </c>
      <c r="F37" s="60">
        <f t="shared" si="1"/>
        <v>10009207</v>
      </c>
      <c r="G37" s="210">
        <f t="shared" si="2"/>
        <v>15013810.5</v>
      </c>
      <c r="H37" s="60">
        <f t="shared" si="3"/>
        <v>8007365.6000000006</v>
      </c>
      <c r="I37" s="60">
        <f t="shared" si="4"/>
        <v>7506905.25</v>
      </c>
      <c r="J37" s="60">
        <f t="shared" si="5"/>
        <v>2502301.75</v>
      </c>
      <c r="K37" s="61">
        <v>50046035</v>
      </c>
      <c r="L37" s="62">
        <f t="shared" si="6"/>
        <v>215441643</v>
      </c>
    </row>
    <row r="38" spans="1:12" ht="12.75">
      <c r="A38" s="69" t="s">
        <v>857</v>
      </c>
      <c r="B38" s="70">
        <v>2018</v>
      </c>
      <c r="C38" s="67">
        <v>108381183</v>
      </c>
      <c r="D38" s="61">
        <v>60776949</v>
      </c>
      <c r="E38" s="60">
        <f t="shared" si="0"/>
        <v>6616292.7600000007</v>
      </c>
      <c r="F38" s="60">
        <f t="shared" si="1"/>
        <v>9451846.8000000007</v>
      </c>
      <c r="G38" s="210">
        <f t="shared" si="2"/>
        <v>14177770.199999999</v>
      </c>
      <c r="H38" s="60">
        <f t="shared" si="3"/>
        <v>7561477.4400000004</v>
      </c>
      <c r="I38" s="60">
        <f t="shared" si="4"/>
        <v>7088885.0999999996</v>
      </c>
      <c r="J38" s="60">
        <f t="shared" si="5"/>
        <v>2362961.7000000002</v>
      </c>
      <c r="K38" s="61">
        <v>47259234</v>
      </c>
      <c r="L38" s="62">
        <f t="shared" si="6"/>
        <v>216417366</v>
      </c>
    </row>
    <row r="39" spans="1:12" ht="12.75">
      <c r="A39" s="69" t="s">
        <v>858</v>
      </c>
      <c r="B39" s="70">
        <v>2018</v>
      </c>
      <c r="C39" s="67">
        <v>107513244</v>
      </c>
      <c r="D39" s="61">
        <v>52107299</v>
      </c>
      <c r="E39" s="60">
        <f t="shared" si="0"/>
        <v>7462483.5600000005</v>
      </c>
      <c r="F39" s="60">
        <f t="shared" si="1"/>
        <v>10660690.800000001</v>
      </c>
      <c r="G39" s="210">
        <f t="shared" si="2"/>
        <v>15991036.199999999</v>
      </c>
      <c r="H39" s="60">
        <f t="shared" si="3"/>
        <v>8528552.6400000006</v>
      </c>
      <c r="I39" s="60">
        <f t="shared" si="4"/>
        <v>7995518.0999999996</v>
      </c>
      <c r="J39" s="60">
        <f t="shared" si="5"/>
        <v>2665172.7000000002</v>
      </c>
      <c r="K39" s="61">
        <v>53303454</v>
      </c>
      <c r="L39" s="62">
        <f t="shared" si="6"/>
        <v>212923997</v>
      </c>
    </row>
    <row r="40" spans="1:12" ht="12.75">
      <c r="A40" s="69" t="s">
        <v>859</v>
      </c>
      <c r="B40" s="70">
        <v>2018</v>
      </c>
      <c r="C40" s="67">
        <v>95495910</v>
      </c>
      <c r="D40" s="61">
        <v>59174277</v>
      </c>
      <c r="E40" s="60">
        <f t="shared" si="0"/>
        <v>7977270.2800000012</v>
      </c>
      <c r="F40" s="60">
        <f t="shared" si="1"/>
        <v>11396100.4</v>
      </c>
      <c r="G40" s="210">
        <f t="shared" si="2"/>
        <v>17094150.599999998</v>
      </c>
      <c r="H40" s="60">
        <f t="shared" si="3"/>
        <v>9116880.3200000003</v>
      </c>
      <c r="I40" s="60">
        <f t="shared" si="4"/>
        <v>8547075.2999999989</v>
      </c>
      <c r="J40" s="60">
        <f t="shared" si="5"/>
        <v>2849025.1</v>
      </c>
      <c r="K40" s="61">
        <v>56980502</v>
      </c>
      <c r="L40" s="62">
        <f t="shared" si="6"/>
        <v>211650689</v>
      </c>
    </row>
    <row r="41" spans="1:12" ht="12.75">
      <c r="A41" s="69" t="s">
        <v>848</v>
      </c>
      <c r="B41" s="70">
        <v>2019</v>
      </c>
      <c r="C41" s="67">
        <v>100591450</v>
      </c>
      <c r="D41" s="61">
        <v>68214416</v>
      </c>
      <c r="E41" s="60">
        <f t="shared" si="0"/>
        <v>8819579.8600000013</v>
      </c>
      <c r="F41" s="60">
        <f t="shared" si="1"/>
        <v>12599399.800000001</v>
      </c>
      <c r="G41" s="210">
        <f t="shared" si="2"/>
        <v>18899099.699999999</v>
      </c>
      <c r="H41" s="60">
        <f t="shared" si="3"/>
        <v>10079519.84</v>
      </c>
      <c r="I41" s="60">
        <f t="shared" si="4"/>
        <v>9449549.8499999996</v>
      </c>
      <c r="J41" s="60">
        <f t="shared" si="5"/>
        <v>3149849.95</v>
      </c>
      <c r="K41" s="61">
        <v>62996999</v>
      </c>
      <c r="L41" s="62">
        <f t="shared" si="6"/>
        <v>231802865</v>
      </c>
    </row>
    <row r="42" spans="1:12" ht="12.75">
      <c r="A42" s="69" t="s">
        <v>849</v>
      </c>
      <c r="B42" s="70">
        <v>2019</v>
      </c>
      <c r="C42" s="67">
        <v>103896728</v>
      </c>
      <c r="D42" s="61">
        <v>69490972</v>
      </c>
      <c r="E42" s="60">
        <f t="shared" si="0"/>
        <v>8686870.9199999999</v>
      </c>
      <c r="F42" s="60">
        <f t="shared" si="1"/>
        <v>12409815.600000001</v>
      </c>
      <c r="G42" s="210">
        <f t="shared" si="2"/>
        <v>18614723.399999999</v>
      </c>
      <c r="H42" s="60">
        <f t="shared" si="3"/>
        <v>9927852.4800000004</v>
      </c>
      <c r="I42" s="60">
        <f t="shared" si="4"/>
        <v>9307361.6999999993</v>
      </c>
      <c r="J42" s="60">
        <f t="shared" si="5"/>
        <v>3102453.9000000004</v>
      </c>
      <c r="K42" s="61">
        <v>62049078</v>
      </c>
      <c r="L42" s="62">
        <f t="shared" si="6"/>
        <v>235436778</v>
      </c>
    </row>
    <row r="43" spans="1:12" ht="12.75">
      <c r="A43" s="69" t="s">
        <v>850</v>
      </c>
      <c r="B43" s="70">
        <v>2019</v>
      </c>
      <c r="C43" s="67">
        <v>104314447</v>
      </c>
      <c r="D43" s="61">
        <v>71406523</v>
      </c>
      <c r="E43" s="60">
        <f t="shared" si="0"/>
        <v>8940957.2000000011</v>
      </c>
      <c r="F43" s="60">
        <f t="shared" si="1"/>
        <v>12772796</v>
      </c>
      <c r="G43" s="210">
        <f t="shared" si="2"/>
        <v>19159194</v>
      </c>
      <c r="H43" s="60">
        <f t="shared" si="3"/>
        <v>10218236.800000001</v>
      </c>
      <c r="I43" s="60">
        <f t="shared" si="4"/>
        <v>9579597</v>
      </c>
      <c r="J43" s="60">
        <f t="shared" si="5"/>
        <v>3193199</v>
      </c>
      <c r="K43" s="61">
        <v>63863980</v>
      </c>
      <c r="L43" s="62">
        <f t="shared" si="6"/>
        <v>239584950</v>
      </c>
    </row>
    <row r="44" spans="1:12" ht="12.75">
      <c r="A44" s="69" t="s">
        <v>851</v>
      </c>
      <c r="B44" s="70">
        <v>2019</v>
      </c>
      <c r="C44" s="67">
        <v>102135189</v>
      </c>
      <c r="D44" s="61">
        <v>68255914</v>
      </c>
      <c r="E44" s="60">
        <f t="shared" si="0"/>
        <v>8433863.3400000017</v>
      </c>
      <c r="F44" s="60">
        <f t="shared" si="1"/>
        <v>12048376.200000001</v>
      </c>
      <c r="G44" s="210">
        <f t="shared" si="2"/>
        <v>18072564.300000001</v>
      </c>
      <c r="H44" s="60">
        <f t="shared" si="3"/>
        <v>9638700.9600000009</v>
      </c>
      <c r="I44" s="60">
        <f t="shared" si="4"/>
        <v>9036282.1500000004</v>
      </c>
      <c r="J44" s="60">
        <f t="shared" si="5"/>
        <v>3012094.0500000003</v>
      </c>
      <c r="K44" s="61">
        <v>60241881</v>
      </c>
      <c r="L44" s="62">
        <f t="shared" si="6"/>
        <v>230632984</v>
      </c>
    </row>
    <row r="45" spans="1:12" ht="12.75">
      <c r="A45" s="69" t="s">
        <v>852</v>
      </c>
      <c r="B45" s="70">
        <v>2019</v>
      </c>
      <c r="C45" s="67">
        <v>111387732</v>
      </c>
      <c r="D45" s="61">
        <v>65449267</v>
      </c>
      <c r="E45" s="60">
        <f t="shared" si="0"/>
        <v>8546904.2400000002</v>
      </c>
      <c r="F45" s="60">
        <f t="shared" si="1"/>
        <v>12209863.200000001</v>
      </c>
      <c r="G45" s="210">
        <f t="shared" si="2"/>
        <v>18314794.800000001</v>
      </c>
      <c r="H45" s="60">
        <f t="shared" si="3"/>
        <v>9767890.5600000005</v>
      </c>
      <c r="I45" s="60">
        <f t="shared" si="4"/>
        <v>9157397.4000000004</v>
      </c>
      <c r="J45" s="60">
        <f t="shared" si="5"/>
        <v>3052465.8000000003</v>
      </c>
      <c r="K45" s="61">
        <v>61049316</v>
      </c>
      <c r="L45" s="62">
        <f t="shared" si="6"/>
        <v>237886315</v>
      </c>
    </row>
    <row r="46" spans="1:12" ht="12.75">
      <c r="A46" s="69" t="s">
        <v>853</v>
      </c>
      <c r="B46" s="70">
        <v>2019</v>
      </c>
      <c r="C46" s="67">
        <v>104864171</v>
      </c>
      <c r="D46" s="61">
        <v>74864777</v>
      </c>
      <c r="E46" s="60">
        <f t="shared" si="0"/>
        <v>8572000.3600000013</v>
      </c>
      <c r="F46" s="60">
        <f t="shared" si="1"/>
        <v>12245714.800000001</v>
      </c>
      <c r="G46" s="210">
        <f t="shared" si="2"/>
        <v>18368572.199999999</v>
      </c>
      <c r="H46" s="60">
        <f t="shared" si="3"/>
        <v>9796571.8399999999</v>
      </c>
      <c r="I46" s="60">
        <f t="shared" si="4"/>
        <v>9184286.0999999996</v>
      </c>
      <c r="J46" s="60">
        <f t="shared" si="5"/>
        <v>3061428.7</v>
      </c>
      <c r="K46" s="61">
        <v>61228574</v>
      </c>
      <c r="L46" s="62">
        <f t="shared" si="6"/>
        <v>240957522</v>
      </c>
    </row>
    <row r="47" spans="1:12" ht="12.75">
      <c r="A47" s="69" t="s">
        <v>854</v>
      </c>
      <c r="B47" s="70">
        <v>2019</v>
      </c>
      <c r="C47" s="67">
        <v>102166011</v>
      </c>
      <c r="D47" s="61">
        <v>74628904</v>
      </c>
      <c r="E47" s="60">
        <f t="shared" si="0"/>
        <v>8634387.4400000013</v>
      </c>
      <c r="F47" s="60">
        <f t="shared" si="1"/>
        <v>12334839.200000001</v>
      </c>
      <c r="G47" s="210">
        <f t="shared" si="2"/>
        <v>18502258.800000001</v>
      </c>
      <c r="H47" s="60">
        <f t="shared" si="3"/>
        <v>9867871.3599999994</v>
      </c>
      <c r="I47" s="60">
        <f t="shared" si="4"/>
        <v>9251129.4000000004</v>
      </c>
      <c r="J47" s="60">
        <f t="shared" si="5"/>
        <v>3083709.8000000003</v>
      </c>
      <c r="K47" s="61">
        <v>61674196</v>
      </c>
      <c r="L47" s="62">
        <f t="shared" si="6"/>
        <v>238469111</v>
      </c>
    </row>
    <row r="48" spans="1:12" ht="12.75">
      <c r="A48" s="69" t="s">
        <v>855</v>
      </c>
      <c r="B48" s="70">
        <v>2019</v>
      </c>
      <c r="C48" s="67">
        <v>113093617</v>
      </c>
      <c r="D48" s="61">
        <v>65558116</v>
      </c>
      <c r="E48" s="60">
        <f t="shared" si="0"/>
        <v>8634517.2200000007</v>
      </c>
      <c r="F48" s="60">
        <f t="shared" si="1"/>
        <v>12335024.600000001</v>
      </c>
      <c r="G48" s="210">
        <f t="shared" si="2"/>
        <v>18502536.899999999</v>
      </c>
      <c r="H48" s="60">
        <f t="shared" si="3"/>
        <v>9868019.6799999997</v>
      </c>
      <c r="I48" s="60">
        <f t="shared" si="4"/>
        <v>9251268.4499999993</v>
      </c>
      <c r="J48" s="60">
        <f t="shared" si="5"/>
        <v>3083756.1500000004</v>
      </c>
      <c r="K48" s="61">
        <v>61675123</v>
      </c>
      <c r="L48" s="62">
        <f t="shared" si="6"/>
        <v>240326856</v>
      </c>
    </row>
    <row r="49" spans="1:12" ht="12.75">
      <c r="A49" s="71" t="s">
        <v>856</v>
      </c>
      <c r="B49" s="72">
        <v>2019</v>
      </c>
      <c r="C49" s="68">
        <v>120353660</v>
      </c>
      <c r="D49" s="63">
        <v>75832390</v>
      </c>
      <c r="E49" s="64">
        <f t="shared" si="0"/>
        <v>9150085</v>
      </c>
      <c r="F49" s="64">
        <f t="shared" si="1"/>
        <v>13071550</v>
      </c>
      <c r="G49" s="211">
        <f t="shared" si="2"/>
        <v>19607325</v>
      </c>
      <c r="H49" s="64">
        <f t="shared" si="3"/>
        <v>10457240</v>
      </c>
      <c r="I49" s="64">
        <f t="shared" si="4"/>
        <v>9803662.5</v>
      </c>
      <c r="J49" s="64">
        <f t="shared" si="5"/>
        <v>3267887.5</v>
      </c>
      <c r="K49" s="63">
        <v>65357750</v>
      </c>
      <c r="L49" s="65">
        <f t="shared" si="6"/>
        <v>261543800</v>
      </c>
    </row>
    <row r="52" spans="1:12" ht="12.75">
      <c r="C52" s="33"/>
    </row>
    <row r="54" spans="1:12" ht="12.75">
      <c r="C54" s="20">
        <v>500000000</v>
      </c>
      <c r="D54" s="21" t="s">
        <v>321</v>
      </c>
      <c r="E54" s="22"/>
      <c r="F54" s="22"/>
      <c r="G54" s="22"/>
    </row>
  </sheetData>
  <mergeCells count="1">
    <mergeCell ref="D3:J3"/>
  </mergeCells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outlinePr summaryBelow="0" summaryRight="0"/>
  </sheetPr>
  <dimension ref="A1:T271"/>
  <sheetViews>
    <sheetView topLeftCell="A194" workbookViewId="0"/>
  </sheetViews>
  <sheetFormatPr baseColWidth="10" defaultColWidth="14.42578125" defaultRowHeight="15.75" customHeight="1"/>
  <cols>
    <col min="1" max="1" width="14.42578125" style="41" customWidth="1"/>
    <col min="2" max="2" width="14.42578125" style="33" customWidth="1"/>
    <col min="3" max="3" width="10.42578125" customWidth="1"/>
    <col min="4" max="4" width="16.28515625" customWidth="1"/>
    <col min="5" max="5" width="22.7109375" style="41" customWidth="1"/>
    <col min="6" max="6" width="17.5703125" customWidth="1"/>
    <col min="7" max="7" width="14.85546875" customWidth="1"/>
    <col min="9" max="9" width="26" customWidth="1"/>
    <col min="10" max="10" width="88.85546875" bestFit="1" customWidth="1"/>
    <col min="11" max="11" width="23" customWidth="1"/>
    <col min="15" max="15" width="17.5703125" bestFit="1" customWidth="1"/>
    <col min="16" max="16" width="12.7109375" bestFit="1" customWidth="1"/>
    <col min="17" max="17" width="17.140625" bestFit="1" customWidth="1"/>
  </cols>
  <sheetData>
    <row r="1" spans="1:20">
      <c r="A1" s="160" t="s">
        <v>0</v>
      </c>
      <c r="B1" s="139" t="s">
        <v>846</v>
      </c>
      <c r="C1" s="140" t="s">
        <v>847</v>
      </c>
      <c r="D1" s="140" t="s">
        <v>2</v>
      </c>
      <c r="E1" s="162" t="s">
        <v>3</v>
      </c>
      <c r="F1" s="140" t="s">
        <v>4</v>
      </c>
      <c r="G1" s="140" t="s">
        <v>5</v>
      </c>
      <c r="H1" s="140" t="s">
        <v>6</v>
      </c>
      <c r="I1" s="140" t="s">
        <v>7</v>
      </c>
      <c r="J1" s="140" t="s">
        <v>8</v>
      </c>
      <c r="K1" s="141" t="s">
        <v>9</v>
      </c>
      <c r="L1" s="140" t="s">
        <v>870</v>
      </c>
      <c r="M1" s="1"/>
      <c r="N1" s="151" t="s">
        <v>936</v>
      </c>
      <c r="O1" s="151" t="s">
        <v>937</v>
      </c>
      <c r="P1" s="151" t="s">
        <v>938</v>
      </c>
      <c r="Q1" s="151" t="s">
        <v>939</v>
      </c>
      <c r="R1" s="151" t="s">
        <v>940</v>
      </c>
      <c r="S1" s="1"/>
      <c r="T1" s="1"/>
    </row>
    <row r="2" spans="1:20">
      <c r="A2" s="143" t="s">
        <v>10</v>
      </c>
      <c r="B2" s="142" t="s">
        <v>871</v>
      </c>
      <c r="C2" s="143">
        <v>2016</v>
      </c>
      <c r="D2" s="144">
        <v>43679709</v>
      </c>
      <c r="E2" s="143" t="s">
        <v>12</v>
      </c>
      <c r="F2" s="145" t="s">
        <v>22</v>
      </c>
      <c r="G2" s="145" t="s">
        <v>24</v>
      </c>
      <c r="H2" s="146">
        <f t="shared" ref="H2:H101" si="0">IF(G2="CREDITO",0.4*D2,0)</f>
        <v>17471883.600000001</v>
      </c>
      <c r="I2" s="14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2" s="147" t="s">
        <v>30</v>
      </c>
      <c r="K2" s="145" t="s">
        <v>31</v>
      </c>
      <c r="L2" s="148" t="s">
        <v>872</v>
      </c>
      <c r="M2" s="6"/>
      <c r="N2" s="152" t="s">
        <v>871</v>
      </c>
      <c r="O2" s="152" t="s">
        <v>22</v>
      </c>
      <c r="P2" s="152" t="s">
        <v>24</v>
      </c>
      <c r="Q2" s="152" t="s">
        <v>941</v>
      </c>
      <c r="R2" s="152" t="s">
        <v>873</v>
      </c>
      <c r="S2" s="1"/>
      <c r="T2" s="1"/>
    </row>
    <row r="3" spans="1:20">
      <c r="A3" s="143" t="s">
        <v>33</v>
      </c>
      <c r="B3" s="142" t="s">
        <v>871</v>
      </c>
      <c r="C3" s="143">
        <v>2016</v>
      </c>
      <c r="D3" s="144">
        <v>23295844.800000001</v>
      </c>
      <c r="E3" s="143" t="s">
        <v>34</v>
      </c>
      <c r="F3" s="145" t="s">
        <v>22</v>
      </c>
      <c r="G3" s="145" t="s">
        <v>35</v>
      </c>
      <c r="H3" s="145">
        <f t="shared" si="0"/>
        <v>0</v>
      </c>
      <c r="I3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3" s="147" t="s">
        <v>36</v>
      </c>
      <c r="K3" s="145" t="s">
        <v>37</v>
      </c>
      <c r="L3" s="148" t="s">
        <v>872</v>
      </c>
      <c r="M3" s="7"/>
      <c r="N3" s="152" t="s">
        <v>875</v>
      </c>
      <c r="O3" s="152" t="s">
        <v>44</v>
      </c>
      <c r="P3" s="152" t="s">
        <v>35</v>
      </c>
      <c r="Q3" s="152" t="s">
        <v>942</v>
      </c>
      <c r="R3" s="152" t="s">
        <v>877</v>
      </c>
      <c r="S3" s="1"/>
      <c r="T3" s="1"/>
    </row>
    <row r="4" spans="1:20">
      <c r="A4" s="143" t="s">
        <v>38</v>
      </c>
      <c r="B4" s="142" t="s">
        <v>871</v>
      </c>
      <c r="C4" s="143">
        <v>2016</v>
      </c>
      <c r="D4" s="144">
        <v>20383864.200000003</v>
      </c>
      <c r="E4" s="143" t="s">
        <v>39</v>
      </c>
      <c r="F4" s="145" t="s">
        <v>22</v>
      </c>
      <c r="G4" s="145" t="s">
        <v>35</v>
      </c>
      <c r="H4" s="145">
        <f t="shared" si="0"/>
        <v>0</v>
      </c>
      <c r="I4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4" s="147" t="s">
        <v>40</v>
      </c>
      <c r="K4" s="145" t="s">
        <v>41</v>
      </c>
      <c r="L4" s="148" t="s">
        <v>873</v>
      </c>
      <c r="M4" s="7"/>
      <c r="N4" s="152" t="s">
        <v>876</v>
      </c>
      <c r="O4" s="152"/>
      <c r="P4" s="51"/>
      <c r="Q4" s="51"/>
      <c r="R4" s="152" t="s">
        <v>872</v>
      </c>
      <c r="S4" s="1"/>
      <c r="T4" s="1"/>
    </row>
    <row r="5" spans="1:20">
      <c r="A5" s="143" t="s">
        <v>42</v>
      </c>
      <c r="B5" s="142" t="s">
        <v>871</v>
      </c>
      <c r="C5" s="143">
        <v>2016</v>
      </c>
      <c r="D5" s="144">
        <v>14559903</v>
      </c>
      <c r="E5" s="143" t="s">
        <v>43</v>
      </c>
      <c r="F5" s="145" t="s">
        <v>44</v>
      </c>
      <c r="G5" s="145" t="s">
        <v>35</v>
      </c>
      <c r="H5" s="145">
        <f t="shared" si="0"/>
        <v>0</v>
      </c>
      <c r="I5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5" s="147" t="s">
        <v>46</v>
      </c>
      <c r="K5" s="145" t="s">
        <v>41</v>
      </c>
      <c r="L5" s="148" t="s">
        <v>872</v>
      </c>
      <c r="M5" s="7"/>
      <c r="N5" s="152" t="s">
        <v>878</v>
      </c>
      <c r="O5" s="152"/>
      <c r="P5" s="51"/>
      <c r="Q5" s="51"/>
      <c r="R5" s="152" t="s">
        <v>874</v>
      </c>
      <c r="S5" s="1"/>
      <c r="T5" s="1"/>
    </row>
    <row r="6" spans="1:20">
      <c r="A6" s="143" t="s">
        <v>47</v>
      </c>
      <c r="B6" s="142" t="s">
        <v>871</v>
      </c>
      <c r="C6" s="143">
        <v>2016</v>
      </c>
      <c r="D6" s="144">
        <v>24751835.100000001</v>
      </c>
      <c r="E6" s="143" t="s">
        <v>48</v>
      </c>
      <c r="F6" s="145" t="s">
        <v>44</v>
      </c>
      <c r="G6" s="145" t="s">
        <v>24</v>
      </c>
      <c r="H6" s="146">
        <f t="shared" si="0"/>
        <v>9900734.040000001</v>
      </c>
      <c r="I6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6" s="147" t="s">
        <v>49</v>
      </c>
      <c r="K6" s="145" t="s">
        <v>41</v>
      </c>
      <c r="L6" s="148" t="s">
        <v>874</v>
      </c>
      <c r="M6" s="7"/>
      <c r="N6" s="152" t="s">
        <v>879</v>
      </c>
      <c r="O6" s="152"/>
      <c r="P6" s="51"/>
      <c r="Q6" s="51"/>
      <c r="R6" s="51"/>
      <c r="S6" s="1"/>
      <c r="T6" s="1"/>
    </row>
    <row r="7" spans="1:20">
      <c r="A7" s="143" t="s">
        <v>50</v>
      </c>
      <c r="B7" s="142" t="s">
        <v>871</v>
      </c>
      <c r="C7" s="143">
        <v>2016</v>
      </c>
      <c r="D7" s="144">
        <v>18927873.900000002</v>
      </c>
      <c r="E7" s="143" t="s">
        <v>51</v>
      </c>
      <c r="F7" s="145" t="s">
        <v>22</v>
      </c>
      <c r="G7" s="145" t="s">
        <v>35</v>
      </c>
      <c r="H7" s="145">
        <f t="shared" si="0"/>
        <v>0</v>
      </c>
      <c r="I7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7" s="147" t="s">
        <v>53</v>
      </c>
      <c r="K7" s="145" t="s">
        <v>37</v>
      </c>
      <c r="L7" s="148" t="s">
        <v>874</v>
      </c>
      <c r="M7" s="7"/>
      <c r="N7" s="152" t="s">
        <v>880</v>
      </c>
      <c r="O7" s="152"/>
      <c r="P7" s="51"/>
      <c r="Q7" s="51"/>
      <c r="R7" s="51"/>
      <c r="S7" s="1"/>
      <c r="T7" s="1"/>
    </row>
    <row r="8" spans="1:20">
      <c r="A8" s="143" t="s">
        <v>54</v>
      </c>
      <c r="B8" s="142" t="s">
        <v>875</v>
      </c>
      <c r="C8" s="143">
        <v>2016</v>
      </c>
      <c r="D8" s="144">
        <v>14740826.800000001</v>
      </c>
      <c r="E8" s="143" t="s">
        <v>55</v>
      </c>
      <c r="F8" s="145" t="s">
        <v>44</v>
      </c>
      <c r="G8" s="145" t="s">
        <v>24</v>
      </c>
      <c r="H8" s="146">
        <f t="shared" si="0"/>
        <v>5896330.7200000007</v>
      </c>
      <c r="I8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8" s="147" t="s">
        <v>56</v>
      </c>
      <c r="K8" s="145" t="s">
        <v>58</v>
      </c>
      <c r="L8" s="148" t="s">
        <v>873</v>
      </c>
      <c r="M8" s="7"/>
      <c r="N8" s="152" t="s">
        <v>881</v>
      </c>
      <c r="O8" s="152"/>
      <c r="P8" s="51"/>
      <c r="Q8" s="51"/>
      <c r="R8" s="51"/>
      <c r="S8" s="1"/>
      <c r="T8" s="1"/>
    </row>
    <row r="9" spans="1:20">
      <c r="A9" s="143" t="s">
        <v>59</v>
      </c>
      <c r="B9" s="142" t="s">
        <v>875</v>
      </c>
      <c r="C9" s="143">
        <v>2016</v>
      </c>
      <c r="D9" s="144">
        <v>17688992.16</v>
      </c>
      <c r="E9" s="143" t="s">
        <v>60</v>
      </c>
      <c r="F9" s="145" t="s">
        <v>44</v>
      </c>
      <c r="G9" s="145" t="s">
        <v>35</v>
      </c>
      <c r="H9" s="145">
        <f t="shared" si="0"/>
        <v>0</v>
      </c>
      <c r="I9" s="14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9" s="147" t="s">
        <v>62</v>
      </c>
      <c r="K9" s="145" t="s">
        <v>63</v>
      </c>
      <c r="L9" s="148" t="s">
        <v>873</v>
      </c>
      <c r="M9" s="7"/>
      <c r="N9" s="152" t="s">
        <v>882</v>
      </c>
      <c r="O9" s="152"/>
      <c r="P9" s="51"/>
      <c r="Q9" s="51"/>
      <c r="R9" s="51"/>
      <c r="S9" s="1"/>
      <c r="T9" s="1"/>
    </row>
    <row r="10" spans="1:20">
      <c r="A10" s="143" t="s">
        <v>64</v>
      </c>
      <c r="B10" s="142" t="s">
        <v>875</v>
      </c>
      <c r="C10" s="143">
        <v>2016</v>
      </c>
      <c r="D10" s="144">
        <v>41274315.040000007</v>
      </c>
      <c r="E10" s="143" t="s">
        <v>65</v>
      </c>
      <c r="F10" s="145" t="s">
        <v>44</v>
      </c>
      <c r="G10" s="145" t="s">
        <v>24</v>
      </c>
      <c r="H10" s="146">
        <f t="shared" si="0"/>
        <v>16509726.016000003</v>
      </c>
      <c r="I10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0" s="147" t="s">
        <v>66</v>
      </c>
      <c r="K10" s="145" t="s">
        <v>58</v>
      </c>
      <c r="L10" s="148" t="s">
        <v>872</v>
      </c>
      <c r="M10" s="7"/>
      <c r="N10" s="152" t="s">
        <v>883</v>
      </c>
      <c r="O10" s="152"/>
      <c r="P10" s="51"/>
      <c r="Q10" s="51"/>
      <c r="R10" s="51"/>
      <c r="S10" s="1"/>
      <c r="T10" s="1"/>
    </row>
    <row r="11" spans="1:20">
      <c r="A11" s="143" t="s">
        <v>67</v>
      </c>
      <c r="B11" s="142" t="s">
        <v>875</v>
      </c>
      <c r="C11" s="143">
        <v>2016</v>
      </c>
      <c r="D11" s="144">
        <v>44222480.399999999</v>
      </c>
      <c r="E11" s="143" t="s">
        <v>68</v>
      </c>
      <c r="F11" s="145" t="s">
        <v>44</v>
      </c>
      <c r="G11" s="145" t="s">
        <v>35</v>
      </c>
      <c r="H11" s="145">
        <f t="shared" si="0"/>
        <v>0</v>
      </c>
      <c r="I11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1" s="147" t="s">
        <v>69</v>
      </c>
      <c r="K11" s="145" t="s">
        <v>41</v>
      </c>
      <c r="L11" s="148" t="s">
        <v>872</v>
      </c>
      <c r="M11" s="7"/>
      <c r="N11" s="152" t="s">
        <v>884</v>
      </c>
      <c r="O11" s="152"/>
      <c r="P11" s="51"/>
      <c r="Q11" s="51"/>
      <c r="R11" s="51"/>
      <c r="S11" s="1"/>
      <c r="T11" s="1"/>
    </row>
    <row r="12" spans="1:20">
      <c r="A12" s="143" t="s">
        <v>71</v>
      </c>
      <c r="B12" s="142" t="s">
        <v>875</v>
      </c>
      <c r="C12" s="143">
        <v>2016</v>
      </c>
      <c r="D12" s="144">
        <v>29481653.600000001</v>
      </c>
      <c r="E12" s="143" t="s">
        <v>72</v>
      </c>
      <c r="F12" s="145" t="s">
        <v>22</v>
      </c>
      <c r="G12" s="145" t="s">
        <v>24</v>
      </c>
      <c r="H12" s="146">
        <f t="shared" si="0"/>
        <v>11792661.440000001</v>
      </c>
      <c r="I12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2" s="147" t="s">
        <v>75</v>
      </c>
      <c r="K12" s="145" t="s">
        <v>37</v>
      </c>
      <c r="L12" s="148" t="s">
        <v>873</v>
      </c>
      <c r="M12" s="7"/>
      <c r="N12" s="152" t="s">
        <v>885</v>
      </c>
      <c r="O12" s="152"/>
      <c r="P12" s="51"/>
      <c r="Q12" s="51"/>
      <c r="R12" s="51"/>
      <c r="S12" s="1"/>
      <c r="T12" s="1"/>
    </row>
    <row r="13" spans="1:20">
      <c r="A13" s="143" t="s">
        <v>78</v>
      </c>
      <c r="B13" s="142" t="s">
        <v>876</v>
      </c>
      <c r="C13" s="143">
        <v>2016</v>
      </c>
      <c r="D13" s="144">
        <v>14934520.15</v>
      </c>
      <c r="E13" s="143" t="s">
        <v>79</v>
      </c>
      <c r="F13" s="145" t="s">
        <v>22</v>
      </c>
      <c r="G13" s="145" t="s">
        <v>35</v>
      </c>
      <c r="H13" s="145">
        <f t="shared" si="0"/>
        <v>0</v>
      </c>
      <c r="I13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3" s="147" t="s">
        <v>83</v>
      </c>
      <c r="K13" s="145" t="s">
        <v>58</v>
      </c>
      <c r="L13" s="148" t="s">
        <v>872</v>
      </c>
      <c r="M13" s="7"/>
      <c r="N13" s="152" t="s">
        <v>886</v>
      </c>
      <c r="O13" s="152"/>
      <c r="P13" s="51"/>
      <c r="Q13" s="51"/>
      <c r="R13" s="51"/>
      <c r="S13" s="1"/>
      <c r="T13" s="1"/>
    </row>
    <row r="14" spans="1:20">
      <c r="A14" s="143" t="s">
        <v>87</v>
      </c>
      <c r="B14" s="142" t="s">
        <v>876</v>
      </c>
      <c r="C14" s="143">
        <v>2016</v>
      </c>
      <c r="D14" s="144">
        <v>13576836.5</v>
      </c>
      <c r="E14" s="143" t="s">
        <v>90</v>
      </c>
      <c r="F14" s="145" t="s">
        <v>22</v>
      </c>
      <c r="G14" s="145" t="s">
        <v>24</v>
      </c>
      <c r="H14" s="146">
        <f t="shared" si="0"/>
        <v>5430734.6000000006</v>
      </c>
      <c r="I14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4" s="147" t="s">
        <v>92</v>
      </c>
      <c r="K14" s="145" t="s">
        <v>41</v>
      </c>
      <c r="L14" s="148" t="s">
        <v>873</v>
      </c>
      <c r="M14" s="7"/>
      <c r="N14" s="1"/>
      <c r="O14" s="1"/>
      <c r="P14" s="1"/>
      <c r="Q14" s="1"/>
      <c r="R14" s="1"/>
      <c r="S14" s="1"/>
      <c r="T14" s="1"/>
    </row>
    <row r="15" spans="1:20">
      <c r="A15" s="143" t="s">
        <v>93</v>
      </c>
      <c r="B15" s="142" t="s">
        <v>876</v>
      </c>
      <c r="C15" s="143">
        <v>2016</v>
      </c>
      <c r="D15" s="144">
        <v>12219152.85</v>
      </c>
      <c r="E15" s="143" t="s">
        <v>94</v>
      </c>
      <c r="F15" s="145" t="s">
        <v>22</v>
      </c>
      <c r="G15" s="145" t="s">
        <v>24</v>
      </c>
      <c r="H15" s="146">
        <f t="shared" si="0"/>
        <v>4887661.1399999997</v>
      </c>
      <c r="I15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5" s="147" t="s">
        <v>95</v>
      </c>
      <c r="K15" s="145" t="s">
        <v>41</v>
      </c>
      <c r="L15" s="148" t="s">
        <v>872</v>
      </c>
      <c r="M15" s="7"/>
      <c r="N15" s="1"/>
      <c r="O15" s="1"/>
      <c r="P15" s="1"/>
      <c r="Q15" s="1"/>
      <c r="R15" s="1"/>
      <c r="S15" s="1"/>
      <c r="T15" s="1"/>
    </row>
    <row r="16" spans="1:20">
      <c r="A16" s="143" t="s">
        <v>96</v>
      </c>
      <c r="B16" s="142" t="s">
        <v>876</v>
      </c>
      <c r="C16" s="143">
        <v>2016</v>
      </c>
      <c r="D16" s="144">
        <v>10861469.200000001</v>
      </c>
      <c r="E16" s="143" t="s">
        <v>97</v>
      </c>
      <c r="F16" s="145" t="s">
        <v>22</v>
      </c>
      <c r="G16" s="145" t="s">
        <v>24</v>
      </c>
      <c r="H16" s="146">
        <f t="shared" si="0"/>
        <v>4344587.6800000006</v>
      </c>
      <c r="I16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6" s="147" t="s">
        <v>98</v>
      </c>
      <c r="K16" s="145" t="s">
        <v>37</v>
      </c>
      <c r="L16" s="148" t="s">
        <v>873</v>
      </c>
      <c r="M16" s="7"/>
      <c r="N16" s="1"/>
      <c r="O16" s="1"/>
      <c r="P16" s="1"/>
      <c r="Q16" s="1"/>
      <c r="R16" s="1"/>
      <c r="S16" s="1"/>
      <c r="T16" s="1"/>
    </row>
    <row r="17" spans="1:20">
      <c r="A17" s="143" t="s">
        <v>99</v>
      </c>
      <c r="B17" s="142" t="s">
        <v>876</v>
      </c>
      <c r="C17" s="143">
        <v>2016</v>
      </c>
      <c r="D17" s="144">
        <v>27153673</v>
      </c>
      <c r="E17" s="143" t="s">
        <v>100</v>
      </c>
      <c r="F17" s="145" t="s">
        <v>44</v>
      </c>
      <c r="G17" s="145" t="s">
        <v>24</v>
      </c>
      <c r="H17" s="146">
        <f t="shared" si="0"/>
        <v>10861469.200000001</v>
      </c>
      <c r="I17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7" s="147" t="s">
        <v>101</v>
      </c>
      <c r="K17" s="145" t="s">
        <v>41</v>
      </c>
      <c r="L17" s="148" t="s">
        <v>874</v>
      </c>
      <c r="M17" s="7"/>
      <c r="N17" s="1"/>
      <c r="O17" s="1"/>
      <c r="P17" s="1"/>
      <c r="Q17" s="1"/>
      <c r="R17" s="1"/>
      <c r="S17" s="1"/>
      <c r="T17" s="1"/>
    </row>
    <row r="18" spans="1:20">
      <c r="A18" s="143" t="s">
        <v>104</v>
      </c>
      <c r="B18" s="142" t="s">
        <v>876</v>
      </c>
      <c r="C18" s="143">
        <v>2016</v>
      </c>
      <c r="D18" s="144">
        <v>19007571.100000001</v>
      </c>
      <c r="E18" s="143" t="s">
        <v>105</v>
      </c>
      <c r="F18" s="145" t="s">
        <v>44</v>
      </c>
      <c r="G18" s="145" t="s">
        <v>24</v>
      </c>
      <c r="H18" s="146">
        <f t="shared" si="0"/>
        <v>7603028.4400000013</v>
      </c>
      <c r="I18" s="14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18" s="147" t="s">
        <v>106</v>
      </c>
      <c r="K18" s="145" t="s">
        <v>107</v>
      </c>
      <c r="L18" s="148" t="s">
        <v>877</v>
      </c>
      <c r="M18" s="7"/>
      <c r="N18" s="1"/>
      <c r="O18" s="1"/>
      <c r="P18" s="1"/>
      <c r="Q18" s="1"/>
      <c r="R18" s="1"/>
      <c r="S18" s="1"/>
      <c r="T18" s="1"/>
    </row>
    <row r="19" spans="1:20">
      <c r="A19" s="143" t="s">
        <v>109</v>
      </c>
      <c r="B19" s="142" t="s">
        <v>876</v>
      </c>
      <c r="C19" s="143">
        <v>2016</v>
      </c>
      <c r="D19" s="144">
        <v>21722938.400000002</v>
      </c>
      <c r="E19" s="143" t="s">
        <v>110</v>
      </c>
      <c r="F19" s="145" t="s">
        <v>44</v>
      </c>
      <c r="G19" s="145" t="s">
        <v>24</v>
      </c>
      <c r="H19" s="146">
        <f t="shared" si="0"/>
        <v>8689175.3600000013</v>
      </c>
      <c r="I19" s="14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19" s="147" t="s">
        <v>111</v>
      </c>
      <c r="K19" s="145" t="s">
        <v>63</v>
      </c>
      <c r="L19" s="148" t="s">
        <v>877</v>
      </c>
      <c r="M19" s="7"/>
      <c r="N19" s="1"/>
      <c r="O19" s="1"/>
      <c r="P19" s="1"/>
      <c r="Q19" s="1"/>
      <c r="R19" s="1"/>
      <c r="S19" s="1"/>
      <c r="T19" s="1"/>
    </row>
    <row r="20" spans="1:20">
      <c r="A20" s="143" t="s">
        <v>112</v>
      </c>
      <c r="B20" s="142" t="s">
        <v>876</v>
      </c>
      <c r="C20" s="143">
        <v>2016</v>
      </c>
      <c r="D20" s="144">
        <v>16292203.799999999</v>
      </c>
      <c r="E20" s="143" t="s">
        <v>113</v>
      </c>
      <c r="F20" s="145" t="s">
        <v>22</v>
      </c>
      <c r="G20" s="145" t="s">
        <v>24</v>
      </c>
      <c r="H20" s="146">
        <f t="shared" si="0"/>
        <v>6516881.5199999996</v>
      </c>
      <c r="I20" s="14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20" s="147" t="s">
        <v>114</v>
      </c>
      <c r="K20" s="145" t="s">
        <v>31</v>
      </c>
      <c r="L20" s="148" t="s">
        <v>872</v>
      </c>
      <c r="M20" s="7"/>
      <c r="N20" s="1"/>
      <c r="O20" s="1"/>
      <c r="P20" s="1"/>
      <c r="Q20" s="1"/>
      <c r="R20" s="1"/>
      <c r="S20" s="1"/>
      <c r="T20" s="1"/>
    </row>
    <row r="21" spans="1:20">
      <c r="A21" s="143" t="s">
        <v>115</v>
      </c>
      <c r="B21" s="142" t="s">
        <v>878</v>
      </c>
      <c r="C21" s="143">
        <v>2016</v>
      </c>
      <c r="D21" s="144">
        <v>57735937.200000003</v>
      </c>
      <c r="E21" s="143" t="s">
        <v>116</v>
      </c>
      <c r="F21" s="145" t="s">
        <v>44</v>
      </c>
      <c r="G21" s="145" t="s">
        <v>35</v>
      </c>
      <c r="H21" s="145">
        <f t="shared" si="0"/>
        <v>0</v>
      </c>
      <c r="I21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21" s="147" t="s">
        <v>117</v>
      </c>
      <c r="K21" s="145" t="s">
        <v>41</v>
      </c>
      <c r="L21" s="148" t="s">
        <v>873</v>
      </c>
      <c r="M21" s="7"/>
      <c r="N21" s="1"/>
      <c r="O21" s="1"/>
      <c r="P21" s="1"/>
      <c r="Q21" s="1"/>
      <c r="R21" s="1"/>
      <c r="S21" s="1"/>
      <c r="T21" s="1"/>
    </row>
    <row r="22" spans="1:20">
      <c r="A22" s="143" t="s">
        <v>118</v>
      </c>
      <c r="B22" s="142" t="s">
        <v>878</v>
      </c>
      <c r="C22" s="143">
        <v>2016</v>
      </c>
      <c r="D22" s="144">
        <v>7216992.1500000004</v>
      </c>
      <c r="E22" s="143" t="s">
        <v>119</v>
      </c>
      <c r="F22" s="145" t="s">
        <v>22</v>
      </c>
      <c r="G22" s="145" t="s">
        <v>24</v>
      </c>
      <c r="H22" s="146">
        <f t="shared" si="0"/>
        <v>2886796.8600000003</v>
      </c>
      <c r="I22" s="14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22" s="147" t="s">
        <v>120</v>
      </c>
      <c r="K22" s="145" t="s">
        <v>121</v>
      </c>
      <c r="L22" s="148" t="s">
        <v>872</v>
      </c>
      <c r="M22" s="7"/>
      <c r="N22" s="1"/>
      <c r="O22" s="1"/>
      <c r="P22" s="1"/>
      <c r="Q22" s="1"/>
      <c r="R22" s="1"/>
      <c r="S22" s="1"/>
      <c r="T22" s="1"/>
    </row>
    <row r="23" spans="1:20">
      <c r="A23" s="143" t="s">
        <v>122</v>
      </c>
      <c r="B23" s="142" t="s">
        <v>878</v>
      </c>
      <c r="C23" s="143">
        <v>2016</v>
      </c>
      <c r="D23" s="144">
        <v>21650976.449999999</v>
      </c>
      <c r="E23" s="143" t="s">
        <v>123</v>
      </c>
      <c r="F23" s="145" t="s">
        <v>44</v>
      </c>
      <c r="G23" s="145" t="s">
        <v>24</v>
      </c>
      <c r="H23" s="146">
        <f t="shared" si="0"/>
        <v>8660390.5800000001</v>
      </c>
      <c r="I23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23" s="147" t="s">
        <v>124</v>
      </c>
      <c r="K23" s="145" t="s">
        <v>41</v>
      </c>
      <c r="L23" s="148" t="s">
        <v>872</v>
      </c>
      <c r="M23" s="7"/>
      <c r="N23" s="1"/>
      <c r="O23" s="1"/>
      <c r="P23" s="1"/>
      <c r="Q23" s="1"/>
      <c r="R23" s="1"/>
      <c r="S23" s="1"/>
      <c r="T23" s="1"/>
    </row>
    <row r="24" spans="1:20">
      <c r="A24" s="143" t="s">
        <v>125</v>
      </c>
      <c r="B24" s="142" t="s">
        <v>878</v>
      </c>
      <c r="C24" s="143">
        <v>2016</v>
      </c>
      <c r="D24" s="144">
        <v>43301952.899999999</v>
      </c>
      <c r="E24" s="143" t="s">
        <v>126</v>
      </c>
      <c r="F24" s="145" t="s">
        <v>22</v>
      </c>
      <c r="G24" s="145" t="s">
        <v>24</v>
      </c>
      <c r="H24" s="146">
        <f t="shared" si="0"/>
        <v>17320781.16</v>
      </c>
      <c r="I24" s="14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24" s="147" t="s">
        <v>127</v>
      </c>
      <c r="K24" s="145" t="s">
        <v>128</v>
      </c>
      <c r="L24" s="148" t="s">
        <v>874</v>
      </c>
      <c r="M24" s="7"/>
      <c r="N24" s="1"/>
      <c r="O24" s="1"/>
      <c r="P24" s="1"/>
      <c r="Q24" s="1"/>
      <c r="R24" s="1"/>
      <c r="S24" s="1"/>
      <c r="T24" s="1"/>
    </row>
    <row r="25" spans="1:20">
      <c r="A25" s="143" t="s">
        <v>130</v>
      </c>
      <c r="B25" s="142" t="s">
        <v>878</v>
      </c>
      <c r="C25" s="143">
        <v>2016</v>
      </c>
      <c r="D25" s="144">
        <v>14433984.300000001</v>
      </c>
      <c r="E25" s="143" t="s">
        <v>132</v>
      </c>
      <c r="F25" s="145" t="s">
        <v>44</v>
      </c>
      <c r="G25" s="145" t="s">
        <v>24</v>
      </c>
      <c r="H25" s="146">
        <f t="shared" si="0"/>
        <v>5773593.7200000007</v>
      </c>
      <c r="I25" s="14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25" s="147" t="s">
        <v>138</v>
      </c>
      <c r="K25" s="145" t="s">
        <v>140</v>
      </c>
      <c r="L25" s="148" t="s">
        <v>872</v>
      </c>
      <c r="M25" s="7"/>
      <c r="N25" s="1"/>
      <c r="O25" s="1"/>
      <c r="P25" s="1"/>
      <c r="Q25" s="1"/>
      <c r="R25" s="1"/>
      <c r="S25" s="1"/>
      <c r="T25" s="1"/>
    </row>
    <row r="26" spans="1:20">
      <c r="A26" s="143" t="s">
        <v>144</v>
      </c>
      <c r="B26" s="142" t="s">
        <v>879</v>
      </c>
      <c r="C26" s="143">
        <v>2016</v>
      </c>
      <c r="D26" s="144">
        <v>70893495.5</v>
      </c>
      <c r="E26" s="143" t="s">
        <v>146</v>
      </c>
      <c r="F26" s="145" t="s">
        <v>44</v>
      </c>
      <c r="G26" s="145" t="s">
        <v>35</v>
      </c>
      <c r="H26" s="145">
        <f t="shared" si="0"/>
        <v>0</v>
      </c>
      <c r="I26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26" s="147" t="s">
        <v>151</v>
      </c>
      <c r="K26" s="145" t="s">
        <v>37</v>
      </c>
      <c r="L26" s="148" t="s">
        <v>873</v>
      </c>
      <c r="M26" s="7"/>
      <c r="N26" s="1"/>
      <c r="O26" s="1"/>
      <c r="P26" s="1"/>
      <c r="Q26" s="1"/>
      <c r="R26" s="1"/>
      <c r="S26" s="1"/>
      <c r="T26" s="1"/>
    </row>
    <row r="27" spans="1:20">
      <c r="A27" s="143" t="s">
        <v>154</v>
      </c>
      <c r="B27" s="142" t="s">
        <v>879</v>
      </c>
      <c r="C27" s="143">
        <v>2016</v>
      </c>
      <c r="D27" s="144">
        <v>17014438.919999998</v>
      </c>
      <c r="E27" s="143" t="s">
        <v>155</v>
      </c>
      <c r="F27" s="145" t="s">
        <v>44</v>
      </c>
      <c r="G27" s="145" t="s">
        <v>24</v>
      </c>
      <c r="H27" s="146">
        <f t="shared" si="0"/>
        <v>6805775.568</v>
      </c>
      <c r="I27" s="14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27" s="147" t="s">
        <v>156</v>
      </c>
      <c r="K27" s="145" t="s">
        <v>140</v>
      </c>
      <c r="L27" s="148" t="s">
        <v>872</v>
      </c>
      <c r="M27" s="7"/>
      <c r="N27" s="1"/>
      <c r="O27" s="1"/>
      <c r="P27" s="1"/>
      <c r="Q27" s="1"/>
      <c r="R27" s="1"/>
      <c r="S27" s="1"/>
      <c r="T27" s="1"/>
    </row>
    <row r="28" spans="1:20">
      <c r="A28" s="143" t="s">
        <v>157</v>
      </c>
      <c r="B28" s="142" t="s">
        <v>879</v>
      </c>
      <c r="C28" s="143">
        <v>2016</v>
      </c>
      <c r="D28" s="144">
        <v>18432308.830000002</v>
      </c>
      <c r="E28" s="143" t="s">
        <v>158</v>
      </c>
      <c r="F28" s="145" t="s">
        <v>44</v>
      </c>
      <c r="G28" s="145" t="s">
        <v>35</v>
      </c>
      <c r="H28" s="145">
        <f t="shared" si="0"/>
        <v>0</v>
      </c>
      <c r="I28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28" s="147" t="s">
        <v>163</v>
      </c>
      <c r="K28" s="145" t="s">
        <v>37</v>
      </c>
      <c r="L28" s="148" t="s">
        <v>874</v>
      </c>
      <c r="M28" s="7"/>
      <c r="N28" s="1"/>
      <c r="O28" s="1"/>
      <c r="P28" s="1"/>
      <c r="Q28" s="1"/>
      <c r="R28" s="1"/>
      <c r="S28" s="1"/>
      <c r="T28" s="1"/>
    </row>
    <row r="29" spans="1:20">
      <c r="A29" s="143" t="s">
        <v>166</v>
      </c>
      <c r="B29" s="142" t="s">
        <v>879</v>
      </c>
      <c r="C29" s="143">
        <v>2016</v>
      </c>
      <c r="D29" s="144">
        <v>28357398.200000003</v>
      </c>
      <c r="E29" s="143" t="s">
        <v>167</v>
      </c>
      <c r="F29" s="145" t="s">
        <v>22</v>
      </c>
      <c r="G29" s="145" t="s">
        <v>35</v>
      </c>
      <c r="H29" s="145">
        <f t="shared" si="0"/>
        <v>0</v>
      </c>
      <c r="I29" s="14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29" s="147" t="s">
        <v>172</v>
      </c>
      <c r="K29" s="145" t="s">
        <v>140</v>
      </c>
      <c r="L29" s="148" t="s">
        <v>877</v>
      </c>
      <c r="M29" s="7"/>
      <c r="N29" s="1"/>
      <c r="O29" s="1"/>
      <c r="P29" s="1"/>
      <c r="Q29" s="1"/>
      <c r="R29" s="1"/>
      <c r="S29" s="1"/>
      <c r="T29" s="1"/>
    </row>
    <row r="30" spans="1:20">
      <c r="A30" s="143" t="s">
        <v>175</v>
      </c>
      <c r="B30" s="142" t="s">
        <v>879</v>
      </c>
      <c r="C30" s="143">
        <v>2016</v>
      </c>
      <c r="D30" s="144">
        <v>7089349.5500000007</v>
      </c>
      <c r="E30" s="143" t="s">
        <v>176</v>
      </c>
      <c r="F30" s="145" t="s">
        <v>22</v>
      </c>
      <c r="G30" s="145" t="s">
        <v>24</v>
      </c>
      <c r="H30" s="146">
        <f t="shared" si="0"/>
        <v>2835739.8200000003</v>
      </c>
      <c r="I30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30" s="147" t="s">
        <v>179</v>
      </c>
      <c r="K30" s="145" t="s">
        <v>41</v>
      </c>
      <c r="L30" s="148" t="s">
        <v>877</v>
      </c>
      <c r="M30" s="7"/>
      <c r="N30" s="1"/>
      <c r="O30" s="1"/>
      <c r="P30" s="1"/>
      <c r="Q30" s="1"/>
      <c r="R30" s="1"/>
      <c r="S30" s="1"/>
      <c r="T30" s="1"/>
    </row>
    <row r="31" spans="1:20">
      <c r="A31" s="143" t="s">
        <v>185</v>
      </c>
      <c r="B31" s="142" t="s">
        <v>880</v>
      </c>
      <c r="C31" s="143">
        <v>2016</v>
      </c>
      <c r="D31" s="144">
        <v>27764830</v>
      </c>
      <c r="E31" s="143" t="s">
        <v>186</v>
      </c>
      <c r="F31" s="145" t="s">
        <v>44</v>
      </c>
      <c r="G31" s="145" t="s">
        <v>35</v>
      </c>
      <c r="H31" s="145">
        <f t="shared" si="0"/>
        <v>0</v>
      </c>
      <c r="I31" s="14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31" s="147" t="s">
        <v>190</v>
      </c>
      <c r="K31" s="145" t="s">
        <v>31</v>
      </c>
      <c r="L31" s="148" t="s">
        <v>872</v>
      </c>
      <c r="M31" s="7"/>
      <c r="N31" s="1"/>
      <c r="O31" s="1"/>
      <c r="P31" s="1"/>
      <c r="Q31" s="1"/>
      <c r="R31" s="1"/>
      <c r="S31" s="1"/>
      <c r="T31" s="1"/>
    </row>
    <row r="32" spans="1:20">
      <c r="A32" s="143" t="s">
        <v>191</v>
      </c>
      <c r="B32" s="142" t="s">
        <v>880</v>
      </c>
      <c r="C32" s="143">
        <v>2016</v>
      </c>
      <c r="D32" s="144">
        <v>13882415</v>
      </c>
      <c r="E32" s="143" t="s">
        <v>195</v>
      </c>
      <c r="F32" s="145" t="s">
        <v>22</v>
      </c>
      <c r="G32" s="145" t="s">
        <v>35</v>
      </c>
      <c r="H32" s="145">
        <f t="shared" si="0"/>
        <v>0</v>
      </c>
      <c r="I32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32" s="147" t="s">
        <v>199</v>
      </c>
      <c r="K32" s="145" t="s">
        <v>58</v>
      </c>
      <c r="L32" s="148" t="s">
        <v>877</v>
      </c>
      <c r="M32" s="7"/>
      <c r="N32" s="1"/>
      <c r="O32" s="1"/>
      <c r="P32" s="1"/>
      <c r="Q32" s="1"/>
      <c r="R32" s="1"/>
      <c r="S32" s="1"/>
      <c r="T32" s="1"/>
    </row>
    <row r="33" spans="1:20">
      <c r="A33" s="143" t="s">
        <v>200</v>
      </c>
      <c r="B33" s="142" t="s">
        <v>880</v>
      </c>
      <c r="C33" s="143">
        <v>2016</v>
      </c>
      <c r="D33" s="144">
        <v>6941207.5</v>
      </c>
      <c r="E33" s="143" t="s">
        <v>205</v>
      </c>
      <c r="F33" s="145" t="s">
        <v>44</v>
      </c>
      <c r="G33" s="145" t="s">
        <v>24</v>
      </c>
      <c r="H33" s="146">
        <f t="shared" si="0"/>
        <v>2776483</v>
      </c>
      <c r="I33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33" s="147" t="s">
        <v>208</v>
      </c>
      <c r="K33" s="145" t="s">
        <v>37</v>
      </c>
      <c r="L33" s="148" t="s">
        <v>874</v>
      </c>
      <c r="M33" s="7"/>
      <c r="N33" s="1"/>
      <c r="O33" s="1"/>
      <c r="P33" s="1"/>
      <c r="Q33" s="1"/>
      <c r="R33" s="1"/>
      <c r="S33" s="1"/>
      <c r="T33" s="1"/>
    </row>
    <row r="34" spans="1:20">
      <c r="A34" s="143" t="s">
        <v>212</v>
      </c>
      <c r="B34" s="142" t="s">
        <v>880</v>
      </c>
      <c r="C34" s="143">
        <v>2016</v>
      </c>
      <c r="D34" s="144">
        <v>8329449</v>
      </c>
      <c r="E34" s="143" t="s">
        <v>214</v>
      </c>
      <c r="F34" s="145" t="s">
        <v>22</v>
      </c>
      <c r="G34" s="145" t="s">
        <v>24</v>
      </c>
      <c r="H34" s="146">
        <f t="shared" si="0"/>
        <v>3331779.6</v>
      </c>
      <c r="I34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34" s="147" t="s">
        <v>217</v>
      </c>
      <c r="K34" s="145" t="s">
        <v>37</v>
      </c>
      <c r="L34" s="148" t="s">
        <v>877</v>
      </c>
      <c r="M34" s="7"/>
      <c r="N34" s="1"/>
      <c r="O34" s="1"/>
      <c r="P34" s="1"/>
      <c r="Q34" s="1"/>
      <c r="R34" s="1"/>
      <c r="S34" s="1"/>
      <c r="T34" s="1"/>
    </row>
    <row r="35" spans="1:20">
      <c r="A35" s="143" t="s">
        <v>220</v>
      </c>
      <c r="B35" s="142" t="s">
        <v>880</v>
      </c>
      <c r="C35" s="143">
        <v>2016</v>
      </c>
      <c r="D35" s="144">
        <v>19435381</v>
      </c>
      <c r="E35" s="143" t="s">
        <v>221</v>
      </c>
      <c r="F35" s="145" t="s">
        <v>44</v>
      </c>
      <c r="G35" s="145" t="s">
        <v>35</v>
      </c>
      <c r="H35" s="145">
        <f t="shared" si="0"/>
        <v>0</v>
      </c>
      <c r="I35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35" s="147" t="s">
        <v>222</v>
      </c>
      <c r="K35" s="145" t="s">
        <v>58</v>
      </c>
      <c r="L35" s="148" t="s">
        <v>877</v>
      </c>
      <c r="M35" s="7"/>
      <c r="N35" s="1"/>
      <c r="O35" s="1"/>
      <c r="P35" s="1"/>
      <c r="Q35" s="1"/>
      <c r="R35" s="1"/>
      <c r="S35" s="1"/>
      <c r="T35" s="1"/>
    </row>
    <row r="36" spans="1:20">
      <c r="A36" s="143" t="s">
        <v>224</v>
      </c>
      <c r="B36" s="142" t="s">
        <v>880</v>
      </c>
      <c r="C36" s="143">
        <v>2016</v>
      </c>
      <c r="D36" s="144">
        <v>34706037.5</v>
      </c>
      <c r="E36" s="143" t="s">
        <v>227</v>
      </c>
      <c r="F36" s="145" t="s">
        <v>22</v>
      </c>
      <c r="G36" s="145" t="s">
        <v>35</v>
      </c>
      <c r="H36" s="145">
        <f t="shared" si="0"/>
        <v>0</v>
      </c>
      <c r="I36" s="14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36" s="147" t="s">
        <v>230</v>
      </c>
      <c r="K36" s="145" t="s">
        <v>121</v>
      </c>
      <c r="L36" s="148" t="s">
        <v>877</v>
      </c>
      <c r="M36" s="7"/>
      <c r="N36" s="1"/>
      <c r="O36" s="1"/>
      <c r="P36" s="1"/>
      <c r="Q36" s="1"/>
      <c r="R36" s="1"/>
      <c r="S36" s="1"/>
      <c r="T36" s="1"/>
    </row>
    <row r="37" spans="1:20">
      <c r="A37" s="143" t="s">
        <v>231</v>
      </c>
      <c r="B37" s="142" t="s">
        <v>880</v>
      </c>
      <c r="C37" s="143">
        <v>2016</v>
      </c>
      <c r="D37" s="144">
        <v>4164724.5</v>
      </c>
      <c r="E37" s="143" t="s">
        <v>232</v>
      </c>
      <c r="F37" s="145" t="s">
        <v>22</v>
      </c>
      <c r="G37" s="145" t="s">
        <v>35</v>
      </c>
      <c r="H37" s="145">
        <f t="shared" si="0"/>
        <v>0</v>
      </c>
      <c r="I37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37" s="147" t="s">
        <v>233</v>
      </c>
      <c r="K37" s="145" t="s">
        <v>37</v>
      </c>
      <c r="L37" s="148" t="s">
        <v>872</v>
      </c>
      <c r="M37" s="7"/>
      <c r="N37" s="1"/>
      <c r="O37" s="1"/>
      <c r="P37" s="1"/>
      <c r="Q37" s="1"/>
      <c r="R37" s="1"/>
      <c r="S37" s="1"/>
      <c r="T37" s="1"/>
    </row>
    <row r="38" spans="1:20">
      <c r="A38" s="143" t="s">
        <v>237</v>
      </c>
      <c r="B38" s="142" t="s">
        <v>880</v>
      </c>
      <c r="C38" s="143">
        <v>2016</v>
      </c>
      <c r="D38" s="144">
        <v>2776483</v>
      </c>
      <c r="E38" s="143" t="s">
        <v>240</v>
      </c>
      <c r="F38" s="145" t="s">
        <v>22</v>
      </c>
      <c r="G38" s="145" t="s">
        <v>24</v>
      </c>
      <c r="H38" s="146">
        <f t="shared" si="0"/>
        <v>1110593.2</v>
      </c>
      <c r="I38" s="14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38" s="147" t="s">
        <v>241</v>
      </c>
      <c r="K38" s="145" t="s">
        <v>107</v>
      </c>
      <c r="L38" s="148" t="s">
        <v>877</v>
      </c>
      <c r="M38" s="7"/>
      <c r="N38" s="1"/>
      <c r="O38" s="1"/>
      <c r="P38" s="1"/>
      <c r="Q38" s="1"/>
      <c r="R38" s="1"/>
      <c r="S38" s="1"/>
      <c r="T38" s="1"/>
    </row>
    <row r="39" spans="1:20">
      <c r="A39" s="143" t="s">
        <v>242</v>
      </c>
      <c r="B39" s="142" t="s">
        <v>880</v>
      </c>
      <c r="C39" s="143">
        <v>2016</v>
      </c>
      <c r="D39" s="144">
        <v>20823622.5</v>
      </c>
      <c r="E39" s="143" t="s">
        <v>246</v>
      </c>
      <c r="F39" s="145" t="s">
        <v>44</v>
      </c>
      <c r="G39" s="145" t="s">
        <v>35</v>
      </c>
      <c r="H39" s="145">
        <f t="shared" si="0"/>
        <v>0</v>
      </c>
      <c r="I39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39" s="147" t="s">
        <v>249</v>
      </c>
      <c r="K39" s="145" t="s">
        <v>58</v>
      </c>
      <c r="L39" s="148" t="s">
        <v>874</v>
      </c>
      <c r="M39" s="7"/>
      <c r="N39" s="1"/>
      <c r="O39" s="1"/>
      <c r="P39" s="1"/>
      <c r="Q39" s="1"/>
      <c r="R39" s="1"/>
      <c r="S39" s="1"/>
      <c r="T39" s="1"/>
    </row>
    <row r="40" spans="1:20">
      <c r="A40" s="143" t="s">
        <v>250</v>
      </c>
      <c r="B40" s="142" t="s">
        <v>881</v>
      </c>
      <c r="C40" s="143">
        <v>2016</v>
      </c>
      <c r="D40" s="144">
        <v>13719074.600000001</v>
      </c>
      <c r="E40" s="143" t="s">
        <v>255</v>
      </c>
      <c r="F40" s="145" t="s">
        <v>22</v>
      </c>
      <c r="G40" s="145" t="s">
        <v>35</v>
      </c>
      <c r="H40" s="145">
        <f t="shared" si="0"/>
        <v>0</v>
      </c>
      <c r="I40" s="14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40" s="147" t="s">
        <v>256</v>
      </c>
      <c r="K40" s="145" t="s">
        <v>121</v>
      </c>
      <c r="L40" s="148" t="s">
        <v>874</v>
      </c>
      <c r="M40" s="7"/>
      <c r="N40" s="1"/>
      <c r="O40" s="1"/>
      <c r="P40" s="1"/>
      <c r="Q40" s="1"/>
      <c r="R40" s="1"/>
      <c r="S40" s="1"/>
      <c r="T40" s="1"/>
    </row>
    <row r="41" spans="1:20">
      <c r="A41" s="143" t="s">
        <v>258</v>
      </c>
      <c r="B41" s="142" t="s">
        <v>881</v>
      </c>
      <c r="C41" s="143">
        <v>2016</v>
      </c>
      <c r="D41" s="144">
        <v>20578611.899999999</v>
      </c>
      <c r="E41" s="143" t="s">
        <v>262</v>
      </c>
      <c r="F41" s="145" t="s">
        <v>22</v>
      </c>
      <c r="G41" s="145" t="s">
        <v>35</v>
      </c>
      <c r="H41" s="145">
        <f t="shared" si="0"/>
        <v>0</v>
      </c>
      <c r="I41" s="14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41" s="147" t="s">
        <v>263</v>
      </c>
      <c r="K41" s="145" t="s">
        <v>107</v>
      </c>
      <c r="L41" s="148" t="s">
        <v>874</v>
      </c>
      <c r="M41" s="7"/>
      <c r="N41" s="1"/>
      <c r="O41" s="1"/>
      <c r="P41" s="1"/>
      <c r="Q41" s="1"/>
      <c r="R41" s="1"/>
      <c r="S41" s="1"/>
      <c r="T41" s="1"/>
    </row>
    <row r="42" spans="1:20">
      <c r="A42" s="143" t="s">
        <v>264</v>
      </c>
      <c r="B42" s="142" t="s">
        <v>881</v>
      </c>
      <c r="C42" s="143">
        <v>2016</v>
      </c>
      <c r="D42" s="144">
        <v>6859537.3000000007</v>
      </c>
      <c r="E42" s="143" t="s">
        <v>268</v>
      </c>
      <c r="F42" s="145" t="s">
        <v>44</v>
      </c>
      <c r="G42" s="145" t="s">
        <v>24</v>
      </c>
      <c r="H42" s="146">
        <f t="shared" si="0"/>
        <v>2743814.9200000004</v>
      </c>
      <c r="I42" s="14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42" s="147" t="s">
        <v>270</v>
      </c>
      <c r="K42" s="145" t="s">
        <v>128</v>
      </c>
      <c r="L42" s="148" t="s">
        <v>872</v>
      </c>
      <c r="M42" s="7"/>
      <c r="N42" s="1"/>
      <c r="O42" s="1"/>
      <c r="P42" s="1"/>
      <c r="Q42" s="1"/>
      <c r="R42" s="1"/>
      <c r="S42" s="1"/>
      <c r="T42" s="1"/>
    </row>
    <row r="43" spans="1:20">
      <c r="A43" s="143" t="s">
        <v>272</v>
      </c>
      <c r="B43" s="142" t="s">
        <v>881</v>
      </c>
      <c r="C43" s="143">
        <v>2016</v>
      </c>
      <c r="D43" s="144">
        <v>96033522.199999988</v>
      </c>
      <c r="E43" s="143" t="s">
        <v>274</v>
      </c>
      <c r="F43" s="145" t="s">
        <v>22</v>
      </c>
      <c r="G43" s="145" t="s">
        <v>35</v>
      </c>
      <c r="H43" s="145">
        <f t="shared" si="0"/>
        <v>0</v>
      </c>
      <c r="I43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43" s="147" t="s">
        <v>276</v>
      </c>
      <c r="K43" s="145" t="s">
        <v>58</v>
      </c>
      <c r="L43" s="148" t="s">
        <v>874</v>
      </c>
      <c r="M43" s="7"/>
      <c r="N43" s="1"/>
      <c r="O43" s="1"/>
      <c r="P43" s="1"/>
      <c r="Q43" s="1"/>
      <c r="R43" s="1"/>
      <c r="S43" s="1"/>
      <c r="T43" s="1"/>
    </row>
    <row r="44" spans="1:20">
      <c r="A44" s="143" t="s">
        <v>279</v>
      </c>
      <c r="B44" s="142" t="s">
        <v>882</v>
      </c>
      <c r="C44" s="143">
        <v>2016</v>
      </c>
      <c r="D44" s="144">
        <v>11762624.4</v>
      </c>
      <c r="E44" s="143" t="s">
        <v>283</v>
      </c>
      <c r="F44" s="145" t="s">
        <v>44</v>
      </c>
      <c r="G44" s="145" t="s">
        <v>24</v>
      </c>
      <c r="H44" s="146">
        <f t="shared" si="0"/>
        <v>4705049.7600000007</v>
      </c>
      <c r="I44" s="14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44" s="147" t="s">
        <v>286</v>
      </c>
      <c r="K44" s="145" t="s">
        <v>107</v>
      </c>
      <c r="L44" s="148" t="s">
        <v>873</v>
      </c>
      <c r="M44" s="7"/>
      <c r="N44" s="1"/>
      <c r="O44" s="1"/>
      <c r="P44" s="1"/>
      <c r="Q44" s="1"/>
      <c r="R44" s="1"/>
      <c r="S44" s="1"/>
      <c r="T44" s="1"/>
    </row>
    <row r="45" spans="1:20">
      <c r="A45" s="143" t="s">
        <v>288</v>
      </c>
      <c r="B45" s="142" t="s">
        <v>882</v>
      </c>
      <c r="C45" s="143">
        <v>2016</v>
      </c>
      <c r="D45" s="144">
        <v>2940656.1</v>
      </c>
      <c r="E45" s="143" t="s">
        <v>289</v>
      </c>
      <c r="F45" s="145" t="s">
        <v>44</v>
      </c>
      <c r="G45" s="145" t="s">
        <v>35</v>
      </c>
      <c r="H45" s="145">
        <f t="shared" si="0"/>
        <v>0</v>
      </c>
      <c r="I45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45" s="147" t="s">
        <v>291</v>
      </c>
      <c r="K45" s="145" t="s">
        <v>37</v>
      </c>
      <c r="L45" s="148" t="s">
        <v>873</v>
      </c>
      <c r="M45" s="7"/>
      <c r="N45" s="1"/>
      <c r="O45" s="1"/>
      <c r="P45" s="1"/>
      <c r="Q45" s="1"/>
      <c r="R45" s="1"/>
      <c r="S45" s="1"/>
      <c r="T45" s="1"/>
    </row>
    <row r="46" spans="1:20">
      <c r="A46" s="143" t="s">
        <v>295</v>
      </c>
      <c r="B46" s="142" t="s">
        <v>882</v>
      </c>
      <c r="C46" s="143">
        <v>2016</v>
      </c>
      <c r="D46" s="144">
        <v>29406561</v>
      </c>
      <c r="E46" s="143" t="s">
        <v>297</v>
      </c>
      <c r="F46" s="145" t="s">
        <v>22</v>
      </c>
      <c r="G46" s="145" t="s">
        <v>35</v>
      </c>
      <c r="H46" s="145">
        <f t="shared" si="0"/>
        <v>0</v>
      </c>
      <c r="I46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46" s="147" t="s">
        <v>190</v>
      </c>
      <c r="K46" s="145" t="s">
        <v>41</v>
      </c>
      <c r="L46" s="148" t="s">
        <v>874</v>
      </c>
      <c r="M46" s="7"/>
      <c r="N46" s="1"/>
      <c r="O46" s="1"/>
      <c r="P46" s="1"/>
      <c r="Q46" s="1"/>
      <c r="R46" s="1"/>
      <c r="S46" s="1"/>
      <c r="T46" s="1"/>
    </row>
    <row r="47" spans="1:20">
      <c r="A47" s="143" t="s">
        <v>298</v>
      </c>
      <c r="B47" s="142" t="s">
        <v>882</v>
      </c>
      <c r="C47" s="143">
        <v>2016</v>
      </c>
      <c r="D47" s="144">
        <v>58813122</v>
      </c>
      <c r="E47" s="143" t="s">
        <v>299</v>
      </c>
      <c r="F47" s="145" t="s">
        <v>44</v>
      </c>
      <c r="G47" s="145" t="s">
        <v>35</v>
      </c>
      <c r="H47" s="145">
        <f t="shared" si="0"/>
        <v>0</v>
      </c>
      <c r="I47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47" s="147" t="s">
        <v>303</v>
      </c>
      <c r="K47" s="145" t="s">
        <v>41</v>
      </c>
      <c r="L47" s="148" t="s">
        <v>877</v>
      </c>
      <c r="M47" s="7"/>
      <c r="N47" s="1"/>
      <c r="O47" s="1"/>
      <c r="P47" s="1"/>
      <c r="Q47" s="1"/>
      <c r="R47" s="1"/>
      <c r="S47" s="1"/>
      <c r="T47" s="1"/>
    </row>
    <row r="48" spans="1:20">
      <c r="A48" s="143" t="s">
        <v>307</v>
      </c>
      <c r="B48" s="142" t="s">
        <v>882</v>
      </c>
      <c r="C48" s="143">
        <v>2016</v>
      </c>
      <c r="D48" s="144">
        <v>44109841.5</v>
      </c>
      <c r="E48" s="143" t="s">
        <v>308</v>
      </c>
      <c r="F48" s="145" t="s">
        <v>44</v>
      </c>
      <c r="G48" s="145" t="s">
        <v>35</v>
      </c>
      <c r="H48" s="145">
        <f t="shared" si="0"/>
        <v>0</v>
      </c>
      <c r="I48" s="14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48" s="147" t="s">
        <v>309</v>
      </c>
      <c r="K48" s="145" t="s">
        <v>140</v>
      </c>
      <c r="L48" s="148" t="s">
        <v>872</v>
      </c>
      <c r="M48" s="7"/>
      <c r="N48" s="1"/>
      <c r="O48" s="1"/>
      <c r="P48" s="1"/>
      <c r="Q48" s="1"/>
      <c r="R48" s="1"/>
      <c r="S48" s="1"/>
      <c r="T48" s="1"/>
    </row>
    <row r="49" spans="1:20">
      <c r="A49" s="143" t="s">
        <v>312</v>
      </c>
      <c r="B49" s="142" t="s">
        <v>883</v>
      </c>
      <c r="C49" s="143">
        <v>2016</v>
      </c>
      <c r="D49" s="144">
        <v>3050031.1</v>
      </c>
      <c r="E49" s="143" t="s">
        <v>314</v>
      </c>
      <c r="F49" s="145" t="s">
        <v>22</v>
      </c>
      <c r="G49" s="145" t="s">
        <v>24</v>
      </c>
      <c r="H49" s="146">
        <f t="shared" si="0"/>
        <v>1220012.4400000002</v>
      </c>
      <c r="I49" s="14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49" s="147" t="s">
        <v>318</v>
      </c>
      <c r="K49" s="145" t="s">
        <v>107</v>
      </c>
      <c r="L49" s="148" t="s">
        <v>877</v>
      </c>
      <c r="M49" s="7"/>
      <c r="N49" s="1"/>
      <c r="O49" s="1"/>
      <c r="P49" s="1"/>
      <c r="Q49" s="1"/>
      <c r="R49" s="1"/>
      <c r="S49" s="1"/>
      <c r="T49" s="1"/>
    </row>
    <row r="50" spans="1:20">
      <c r="A50" s="143" t="s">
        <v>319</v>
      </c>
      <c r="B50" s="142" t="s">
        <v>883</v>
      </c>
      <c r="C50" s="143">
        <v>2016</v>
      </c>
      <c r="D50" s="144">
        <v>4575046.6499999994</v>
      </c>
      <c r="E50" s="143" t="s">
        <v>320</v>
      </c>
      <c r="F50" s="145" t="s">
        <v>44</v>
      </c>
      <c r="G50" s="145" t="s">
        <v>35</v>
      </c>
      <c r="H50" s="145">
        <f t="shared" si="0"/>
        <v>0</v>
      </c>
      <c r="I50" s="14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50" s="147" t="s">
        <v>322</v>
      </c>
      <c r="K50" s="145" t="s">
        <v>107</v>
      </c>
      <c r="L50" s="148" t="s">
        <v>877</v>
      </c>
      <c r="M50" s="7"/>
      <c r="N50" s="1"/>
      <c r="O50" s="1"/>
      <c r="P50" s="1"/>
      <c r="Q50" s="1"/>
      <c r="R50" s="1"/>
      <c r="S50" s="1"/>
      <c r="T50" s="1"/>
    </row>
    <row r="51" spans="1:20">
      <c r="A51" s="143" t="s">
        <v>325</v>
      </c>
      <c r="B51" s="142" t="s">
        <v>883</v>
      </c>
      <c r="C51" s="143">
        <v>2016</v>
      </c>
      <c r="D51" s="144">
        <v>76250777.5</v>
      </c>
      <c r="E51" s="143" t="s">
        <v>327</v>
      </c>
      <c r="F51" s="145" t="s">
        <v>44</v>
      </c>
      <c r="G51" s="145" t="s">
        <v>35</v>
      </c>
      <c r="H51" s="145">
        <f t="shared" si="0"/>
        <v>0</v>
      </c>
      <c r="I51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51" s="149" t="s">
        <v>328</v>
      </c>
      <c r="K51" s="145" t="s">
        <v>37</v>
      </c>
      <c r="L51" s="148" t="s">
        <v>877</v>
      </c>
      <c r="M51" s="7"/>
      <c r="N51" s="1"/>
      <c r="O51" s="1"/>
      <c r="P51" s="1"/>
      <c r="Q51" s="1"/>
      <c r="R51" s="1"/>
      <c r="S51" s="1"/>
      <c r="T51" s="1"/>
    </row>
    <row r="52" spans="1:20">
      <c r="A52" s="143" t="s">
        <v>330</v>
      </c>
      <c r="B52" s="142" t="s">
        <v>883</v>
      </c>
      <c r="C52" s="143">
        <v>2016</v>
      </c>
      <c r="D52" s="144">
        <v>38125388.75</v>
      </c>
      <c r="E52" s="143" t="s">
        <v>332</v>
      </c>
      <c r="F52" s="145" t="s">
        <v>22</v>
      </c>
      <c r="G52" s="145" t="s">
        <v>24</v>
      </c>
      <c r="H52" s="146">
        <f t="shared" si="0"/>
        <v>15250155.5</v>
      </c>
      <c r="I52" s="14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52" s="147" t="s">
        <v>333</v>
      </c>
      <c r="K52" s="145" t="s">
        <v>31</v>
      </c>
      <c r="L52" s="148" t="s">
        <v>873</v>
      </c>
      <c r="M52" s="7"/>
      <c r="N52" s="1"/>
      <c r="O52" s="1"/>
      <c r="P52" s="1"/>
      <c r="Q52" s="1"/>
      <c r="R52" s="1"/>
      <c r="S52" s="1"/>
      <c r="T52" s="1"/>
    </row>
    <row r="53" spans="1:20">
      <c r="A53" s="143" t="s">
        <v>335</v>
      </c>
      <c r="B53" s="142" t="s">
        <v>883</v>
      </c>
      <c r="C53" s="143">
        <v>2016</v>
      </c>
      <c r="D53" s="144">
        <v>30500311</v>
      </c>
      <c r="E53" s="143" t="s">
        <v>336</v>
      </c>
      <c r="F53" s="145" t="s">
        <v>22</v>
      </c>
      <c r="G53" s="145" t="s">
        <v>24</v>
      </c>
      <c r="H53" s="146">
        <f t="shared" si="0"/>
        <v>12200124.4</v>
      </c>
      <c r="I53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53" s="147" t="s">
        <v>337</v>
      </c>
      <c r="K53" s="145" t="s">
        <v>37</v>
      </c>
      <c r="L53" s="148" t="s">
        <v>877</v>
      </c>
      <c r="M53" s="7"/>
      <c r="N53" s="1"/>
      <c r="O53" s="1"/>
      <c r="P53" s="1"/>
      <c r="Q53" s="1"/>
      <c r="R53" s="1"/>
      <c r="S53" s="1"/>
      <c r="T53" s="1"/>
    </row>
    <row r="54" spans="1:20">
      <c r="A54" s="143" t="s">
        <v>338</v>
      </c>
      <c r="B54" s="142" t="s">
        <v>884</v>
      </c>
      <c r="C54" s="143">
        <v>2016</v>
      </c>
      <c r="D54" s="144">
        <v>43288855.349999994</v>
      </c>
      <c r="E54" s="143" t="s">
        <v>341</v>
      </c>
      <c r="F54" s="145" t="s">
        <v>22</v>
      </c>
      <c r="G54" s="145" t="s">
        <v>35</v>
      </c>
      <c r="H54" s="145">
        <f t="shared" si="0"/>
        <v>0</v>
      </c>
      <c r="I54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54" s="147" t="s">
        <v>345</v>
      </c>
      <c r="K54" s="145" t="s">
        <v>41</v>
      </c>
      <c r="L54" s="148" t="s">
        <v>873</v>
      </c>
      <c r="M54" s="7"/>
      <c r="N54" s="1"/>
      <c r="O54" s="1"/>
      <c r="P54" s="1"/>
      <c r="Q54" s="1"/>
      <c r="R54" s="1"/>
      <c r="S54" s="1"/>
      <c r="T54" s="1"/>
    </row>
    <row r="55" spans="1:20">
      <c r="A55" s="143" t="s">
        <v>346</v>
      </c>
      <c r="B55" s="142" t="s">
        <v>884</v>
      </c>
      <c r="C55" s="143">
        <v>2016</v>
      </c>
      <c r="D55" s="144">
        <v>28361663.850000001</v>
      </c>
      <c r="E55" s="143" t="s">
        <v>347</v>
      </c>
      <c r="F55" s="145" t="s">
        <v>44</v>
      </c>
      <c r="G55" s="145" t="s">
        <v>35</v>
      </c>
      <c r="H55" s="145">
        <f t="shared" si="0"/>
        <v>0</v>
      </c>
      <c r="I55" s="14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55" s="147" t="s">
        <v>349</v>
      </c>
      <c r="K55" s="145" t="s">
        <v>107</v>
      </c>
      <c r="L55" s="148" t="s">
        <v>877</v>
      </c>
      <c r="M55" s="7"/>
      <c r="N55" s="1"/>
      <c r="O55" s="1"/>
      <c r="P55" s="1"/>
      <c r="Q55" s="1"/>
      <c r="R55" s="1"/>
      <c r="S55" s="1"/>
      <c r="T55" s="1"/>
    </row>
    <row r="56" spans="1:20">
      <c r="A56" s="143" t="s">
        <v>351</v>
      </c>
      <c r="B56" s="142" t="s">
        <v>884</v>
      </c>
      <c r="C56" s="143">
        <v>2016</v>
      </c>
      <c r="D56" s="144">
        <v>31347102.149999999</v>
      </c>
      <c r="E56" s="143" t="s">
        <v>352</v>
      </c>
      <c r="F56" s="145" t="s">
        <v>22</v>
      </c>
      <c r="G56" s="145" t="s">
        <v>24</v>
      </c>
      <c r="H56" s="146">
        <f t="shared" si="0"/>
        <v>12538840.859999999</v>
      </c>
      <c r="I56" s="14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56" s="147" t="s">
        <v>357</v>
      </c>
      <c r="K56" s="145" t="s">
        <v>128</v>
      </c>
      <c r="L56" s="148" t="s">
        <v>874</v>
      </c>
      <c r="M56" s="7"/>
      <c r="N56" s="1"/>
      <c r="O56" s="1"/>
      <c r="P56" s="1"/>
      <c r="Q56" s="1"/>
      <c r="R56" s="1"/>
      <c r="S56" s="1"/>
      <c r="T56" s="1"/>
    </row>
    <row r="57" spans="1:20">
      <c r="A57" s="143" t="s">
        <v>359</v>
      </c>
      <c r="B57" s="142" t="s">
        <v>884</v>
      </c>
      <c r="C57" s="143">
        <v>2016</v>
      </c>
      <c r="D57" s="144">
        <v>46274293.649999999</v>
      </c>
      <c r="E57" s="143" t="s">
        <v>360</v>
      </c>
      <c r="F57" s="145" t="s">
        <v>22</v>
      </c>
      <c r="G57" s="145" t="s">
        <v>35</v>
      </c>
      <c r="H57" s="145">
        <f t="shared" si="0"/>
        <v>0</v>
      </c>
      <c r="I57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57" s="147" t="s">
        <v>363</v>
      </c>
      <c r="K57" s="145" t="s">
        <v>41</v>
      </c>
      <c r="L57" s="148" t="s">
        <v>872</v>
      </c>
      <c r="M57" s="7"/>
      <c r="N57" s="1"/>
      <c r="O57" s="1"/>
      <c r="P57" s="1"/>
      <c r="Q57" s="1"/>
      <c r="R57" s="1"/>
      <c r="S57" s="1"/>
      <c r="T57" s="1"/>
    </row>
    <row r="58" spans="1:20">
      <c r="A58" s="143" t="s">
        <v>365</v>
      </c>
      <c r="B58" s="142" t="s">
        <v>885</v>
      </c>
      <c r="C58" s="143">
        <v>2016</v>
      </c>
      <c r="D58" s="144">
        <v>58318280.800000004</v>
      </c>
      <c r="E58" s="143" t="s">
        <v>366</v>
      </c>
      <c r="F58" s="145" t="s">
        <v>44</v>
      </c>
      <c r="G58" s="145" t="s">
        <v>24</v>
      </c>
      <c r="H58" s="146">
        <f t="shared" si="0"/>
        <v>23327312.320000004</v>
      </c>
      <c r="I58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58" s="147" t="s">
        <v>370</v>
      </c>
      <c r="K58" s="145" t="s">
        <v>58</v>
      </c>
      <c r="L58" s="148" t="s">
        <v>877</v>
      </c>
      <c r="M58" s="7"/>
      <c r="N58" s="1"/>
      <c r="O58" s="1"/>
      <c r="P58" s="1"/>
      <c r="Q58" s="1"/>
      <c r="R58" s="1"/>
      <c r="S58" s="1"/>
      <c r="T58" s="1"/>
    </row>
    <row r="59" spans="1:20">
      <c r="A59" s="143" t="s">
        <v>371</v>
      </c>
      <c r="B59" s="142" t="s">
        <v>885</v>
      </c>
      <c r="C59" s="143">
        <v>2016</v>
      </c>
      <c r="D59" s="144">
        <v>14579570.200000001</v>
      </c>
      <c r="E59" s="143" t="s">
        <v>372</v>
      </c>
      <c r="F59" s="145" t="s">
        <v>44</v>
      </c>
      <c r="G59" s="145" t="s">
        <v>24</v>
      </c>
      <c r="H59" s="146">
        <f t="shared" si="0"/>
        <v>5831828.080000001</v>
      </c>
      <c r="I59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59" s="147" t="s">
        <v>376</v>
      </c>
      <c r="K59" s="145" t="s">
        <v>58</v>
      </c>
      <c r="L59" s="148" t="s">
        <v>873</v>
      </c>
      <c r="M59" s="7"/>
      <c r="N59" s="1"/>
      <c r="O59" s="1"/>
      <c r="P59" s="1"/>
      <c r="Q59" s="1"/>
      <c r="R59" s="1"/>
      <c r="S59" s="1"/>
      <c r="T59" s="1"/>
    </row>
    <row r="60" spans="1:20">
      <c r="A60" s="143" t="s">
        <v>378</v>
      </c>
      <c r="B60" s="142" t="s">
        <v>885</v>
      </c>
      <c r="C60" s="143">
        <v>2016</v>
      </c>
      <c r="D60" s="144">
        <v>29159140.400000002</v>
      </c>
      <c r="E60" s="143" t="s">
        <v>379</v>
      </c>
      <c r="F60" s="145" t="s">
        <v>44</v>
      </c>
      <c r="G60" s="145" t="s">
        <v>24</v>
      </c>
      <c r="H60" s="146">
        <f t="shared" si="0"/>
        <v>11663656.160000002</v>
      </c>
      <c r="I60" s="14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60" s="147" t="s">
        <v>381</v>
      </c>
      <c r="K60" s="145" t="s">
        <v>140</v>
      </c>
      <c r="L60" s="148" t="s">
        <v>873</v>
      </c>
      <c r="M60" s="7"/>
      <c r="N60" s="1"/>
      <c r="O60" s="1"/>
      <c r="P60" s="1"/>
      <c r="Q60" s="1"/>
      <c r="R60" s="1"/>
      <c r="S60" s="1"/>
      <c r="T60" s="1"/>
    </row>
    <row r="61" spans="1:20">
      <c r="A61" s="143" t="s">
        <v>385</v>
      </c>
      <c r="B61" s="142" t="s">
        <v>885</v>
      </c>
      <c r="C61" s="143">
        <v>2016</v>
      </c>
      <c r="D61" s="144">
        <v>23327312.32</v>
      </c>
      <c r="E61" s="143" t="s">
        <v>386</v>
      </c>
      <c r="F61" s="145" t="s">
        <v>44</v>
      </c>
      <c r="G61" s="145" t="s">
        <v>24</v>
      </c>
      <c r="H61" s="146">
        <f t="shared" si="0"/>
        <v>9330924.9280000012</v>
      </c>
      <c r="I61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61" s="147" t="s">
        <v>387</v>
      </c>
      <c r="K61" s="145" t="s">
        <v>37</v>
      </c>
      <c r="L61" s="148" t="s">
        <v>873</v>
      </c>
      <c r="M61" s="7"/>
      <c r="N61" s="1"/>
      <c r="O61" s="1"/>
      <c r="P61" s="1"/>
      <c r="Q61" s="1"/>
      <c r="R61" s="1"/>
      <c r="S61" s="1"/>
      <c r="T61" s="1"/>
    </row>
    <row r="62" spans="1:20">
      <c r="A62" s="143" t="s">
        <v>388</v>
      </c>
      <c r="B62" s="142" t="s">
        <v>885</v>
      </c>
      <c r="C62" s="143">
        <v>2016</v>
      </c>
      <c r="D62" s="144">
        <v>20411398.280000001</v>
      </c>
      <c r="E62" s="143" t="s">
        <v>390</v>
      </c>
      <c r="F62" s="145" t="s">
        <v>22</v>
      </c>
      <c r="G62" s="145" t="s">
        <v>24</v>
      </c>
      <c r="H62" s="146">
        <f t="shared" si="0"/>
        <v>8164559.3120000008</v>
      </c>
      <c r="I62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62" s="147" t="s">
        <v>394</v>
      </c>
      <c r="K62" s="145" t="s">
        <v>37</v>
      </c>
      <c r="L62" s="148" t="s">
        <v>874</v>
      </c>
      <c r="M62" s="7"/>
      <c r="N62" s="1"/>
      <c r="O62" s="1"/>
      <c r="P62" s="1"/>
      <c r="Q62" s="1"/>
      <c r="R62" s="1"/>
      <c r="S62" s="1"/>
      <c r="T62" s="1"/>
    </row>
    <row r="63" spans="1:20">
      <c r="A63" s="143" t="s">
        <v>395</v>
      </c>
      <c r="B63" s="142" t="s">
        <v>886</v>
      </c>
      <c r="C63" s="143">
        <v>2016</v>
      </c>
      <c r="D63" s="144">
        <v>6895198.0500000007</v>
      </c>
      <c r="E63" s="143" t="s">
        <v>398</v>
      </c>
      <c r="F63" s="145" t="s">
        <v>22</v>
      </c>
      <c r="G63" s="145" t="s">
        <v>24</v>
      </c>
      <c r="H63" s="146">
        <f t="shared" si="0"/>
        <v>2758079.2200000007</v>
      </c>
      <c r="I63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63" s="147" t="s">
        <v>401</v>
      </c>
      <c r="K63" s="145" t="s">
        <v>37</v>
      </c>
      <c r="L63" s="148" t="s">
        <v>877</v>
      </c>
      <c r="M63" s="7"/>
      <c r="N63" s="1"/>
      <c r="O63" s="1"/>
      <c r="P63" s="1"/>
      <c r="Q63" s="1"/>
      <c r="R63" s="1"/>
      <c r="S63" s="1"/>
      <c r="T63" s="1"/>
    </row>
    <row r="64" spans="1:20">
      <c r="A64" s="143" t="s">
        <v>402</v>
      </c>
      <c r="B64" s="142" t="s">
        <v>886</v>
      </c>
      <c r="C64" s="143">
        <v>2016</v>
      </c>
      <c r="D64" s="144">
        <v>8274237.6600000001</v>
      </c>
      <c r="E64" s="143" t="s">
        <v>403</v>
      </c>
      <c r="F64" s="145" t="s">
        <v>44</v>
      </c>
      <c r="G64" s="145" t="s">
        <v>24</v>
      </c>
      <c r="H64" s="146">
        <f t="shared" si="0"/>
        <v>3309695.0640000002</v>
      </c>
      <c r="I64" s="14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64" s="147" t="s">
        <v>408</v>
      </c>
      <c r="K64" s="145" t="s">
        <v>63</v>
      </c>
      <c r="L64" s="148" t="s">
        <v>877</v>
      </c>
      <c r="M64" s="7"/>
      <c r="N64" s="1"/>
      <c r="O64" s="1"/>
      <c r="P64" s="1"/>
      <c r="Q64" s="1"/>
      <c r="R64" s="1"/>
      <c r="S64" s="1"/>
      <c r="T64" s="1"/>
    </row>
    <row r="65" spans="1:20">
      <c r="A65" s="143" t="s">
        <v>410</v>
      </c>
      <c r="B65" s="142" t="s">
        <v>886</v>
      </c>
      <c r="C65" s="143">
        <v>2016</v>
      </c>
      <c r="D65" s="144">
        <v>12411356.49</v>
      </c>
      <c r="E65" s="143" t="s">
        <v>412</v>
      </c>
      <c r="F65" s="145" t="s">
        <v>22</v>
      </c>
      <c r="G65" s="145" t="s">
        <v>24</v>
      </c>
      <c r="H65" s="146">
        <f t="shared" si="0"/>
        <v>4964542.5959999999</v>
      </c>
      <c r="I65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65" s="147" t="s">
        <v>413</v>
      </c>
      <c r="K65" s="145" t="s">
        <v>37</v>
      </c>
      <c r="L65" s="148" t="s">
        <v>877</v>
      </c>
      <c r="M65" s="7"/>
      <c r="N65" s="1"/>
      <c r="O65" s="1"/>
      <c r="P65" s="1"/>
      <c r="Q65" s="1"/>
      <c r="R65" s="1"/>
      <c r="S65" s="1"/>
      <c r="T65" s="1"/>
    </row>
    <row r="66" spans="1:20">
      <c r="A66" s="143" t="s">
        <v>416</v>
      </c>
      <c r="B66" s="142" t="s">
        <v>886</v>
      </c>
      <c r="C66" s="143">
        <v>2016</v>
      </c>
      <c r="D66" s="144">
        <v>55161584.400000006</v>
      </c>
      <c r="E66" s="143" t="s">
        <v>418</v>
      </c>
      <c r="F66" s="145" t="s">
        <v>22</v>
      </c>
      <c r="G66" s="145" t="s">
        <v>24</v>
      </c>
      <c r="H66" s="146">
        <f t="shared" si="0"/>
        <v>22064633.760000005</v>
      </c>
      <c r="I66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66" s="147" t="s">
        <v>420</v>
      </c>
      <c r="K66" s="145" t="s">
        <v>58</v>
      </c>
      <c r="L66" s="148" t="s">
        <v>877</v>
      </c>
      <c r="M66" s="7"/>
      <c r="N66" s="1"/>
      <c r="O66" s="1"/>
      <c r="P66" s="1"/>
      <c r="Q66" s="1"/>
      <c r="R66" s="1"/>
      <c r="S66" s="1"/>
      <c r="T66" s="1"/>
    </row>
    <row r="67" spans="1:20">
      <c r="A67" s="143" t="s">
        <v>422</v>
      </c>
      <c r="B67" s="142" t="s">
        <v>886</v>
      </c>
      <c r="C67" s="143">
        <v>2016</v>
      </c>
      <c r="D67" s="144">
        <v>28959831.809999999</v>
      </c>
      <c r="E67" s="143" t="s">
        <v>423</v>
      </c>
      <c r="F67" s="145" t="s">
        <v>44</v>
      </c>
      <c r="G67" s="145" t="s">
        <v>35</v>
      </c>
      <c r="H67" s="145">
        <f t="shared" si="0"/>
        <v>0</v>
      </c>
      <c r="I67" s="14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67" s="147" t="s">
        <v>427</v>
      </c>
      <c r="K67" s="145" t="s">
        <v>107</v>
      </c>
      <c r="L67" s="148" t="s">
        <v>872</v>
      </c>
      <c r="M67" s="7"/>
      <c r="N67" s="1"/>
      <c r="O67" s="1"/>
      <c r="P67" s="1"/>
      <c r="Q67" s="1"/>
      <c r="R67" s="1"/>
      <c r="S67" s="1"/>
      <c r="T67" s="1"/>
    </row>
    <row r="68" spans="1:20">
      <c r="A68" s="143" t="s">
        <v>428</v>
      </c>
      <c r="B68" s="142" t="s">
        <v>886</v>
      </c>
      <c r="C68" s="143">
        <v>2016</v>
      </c>
      <c r="D68" s="144">
        <v>26201752.59</v>
      </c>
      <c r="E68" s="143" t="s">
        <v>429</v>
      </c>
      <c r="F68" s="145" t="s">
        <v>44</v>
      </c>
      <c r="G68" s="145" t="s">
        <v>35</v>
      </c>
      <c r="H68" s="145">
        <f t="shared" si="0"/>
        <v>0</v>
      </c>
      <c r="I68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68" s="147" t="s">
        <v>434</v>
      </c>
      <c r="K68" s="145" t="s">
        <v>41</v>
      </c>
      <c r="L68" s="148" t="s">
        <v>874</v>
      </c>
      <c r="M68" s="7"/>
      <c r="N68" s="1"/>
      <c r="O68" s="1"/>
      <c r="P68" s="1"/>
      <c r="Q68" s="1"/>
      <c r="R68" s="1"/>
      <c r="S68" s="1"/>
      <c r="T68" s="1"/>
    </row>
    <row r="69" spans="1:20">
      <c r="A69" s="143" t="s">
        <v>435</v>
      </c>
      <c r="B69" s="142" t="s">
        <v>871</v>
      </c>
      <c r="C69" s="143">
        <v>2017</v>
      </c>
      <c r="D69" s="144">
        <v>17752920.600000001</v>
      </c>
      <c r="E69" s="143" t="s">
        <v>437</v>
      </c>
      <c r="F69" s="145" t="s">
        <v>22</v>
      </c>
      <c r="G69" s="145" t="s">
        <v>35</v>
      </c>
      <c r="H69" s="145">
        <f t="shared" si="0"/>
        <v>0</v>
      </c>
      <c r="I69" s="14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69" s="147" t="s">
        <v>439</v>
      </c>
      <c r="K69" s="145" t="s">
        <v>31</v>
      </c>
      <c r="L69" s="148" t="s">
        <v>872</v>
      </c>
      <c r="M69" s="7"/>
      <c r="N69" s="1"/>
      <c r="O69" s="1"/>
      <c r="P69" s="1"/>
      <c r="Q69" s="1"/>
      <c r="R69" s="1"/>
      <c r="S69" s="1"/>
      <c r="T69" s="1"/>
    </row>
    <row r="70" spans="1:20">
      <c r="A70" s="143" t="s">
        <v>441</v>
      </c>
      <c r="B70" s="142" t="s">
        <v>871</v>
      </c>
      <c r="C70" s="143">
        <v>2017</v>
      </c>
      <c r="D70" s="144">
        <v>26629380.899999999</v>
      </c>
      <c r="E70" s="143" t="s">
        <v>442</v>
      </c>
      <c r="F70" s="145" t="s">
        <v>22</v>
      </c>
      <c r="G70" s="145" t="s">
        <v>35</v>
      </c>
      <c r="H70" s="145">
        <f t="shared" si="0"/>
        <v>0</v>
      </c>
      <c r="I70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70" s="147" t="s">
        <v>443</v>
      </c>
      <c r="K70" s="145" t="s">
        <v>37</v>
      </c>
      <c r="L70" s="148" t="s">
        <v>874</v>
      </c>
      <c r="M70" s="7"/>
      <c r="N70" s="1"/>
      <c r="O70" s="1"/>
      <c r="P70" s="1"/>
      <c r="Q70" s="1"/>
      <c r="R70" s="1"/>
      <c r="S70" s="1"/>
      <c r="T70" s="1"/>
    </row>
    <row r="71" spans="1:20">
      <c r="A71" s="143" t="s">
        <v>444</v>
      </c>
      <c r="B71" s="142" t="s">
        <v>871</v>
      </c>
      <c r="C71" s="143">
        <v>2017</v>
      </c>
      <c r="D71" s="144">
        <v>42607009.439999998</v>
      </c>
      <c r="E71" s="143" t="s">
        <v>445</v>
      </c>
      <c r="F71" s="145" t="s">
        <v>44</v>
      </c>
      <c r="G71" s="145" t="s">
        <v>35</v>
      </c>
      <c r="H71" s="145">
        <f t="shared" si="0"/>
        <v>0</v>
      </c>
      <c r="I71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71" s="147" t="s">
        <v>446</v>
      </c>
      <c r="K71" s="145" t="s">
        <v>37</v>
      </c>
      <c r="L71" s="148" t="s">
        <v>874</v>
      </c>
      <c r="M71" s="7"/>
      <c r="N71" s="1"/>
      <c r="O71" s="1"/>
      <c r="P71" s="1"/>
      <c r="Q71" s="1"/>
      <c r="R71" s="1"/>
      <c r="S71" s="1"/>
      <c r="T71" s="1"/>
    </row>
    <row r="72" spans="1:20">
      <c r="A72" s="143" t="s">
        <v>447</v>
      </c>
      <c r="B72" s="142" t="s">
        <v>871</v>
      </c>
      <c r="C72" s="143">
        <v>2017</v>
      </c>
      <c r="D72" s="144">
        <v>35505841.200000003</v>
      </c>
      <c r="E72" s="143" t="s">
        <v>448</v>
      </c>
      <c r="F72" s="145" t="s">
        <v>44</v>
      </c>
      <c r="G72" s="145" t="s">
        <v>35</v>
      </c>
      <c r="H72" s="145">
        <f t="shared" si="0"/>
        <v>0</v>
      </c>
      <c r="I72" s="14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72" s="147" t="s">
        <v>449</v>
      </c>
      <c r="K72" s="145" t="s">
        <v>63</v>
      </c>
      <c r="L72" s="148" t="s">
        <v>874</v>
      </c>
      <c r="M72" s="7"/>
      <c r="N72" s="1"/>
      <c r="O72" s="1"/>
      <c r="P72" s="1"/>
      <c r="Q72" s="1"/>
      <c r="R72" s="1"/>
      <c r="S72" s="1"/>
      <c r="T72" s="1"/>
    </row>
    <row r="73" spans="1:20">
      <c r="A73" s="143" t="s">
        <v>452</v>
      </c>
      <c r="B73" s="142" t="s">
        <v>871</v>
      </c>
      <c r="C73" s="143">
        <v>2017</v>
      </c>
      <c r="D73" s="144">
        <v>8876460.3000000007</v>
      </c>
      <c r="E73" s="143" t="s">
        <v>454</v>
      </c>
      <c r="F73" s="145" t="s">
        <v>22</v>
      </c>
      <c r="G73" s="145" t="s">
        <v>24</v>
      </c>
      <c r="H73" s="146">
        <f t="shared" si="0"/>
        <v>3550584.1200000006</v>
      </c>
      <c r="I73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73" s="147" t="s">
        <v>457</v>
      </c>
      <c r="K73" s="145" t="s">
        <v>41</v>
      </c>
      <c r="L73" s="148" t="s">
        <v>873</v>
      </c>
      <c r="M73" s="7"/>
      <c r="N73" s="1"/>
      <c r="O73" s="1"/>
      <c r="P73" s="1"/>
      <c r="Q73" s="1"/>
      <c r="R73" s="1"/>
      <c r="S73" s="1"/>
      <c r="T73" s="1"/>
    </row>
    <row r="74" spans="1:20">
      <c r="A74" s="143" t="s">
        <v>458</v>
      </c>
      <c r="B74" s="142" t="s">
        <v>871</v>
      </c>
      <c r="C74" s="143">
        <v>2017</v>
      </c>
      <c r="D74" s="144">
        <v>46157593.560000002</v>
      </c>
      <c r="E74" s="143" t="s">
        <v>459</v>
      </c>
      <c r="F74" s="145" t="s">
        <v>22</v>
      </c>
      <c r="G74" s="145" t="s">
        <v>35</v>
      </c>
      <c r="H74" s="145">
        <f t="shared" si="0"/>
        <v>0</v>
      </c>
      <c r="I74" s="14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74" s="147" t="s">
        <v>461</v>
      </c>
      <c r="K74" s="145" t="s">
        <v>107</v>
      </c>
      <c r="L74" s="148" t="s">
        <v>877</v>
      </c>
      <c r="M74" s="7"/>
      <c r="N74" s="1"/>
      <c r="O74" s="1"/>
      <c r="P74" s="1"/>
      <c r="Q74" s="1"/>
      <c r="R74" s="1"/>
      <c r="S74" s="1"/>
      <c r="T74" s="1"/>
    </row>
    <row r="75" spans="1:20">
      <c r="A75" s="143" t="s">
        <v>462</v>
      </c>
      <c r="B75" s="142" t="s">
        <v>875</v>
      </c>
      <c r="C75" s="143">
        <v>2017</v>
      </c>
      <c r="D75" s="144">
        <v>110581589.39999999</v>
      </c>
      <c r="E75" s="143" t="s">
        <v>463</v>
      </c>
      <c r="F75" s="145" t="s">
        <v>22</v>
      </c>
      <c r="G75" s="145" t="s">
        <v>24</v>
      </c>
      <c r="H75" s="146">
        <f t="shared" si="0"/>
        <v>44232635.759999998</v>
      </c>
      <c r="I75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75" s="147" t="s">
        <v>466</v>
      </c>
      <c r="K75" s="145" t="s">
        <v>37</v>
      </c>
      <c r="L75" s="148" t="s">
        <v>877</v>
      </c>
      <c r="M75" s="7"/>
      <c r="N75" s="1"/>
      <c r="O75" s="1"/>
      <c r="P75" s="1"/>
      <c r="Q75" s="1"/>
      <c r="R75" s="1"/>
      <c r="S75" s="1"/>
      <c r="T75" s="1"/>
    </row>
    <row r="76" spans="1:20">
      <c r="A76" s="143" t="s">
        <v>469</v>
      </c>
      <c r="B76" s="142" t="s">
        <v>875</v>
      </c>
      <c r="C76" s="143">
        <v>2017</v>
      </c>
      <c r="D76" s="144">
        <v>9215132.4500000011</v>
      </c>
      <c r="E76" s="143" t="s">
        <v>470</v>
      </c>
      <c r="F76" s="145" t="s">
        <v>44</v>
      </c>
      <c r="G76" s="145" t="s">
        <v>24</v>
      </c>
      <c r="H76" s="146">
        <f t="shared" si="0"/>
        <v>3686052.9800000004</v>
      </c>
      <c r="I76" s="14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76" s="147" t="s">
        <v>471</v>
      </c>
      <c r="K76" s="145" t="s">
        <v>140</v>
      </c>
      <c r="L76" s="148" t="s">
        <v>874</v>
      </c>
      <c r="M76" s="7"/>
      <c r="N76" s="1"/>
      <c r="O76" s="1"/>
      <c r="P76" s="1"/>
      <c r="Q76" s="1"/>
      <c r="R76" s="1"/>
      <c r="S76" s="1"/>
      <c r="T76" s="1"/>
    </row>
    <row r="77" spans="1:20">
      <c r="A77" s="143" t="s">
        <v>472</v>
      </c>
      <c r="B77" s="142" t="s">
        <v>875</v>
      </c>
      <c r="C77" s="143">
        <v>2017</v>
      </c>
      <c r="D77" s="144">
        <v>27645397.349999998</v>
      </c>
      <c r="E77" s="143" t="s">
        <v>473</v>
      </c>
      <c r="F77" s="145" t="s">
        <v>22</v>
      </c>
      <c r="G77" s="145" t="s">
        <v>35</v>
      </c>
      <c r="H77" s="145">
        <f t="shared" si="0"/>
        <v>0</v>
      </c>
      <c r="I77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77" s="147" t="s">
        <v>475</v>
      </c>
      <c r="K77" s="145" t="s">
        <v>58</v>
      </c>
      <c r="L77" s="148" t="s">
        <v>872</v>
      </c>
      <c r="M77" s="7"/>
      <c r="N77" s="1"/>
      <c r="O77" s="1"/>
      <c r="P77" s="1"/>
      <c r="Q77" s="1"/>
      <c r="R77" s="1"/>
      <c r="S77" s="1"/>
      <c r="T77" s="1"/>
    </row>
    <row r="78" spans="1:20">
      <c r="A78" s="143" t="s">
        <v>478</v>
      </c>
      <c r="B78" s="142" t="s">
        <v>875</v>
      </c>
      <c r="C78" s="143">
        <v>2017</v>
      </c>
      <c r="D78" s="144">
        <v>36860529.800000004</v>
      </c>
      <c r="E78" s="143" t="s">
        <v>481</v>
      </c>
      <c r="F78" s="145" t="s">
        <v>22</v>
      </c>
      <c r="G78" s="145" t="s">
        <v>24</v>
      </c>
      <c r="H78" s="146">
        <f t="shared" si="0"/>
        <v>14744211.920000002</v>
      </c>
      <c r="I78" s="14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78" s="147" t="s">
        <v>482</v>
      </c>
      <c r="K78" s="145" t="s">
        <v>121</v>
      </c>
      <c r="L78" s="148" t="s">
        <v>873</v>
      </c>
      <c r="M78" s="7"/>
      <c r="N78" s="1"/>
      <c r="O78" s="1"/>
      <c r="P78" s="1"/>
      <c r="Q78" s="1"/>
      <c r="R78" s="1"/>
      <c r="S78" s="1"/>
      <c r="T78" s="1"/>
    </row>
    <row r="79" spans="1:20">
      <c r="A79" s="143" t="s">
        <v>484</v>
      </c>
      <c r="B79" s="142" t="s">
        <v>876</v>
      </c>
      <c r="C79" s="143">
        <v>2017</v>
      </c>
      <c r="D79" s="144">
        <v>55085641.5</v>
      </c>
      <c r="E79" s="143" t="s">
        <v>487</v>
      </c>
      <c r="F79" s="145" t="s">
        <v>22</v>
      </c>
      <c r="G79" s="145" t="s">
        <v>35</v>
      </c>
      <c r="H79" s="145">
        <f t="shared" si="0"/>
        <v>0</v>
      </c>
      <c r="I79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79" s="147" t="s">
        <v>488</v>
      </c>
      <c r="K79" s="145" t="s">
        <v>37</v>
      </c>
      <c r="L79" s="148" t="s">
        <v>872</v>
      </c>
      <c r="M79" s="7"/>
      <c r="N79" s="1"/>
      <c r="O79" s="1"/>
      <c r="P79" s="1"/>
      <c r="Q79" s="1"/>
      <c r="R79" s="1"/>
      <c r="S79" s="1"/>
      <c r="T79" s="1"/>
    </row>
    <row r="80" spans="1:20">
      <c r="A80" s="143" t="s">
        <v>490</v>
      </c>
      <c r="B80" s="142" t="s">
        <v>876</v>
      </c>
      <c r="C80" s="143">
        <v>2017</v>
      </c>
      <c r="D80" s="144">
        <v>14689504.4</v>
      </c>
      <c r="E80" s="143" t="s">
        <v>493</v>
      </c>
      <c r="F80" s="145" t="s">
        <v>44</v>
      </c>
      <c r="G80" s="145" t="s">
        <v>35</v>
      </c>
      <c r="H80" s="145">
        <f t="shared" si="0"/>
        <v>0</v>
      </c>
      <c r="I80" s="14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80" s="147" t="s">
        <v>495</v>
      </c>
      <c r="K80" s="145" t="s">
        <v>128</v>
      </c>
      <c r="L80" s="148" t="s">
        <v>877</v>
      </c>
      <c r="M80" s="7"/>
      <c r="N80" s="1"/>
      <c r="O80" s="1"/>
      <c r="P80" s="1"/>
      <c r="Q80" s="1"/>
      <c r="R80" s="1"/>
      <c r="S80" s="1"/>
      <c r="T80" s="1"/>
    </row>
    <row r="81" spans="1:20">
      <c r="A81" s="143" t="s">
        <v>496</v>
      </c>
      <c r="B81" s="142" t="s">
        <v>876</v>
      </c>
      <c r="C81" s="143">
        <v>2017</v>
      </c>
      <c r="D81" s="144">
        <v>3672376.1</v>
      </c>
      <c r="E81" s="143" t="s">
        <v>497</v>
      </c>
      <c r="F81" s="145" t="s">
        <v>44</v>
      </c>
      <c r="G81" s="145" t="s">
        <v>24</v>
      </c>
      <c r="H81" s="146">
        <f t="shared" si="0"/>
        <v>1468950.4400000002</v>
      </c>
      <c r="I81" s="14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81" s="147" t="s">
        <v>501</v>
      </c>
      <c r="K81" s="145" t="s">
        <v>31</v>
      </c>
      <c r="L81" s="148" t="s">
        <v>872</v>
      </c>
      <c r="M81" s="7"/>
      <c r="N81" s="1"/>
      <c r="O81" s="1"/>
      <c r="P81" s="1"/>
      <c r="Q81" s="1"/>
      <c r="R81" s="1"/>
      <c r="S81" s="1"/>
      <c r="T81" s="1"/>
    </row>
    <row r="82" spans="1:20">
      <c r="A82" s="143" t="s">
        <v>503</v>
      </c>
      <c r="B82" s="142" t="s">
        <v>876</v>
      </c>
      <c r="C82" s="143">
        <v>2017</v>
      </c>
      <c r="D82" s="144">
        <v>91809402.5</v>
      </c>
      <c r="E82" s="143" t="s">
        <v>504</v>
      </c>
      <c r="F82" s="145" t="s">
        <v>22</v>
      </c>
      <c r="G82" s="145" t="s">
        <v>35</v>
      </c>
      <c r="H82" s="145">
        <f t="shared" si="0"/>
        <v>0</v>
      </c>
      <c r="I82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82" s="147" t="s">
        <v>505</v>
      </c>
      <c r="K82" s="145" t="s">
        <v>37</v>
      </c>
      <c r="L82" s="148" t="s">
        <v>877</v>
      </c>
      <c r="M82" s="7"/>
      <c r="N82" s="1"/>
      <c r="O82" s="1"/>
      <c r="P82" s="1"/>
      <c r="Q82" s="1"/>
      <c r="R82" s="1"/>
      <c r="S82" s="1"/>
      <c r="T82" s="1"/>
    </row>
    <row r="83" spans="1:20">
      <c r="A83" s="143" t="s">
        <v>507</v>
      </c>
      <c r="B83" s="142" t="s">
        <v>876</v>
      </c>
      <c r="C83" s="143">
        <v>2017</v>
      </c>
      <c r="D83" s="144">
        <v>18361880.5</v>
      </c>
      <c r="E83" s="143" t="s">
        <v>509</v>
      </c>
      <c r="F83" s="145" t="s">
        <v>44</v>
      </c>
      <c r="G83" s="145" t="s">
        <v>24</v>
      </c>
      <c r="H83" s="146">
        <f t="shared" si="0"/>
        <v>7344752.2000000002</v>
      </c>
      <c r="I83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83" s="147" t="s">
        <v>512</v>
      </c>
      <c r="K83" s="145" t="s">
        <v>37</v>
      </c>
      <c r="L83" s="148" t="s">
        <v>874</v>
      </c>
      <c r="M83" s="7"/>
      <c r="N83" s="1"/>
      <c r="O83" s="1"/>
      <c r="P83" s="1"/>
      <c r="Q83" s="1"/>
      <c r="R83" s="1"/>
      <c r="S83" s="1"/>
      <c r="T83" s="1"/>
    </row>
    <row r="84" spans="1:20">
      <c r="A84" s="143" t="s">
        <v>513</v>
      </c>
      <c r="B84" s="142" t="s">
        <v>878</v>
      </c>
      <c r="C84" s="143">
        <v>2017</v>
      </c>
      <c r="D84" s="144">
        <v>8615065.0500000007</v>
      </c>
      <c r="E84" s="143" t="s">
        <v>514</v>
      </c>
      <c r="F84" s="145" t="s">
        <v>44</v>
      </c>
      <c r="G84" s="145" t="s">
        <v>24</v>
      </c>
      <c r="H84" s="146">
        <f t="shared" si="0"/>
        <v>3446026.0200000005</v>
      </c>
      <c r="I84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84" s="147" t="s">
        <v>515</v>
      </c>
      <c r="K84" s="145" t="s">
        <v>37</v>
      </c>
      <c r="L84" s="148" t="s">
        <v>877</v>
      </c>
      <c r="M84" s="7"/>
      <c r="N84" s="1"/>
      <c r="O84" s="1"/>
      <c r="P84" s="1"/>
      <c r="Q84" s="1"/>
      <c r="R84" s="1"/>
      <c r="S84" s="1"/>
      <c r="T84" s="1"/>
    </row>
    <row r="85" spans="1:20">
      <c r="A85" s="143" t="s">
        <v>517</v>
      </c>
      <c r="B85" s="142" t="s">
        <v>878</v>
      </c>
      <c r="C85" s="143">
        <v>2017</v>
      </c>
      <c r="D85" s="144">
        <v>10338078.060000001</v>
      </c>
      <c r="E85" s="143" t="s">
        <v>520</v>
      </c>
      <c r="F85" s="145" t="s">
        <v>22</v>
      </c>
      <c r="G85" s="145" t="s">
        <v>35</v>
      </c>
      <c r="H85" s="145">
        <f t="shared" si="0"/>
        <v>0</v>
      </c>
      <c r="I85" s="14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85" s="147" t="s">
        <v>521</v>
      </c>
      <c r="K85" s="145" t="s">
        <v>140</v>
      </c>
      <c r="L85" s="148" t="s">
        <v>872</v>
      </c>
      <c r="M85" s="7"/>
      <c r="N85" s="1"/>
      <c r="O85" s="1"/>
      <c r="P85" s="1"/>
      <c r="Q85" s="1"/>
      <c r="R85" s="1"/>
      <c r="S85" s="1"/>
      <c r="T85" s="1"/>
    </row>
    <row r="86" spans="1:20">
      <c r="A86" s="143" t="s">
        <v>522</v>
      </c>
      <c r="B86" s="142" t="s">
        <v>878</v>
      </c>
      <c r="C86" s="143">
        <v>2017</v>
      </c>
      <c r="D86" s="144">
        <v>15507117.09</v>
      </c>
      <c r="E86" s="143" t="s">
        <v>523</v>
      </c>
      <c r="F86" s="145" t="s">
        <v>44</v>
      </c>
      <c r="G86" s="145" t="s">
        <v>24</v>
      </c>
      <c r="H86" s="146">
        <f t="shared" si="0"/>
        <v>6202846.8360000001</v>
      </c>
      <c r="I86" s="14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86" s="147" t="s">
        <v>527</v>
      </c>
      <c r="K86" s="145" t="s">
        <v>107</v>
      </c>
      <c r="L86" s="148" t="s">
        <v>877</v>
      </c>
      <c r="M86" s="7"/>
      <c r="N86" s="1"/>
      <c r="O86" s="1"/>
      <c r="P86" s="1"/>
      <c r="Q86" s="1"/>
      <c r="R86" s="1"/>
      <c r="S86" s="1"/>
      <c r="T86" s="1"/>
    </row>
    <row r="87" spans="1:20">
      <c r="A87" s="143" t="s">
        <v>530</v>
      </c>
      <c r="B87" s="142" t="s">
        <v>878</v>
      </c>
      <c r="C87" s="143">
        <v>2017</v>
      </c>
      <c r="D87" s="144">
        <v>20676156.120000001</v>
      </c>
      <c r="E87" s="143" t="s">
        <v>531</v>
      </c>
      <c r="F87" s="145" t="s">
        <v>22</v>
      </c>
      <c r="G87" s="145" t="s">
        <v>24</v>
      </c>
      <c r="H87" s="146">
        <f t="shared" si="0"/>
        <v>8270462.4480000008</v>
      </c>
      <c r="I87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87" s="147" t="s">
        <v>532</v>
      </c>
      <c r="K87" s="145" t="s">
        <v>41</v>
      </c>
      <c r="L87" s="148" t="s">
        <v>877</v>
      </c>
      <c r="M87" s="7"/>
      <c r="N87" s="1"/>
      <c r="O87" s="1"/>
      <c r="P87" s="1"/>
      <c r="Q87" s="1"/>
      <c r="R87" s="1"/>
      <c r="S87" s="1"/>
      <c r="T87" s="1"/>
    </row>
    <row r="88" spans="1:20">
      <c r="A88" s="143" t="s">
        <v>533</v>
      </c>
      <c r="B88" s="142" t="s">
        <v>878</v>
      </c>
      <c r="C88" s="143">
        <v>2017</v>
      </c>
      <c r="D88" s="144">
        <v>31014234.18</v>
      </c>
      <c r="E88" s="143" t="s">
        <v>535</v>
      </c>
      <c r="F88" s="145" t="s">
        <v>22</v>
      </c>
      <c r="G88" s="145" t="s">
        <v>35</v>
      </c>
      <c r="H88" s="145">
        <f t="shared" si="0"/>
        <v>0</v>
      </c>
      <c r="I88" s="14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88" s="147" t="s">
        <v>538</v>
      </c>
      <c r="K88" s="145" t="s">
        <v>140</v>
      </c>
      <c r="L88" s="148" t="s">
        <v>873</v>
      </c>
      <c r="M88" s="7"/>
      <c r="N88" s="1"/>
      <c r="O88" s="1"/>
      <c r="P88" s="1"/>
      <c r="Q88" s="1"/>
      <c r="R88" s="1"/>
      <c r="S88" s="1"/>
      <c r="T88" s="1"/>
    </row>
    <row r="89" spans="1:20">
      <c r="A89" s="143" t="s">
        <v>539</v>
      </c>
      <c r="B89" s="142" t="s">
        <v>878</v>
      </c>
      <c r="C89" s="143">
        <v>2017</v>
      </c>
      <c r="D89" s="144">
        <v>17230130.100000001</v>
      </c>
      <c r="E89" s="143" t="s">
        <v>540</v>
      </c>
      <c r="F89" s="145" t="s">
        <v>44</v>
      </c>
      <c r="G89" s="145" t="s">
        <v>24</v>
      </c>
      <c r="H89" s="146">
        <f t="shared" si="0"/>
        <v>6892052.040000001</v>
      </c>
      <c r="I89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89" s="147" t="s">
        <v>541</v>
      </c>
      <c r="K89" s="145" t="s">
        <v>37</v>
      </c>
      <c r="L89" s="148" t="s">
        <v>877</v>
      </c>
      <c r="M89" s="7"/>
      <c r="N89" s="1"/>
      <c r="O89" s="1"/>
      <c r="P89" s="1"/>
      <c r="Q89" s="1"/>
      <c r="R89" s="1"/>
      <c r="S89" s="1"/>
      <c r="T89" s="1"/>
    </row>
    <row r="90" spans="1:20">
      <c r="A90" s="143" t="s">
        <v>543</v>
      </c>
      <c r="B90" s="142" t="s">
        <v>878</v>
      </c>
      <c r="C90" s="143">
        <v>2017</v>
      </c>
      <c r="D90" s="144">
        <v>56859429.330000006</v>
      </c>
      <c r="E90" s="143" t="s">
        <v>545</v>
      </c>
      <c r="F90" s="145" t="s">
        <v>44</v>
      </c>
      <c r="G90" s="145" t="s">
        <v>24</v>
      </c>
      <c r="H90" s="146">
        <f t="shared" si="0"/>
        <v>22743771.732000005</v>
      </c>
      <c r="I90" s="14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90" s="147" t="s">
        <v>546</v>
      </c>
      <c r="K90" s="145" t="s">
        <v>63</v>
      </c>
      <c r="L90" s="148" t="s">
        <v>877</v>
      </c>
      <c r="M90" s="7"/>
      <c r="N90" s="1"/>
      <c r="O90" s="1"/>
      <c r="P90" s="1"/>
      <c r="Q90" s="1"/>
      <c r="R90" s="1"/>
      <c r="S90" s="1"/>
      <c r="T90" s="1"/>
    </row>
    <row r="91" spans="1:20">
      <c r="A91" s="143" t="s">
        <v>547</v>
      </c>
      <c r="B91" s="142" t="s">
        <v>878</v>
      </c>
      <c r="C91" s="143">
        <v>2017</v>
      </c>
      <c r="D91" s="144">
        <v>12061091.07</v>
      </c>
      <c r="E91" s="143" t="s">
        <v>548</v>
      </c>
      <c r="F91" s="145" t="s">
        <v>44</v>
      </c>
      <c r="G91" s="145" t="s">
        <v>24</v>
      </c>
      <c r="H91" s="146">
        <f t="shared" si="0"/>
        <v>4824436.4280000003</v>
      </c>
      <c r="I91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91" s="147" t="s">
        <v>551</v>
      </c>
      <c r="K91" s="145" t="s">
        <v>37</v>
      </c>
      <c r="L91" s="148" t="s">
        <v>877</v>
      </c>
      <c r="M91" s="7"/>
      <c r="N91" s="1"/>
      <c r="O91" s="1"/>
      <c r="P91" s="1"/>
      <c r="Q91" s="1"/>
      <c r="R91" s="1"/>
      <c r="S91" s="1"/>
      <c r="T91" s="1"/>
    </row>
    <row r="92" spans="1:20">
      <c r="A92" s="143" t="s">
        <v>552</v>
      </c>
      <c r="B92" s="142" t="s">
        <v>879</v>
      </c>
      <c r="C92" s="143">
        <v>2017</v>
      </c>
      <c r="D92" s="144">
        <v>140229616.80000001</v>
      </c>
      <c r="E92" s="143" t="s">
        <v>553</v>
      </c>
      <c r="F92" s="145" t="s">
        <v>22</v>
      </c>
      <c r="G92" s="145" t="s">
        <v>35</v>
      </c>
      <c r="H92" s="145">
        <f t="shared" si="0"/>
        <v>0</v>
      </c>
      <c r="I92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92" s="147" t="s">
        <v>557</v>
      </c>
      <c r="K92" s="145" t="s">
        <v>41</v>
      </c>
      <c r="L92" s="148" t="s">
        <v>873</v>
      </c>
      <c r="M92" s="7"/>
      <c r="N92" s="1"/>
      <c r="O92" s="1"/>
      <c r="P92" s="1"/>
      <c r="Q92" s="1"/>
      <c r="R92" s="1"/>
      <c r="S92" s="1"/>
      <c r="T92" s="1"/>
    </row>
    <row r="93" spans="1:20">
      <c r="A93" s="143" t="s">
        <v>560</v>
      </c>
      <c r="B93" s="142" t="s">
        <v>879</v>
      </c>
      <c r="C93" s="143">
        <v>2017</v>
      </c>
      <c r="D93" s="144">
        <v>7011480.8399999999</v>
      </c>
      <c r="E93" s="143" t="s">
        <v>561</v>
      </c>
      <c r="F93" s="145" t="s">
        <v>44</v>
      </c>
      <c r="G93" s="145" t="s">
        <v>35</v>
      </c>
      <c r="H93" s="145">
        <f t="shared" si="0"/>
        <v>0</v>
      </c>
      <c r="I93" s="14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93" s="147" t="s">
        <v>562</v>
      </c>
      <c r="K93" s="145" t="s">
        <v>121</v>
      </c>
      <c r="L93" s="148" t="s">
        <v>872</v>
      </c>
      <c r="M93" s="7"/>
      <c r="N93" s="1"/>
      <c r="O93" s="1"/>
      <c r="P93" s="1"/>
      <c r="Q93" s="1"/>
      <c r="R93" s="1"/>
      <c r="S93" s="1"/>
      <c r="T93" s="1"/>
    </row>
    <row r="94" spans="1:20">
      <c r="A94" s="143" t="s">
        <v>563</v>
      </c>
      <c r="B94" s="142" t="s">
        <v>879</v>
      </c>
      <c r="C94" s="143">
        <v>2017</v>
      </c>
      <c r="D94" s="144">
        <v>10517221.26</v>
      </c>
      <c r="E94" s="143" t="s">
        <v>565</v>
      </c>
      <c r="F94" s="145" t="s">
        <v>22</v>
      </c>
      <c r="G94" s="145" t="s">
        <v>24</v>
      </c>
      <c r="H94" s="146">
        <f t="shared" si="0"/>
        <v>4206888.5039999997</v>
      </c>
      <c r="I94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94" s="147" t="s">
        <v>570</v>
      </c>
      <c r="K94" s="145" t="s">
        <v>37</v>
      </c>
      <c r="L94" s="148" t="s">
        <v>874</v>
      </c>
      <c r="M94" s="7"/>
      <c r="N94" s="1"/>
      <c r="O94" s="1"/>
      <c r="P94" s="1"/>
      <c r="Q94" s="1"/>
      <c r="R94" s="1"/>
      <c r="S94" s="1"/>
      <c r="T94" s="1"/>
    </row>
    <row r="95" spans="1:20">
      <c r="A95" s="143" t="s">
        <v>571</v>
      </c>
      <c r="B95" s="142" t="s">
        <v>879</v>
      </c>
      <c r="C95" s="143">
        <v>2017</v>
      </c>
      <c r="D95" s="144">
        <v>17528702.100000001</v>
      </c>
      <c r="E95" s="143" t="s">
        <v>572</v>
      </c>
      <c r="F95" s="145" t="s">
        <v>44</v>
      </c>
      <c r="G95" s="145" t="s">
        <v>35</v>
      </c>
      <c r="H95" s="145">
        <f t="shared" si="0"/>
        <v>0</v>
      </c>
      <c r="I95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95" s="147" t="s">
        <v>575</v>
      </c>
      <c r="K95" s="145" t="s">
        <v>58</v>
      </c>
      <c r="L95" s="148" t="s">
        <v>874</v>
      </c>
      <c r="M95" s="7"/>
      <c r="N95" s="1"/>
      <c r="O95" s="1"/>
      <c r="P95" s="1"/>
      <c r="Q95" s="1"/>
      <c r="R95" s="1"/>
      <c r="S95" s="1"/>
      <c r="T95" s="1"/>
    </row>
    <row r="96" spans="1:20">
      <c r="A96" s="143" t="s">
        <v>576</v>
      </c>
      <c r="B96" s="142" t="s">
        <v>880</v>
      </c>
      <c r="C96" s="143">
        <v>2017</v>
      </c>
      <c r="D96" s="144">
        <v>19748181.960000001</v>
      </c>
      <c r="E96" s="143" t="s">
        <v>577</v>
      </c>
      <c r="F96" s="145" t="s">
        <v>44</v>
      </c>
      <c r="G96" s="145" t="s">
        <v>35</v>
      </c>
      <c r="H96" s="145">
        <f t="shared" si="0"/>
        <v>0</v>
      </c>
      <c r="I96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96" s="147" t="s">
        <v>578</v>
      </c>
      <c r="K96" s="145" t="s">
        <v>37</v>
      </c>
      <c r="L96" s="148" t="s">
        <v>873</v>
      </c>
      <c r="M96" s="7"/>
      <c r="N96" s="1"/>
      <c r="O96" s="1"/>
      <c r="P96" s="1"/>
      <c r="Q96" s="1"/>
      <c r="R96" s="1"/>
      <c r="S96" s="1"/>
      <c r="T96" s="1"/>
    </row>
    <row r="97" spans="1:20">
      <c r="A97" s="143" t="s">
        <v>581</v>
      </c>
      <c r="B97" s="142" t="s">
        <v>880</v>
      </c>
      <c r="C97" s="143">
        <v>2017</v>
      </c>
      <c r="D97" s="144">
        <v>27976591.110000003</v>
      </c>
      <c r="E97" s="143" t="s">
        <v>583</v>
      </c>
      <c r="F97" s="145" t="s">
        <v>22</v>
      </c>
      <c r="G97" s="145" t="s">
        <v>35</v>
      </c>
      <c r="H97" s="145">
        <f t="shared" si="0"/>
        <v>0</v>
      </c>
      <c r="I97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97" s="147" t="s">
        <v>584</v>
      </c>
      <c r="K97" s="145" t="s">
        <v>58</v>
      </c>
      <c r="L97" s="148" t="s">
        <v>877</v>
      </c>
      <c r="M97" s="7"/>
      <c r="N97" s="1"/>
      <c r="O97" s="1"/>
      <c r="P97" s="1"/>
      <c r="Q97" s="1"/>
      <c r="R97" s="1"/>
      <c r="S97" s="1"/>
      <c r="T97" s="1"/>
    </row>
    <row r="98" spans="1:20">
      <c r="A98" s="143" t="s">
        <v>585</v>
      </c>
      <c r="B98" s="142" t="s">
        <v>880</v>
      </c>
      <c r="C98" s="143">
        <v>2017</v>
      </c>
      <c r="D98" s="144">
        <v>21393863.789999999</v>
      </c>
      <c r="E98" s="143" t="s">
        <v>587</v>
      </c>
      <c r="F98" s="145" t="s">
        <v>44</v>
      </c>
      <c r="G98" s="145" t="s">
        <v>24</v>
      </c>
      <c r="H98" s="146">
        <f t="shared" si="0"/>
        <v>8557545.5160000008</v>
      </c>
      <c r="I98" s="14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98" s="147" t="s">
        <v>590</v>
      </c>
      <c r="K98" s="145" t="s">
        <v>121</v>
      </c>
      <c r="L98" s="148" t="s">
        <v>874</v>
      </c>
      <c r="M98" s="7"/>
      <c r="N98" s="1"/>
      <c r="O98" s="1"/>
      <c r="P98" s="1"/>
      <c r="Q98" s="1"/>
      <c r="R98" s="1"/>
      <c r="S98" s="1"/>
      <c r="T98" s="1"/>
    </row>
    <row r="99" spans="1:20">
      <c r="A99" s="143" t="s">
        <v>591</v>
      </c>
      <c r="B99" s="142" t="s">
        <v>880</v>
      </c>
      <c r="C99" s="143">
        <v>2017</v>
      </c>
      <c r="D99" s="144">
        <v>31267954.77</v>
      </c>
      <c r="E99" s="143" t="s">
        <v>592</v>
      </c>
      <c r="F99" s="145" t="s">
        <v>44</v>
      </c>
      <c r="G99" s="145" t="s">
        <v>24</v>
      </c>
      <c r="H99" s="146">
        <f t="shared" si="0"/>
        <v>12507181.908</v>
      </c>
      <c r="I99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99" s="147" t="s">
        <v>594</v>
      </c>
      <c r="K99" s="145" t="s">
        <v>58</v>
      </c>
      <c r="L99" s="148" t="s">
        <v>872</v>
      </c>
      <c r="M99" s="7"/>
      <c r="N99" s="1"/>
      <c r="O99" s="1"/>
      <c r="P99" s="1"/>
      <c r="Q99" s="1"/>
      <c r="R99" s="1"/>
      <c r="S99" s="1"/>
      <c r="T99" s="1"/>
    </row>
    <row r="100" spans="1:20">
      <c r="A100" s="143" t="s">
        <v>596</v>
      </c>
      <c r="B100" s="142" t="s">
        <v>880</v>
      </c>
      <c r="C100" s="143">
        <v>2017</v>
      </c>
      <c r="D100" s="144">
        <v>36205000.259999998</v>
      </c>
      <c r="E100" s="143" t="s">
        <v>598</v>
      </c>
      <c r="F100" s="145" t="s">
        <v>22</v>
      </c>
      <c r="G100" s="145" t="s">
        <v>24</v>
      </c>
      <c r="H100" s="146">
        <f t="shared" si="0"/>
        <v>14482000.104</v>
      </c>
      <c r="I100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00" s="147" t="s">
        <v>599</v>
      </c>
      <c r="K100" s="145" t="s">
        <v>41</v>
      </c>
      <c r="L100" s="148" t="s">
        <v>872</v>
      </c>
      <c r="M100" s="7"/>
      <c r="N100" s="1"/>
      <c r="O100" s="1"/>
      <c r="P100" s="1"/>
      <c r="Q100" s="1"/>
      <c r="R100" s="1"/>
      <c r="S100" s="1"/>
      <c r="T100" s="1"/>
    </row>
    <row r="101" spans="1:20">
      <c r="A101" s="143" t="s">
        <v>600</v>
      </c>
      <c r="B101" s="142" t="s">
        <v>880</v>
      </c>
      <c r="C101" s="143">
        <v>2017</v>
      </c>
      <c r="D101" s="144">
        <v>29622272.939999998</v>
      </c>
      <c r="E101" s="143" t="s">
        <v>601</v>
      </c>
      <c r="F101" s="145" t="s">
        <v>44</v>
      </c>
      <c r="G101" s="145" t="s">
        <v>35</v>
      </c>
      <c r="H101" s="145">
        <f t="shared" si="0"/>
        <v>0</v>
      </c>
      <c r="I101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01" s="147" t="s">
        <v>605</v>
      </c>
      <c r="K101" s="145" t="s">
        <v>58</v>
      </c>
      <c r="L101" s="148" t="s">
        <v>874</v>
      </c>
      <c r="M101" s="7"/>
      <c r="N101" s="1"/>
      <c r="O101" s="1"/>
      <c r="P101" s="1"/>
      <c r="Q101" s="1"/>
      <c r="R101" s="1"/>
      <c r="S101" s="1"/>
      <c r="T101" s="1"/>
    </row>
    <row r="102" spans="1:20">
      <c r="A102" s="143" t="s">
        <v>10</v>
      </c>
      <c r="B102" s="142" t="s">
        <v>881</v>
      </c>
      <c r="C102" s="143">
        <v>2017</v>
      </c>
      <c r="D102" s="144">
        <v>133291613.60000001</v>
      </c>
      <c r="E102" s="143" t="s">
        <v>12</v>
      </c>
      <c r="F102" s="146" t="s">
        <v>22</v>
      </c>
      <c r="G102" s="145" t="s">
        <v>35</v>
      </c>
      <c r="H102" s="146">
        <f t="shared" ref="H102:H165" si="1">IF(G102="CREDITO",0.4*D102,0)</f>
        <v>0</v>
      </c>
      <c r="I102" s="14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102" s="147" t="s">
        <v>30</v>
      </c>
      <c r="K102" s="145" t="s">
        <v>31</v>
      </c>
      <c r="L102" s="150" t="s">
        <v>873</v>
      </c>
      <c r="M102" s="1"/>
      <c r="N102" s="1"/>
      <c r="O102" s="1"/>
      <c r="P102" s="1"/>
      <c r="Q102" s="1"/>
      <c r="R102" s="1"/>
      <c r="S102" s="1"/>
      <c r="T102" s="1"/>
    </row>
    <row r="103" spans="1:20">
      <c r="A103" s="143" t="s">
        <v>33</v>
      </c>
      <c r="B103" s="142" t="s">
        <v>881</v>
      </c>
      <c r="C103" s="143">
        <v>2017</v>
      </c>
      <c r="D103" s="144">
        <v>16661451.700000001</v>
      </c>
      <c r="E103" s="143" t="s">
        <v>34</v>
      </c>
      <c r="F103" s="146" t="s">
        <v>44</v>
      </c>
      <c r="G103" s="145" t="s">
        <v>35</v>
      </c>
      <c r="H103" s="146">
        <f t="shared" si="1"/>
        <v>0</v>
      </c>
      <c r="I103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03" s="147" t="s">
        <v>36</v>
      </c>
      <c r="K103" s="145" t="s">
        <v>37</v>
      </c>
      <c r="L103" s="150" t="s">
        <v>877</v>
      </c>
      <c r="M103" s="1"/>
      <c r="N103" s="1"/>
      <c r="O103" s="1"/>
      <c r="P103" s="1"/>
      <c r="Q103" s="1"/>
      <c r="R103" s="1"/>
      <c r="S103" s="1"/>
      <c r="T103" s="1"/>
    </row>
    <row r="104" spans="1:20">
      <c r="A104" s="143" t="s">
        <v>38</v>
      </c>
      <c r="B104" s="142" t="s">
        <v>881</v>
      </c>
      <c r="C104" s="143">
        <v>2017</v>
      </c>
      <c r="D104" s="144">
        <v>6664580.6799999997</v>
      </c>
      <c r="E104" s="143" t="s">
        <v>39</v>
      </c>
      <c r="F104" s="146" t="s">
        <v>22</v>
      </c>
      <c r="G104" s="145" t="s">
        <v>35</v>
      </c>
      <c r="H104" s="146">
        <f t="shared" si="1"/>
        <v>0</v>
      </c>
      <c r="I104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04" s="147" t="s">
        <v>40</v>
      </c>
      <c r="K104" s="145" t="s">
        <v>41</v>
      </c>
      <c r="L104" s="150" t="s">
        <v>877</v>
      </c>
      <c r="M104" s="1"/>
      <c r="N104" s="1"/>
      <c r="O104" s="1"/>
      <c r="P104" s="1"/>
      <c r="Q104" s="1"/>
      <c r="R104" s="1"/>
      <c r="S104" s="1"/>
      <c r="T104" s="1"/>
    </row>
    <row r="105" spans="1:20">
      <c r="A105" s="143" t="s">
        <v>42</v>
      </c>
      <c r="B105" s="142" t="s">
        <v>881</v>
      </c>
      <c r="C105" s="143">
        <v>2017</v>
      </c>
      <c r="D105" s="144">
        <v>9996871.0199999996</v>
      </c>
      <c r="E105" s="143" t="s">
        <v>43</v>
      </c>
      <c r="F105" s="146" t="s">
        <v>44</v>
      </c>
      <c r="G105" s="145" t="s">
        <v>24</v>
      </c>
      <c r="H105" s="146">
        <f t="shared" si="1"/>
        <v>3998748.4079999998</v>
      </c>
      <c r="I105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05" s="147" t="s">
        <v>46</v>
      </c>
      <c r="K105" s="145" t="s">
        <v>41</v>
      </c>
      <c r="L105" s="150" t="s">
        <v>877</v>
      </c>
      <c r="M105" s="1"/>
      <c r="N105" s="1"/>
      <c r="O105" s="1"/>
      <c r="P105" s="1"/>
      <c r="Q105" s="1"/>
      <c r="R105" s="1"/>
      <c r="S105" s="1"/>
      <c r="T105" s="1"/>
    </row>
    <row r="106" spans="1:20">
      <c r="A106" s="143" t="s">
        <v>47</v>
      </c>
      <c r="B106" s="142" t="s">
        <v>882</v>
      </c>
      <c r="C106" s="143">
        <v>2017</v>
      </c>
      <c r="D106" s="144">
        <v>50693557.799999997</v>
      </c>
      <c r="E106" s="143" t="s">
        <v>48</v>
      </c>
      <c r="F106" s="146" t="s">
        <v>44</v>
      </c>
      <c r="G106" s="145" t="s">
        <v>35</v>
      </c>
      <c r="H106" s="146">
        <f t="shared" si="1"/>
        <v>0</v>
      </c>
      <c r="I106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06" s="147" t="s">
        <v>49</v>
      </c>
      <c r="K106" s="145" t="s">
        <v>41</v>
      </c>
      <c r="L106" s="150" t="s">
        <v>877</v>
      </c>
      <c r="M106" s="1"/>
      <c r="N106" s="1"/>
      <c r="O106" s="1"/>
      <c r="P106" s="1"/>
      <c r="Q106" s="1"/>
      <c r="R106" s="1"/>
      <c r="S106" s="1"/>
      <c r="T106" s="1"/>
    </row>
    <row r="107" spans="1:20">
      <c r="A107" s="143" t="s">
        <v>50</v>
      </c>
      <c r="B107" s="142" t="s">
        <v>882</v>
      </c>
      <c r="C107" s="143">
        <v>2017</v>
      </c>
      <c r="D107" s="144">
        <v>76040336.700000003</v>
      </c>
      <c r="E107" s="143" t="s">
        <v>51</v>
      </c>
      <c r="F107" s="146" t="s">
        <v>44</v>
      </c>
      <c r="G107" s="145" t="s">
        <v>35</v>
      </c>
      <c r="H107" s="146">
        <f t="shared" si="1"/>
        <v>0</v>
      </c>
      <c r="I107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07" s="147" t="s">
        <v>53</v>
      </c>
      <c r="K107" s="145" t="s">
        <v>37</v>
      </c>
      <c r="L107" s="150" t="s">
        <v>873</v>
      </c>
      <c r="M107" s="1"/>
      <c r="N107" s="1"/>
      <c r="O107" s="1"/>
      <c r="P107" s="1"/>
      <c r="Q107" s="1"/>
      <c r="R107" s="1"/>
      <c r="S107" s="1"/>
      <c r="T107" s="1"/>
    </row>
    <row r="108" spans="1:20">
      <c r="A108" s="143" t="s">
        <v>54</v>
      </c>
      <c r="B108" s="142" t="s">
        <v>882</v>
      </c>
      <c r="C108" s="143">
        <v>2017</v>
      </c>
      <c r="D108" s="144">
        <v>42244631.5</v>
      </c>
      <c r="E108" s="143" t="s">
        <v>55</v>
      </c>
      <c r="F108" s="146" t="s">
        <v>22</v>
      </c>
      <c r="G108" s="145" t="s">
        <v>24</v>
      </c>
      <c r="H108" s="146">
        <f t="shared" si="1"/>
        <v>16897852.600000001</v>
      </c>
      <c r="I108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08" s="147" t="s">
        <v>56</v>
      </c>
      <c r="K108" s="145" t="s">
        <v>58</v>
      </c>
      <c r="L108" s="150" t="s">
        <v>873</v>
      </c>
      <c r="M108" s="1"/>
      <c r="N108" s="1"/>
      <c r="O108" s="1"/>
      <c r="P108" s="1"/>
      <c r="Q108" s="1"/>
      <c r="R108" s="1"/>
      <c r="S108" s="1"/>
      <c r="T108" s="1"/>
    </row>
    <row r="109" spans="1:20">
      <c r="A109" s="143" t="s">
        <v>59</v>
      </c>
      <c r="B109" s="142" t="s">
        <v>883</v>
      </c>
      <c r="C109" s="143">
        <v>2017</v>
      </c>
      <c r="D109" s="144">
        <v>20156085.84</v>
      </c>
      <c r="E109" s="143" t="s">
        <v>60</v>
      </c>
      <c r="F109" s="146" t="s">
        <v>22</v>
      </c>
      <c r="G109" s="145" t="s">
        <v>24</v>
      </c>
      <c r="H109" s="146">
        <f t="shared" si="1"/>
        <v>8062434.3360000001</v>
      </c>
      <c r="I109" s="14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109" s="147" t="s">
        <v>62</v>
      </c>
      <c r="K109" s="145" t="s">
        <v>63</v>
      </c>
      <c r="L109" s="150" t="s">
        <v>873</v>
      </c>
      <c r="M109" s="1"/>
      <c r="N109" s="1"/>
      <c r="O109" s="1"/>
      <c r="P109" s="1"/>
      <c r="Q109" s="1"/>
      <c r="R109" s="1"/>
      <c r="S109" s="1"/>
      <c r="T109" s="1"/>
    </row>
    <row r="110" spans="1:20">
      <c r="A110" s="143" t="s">
        <v>64</v>
      </c>
      <c r="B110" s="142" t="s">
        <v>883</v>
      </c>
      <c r="C110" s="143">
        <v>2017</v>
      </c>
      <c r="D110" s="144">
        <v>33593476.399999999</v>
      </c>
      <c r="E110" s="143" t="s">
        <v>65</v>
      </c>
      <c r="F110" s="146" t="s">
        <v>22</v>
      </c>
      <c r="G110" s="145" t="s">
        <v>24</v>
      </c>
      <c r="H110" s="146">
        <f t="shared" si="1"/>
        <v>13437390.560000001</v>
      </c>
      <c r="I110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10" s="147" t="s">
        <v>66</v>
      </c>
      <c r="K110" s="145" t="s">
        <v>58</v>
      </c>
      <c r="L110" s="150" t="s">
        <v>873</v>
      </c>
      <c r="M110" s="1"/>
      <c r="N110" s="1"/>
      <c r="O110" s="1"/>
      <c r="P110" s="1"/>
      <c r="Q110" s="1"/>
      <c r="R110" s="1"/>
      <c r="S110" s="1"/>
      <c r="T110" s="1"/>
    </row>
    <row r="111" spans="1:20">
      <c r="A111" s="143" t="s">
        <v>67</v>
      </c>
      <c r="B111" s="142" t="s">
        <v>883</v>
      </c>
      <c r="C111" s="143">
        <v>2017</v>
      </c>
      <c r="D111" s="144">
        <v>30234128.759999998</v>
      </c>
      <c r="E111" s="143" t="s">
        <v>68</v>
      </c>
      <c r="F111" s="146" t="s">
        <v>22</v>
      </c>
      <c r="G111" s="145" t="s">
        <v>24</v>
      </c>
      <c r="H111" s="146">
        <f t="shared" si="1"/>
        <v>12093651.504000001</v>
      </c>
      <c r="I111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11" s="147" t="s">
        <v>69</v>
      </c>
      <c r="K111" s="145" t="s">
        <v>41</v>
      </c>
      <c r="L111" s="150" t="s">
        <v>877</v>
      </c>
      <c r="M111" s="1"/>
      <c r="N111" s="1"/>
      <c r="O111" s="1"/>
      <c r="P111" s="1"/>
      <c r="Q111" s="1"/>
      <c r="R111" s="1"/>
      <c r="S111" s="1"/>
      <c r="T111" s="1"/>
    </row>
    <row r="112" spans="1:20">
      <c r="A112" s="143" t="s">
        <v>71</v>
      </c>
      <c r="B112" s="142" t="s">
        <v>883</v>
      </c>
      <c r="C112" s="143">
        <v>2017</v>
      </c>
      <c r="D112" s="144">
        <v>58788583.699999996</v>
      </c>
      <c r="E112" s="143" t="s">
        <v>72</v>
      </c>
      <c r="F112" s="146" t="s">
        <v>22</v>
      </c>
      <c r="G112" s="145" t="s">
        <v>35</v>
      </c>
      <c r="H112" s="146">
        <f t="shared" si="1"/>
        <v>0</v>
      </c>
      <c r="I112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12" s="147" t="s">
        <v>75</v>
      </c>
      <c r="K112" s="145" t="s">
        <v>37</v>
      </c>
      <c r="L112" s="150" t="s">
        <v>873</v>
      </c>
    </row>
    <row r="113" spans="1:12">
      <c r="A113" s="143" t="s">
        <v>78</v>
      </c>
      <c r="B113" s="142" t="s">
        <v>883</v>
      </c>
      <c r="C113" s="143">
        <v>2017</v>
      </c>
      <c r="D113" s="144">
        <v>25195107.300000001</v>
      </c>
      <c r="E113" s="143" t="s">
        <v>79</v>
      </c>
      <c r="F113" s="146" t="s">
        <v>44</v>
      </c>
      <c r="G113" s="145" t="s">
        <v>35</v>
      </c>
      <c r="H113" s="146">
        <f t="shared" si="1"/>
        <v>0</v>
      </c>
      <c r="I113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13" s="147" t="s">
        <v>83</v>
      </c>
      <c r="K113" s="145" t="s">
        <v>58</v>
      </c>
      <c r="L113" s="150" t="s">
        <v>873</v>
      </c>
    </row>
    <row r="114" spans="1:12">
      <c r="A114" s="143" t="s">
        <v>87</v>
      </c>
      <c r="B114" s="142" t="s">
        <v>884</v>
      </c>
      <c r="C114" s="143">
        <v>2017</v>
      </c>
      <c r="D114" s="144">
        <v>12755369.6</v>
      </c>
      <c r="E114" s="143" t="s">
        <v>90</v>
      </c>
      <c r="F114" s="146" t="s">
        <v>22</v>
      </c>
      <c r="G114" s="145" t="s">
        <v>35</v>
      </c>
      <c r="H114" s="146">
        <f t="shared" si="1"/>
        <v>0</v>
      </c>
      <c r="I114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14" s="147" t="s">
        <v>92</v>
      </c>
      <c r="K114" s="145" t="s">
        <v>41</v>
      </c>
      <c r="L114" s="150" t="s">
        <v>873</v>
      </c>
    </row>
    <row r="115" spans="1:12">
      <c r="A115" s="143" t="s">
        <v>93</v>
      </c>
      <c r="B115" s="142" t="s">
        <v>884</v>
      </c>
      <c r="C115" s="143">
        <v>2017</v>
      </c>
      <c r="D115" s="144">
        <v>3188842.4</v>
      </c>
      <c r="E115" s="143" t="s">
        <v>94</v>
      </c>
      <c r="F115" s="146" t="s">
        <v>22</v>
      </c>
      <c r="G115" s="145" t="s">
        <v>24</v>
      </c>
      <c r="H115" s="146">
        <f t="shared" si="1"/>
        <v>1275536.96</v>
      </c>
      <c r="I115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15" s="147" t="s">
        <v>95</v>
      </c>
      <c r="K115" s="145" t="s">
        <v>41</v>
      </c>
      <c r="L115" s="150" t="s">
        <v>873</v>
      </c>
    </row>
    <row r="116" spans="1:12">
      <c r="A116" s="143" t="s">
        <v>96</v>
      </c>
      <c r="B116" s="142" t="s">
        <v>884</v>
      </c>
      <c r="C116" s="143">
        <v>2017</v>
      </c>
      <c r="D116" s="144">
        <v>4783263.5999999996</v>
      </c>
      <c r="E116" s="143" t="s">
        <v>97</v>
      </c>
      <c r="F116" s="146" t="s">
        <v>22</v>
      </c>
      <c r="G116" s="145" t="s">
        <v>24</v>
      </c>
      <c r="H116" s="146">
        <f t="shared" si="1"/>
        <v>1913305.44</v>
      </c>
      <c r="I116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16" s="147" t="s">
        <v>98</v>
      </c>
      <c r="K116" s="145" t="s">
        <v>37</v>
      </c>
      <c r="L116" s="150" t="s">
        <v>877</v>
      </c>
    </row>
    <row r="117" spans="1:12">
      <c r="A117" s="143" t="s">
        <v>99</v>
      </c>
      <c r="B117" s="142" t="s">
        <v>884</v>
      </c>
      <c r="C117" s="143">
        <v>2017</v>
      </c>
      <c r="D117" s="144">
        <v>11160948.4</v>
      </c>
      <c r="E117" s="143" t="s">
        <v>100</v>
      </c>
      <c r="F117" s="146" t="s">
        <v>22</v>
      </c>
      <c r="G117" s="145" t="s">
        <v>24</v>
      </c>
      <c r="H117" s="146">
        <f t="shared" si="1"/>
        <v>4464379.3600000003</v>
      </c>
      <c r="I117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17" s="147" t="s">
        <v>101</v>
      </c>
      <c r="K117" s="145" t="s">
        <v>41</v>
      </c>
      <c r="L117" s="150" t="s">
        <v>873</v>
      </c>
    </row>
    <row r="118" spans="1:12">
      <c r="A118" s="143" t="s">
        <v>104</v>
      </c>
      <c r="B118" s="142" t="s">
        <v>884</v>
      </c>
      <c r="C118" s="143">
        <v>2017</v>
      </c>
      <c r="D118" s="144">
        <v>30294002.800000001</v>
      </c>
      <c r="E118" s="143" t="s">
        <v>105</v>
      </c>
      <c r="F118" s="146" t="s">
        <v>44</v>
      </c>
      <c r="G118" s="145" t="s">
        <v>35</v>
      </c>
      <c r="H118" s="146">
        <f t="shared" si="1"/>
        <v>0</v>
      </c>
      <c r="I118" s="14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118" s="147" t="s">
        <v>106</v>
      </c>
      <c r="K118" s="145" t="s">
        <v>107</v>
      </c>
      <c r="L118" s="150" t="s">
        <v>873</v>
      </c>
    </row>
    <row r="119" spans="1:12">
      <c r="A119" s="143" t="s">
        <v>109</v>
      </c>
      <c r="B119" s="142" t="s">
        <v>884</v>
      </c>
      <c r="C119" s="143">
        <v>2017</v>
      </c>
      <c r="D119" s="144">
        <v>23916318</v>
      </c>
      <c r="E119" s="143" t="s">
        <v>110</v>
      </c>
      <c r="F119" s="146" t="s">
        <v>22</v>
      </c>
      <c r="G119" s="145" t="s">
        <v>24</v>
      </c>
      <c r="H119" s="146">
        <f t="shared" si="1"/>
        <v>9566527.2000000011</v>
      </c>
      <c r="I119" s="14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119" s="147" t="s">
        <v>111</v>
      </c>
      <c r="K119" s="145" t="s">
        <v>63</v>
      </c>
      <c r="L119" s="150" t="s">
        <v>877</v>
      </c>
    </row>
    <row r="120" spans="1:12">
      <c r="A120" s="143" t="s">
        <v>112</v>
      </c>
      <c r="B120" s="142" t="s">
        <v>884</v>
      </c>
      <c r="C120" s="143">
        <v>2017</v>
      </c>
      <c r="D120" s="144">
        <v>39860530</v>
      </c>
      <c r="E120" s="143" t="s">
        <v>113</v>
      </c>
      <c r="F120" s="146" t="s">
        <v>44</v>
      </c>
      <c r="G120" s="145" t="s">
        <v>24</v>
      </c>
      <c r="H120" s="146">
        <f t="shared" si="1"/>
        <v>15944212</v>
      </c>
      <c r="I120" s="14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120" s="147" t="s">
        <v>114</v>
      </c>
      <c r="K120" s="145" t="s">
        <v>31</v>
      </c>
      <c r="L120" s="150" t="s">
        <v>873</v>
      </c>
    </row>
    <row r="121" spans="1:12">
      <c r="A121" s="143" t="s">
        <v>115</v>
      </c>
      <c r="B121" s="142" t="s">
        <v>884</v>
      </c>
      <c r="C121" s="143">
        <v>2017</v>
      </c>
      <c r="D121" s="144">
        <v>33482845.199999999</v>
      </c>
      <c r="E121" s="143" t="s">
        <v>116</v>
      </c>
      <c r="F121" s="146" t="s">
        <v>22</v>
      </c>
      <c r="G121" s="145" t="s">
        <v>24</v>
      </c>
      <c r="H121" s="146">
        <f t="shared" si="1"/>
        <v>13393138.08</v>
      </c>
      <c r="I121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21" s="147" t="s">
        <v>117</v>
      </c>
      <c r="K121" s="145" t="s">
        <v>41</v>
      </c>
      <c r="L121" s="150" t="s">
        <v>877</v>
      </c>
    </row>
    <row r="122" spans="1:12">
      <c r="A122" s="143" t="s">
        <v>118</v>
      </c>
      <c r="B122" s="142" t="s">
        <v>885</v>
      </c>
      <c r="C122" s="143">
        <v>2017</v>
      </c>
      <c r="D122" s="144">
        <v>32990202.600000001</v>
      </c>
      <c r="E122" s="143" t="s">
        <v>119</v>
      </c>
      <c r="F122" s="146" t="s">
        <v>22</v>
      </c>
      <c r="G122" s="145" t="s">
        <v>35</v>
      </c>
      <c r="H122" s="146">
        <f t="shared" si="1"/>
        <v>0</v>
      </c>
      <c r="I122" s="14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122" s="147" t="s">
        <v>120</v>
      </c>
      <c r="K122" s="145" t="s">
        <v>121</v>
      </c>
      <c r="L122" s="150" t="s">
        <v>877</v>
      </c>
    </row>
    <row r="123" spans="1:12">
      <c r="A123" s="143" t="s">
        <v>122</v>
      </c>
      <c r="B123" s="142" t="s">
        <v>885</v>
      </c>
      <c r="C123" s="143">
        <v>2017</v>
      </c>
      <c r="D123" s="144">
        <v>49485303.899999999</v>
      </c>
      <c r="E123" s="143" t="s">
        <v>123</v>
      </c>
      <c r="F123" s="146" t="s">
        <v>44</v>
      </c>
      <c r="G123" s="145" t="s">
        <v>24</v>
      </c>
      <c r="H123" s="146">
        <f t="shared" si="1"/>
        <v>19794121.559999999</v>
      </c>
      <c r="I123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23" s="147" t="s">
        <v>124</v>
      </c>
      <c r="K123" s="145" t="s">
        <v>41</v>
      </c>
      <c r="L123" s="150" t="s">
        <v>877</v>
      </c>
    </row>
    <row r="124" spans="1:12">
      <c r="A124" s="143" t="s">
        <v>125</v>
      </c>
      <c r="B124" s="142" t="s">
        <v>885</v>
      </c>
      <c r="C124" s="143">
        <v>2017</v>
      </c>
      <c r="D124" s="144">
        <v>65980405.200000003</v>
      </c>
      <c r="E124" s="143" t="s">
        <v>126</v>
      </c>
      <c r="F124" s="146" t="s">
        <v>22</v>
      </c>
      <c r="G124" s="145" t="s">
        <v>24</v>
      </c>
      <c r="H124" s="146">
        <f t="shared" si="1"/>
        <v>26392162.080000002</v>
      </c>
      <c r="I124" s="14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124" s="147" t="s">
        <v>127</v>
      </c>
      <c r="K124" s="145" t="s">
        <v>128</v>
      </c>
      <c r="L124" s="150" t="s">
        <v>873</v>
      </c>
    </row>
    <row r="125" spans="1:12">
      <c r="A125" s="143" t="s">
        <v>130</v>
      </c>
      <c r="B125" s="142" t="s">
        <v>885</v>
      </c>
      <c r="C125" s="143">
        <v>2017</v>
      </c>
      <c r="D125" s="144">
        <v>16495101.300000001</v>
      </c>
      <c r="E125" s="143" t="s">
        <v>132</v>
      </c>
      <c r="F125" s="146" t="s">
        <v>44</v>
      </c>
      <c r="G125" s="145" t="s">
        <v>35</v>
      </c>
      <c r="H125" s="146">
        <f t="shared" si="1"/>
        <v>0</v>
      </c>
      <c r="I125" s="14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125" s="147" t="s">
        <v>138</v>
      </c>
      <c r="K125" s="145" t="s">
        <v>140</v>
      </c>
      <c r="L125" s="150" t="s">
        <v>873</v>
      </c>
    </row>
    <row r="126" spans="1:12">
      <c r="A126" s="143" t="s">
        <v>144</v>
      </c>
      <c r="B126" s="142" t="s">
        <v>886</v>
      </c>
      <c r="C126" s="143">
        <v>2017</v>
      </c>
      <c r="D126" s="144">
        <v>16664442.700000001</v>
      </c>
      <c r="E126" s="143" t="s">
        <v>146</v>
      </c>
      <c r="F126" s="146" t="s">
        <v>22</v>
      </c>
      <c r="G126" s="145" t="s">
        <v>24</v>
      </c>
      <c r="H126" s="146">
        <f t="shared" si="1"/>
        <v>6665777.080000001</v>
      </c>
      <c r="I126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26" s="147" t="s">
        <v>151</v>
      </c>
      <c r="K126" s="145" t="s">
        <v>37</v>
      </c>
      <c r="L126" s="150" t="s">
        <v>877</v>
      </c>
    </row>
    <row r="127" spans="1:12">
      <c r="A127" s="143" t="s">
        <v>154</v>
      </c>
      <c r="B127" s="142" t="s">
        <v>886</v>
      </c>
      <c r="C127" s="143">
        <v>2017</v>
      </c>
      <c r="D127" s="144">
        <v>4999332.8099999996</v>
      </c>
      <c r="E127" s="143" t="s">
        <v>155</v>
      </c>
      <c r="F127" s="146" t="s">
        <v>22</v>
      </c>
      <c r="G127" s="145" t="s">
        <v>24</v>
      </c>
      <c r="H127" s="146">
        <f t="shared" si="1"/>
        <v>1999733.1239999998</v>
      </c>
      <c r="I127" s="14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127" s="147" t="s">
        <v>156</v>
      </c>
      <c r="K127" s="145" t="s">
        <v>140</v>
      </c>
      <c r="L127" s="150" t="s">
        <v>873</v>
      </c>
    </row>
    <row r="128" spans="1:12">
      <c r="A128" s="143" t="s">
        <v>157</v>
      </c>
      <c r="B128" s="142" t="s">
        <v>886</v>
      </c>
      <c r="C128" s="143">
        <v>2017</v>
      </c>
      <c r="D128" s="144">
        <v>11665109.890000001</v>
      </c>
      <c r="E128" s="143" t="s">
        <v>158</v>
      </c>
      <c r="F128" s="146" t="s">
        <v>44</v>
      </c>
      <c r="G128" s="145" t="s">
        <v>24</v>
      </c>
      <c r="H128" s="146">
        <f t="shared" si="1"/>
        <v>4666043.9560000002</v>
      </c>
      <c r="I128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28" s="147" t="s">
        <v>163</v>
      </c>
      <c r="K128" s="145" t="s">
        <v>37</v>
      </c>
      <c r="L128" s="150" t="s">
        <v>873</v>
      </c>
    </row>
    <row r="129" spans="1:12">
      <c r="A129" s="143" t="s">
        <v>166</v>
      </c>
      <c r="B129" s="142" t="s">
        <v>886</v>
      </c>
      <c r="C129" s="143">
        <v>2017</v>
      </c>
      <c r="D129" s="144">
        <v>31662441.129999999</v>
      </c>
      <c r="E129" s="143" t="s">
        <v>167</v>
      </c>
      <c r="F129" s="146" t="s">
        <v>44</v>
      </c>
      <c r="G129" s="145" t="s">
        <v>24</v>
      </c>
      <c r="H129" s="146">
        <f t="shared" si="1"/>
        <v>12664976.452</v>
      </c>
      <c r="I129" s="14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129" s="147" t="s">
        <v>172</v>
      </c>
      <c r="K129" s="145" t="s">
        <v>140</v>
      </c>
      <c r="L129" s="150" t="s">
        <v>877</v>
      </c>
    </row>
    <row r="130" spans="1:12">
      <c r="A130" s="143" t="s">
        <v>175</v>
      </c>
      <c r="B130" s="142" t="s">
        <v>886</v>
      </c>
      <c r="C130" s="143">
        <v>2017</v>
      </c>
      <c r="D130" s="144">
        <v>41661106.75</v>
      </c>
      <c r="E130" s="143" t="s">
        <v>176</v>
      </c>
      <c r="F130" s="146" t="s">
        <v>22</v>
      </c>
      <c r="G130" s="145" t="s">
        <v>24</v>
      </c>
      <c r="H130" s="146">
        <f t="shared" si="1"/>
        <v>16664442.700000001</v>
      </c>
      <c r="I130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30" s="147" t="s">
        <v>179</v>
      </c>
      <c r="K130" s="145" t="s">
        <v>41</v>
      </c>
      <c r="L130" s="150" t="s">
        <v>877</v>
      </c>
    </row>
    <row r="131" spans="1:12">
      <c r="A131" s="143" t="s">
        <v>185</v>
      </c>
      <c r="B131" s="142" t="s">
        <v>886</v>
      </c>
      <c r="C131" s="143">
        <v>2017</v>
      </c>
      <c r="D131" s="144">
        <v>24996664.050000001</v>
      </c>
      <c r="E131" s="143" t="s">
        <v>186</v>
      </c>
      <c r="F131" s="146" t="s">
        <v>44</v>
      </c>
      <c r="G131" s="145" t="s">
        <v>24</v>
      </c>
      <c r="H131" s="146">
        <f t="shared" si="1"/>
        <v>9998665.620000001</v>
      </c>
      <c r="I131" s="14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131" s="147" t="s">
        <v>190</v>
      </c>
      <c r="K131" s="145" t="s">
        <v>31</v>
      </c>
      <c r="L131" s="150" t="s">
        <v>873</v>
      </c>
    </row>
    <row r="132" spans="1:12">
      <c r="A132" s="143" t="s">
        <v>191</v>
      </c>
      <c r="B132" s="142" t="s">
        <v>886</v>
      </c>
      <c r="C132" s="143">
        <v>2017</v>
      </c>
      <c r="D132" s="144">
        <v>34995329.670000002</v>
      </c>
      <c r="E132" s="143" t="s">
        <v>195</v>
      </c>
      <c r="F132" s="146" t="s">
        <v>22</v>
      </c>
      <c r="G132" s="145" t="s">
        <v>35</v>
      </c>
      <c r="H132" s="146">
        <f t="shared" si="1"/>
        <v>0</v>
      </c>
      <c r="I132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32" s="147" t="s">
        <v>199</v>
      </c>
      <c r="K132" s="145" t="s">
        <v>58</v>
      </c>
      <c r="L132" s="150" t="s">
        <v>877</v>
      </c>
    </row>
    <row r="133" spans="1:12">
      <c r="A133" s="143" t="s">
        <v>200</v>
      </c>
      <c r="B133" s="142" t="s">
        <v>871</v>
      </c>
      <c r="C133" s="145">
        <v>2018</v>
      </c>
      <c r="D133" s="144">
        <v>64917247.5</v>
      </c>
      <c r="E133" s="143" t="s">
        <v>205</v>
      </c>
      <c r="F133" s="146" t="s">
        <v>44</v>
      </c>
      <c r="G133" s="145" t="s">
        <v>35</v>
      </c>
      <c r="H133" s="146">
        <f t="shared" si="1"/>
        <v>0</v>
      </c>
      <c r="I133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33" s="147" t="s">
        <v>208</v>
      </c>
      <c r="K133" s="145" t="s">
        <v>37</v>
      </c>
      <c r="L133" s="150" t="s">
        <v>874</v>
      </c>
    </row>
    <row r="134" spans="1:12">
      <c r="A134" s="143" t="s">
        <v>212</v>
      </c>
      <c r="B134" s="142" t="s">
        <v>871</v>
      </c>
      <c r="C134" s="145">
        <v>2018</v>
      </c>
      <c r="D134" s="144">
        <v>108195412.5</v>
      </c>
      <c r="E134" s="143" t="s">
        <v>214</v>
      </c>
      <c r="F134" s="146" t="s">
        <v>22</v>
      </c>
      <c r="G134" s="145" t="s">
        <v>35</v>
      </c>
      <c r="H134" s="146">
        <f t="shared" si="1"/>
        <v>0</v>
      </c>
      <c r="I134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34" s="147" t="s">
        <v>217</v>
      </c>
      <c r="K134" s="145" t="s">
        <v>37</v>
      </c>
      <c r="L134" s="150" t="s">
        <v>877</v>
      </c>
    </row>
    <row r="135" spans="1:12">
      <c r="A135" s="143" t="s">
        <v>220</v>
      </c>
      <c r="B135" s="142" t="s">
        <v>871</v>
      </c>
      <c r="C135" s="145">
        <v>2018</v>
      </c>
      <c r="D135" s="144">
        <v>21639082.5</v>
      </c>
      <c r="E135" s="143" t="s">
        <v>221</v>
      </c>
      <c r="F135" s="146" t="s">
        <v>22</v>
      </c>
      <c r="G135" s="145" t="s">
        <v>35</v>
      </c>
      <c r="H135" s="146">
        <f t="shared" si="1"/>
        <v>0</v>
      </c>
      <c r="I135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35" s="147" t="s">
        <v>222</v>
      </c>
      <c r="K135" s="145" t="s">
        <v>58</v>
      </c>
      <c r="L135" s="150" t="s">
        <v>877</v>
      </c>
    </row>
    <row r="136" spans="1:12">
      <c r="A136" s="143" t="s">
        <v>224</v>
      </c>
      <c r="B136" s="142" t="s">
        <v>871</v>
      </c>
      <c r="C136" s="145">
        <v>2018</v>
      </c>
      <c r="D136" s="144">
        <v>4327816.5</v>
      </c>
      <c r="E136" s="143" t="s">
        <v>227</v>
      </c>
      <c r="F136" s="146" t="s">
        <v>22</v>
      </c>
      <c r="G136" s="145" t="s">
        <v>24</v>
      </c>
      <c r="H136" s="146">
        <f t="shared" si="1"/>
        <v>1731126.6</v>
      </c>
      <c r="I136" s="14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136" s="147" t="s">
        <v>230</v>
      </c>
      <c r="K136" s="145" t="s">
        <v>121</v>
      </c>
      <c r="L136" s="150" t="s">
        <v>877</v>
      </c>
    </row>
    <row r="137" spans="1:12">
      <c r="A137" s="143" t="s">
        <v>231</v>
      </c>
      <c r="B137" s="142" t="s">
        <v>871</v>
      </c>
      <c r="C137" s="145">
        <v>2018</v>
      </c>
      <c r="D137" s="144">
        <v>17311266</v>
      </c>
      <c r="E137" s="143" t="s">
        <v>232</v>
      </c>
      <c r="F137" s="146" t="s">
        <v>44</v>
      </c>
      <c r="G137" s="145" t="s">
        <v>24</v>
      </c>
      <c r="H137" s="146">
        <f t="shared" si="1"/>
        <v>6924506.4000000004</v>
      </c>
      <c r="I137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37" s="147" t="s">
        <v>233</v>
      </c>
      <c r="K137" s="145" t="s">
        <v>37</v>
      </c>
      <c r="L137" s="150" t="s">
        <v>877</v>
      </c>
    </row>
    <row r="138" spans="1:12">
      <c r="A138" s="143" t="s">
        <v>237</v>
      </c>
      <c r="B138" s="142" t="s">
        <v>875</v>
      </c>
      <c r="C138" s="145">
        <v>2018</v>
      </c>
      <c r="D138" s="144">
        <v>43129052.800000004</v>
      </c>
      <c r="E138" s="143" t="s">
        <v>240</v>
      </c>
      <c r="F138" s="146" t="s">
        <v>22</v>
      </c>
      <c r="G138" s="145" t="s">
        <v>35</v>
      </c>
      <c r="H138" s="146">
        <f t="shared" si="1"/>
        <v>0</v>
      </c>
      <c r="I138" s="14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138" s="147" t="s">
        <v>241</v>
      </c>
      <c r="K138" s="145" t="s">
        <v>107</v>
      </c>
      <c r="L138" s="150" t="s">
        <v>874</v>
      </c>
    </row>
    <row r="139" spans="1:12">
      <c r="A139" s="143" t="s">
        <v>242</v>
      </c>
      <c r="B139" s="142" t="s">
        <v>875</v>
      </c>
      <c r="C139" s="145">
        <v>2018</v>
      </c>
      <c r="D139" s="144">
        <v>64693579.199999996</v>
      </c>
      <c r="E139" s="143" t="s">
        <v>246</v>
      </c>
      <c r="F139" s="146" t="s">
        <v>22</v>
      </c>
      <c r="G139" s="145" t="s">
        <v>35</v>
      </c>
      <c r="H139" s="146">
        <f t="shared" si="1"/>
        <v>0</v>
      </c>
      <c r="I139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39" s="147" t="s">
        <v>249</v>
      </c>
      <c r="K139" s="145" t="s">
        <v>58</v>
      </c>
      <c r="L139" s="150" t="s">
        <v>872</v>
      </c>
    </row>
    <row r="140" spans="1:12">
      <c r="A140" s="143" t="s">
        <v>250</v>
      </c>
      <c r="B140" s="142" t="s">
        <v>875</v>
      </c>
      <c r="C140" s="145">
        <v>2018</v>
      </c>
      <c r="D140" s="144">
        <v>86258105.600000009</v>
      </c>
      <c r="E140" s="143" t="s">
        <v>255</v>
      </c>
      <c r="F140" s="146" t="s">
        <v>22</v>
      </c>
      <c r="G140" s="145" t="s">
        <v>24</v>
      </c>
      <c r="H140" s="146">
        <f t="shared" si="1"/>
        <v>34503242.240000002</v>
      </c>
      <c r="I140" s="14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140" s="147" t="s">
        <v>256</v>
      </c>
      <c r="K140" s="145" t="s">
        <v>121</v>
      </c>
      <c r="L140" s="150" t="s">
        <v>872</v>
      </c>
    </row>
    <row r="141" spans="1:12">
      <c r="A141" s="143" t="s">
        <v>258</v>
      </c>
      <c r="B141" s="142" t="s">
        <v>875</v>
      </c>
      <c r="C141" s="145">
        <v>2018</v>
      </c>
      <c r="D141" s="144">
        <v>6469357.9199999999</v>
      </c>
      <c r="E141" s="143" t="s">
        <v>262</v>
      </c>
      <c r="F141" s="146" t="s">
        <v>44</v>
      </c>
      <c r="G141" s="145" t="s">
        <v>24</v>
      </c>
      <c r="H141" s="146">
        <f t="shared" si="1"/>
        <v>2587743.1680000001</v>
      </c>
      <c r="I141" s="14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141" s="147" t="s">
        <v>263</v>
      </c>
      <c r="K141" s="145" t="s">
        <v>107</v>
      </c>
      <c r="L141" s="150" t="s">
        <v>872</v>
      </c>
    </row>
    <row r="142" spans="1:12">
      <c r="A142" s="143" t="s">
        <v>264</v>
      </c>
      <c r="B142" s="142" t="s">
        <v>875</v>
      </c>
      <c r="C142" s="145">
        <v>2018</v>
      </c>
      <c r="D142" s="144">
        <v>15095168.480000002</v>
      </c>
      <c r="E142" s="143" t="s">
        <v>268</v>
      </c>
      <c r="F142" s="146" t="s">
        <v>22</v>
      </c>
      <c r="G142" s="145" t="s">
        <v>24</v>
      </c>
      <c r="H142" s="146">
        <f t="shared" si="1"/>
        <v>6038067.3920000009</v>
      </c>
      <c r="I142" s="14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142" s="147" t="s">
        <v>270</v>
      </c>
      <c r="K142" s="145" t="s">
        <v>128</v>
      </c>
      <c r="L142" s="150" t="s">
        <v>873</v>
      </c>
    </row>
    <row r="143" spans="1:12">
      <c r="A143" s="143" t="s">
        <v>272</v>
      </c>
      <c r="B143" s="142" t="s">
        <v>876</v>
      </c>
      <c r="C143" s="145">
        <v>2018</v>
      </c>
      <c r="D143" s="144">
        <v>23027547.18</v>
      </c>
      <c r="E143" s="143" t="s">
        <v>274</v>
      </c>
      <c r="F143" s="146" t="s">
        <v>22</v>
      </c>
      <c r="G143" s="145" t="s">
        <v>35</v>
      </c>
      <c r="H143" s="146">
        <f t="shared" si="1"/>
        <v>0</v>
      </c>
      <c r="I143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43" s="147" t="s">
        <v>276</v>
      </c>
      <c r="K143" s="145" t="s">
        <v>58</v>
      </c>
      <c r="L143" s="150" t="s">
        <v>873</v>
      </c>
    </row>
    <row r="144" spans="1:12">
      <c r="A144" s="143" t="s">
        <v>279</v>
      </c>
      <c r="B144" s="142" t="s">
        <v>876</v>
      </c>
      <c r="C144" s="145">
        <v>2018</v>
      </c>
      <c r="D144" s="144">
        <v>125604802.8</v>
      </c>
      <c r="E144" s="143" t="s">
        <v>283</v>
      </c>
      <c r="F144" s="146" t="s">
        <v>22</v>
      </c>
      <c r="G144" s="145" t="s">
        <v>24</v>
      </c>
      <c r="H144" s="146">
        <f t="shared" si="1"/>
        <v>50241921.120000005</v>
      </c>
      <c r="I144" s="14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144" s="147" t="s">
        <v>286</v>
      </c>
      <c r="K144" s="145" t="s">
        <v>107</v>
      </c>
      <c r="L144" s="150" t="s">
        <v>877</v>
      </c>
    </row>
    <row r="145" spans="1:12">
      <c r="A145" s="143" t="s">
        <v>288</v>
      </c>
      <c r="B145" s="142" t="s">
        <v>876</v>
      </c>
      <c r="C145" s="145">
        <v>2018</v>
      </c>
      <c r="D145" s="144">
        <v>41868267.600000001</v>
      </c>
      <c r="E145" s="143" t="s">
        <v>289</v>
      </c>
      <c r="F145" s="146" t="s">
        <v>22</v>
      </c>
      <c r="G145" s="145" t="s">
        <v>35</v>
      </c>
      <c r="H145" s="146">
        <f t="shared" si="1"/>
        <v>0</v>
      </c>
      <c r="I145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45" s="147" t="s">
        <v>291</v>
      </c>
      <c r="K145" s="145" t="s">
        <v>37</v>
      </c>
      <c r="L145" s="150" t="s">
        <v>873</v>
      </c>
    </row>
    <row r="146" spans="1:12">
      <c r="A146" s="143" t="s">
        <v>295</v>
      </c>
      <c r="B146" s="142" t="s">
        <v>876</v>
      </c>
      <c r="C146" s="145">
        <v>2018</v>
      </c>
      <c r="D146" s="144">
        <v>18840720.419999998</v>
      </c>
      <c r="E146" s="143" t="s">
        <v>297</v>
      </c>
      <c r="F146" s="146" t="s">
        <v>44</v>
      </c>
      <c r="G146" s="145" t="s">
        <v>24</v>
      </c>
      <c r="H146" s="146">
        <f t="shared" si="1"/>
        <v>7536288.1679999996</v>
      </c>
      <c r="I146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46" s="147" t="s">
        <v>190</v>
      </c>
      <c r="K146" s="145" t="s">
        <v>41</v>
      </c>
      <c r="L146" s="150" t="s">
        <v>874</v>
      </c>
    </row>
    <row r="147" spans="1:12">
      <c r="A147" s="143" t="s">
        <v>298</v>
      </c>
      <c r="B147" s="142" t="s">
        <v>878</v>
      </c>
      <c r="C147" s="145">
        <v>2018</v>
      </c>
      <c r="D147" s="144">
        <v>9665576.9500000011</v>
      </c>
      <c r="E147" s="143" t="s">
        <v>299</v>
      </c>
      <c r="F147" s="146" t="s">
        <v>22</v>
      </c>
      <c r="G147" s="145" t="s">
        <v>35</v>
      </c>
      <c r="H147" s="146">
        <f t="shared" si="1"/>
        <v>0</v>
      </c>
      <c r="I147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47" s="147" t="s">
        <v>303</v>
      </c>
      <c r="K147" s="145" t="s">
        <v>41</v>
      </c>
      <c r="L147" s="150" t="s">
        <v>872</v>
      </c>
    </row>
    <row r="148" spans="1:12">
      <c r="A148" s="143" t="s">
        <v>307</v>
      </c>
      <c r="B148" s="142" t="s">
        <v>878</v>
      </c>
      <c r="C148" s="145">
        <v>2018</v>
      </c>
      <c r="D148" s="144">
        <v>5799346.1699999999</v>
      </c>
      <c r="E148" s="143" t="s">
        <v>308</v>
      </c>
      <c r="F148" s="146" t="s">
        <v>44</v>
      </c>
      <c r="G148" s="145" t="s">
        <v>35</v>
      </c>
      <c r="H148" s="146">
        <f t="shared" si="1"/>
        <v>0</v>
      </c>
      <c r="I148" s="14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148" s="147" t="s">
        <v>309</v>
      </c>
      <c r="K148" s="145" t="s">
        <v>140</v>
      </c>
      <c r="L148" s="150" t="s">
        <v>873</v>
      </c>
    </row>
    <row r="149" spans="1:12">
      <c r="A149" s="143" t="s">
        <v>312</v>
      </c>
      <c r="B149" s="142" t="s">
        <v>878</v>
      </c>
      <c r="C149" s="145">
        <v>2018</v>
      </c>
      <c r="D149" s="144">
        <v>13531807.73</v>
      </c>
      <c r="E149" s="143" t="s">
        <v>314</v>
      </c>
      <c r="F149" s="146" t="s">
        <v>22</v>
      </c>
      <c r="G149" s="145" t="s">
        <v>24</v>
      </c>
      <c r="H149" s="146">
        <f t="shared" si="1"/>
        <v>5412723.0920000002</v>
      </c>
      <c r="I149" s="14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149" s="147" t="s">
        <v>318</v>
      </c>
      <c r="K149" s="145" t="s">
        <v>107</v>
      </c>
      <c r="L149" s="150" t="s">
        <v>877</v>
      </c>
    </row>
    <row r="150" spans="1:12">
      <c r="A150" s="143" t="s">
        <v>319</v>
      </c>
      <c r="B150" s="142" t="s">
        <v>878</v>
      </c>
      <c r="C150" s="145">
        <v>2018</v>
      </c>
      <c r="D150" s="144">
        <v>28996730.849999998</v>
      </c>
      <c r="E150" s="143" t="s">
        <v>320</v>
      </c>
      <c r="F150" s="146" t="s">
        <v>44</v>
      </c>
      <c r="G150" s="145" t="s">
        <v>24</v>
      </c>
      <c r="H150" s="146">
        <f t="shared" si="1"/>
        <v>11598692.34</v>
      </c>
      <c r="I150" s="14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150" s="147" t="s">
        <v>322</v>
      </c>
      <c r="K150" s="145" t="s">
        <v>107</v>
      </c>
      <c r="L150" s="150" t="s">
        <v>873</v>
      </c>
    </row>
    <row r="151" spans="1:12">
      <c r="A151" s="143" t="s">
        <v>325</v>
      </c>
      <c r="B151" s="142" t="s">
        <v>878</v>
      </c>
      <c r="C151" s="145">
        <v>2018</v>
      </c>
      <c r="D151" s="144">
        <v>57993461.699999996</v>
      </c>
      <c r="E151" s="143" t="s">
        <v>327</v>
      </c>
      <c r="F151" s="146" t="s">
        <v>44</v>
      </c>
      <c r="G151" s="145" t="s">
        <v>35</v>
      </c>
      <c r="H151" s="146">
        <f t="shared" si="1"/>
        <v>0</v>
      </c>
      <c r="I151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51" s="149" t="s">
        <v>328</v>
      </c>
      <c r="K151" s="145" t="s">
        <v>37</v>
      </c>
      <c r="L151" s="150" t="s">
        <v>873</v>
      </c>
    </row>
    <row r="152" spans="1:12">
      <c r="A152" s="143" t="s">
        <v>330</v>
      </c>
      <c r="B152" s="142" t="s">
        <v>878</v>
      </c>
      <c r="C152" s="145">
        <v>2018</v>
      </c>
      <c r="D152" s="144">
        <v>77324615.600000009</v>
      </c>
      <c r="E152" s="143" t="s">
        <v>332</v>
      </c>
      <c r="F152" s="146" t="s">
        <v>44</v>
      </c>
      <c r="G152" s="145" t="s">
        <v>24</v>
      </c>
      <c r="H152" s="146">
        <f t="shared" si="1"/>
        <v>30929846.240000006</v>
      </c>
      <c r="I152" s="14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152" s="147" t="s">
        <v>333</v>
      </c>
      <c r="K152" s="145" t="s">
        <v>31</v>
      </c>
      <c r="L152" s="150" t="s">
        <v>873</v>
      </c>
    </row>
    <row r="153" spans="1:12">
      <c r="A153" s="143" t="s">
        <v>335</v>
      </c>
      <c r="B153" s="142" t="s">
        <v>887</v>
      </c>
      <c r="C153" s="145">
        <v>2018</v>
      </c>
      <c r="D153" s="144">
        <v>123060114</v>
      </c>
      <c r="E153" s="143" t="s">
        <v>336</v>
      </c>
      <c r="F153" s="146" t="s">
        <v>22</v>
      </c>
      <c r="G153" s="145" t="s">
        <v>24</v>
      </c>
      <c r="H153" s="146">
        <f t="shared" si="1"/>
        <v>49224045.600000001</v>
      </c>
      <c r="I153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53" s="147" t="s">
        <v>337</v>
      </c>
      <c r="K153" s="145" t="s">
        <v>37</v>
      </c>
      <c r="L153" s="150" t="s">
        <v>872</v>
      </c>
    </row>
    <row r="154" spans="1:12">
      <c r="A154" s="143" t="s">
        <v>338</v>
      </c>
      <c r="B154" s="142" t="s">
        <v>879</v>
      </c>
      <c r="C154" s="145">
        <v>2018</v>
      </c>
      <c r="D154" s="144">
        <v>10255009.5</v>
      </c>
      <c r="E154" s="143" t="s">
        <v>341</v>
      </c>
      <c r="F154" s="146" t="s">
        <v>22</v>
      </c>
      <c r="G154" s="145" t="s">
        <v>24</v>
      </c>
      <c r="H154" s="146">
        <f t="shared" si="1"/>
        <v>4102003.8000000003</v>
      </c>
      <c r="I154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54" s="147" t="s">
        <v>345</v>
      </c>
      <c r="K154" s="145" t="s">
        <v>41</v>
      </c>
      <c r="L154" s="150" t="s">
        <v>877</v>
      </c>
    </row>
    <row r="155" spans="1:12">
      <c r="A155" s="143" t="s">
        <v>346</v>
      </c>
      <c r="B155" s="142" t="s">
        <v>879</v>
      </c>
      <c r="C155" s="145">
        <v>2018</v>
      </c>
      <c r="D155" s="144">
        <v>30765028.5</v>
      </c>
      <c r="E155" s="143" t="s">
        <v>347</v>
      </c>
      <c r="F155" s="146" t="s">
        <v>22</v>
      </c>
      <c r="G155" s="145" t="s">
        <v>24</v>
      </c>
      <c r="H155" s="146">
        <f t="shared" si="1"/>
        <v>12306011.4</v>
      </c>
      <c r="I155" s="14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155" s="147" t="s">
        <v>349</v>
      </c>
      <c r="K155" s="145" t="s">
        <v>107</v>
      </c>
      <c r="L155" s="150" t="s">
        <v>874</v>
      </c>
    </row>
    <row r="156" spans="1:12">
      <c r="A156" s="143" t="s">
        <v>351</v>
      </c>
      <c r="B156" s="142" t="s">
        <v>879</v>
      </c>
      <c r="C156" s="145">
        <v>2018</v>
      </c>
      <c r="D156" s="144">
        <v>41020038</v>
      </c>
      <c r="E156" s="143" t="s">
        <v>352</v>
      </c>
      <c r="F156" s="146" t="s">
        <v>44</v>
      </c>
      <c r="G156" s="145" t="s">
        <v>35</v>
      </c>
      <c r="H156" s="146">
        <f t="shared" si="1"/>
        <v>0</v>
      </c>
      <c r="I156" s="14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156" s="147" t="s">
        <v>357</v>
      </c>
      <c r="K156" s="145" t="s">
        <v>128</v>
      </c>
      <c r="L156" s="150" t="s">
        <v>877</v>
      </c>
    </row>
    <row r="157" spans="1:12">
      <c r="A157" s="143" t="s">
        <v>359</v>
      </c>
      <c r="B157" s="142" t="s">
        <v>880</v>
      </c>
      <c r="C157" s="145">
        <v>2018</v>
      </c>
      <c r="D157" s="144">
        <v>15199007.880000001</v>
      </c>
      <c r="E157" s="143" t="s">
        <v>360</v>
      </c>
      <c r="F157" s="146" t="s">
        <v>22</v>
      </c>
      <c r="G157" s="145" t="s">
        <v>24</v>
      </c>
      <c r="H157" s="146">
        <f t="shared" si="1"/>
        <v>6079603.1520000007</v>
      </c>
      <c r="I157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57" s="147" t="s">
        <v>363</v>
      </c>
      <c r="K157" s="145" t="s">
        <v>41</v>
      </c>
      <c r="L157" s="150" t="s">
        <v>877</v>
      </c>
    </row>
    <row r="158" spans="1:12">
      <c r="A158" s="143" t="s">
        <v>365</v>
      </c>
      <c r="B158" s="142" t="s">
        <v>880</v>
      </c>
      <c r="C158" s="145">
        <v>2018</v>
      </c>
      <c r="D158" s="144">
        <v>6513860.5199999996</v>
      </c>
      <c r="E158" s="143" t="s">
        <v>366</v>
      </c>
      <c r="F158" s="146" t="s">
        <v>44</v>
      </c>
      <c r="G158" s="145" t="s">
        <v>35</v>
      </c>
      <c r="H158" s="146">
        <f t="shared" si="1"/>
        <v>0</v>
      </c>
      <c r="I158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58" s="147" t="s">
        <v>370</v>
      </c>
      <c r="K158" s="145" t="s">
        <v>58</v>
      </c>
      <c r="L158" s="150" t="s">
        <v>872</v>
      </c>
    </row>
    <row r="159" spans="1:12">
      <c r="A159" s="143" t="s">
        <v>371</v>
      </c>
      <c r="B159" s="142" t="s">
        <v>880</v>
      </c>
      <c r="C159" s="145">
        <v>2018</v>
      </c>
      <c r="D159" s="144">
        <v>32569302.599999998</v>
      </c>
      <c r="E159" s="143" t="s">
        <v>372</v>
      </c>
      <c r="F159" s="146" t="s">
        <v>44</v>
      </c>
      <c r="G159" s="145" t="s">
        <v>35</v>
      </c>
      <c r="H159" s="146">
        <f t="shared" si="1"/>
        <v>0</v>
      </c>
      <c r="I159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59" s="147" t="s">
        <v>376</v>
      </c>
      <c r="K159" s="145" t="s">
        <v>58</v>
      </c>
      <c r="L159" s="150" t="s">
        <v>874</v>
      </c>
    </row>
    <row r="160" spans="1:12">
      <c r="A160" s="143" t="s">
        <v>378</v>
      </c>
      <c r="B160" s="142" t="s">
        <v>880</v>
      </c>
      <c r="C160" s="145">
        <v>2018</v>
      </c>
      <c r="D160" s="144">
        <v>54282171</v>
      </c>
      <c r="E160" s="143" t="s">
        <v>379</v>
      </c>
      <c r="F160" s="146" t="s">
        <v>22</v>
      </c>
      <c r="G160" s="145" t="s">
        <v>35</v>
      </c>
      <c r="H160" s="146">
        <f t="shared" si="1"/>
        <v>0</v>
      </c>
      <c r="I160" s="14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160" s="147" t="s">
        <v>381</v>
      </c>
      <c r="K160" s="145" t="s">
        <v>140</v>
      </c>
      <c r="L160" s="150" t="s">
        <v>877</v>
      </c>
    </row>
    <row r="161" spans="1:12">
      <c r="A161" s="143" t="s">
        <v>385</v>
      </c>
      <c r="B161" s="142" t="s">
        <v>880</v>
      </c>
      <c r="C161" s="145">
        <v>2018</v>
      </c>
      <c r="D161" s="144">
        <v>86851473.600000009</v>
      </c>
      <c r="E161" s="143" t="s">
        <v>386</v>
      </c>
      <c r="F161" s="146" t="s">
        <v>44</v>
      </c>
      <c r="G161" s="145" t="s">
        <v>35</v>
      </c>
      <c r="H161" s="146">
        <f t="shared" si="1"/>
        <v>0</v>
      </c>
      <c r="I161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61" s="147" t="s">
        <v>387</v>
      </c>
      <c r="K161" s="145" t="s">
        <v>37</v>
      </c>
      <c r="L161" s="150" t="s">
        <v>873</v>
      </c>
    </row>
    <row r="162" spans="1:12">
      <c r="A162" s="143" t="s">
        <v>388</v>
      </c>
      <c r="B162" s="142" t="s">
        <v>880</v>
      </c>
      <c r="C162" s="145">
        <v>2018</v>
      </c>
      <c r="D162" s="144">
        <v>21712868.400000002</v>
      </c>
      <c r="E162" s="143" t="s">
        <v>390</v>
      </c>
      <c r="F162" s="146" t="s">
        <v>44</v>
      </c>
      <c r="G162" s="145" t="s">
        <v>35</v>
      </c>
      <c r="H162" s="146">
        <f t="shared" si="1"/>
        <v>0</v>
      </c>
      <c r="I162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62" s="147" t="s">
        <v>394</v>
      </c>
      <c r="K162" s="145" t="s">
        <v>37</v>
      </c>
      <c r="L162" s="150" t="s">
        <v>873</v>
      </c>
    </row>
    <row r="163" spans="1:12">
      <c r="A163" s="143" t="s">
        <v>395</v>
      </c>
      <c r="B163" s="142" t="s">
        <v>881</v>
      </c>
      <c r="C163" s="145">
        <v>2018</v>
      </c>
      <c r="D163" s="144">
        <v>65643525.299999997</v>
      </c>
      <c r="E163" s="143" t="s">
        <v>398</v>
      </c>
      <c r="F163" s="146" t="s">
        <v>22</v>
      </c>
      <c r="G163" s="145" t="s">
        <v>24</v>
      </c>
      <c r="H163" s="146">
        <f t="shared" si="1"/>
        <v>26257410.120000001</v>
      </c>
      <c r="I163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63" s="147" t="s">
        <v>401</v>
      </c>
      <c r="K163" s="145" t="s">
        <v>37</v>
      </c>
      <c r="L163" s="150" t="s">
        <v>872</v>
      </c>
    </row>
    <row r="164" spans="1:12">
      <c r="A164" s="143" t="s">
        <v>402</v>
      </c>
      <c r="B164" s="142" t="s">
        <v>881</v>
      </c>
      <c r="C164" s="145">
        <v>2018</v>
      </c>
      <c r="D164" s="144">
        <v>10940587.550000001</v>
      </c>
      <c r="E164" s="143" t="s">
        <v>403</v>
      </c>
      <c r="F164" s="146" t="s">
        <v>22</v>
      </c>
      <c r="G164" s="145" t="s">
        <v>24</v>
      </c>
      <c r="H164" s="146">
        <f t="shared" si="1"/>
        <v>4376235.0200000005</v>
      </c>
      <c r="I164" s="14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164" s="147" t="s">
        <v>408</v>
      </c>
      <c r="K164" s="145" t="s">
        <v>63</v>
      </c>
      <c r="L164" s="150" t="s">
        <v>873</v>
      </c>
    </row>
    <row r="165" spans="1:12">
      <c r="A165" s="143" t="s">
        <v>410</v>
      </c>
      <c r="B165" s="142" t="s">
        <v>881</v>
      </c>
      <c r="C165" s="145">
        <v>2018</v>
      </c>
      <c r="D165" s="144">
        <v>32821762.649999999</v>
      </c>
      <c r="E165" s="143" t="s">
        <v>412</v>
      </c>
      <c r="F165" s="146" t="s">
        <v>44</v>
      </c>
      <c r="G165" s="145" t="s">
        <v>35</v>
      </c>
      <c r="H165" s="146">
        <f t="shared" si="1"/>
        <v>0</v>
      </c>
      <c r="I165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65" s="147" t="s">
        <v>413</v>
      </c>
      <c r="K165" s="145" t="s">
        <v>37</v>
      </c>
      <c r="L165" s="150" t="s">
        <v>877</v>
      </c>
    </row>
    <row r="166" spans="1:12">
      <c r="A166" s="143" t="s">
        <v>416</v>
      </c>
      <c r="B166" s="142" t="s">
        <v>881</v>
      </c>
      <c r="C166" s="145">
        <v>2018</v>
      </c>
      <c r="D166" s="144">
        <v>41574232.689999998</v>
      </c>
      <c r="E166" s="143" t="s">
        <v>418</v>
      </c>
      <c r="F166" s="146" t="s">
        <v>44</v>
      </c>
      <c r="G166" s="145" t="s">
        <v>24</v>
      </c>
      <c r="H166" s="146">
        <f t="shared" ref="H166:H229" si="2">IF(G166="CREDITO",0.4*D166,0)</f>
        <v>16629693.075999999</v>
      </c>
      <c r="I166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66" s="147" t="s">
        <v>420</v>
      </c>
      <c r="K166" s="145" t="s">
        <v>58</v>
      </c>
      <c r="L166" s="150" t="s">
        <v>877</v>
      </c>
    </row>
    <row r="167" spans="1:12">
      <c r="A167" s="143" t="s">
        <v>422</v>
      </c>
      <c r="B167" s="142" t="s">
        <v>881</v>
      </c>
      <c r="C167" s="145">
        <v>2018</v>
      </c>
      <c r="D167" s="144">
        <v>45950467.710000001</v>
      </c>
      <c r="E167" s="143" t="s">
        <v>423</v>
      </c>
      <c r="F167" s="146" t="s">
        <v>22</v>
      </c>
      <c r="G167" s="145" t="s">
        <v>35</v>
      </c>
      <c r="H167" s="146">
        <f t="shared" si="2"/>
        <v>0</v>
      </c>
      <c r="I167" s="14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167" s="147" t="s">
        <v>427</v>
      </c>
      <c r="K167" s="145" t="s">
        <v>107</v>
      </c>
      <c r="L167" s="150" t="s">
        <v>872</v>
      </c>
    </row>
    <row r="168" spans="1:12">
      <c r="A168" s="143" t="s">
        <v>428</v>
      </c>
      <c r="B168" s="142" t="s">
        <v>881</v>
      </c>
      <c r="C168" s="145">
        <v>2018</v>
      </c>
      <c r="D168" s="144">
        <v>21881175.100000001</v>
      </c>
      <c r="E168" s="143" t="s">
        <v>429</v>
      </c>
      <c r="F168" s="146" t="s">
        <v>44</v>
      </c>
      <c r="G168" s="145" t="s">
        <v>35</v>
      </c>
      <c r="H168" s="146">
        <f t="shared" si="2"/>
        <v>0</v>
      </c>
      <c r="I168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68" s="147" t="s">
        <v>434</v>
      </c>
      <c r="K168" s="145" t="s">
        <v>41</v>
      </c>
      <c r="L168" s="150" t="s">
        <v>874</v>
      </c>
    </row>
    <row r="169" spans="1:12">
      <c r="A169" s="143" t="s">
        <v>435</v>
      </c>
      <c r="B169" s="142" t="s">
        <v>882</v>
      </c>
      <c r="C169" s="145">
        <v>2018</v>
      </c>
      <c r="D169" s="144">
        <v>19989964.800000001</v>
      </c>
      <c r="E169" s="143" t="s">
        <v>437</v>
      </c>
      <c r="F169" s="146" t="s">
        <v>22</v>
      </c>
      <c r="G169" s="145" t="s">
        <v>24</v>
      </c>
      <c r="H169" s="146">
        <f t="shared" si="2"/>
        <v>7995985.9200000009</v>
      </c>
      <c r="I169" s="14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169" s="147" t="s">
        <v>439</v>
      </c>
      <c r="K169" s="145" t="s">
        <v>31</v>
      </c>
      <c r="L169" s="150" t="s">
        <v>877</v>
      </c>
    </row>
    <row r="170" spans="1:12">
      <c r="A170" s="143" t="s">
        <v>441</v>
      </c>
      <c r="B170" s="142" t="s">
        <v>882</v>
      </c>
      <c r="C170" s="145">
        <v>2018</v>
      </c>
      <c r="D170" s="144">
        <v>39979929.600000001</v>
      </c>
      <c r="E170" s="143" t="s">
        <v>442</v>
      </c>
      <c r="F170" s="146" t="s">
        <v>22</v>
      </c>
      <c r="G170" s="145" t="s">
        <v>35</v>
      </c>
      <c r="H170" s="146">
        <f t="shared" si="2"/>
        <v>0</v>
      </c>
      <c r="I170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70" s="147" t="s">
        <v>443</v>
      </c>
      <c r="K170" s="145" t="s">
        <v>37</v>
      </c>
      <c r="L170" s="150" t="s">
        <v>873</v>
      </c>
    </row>
    <row r="171" spans="1:12">
      <c r="A171" s="143" t="s">
        <v>444</v>
      </c>
      <c r="B171" s="142" t="s">
        <v>882</v>
      </c>
      <c r="C171" s="145">
        <v>2018</v>
      </c>
      <c r="D171" s="144">
        <v>59969894.399999999</v>
      </c>
      <c r="E171" s="143" t="s">
        <v>445</v>
      </c>
      <c r="F171" s="146" t="s">
        <v>22</v>
      </c>
      <c r="G171" s="145" t="s">
        <v>35</v>
      </c>
      <c r="H171" s="146">
        <f t="shared" si="2"/>
        <v>0</v>
      </c>
      <c r="I171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71" s="147" t="s">
        <v>446</v>
      </c>
      <c r="K171" s="145" t="s">
        <v>37</v>
      </c>
      <c r="L171" s="150" t="s">
        <v>873</v>
      </c>
    </row>
    <row r="172" spans="1:12">
      <c r="A172" s="143" t="s">
        <v>447</v>
      </c>
      <c r="B172" s="142" t="s">
        <v>882</v>
      </c>
      <c r="C172" s="145">
        <v>2018</v>
      </c>
      <c r="D172" s="144">
        <v>9994982.4000000004</v>
      </c>
      <c r="E172" s="143" t="s">
        <v>448</v>
      </c>
      <c r="F172" s="146" t="s">
        <v>22</v>
      </c>
      <c r="G172" s="145" t="s">
        <v>35</v>
      </c>
      <c r="H172" s="146">
        <f t="shared" si="2"/>
        <v>0</v>
      </c>
      <c r="I172" s="14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172" s="147" t="s">
        <v>449</v>
      </c>
      <c r="K172" s="145" t="s">
        <v>63</v>
      </c>
      <c r="L172" s="150" t="s">
        <v>872</v>
      </c>
    </row>
    <row r="173" spans="1:12">
      <c r="A173" s="143" t="s">
        <v>452</v>
      </c>
      <c r="B173" s="142" t="s">
        <v>882</v>
      </c>
      <c r="C173" s="145">
        <v>2018</v>
      </c>
      <c r="D173" s="144">
        <v>7995985.9199999999</v>
      </c>
      <c r="E173" s="143" t="s">
        <v>454</v>
      </c>
      <c r="F173" s="146" t="s">
        <v>44</v>
      </c>
      <c r="G173" s="145" t="s">
        <v>35</v>
      </c>
      <c r="H173" s="146">
        <f t="shared" si="2"/>
        <v>0</v>
      </c>
      <c r="I173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73" s="147" t="s">
        <v>457</v>
      </c>
      <c r="K173" s="145" t="s">
        <v>41</v>
      </c>
      <c r="L173" s="150" t="s">
        <v>877</v>
      </c>
    </row>
    <row r="174" spans="1:12">
      <c r="A174" s="143" t="s">
        <v>458</v>
      </c>
      <c r="B174" s="142" t="s">
        <v>882</v>
      </c>
      <c r="C174" s="145">
        <v>2018</v>
      </c>
      <c r="D174" s="144">
        <v>61968890.880000003</v>
      </c>
      <c r="E174" s="143" t="s">
        <v>459</v>
      </c>
      <c r="F174" s="146" t="s">
        <v>44</v>
      </c>
      <c r="G174" s="145" t="s">
        <v>35</v>
      </c>
      <c r="H174" s="146">
        <f t="shared" si="2"/>
        <v>0</v>
      </c>
      <c r="I174" s="14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174" s="147" t="s">
        <v>461</v>
      </c>
      <c r="K174" s="145" t="s">
        <v>107</v>
      </c>
      <c r="L174" s="150" t="s">
        <v>873</v>
      </c>
    </row>
    <row r="175" spans="1:12">
      <c r="A175" s="143" t="s">
        <v>462</v>
      </c>
      <c r="B175" s="142" t="s">
        <v>883</v>
      </c>
      <c r="C175" s="145">
        <v>2018</v>
      </c>
      <c r="D175" s="144">
        <v>86176657.200000003</v>
      </c>
      <c r="E175" s="143" t="s">
        <v>463</v>
      </c>
      <c r="F175" s="146" t="s">
        <v>44</v>
      </c>
      <c r="G175" s="145" t="s">
        <v>35</v>
      </c>
      <c r="H175" s="146">
        <f t="shared" si="2"/>
        <v>0</v>
      </c>
      <c r="I175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75" s="147" t="s">
        <v>466</v>
      </c>
      <c r="K175" s="145" t="s">
        <v>37</v>
      </c>
      <c r="L175" s="150" t="s">
        <v>877</v>
      </c>
    </row>
    <row r="176" spans="1:12">
      <c r="A176" s="143" t="s">
        <v>469</v>
      </c>
      <c r="B176" s="142" t="s">
        <v>883</v>
      </c>
      <c r="C176" s="145">
        <v>2018</v>
      </c>
      <c r="D176" s="144">
        <v>6463249.29</v>
      </c>
      <c r="E176" s="143" t="s">
        <v>470</v>
      </c>
      <c r="F176" s="146" t="s">
        <v>44</v>
      </c>
      <c r="G176" s="145" t="s">
        <v>24</v>
      </c>
      <c r="H176" s="146">
        <f t="shared" si="2"/>
        <v>2585299.716</v>
      </c>
      <c r="I176" s="14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176" s="147" t="s">
        <v>471</v>
      </c>
      <c r="K176" s="145" t="s">
        <v>140</v>
      </c>
      <c r="L176" s="150" t="s">
        <v>877</v>
      </c>
    </row>
    <row r="177" spans="1:12">
      <c r="A177" s="143" t="s">
        <v>472</v>
      </c>
      <c r="B177" s="142" t="s">
        <v>883</v>
      </c>
      <c r="C177" s="145">
        <v>2018</v>
      </c>
      <c r="D177" s="144">
        <v>15080915.010000002</v>
      </c>
      <c r="E177" s="143" t="s">
        <v>473</v>
      </c>
      <c r="F177" s="146" t="s">
        <v>22</v>
      </c>
      <c r="G177" s="145" t="s">
        <v>24</v>
      </c>
      <c r="H177" s="146">
        <f t="shared" si="2"/>
        <v>6032366.0040000007</v>
      </c>
      <c r="I177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77" s="147" t="s">
        <v>475</v>
      </c>
      <c r="K177" s="145" t="s">
        <v>58</v>
      </c>
      <c r="L177" s="150" t="s">
        <v>874</v>
      </c>
    </row>
    <row r="178" spans="1:12">
      <c r="A178" s="143" t="s">
        <v>478</v>
      </c>
      <c r="B178" s="142" t="s">
        <v>883</v>
      </c>
      <c r="C178" s="145">
        <v>2018</v>
      </c>
      <c r="D178" s="144">
        <v>43088328.600000001</v>
      </c>
      <c r="E178" s="143" t="s">
        <v>481</v>
      </c>
      <c r="F178" s="146" t="s">
        <v>22</v>
      </c>
      <c r="G178" s="145" t="s">
        <v>35</v>
      </c>
      <c r="H178" s="146">
        <f t="shared" si="2"/>
        <v>0</v>
      </c>
      <c r="I178" s="14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178" s="147" t="s">
        <v>482</v>
      </c>
      <c r="K178" s="145" t="s">
        <v>121</v>
      </c>
      <c r="L178" s="150" t="s">
        <v>873</v>
      </c>
    </row>
    <row r="179" spans="1:12">
      <c r="A179" s="143" t="s">
        <v>484</v>
      </c>
      <c r="B179" s="142" t="s">
        <v>883</v>
      </c>
      <c r="C179" s="145">
        <v>2018</v>
      </c>
      <c r="D179" s="144">
        <v>28007413.59</v>
      </c>
      <c r="E179" s="143" t="s">
        <v>487</v>
      </c>
      <c r="F179" s="146" t="s">
        <v>44</v>
      </c>
      <c r="G179" s="145" t="s">
        <v>24</v>
      </c>
      <c r="H179" s="146">
        <f t="shared" si="2"/>
        <v>11202965.436000001</v>
      </c>
      <c r="I179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79" s="147" t="s">
        <v>488</v>
      </c>
      <c r="K179" s="145" t="s">
        <v>37</v>
      </c>
      <c r="L179" s="150" t="s">
        <v>874</v>
      </c>
    </row>
    <row r="180" spans="1:12">
      <c r="A180" s="143" t="s">
        <v>490</v>
      </c>
      <c r="B180" s="142" t="s">
        <v>883</v>
      </c>
      <c r="C180" s="145">
        <v>2018</v>
      </c>
      <c r="D180" s="144">
        <v>36625079.310000002</v>
      </c>
      <c r="E180" s="143" t="s">
        <v>493</v>
      </c>
      <c r="F180" s="146" t="s">
        <v>44</v>
      </c>
      <c r="G180" s="145" t="s">
        <v>24</v>
      </c>
      <c r="H180" s="146">
        <f t="shared" si="2"/>
        <v>14650031.724000001</v>
      </c>
      <c r="I180" s="14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180" s="147" t="s">
        <v>495</v>
      </c>
      <c r="K180" s="145" t="s">
        <v>128</v>
      </c>
      <c r="L180" s="150" t="s">
        <v>872</v>
      </c>
    </row>
    <row r="181" spans="1:12">
      <c r="A181" s="143" t="s">
        <v>496</v>
      </c>
      <c r="B181" s="142" t="s">
        <v>884</v>
      </c>
      <c r="C181" s="145">
        <v>2018</v>
      </c>
      <c r="D181" s="144">
        <v>8656694.6400000006</v>
      </c>
      <c r="E181" s="143" t="s">
        <v>497</v>
      </c>
      <c r="F181" s="146" t="s">
        <v>44</v>
      </c>
      <c r="G181" s="145" t="s">
        <v>35</v>
      </c>
      <c r="H181" s="146">
        <f t="shared" si="2"/>
        <v>0</v>
      </c>
      <c r="I181" s="14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181" s="147" t="s">
        <v>501</v>
      </c>
      <c r="K181" s="145" t="s">
        <v>31</v>
      </c>
      <c r="L181" s="150" t="s">
        <v>877</v>
      </c>
    </row>
    <row r="182" spans="1:12">
      <c r="A182" s="143" t="s">
        <v>503</v>
      </c>
      <c r="B182" s="142" t="s">
        <v>884</v>
      </c>
      <c r="C182" s="145">
        <v>2018</v>
      </c>
      <c r="D182" s="144">
        <v>12985041.959999999</v>
      </c>
      <c r="E182" s="143" t="s">
        <v>504</v>
      </c>
      <c r="F182" s="146" t="s">
        <v>22</v>
      </c>
      <c r="G182" s="145" t="s">
        <v>24</v>
      </c>
      <c r="H182" s="146">
        <f t="shared" si="2"/>
        <v>5194016.784</v>
      </c>
      <c r="I182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82" s="147" t="s">
        <v>505</v>
      </c>
      <c r="K182" s="145" t="s">
        <v>37</v>
      </c>
      <c r="L182" s="150" t="s">
        <v>872</v>
      </c>
    </row>
    <row r="183" spans="1:12">
      <c r="A183" s="143" t="s">
        <v>507</v>
      </c>
      <c r="B183" s="142" t="s">
        <v>884</v>
      </c>
      <c r="C183" s="145">
        <v>2018</v>
      </c>
      <c r="D183" s="144">
        <v>43283473.200000003</v>
      </c>
      <c r="E183" s="143" t="s">
        <v>509</v>
      </c>
      <c r="F183" s="146" t="s">
        <v>44</v>
      </c>
      <c r="G183" s="145" t="s">
        <v>35</v>
      </c>
      <c r="H183" s="146">
        <f t="shared" si="2"/>
        <v>0</v>
      </c>
      <c r="I183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83" s="147" t="s">
        <v>512</v>
      </c>
      <c r="K183" s="145" t="s">
        <v>37</v>
      </c>
      <c r="L183" s="150" t="s">
        <v>877</v>
      </c>
    </row>
    <row r="184" spans="1:12">
      <c r="A184" s="143" t="s">
        <v>513</v>
      </c>
      <c r="B184" s="142" t="s">
        <v>884</v>
      </c>
      <c r="C184" s="145">
        <v>2018</v>
      </c>
      <c r="D184" s="144">
        <v>32462604.899999999</v>
      </c>
      <c r="E184" s="143" t="s">
        <v>514</v>
      </c>
      <c r="F184" s="146" t="s">
        <v>22</v>
      </c>
      <c r="G184" s="145" t="s">
        <v>35</v>
      </c>
      <c r="H184" s="146">
        <f t="shared" si="2"/>
        <v>0</v>
      </c>
      <c r="I184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84" s="147" t="s">
        <v>515</v>
      </c>
      <c r="K184" s="145" t="s">
        <v>37</v>
      </c>
      <c r="L184" s="150" t="s">
        <v>874</v>
      </c>
    </row>
    <row r="185" spans="1:12">
      <c r="A185" s="143" t="s">
        <v>517</v>
      </c>
      <c r="B185" s="142" t="s">
        <v>884</v>
      </c>
      <c r="C185" s="145">
        <v>2018</v>
      </c>
      <c r="D185" s="144">
        <v>54104341.5</v>
      </c>
      <c r="E185" s="143" t="s">
        <v>520</v>
      </c>
      <c r="F185" s="146" t="s">
        <v>44</v>
      </c>
      <c r="G185" s="145" t="s">
        <v>35</v>
      </c>
      <c r="H185" s="146">
        <f t="shared" si="2"/>
        <v>0</v>
      </c>
      <c r="I185" s="14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185" s="147" t="s">
        <v>521</v>
      </c>
      <c r="K185" s="145" t="s">
        <v>140</v>
      </c>
      <c r="L185" s="150" t="s">
        <v>874</v>
      </c>
    </row>
    <row r="186" spans="1:12">
      <c r="A186" s="143" t="s">
        <v>522</v>
      </c>
      <c r="B186" s="142" t="s">
        <v>884</v>
      </c>
      <c r="C186" s="145">
        <v>2018</v>
      </c>
      <c r="D186" s="144">
        <v>64925209.799999997</v>
      </c>
      <c r="E186" s="143" t="s">
        <v>523</v>
      </c>
      <c r="F186" s="146" t="s">
        <v>22</v>
      </c>
      <c r="G186" s="145" t="s">
        <v>24</v>
      </c>
      <c r="H186" s="146">
        <f t="shared" si="2"/>
        <v>25970083.920000002</v>
      </c>
      <c r="I186" s="14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186" s="147" t="s">
        <v>527</v>
      </c>
      <c r="K186" s="145" t="s">
        <v>107</v>
      </c>
      <c r="L186" s="150" t="s">
        <v>874</v>
      </c>
    </row>
    <row r="187" spans="1:12">
      <c r="A187" s="143" t="s">
        <v>530</v>
      </c>
      <c r="B187" s="142" t="s">
        <v>885</v>
      </c>
      <c r="C187" s="145">
        <v>2018</v>
      </c>
      <c r="D187" s="144">
        <v>25550879.640000001</v>
      </c>
      <c r="E187" s="143" t="s">
        <v>531</v>
      </c>
      <c r="F187" s="146" t="s">
        <v>22</v>
      </c>
      <c r="G187" s="145" t="s">
        <v>24</v>
      </c>
      <c r="H187" s="146">
        <f t="shared" si="2"/>
        <v>10220351.856000001</v>
      </c>
      <c r="I187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87" s="147" t="s">
        <v>532</v>
      </c>
      <c r="K187" s="145" t="s">
        <v>41</v>
      </c>
      <c r="L187" s="150" t="s">
        <v>877</v>
      </c>
    </row>
    <row r="188" spans="1:12">
      <c r="A188" s="143" t="s">
        <v>533</v>
      </c>
      <c r="B188" s="142" t="s">
        <v>885</v>
      </c>
      <c r="C188" s="145">
        <v>2018</v>
      </c>
      <c r="D188" s="144">
        <v>27680119.609999999</v>
      </c>
      <c r="E188" s="143" t="s">
        <v>535</v>
      </c>
      <c r="F188" s="146" t="s">
        <v>44</v>
      </c>
      <c r="G188" s="145" t="s">
        <v>35</v>
      </c>
      <c r="H188" s="146">
        <f t="shared" si="2"/>
        <v>0</v>
      </c>
      <c r="I188" s="14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188" s="147" t="s">
        <v>538</v>
      </c>
      <c r="K188" s="145" t="s">
        <v>140</v>
      </c>
      <c r="L188" s="150" t="s">
        <v>873</v>
      </c>
    </row>
    <row r="189" spans="1:12">
      <c r="A189" s="143" t="s">
        <v>539</v>
      </c>
      <c r="B189" s="142" t="s">
        <v>885</v>
      </c>
      <c r="C189" s="145">
        <v>2018</v>
      </c>
      <c r="D189" s="144">
        <v>42584799.400000006</v>
      </c>
      <c r="E189" s="143" t="s">
        <v>540</v>
      </c>
      <c r="F189" s="146" t="s">
        <v>44</v>
      </c>
      <c r="G189" s="145" t="s">
        <v>24</v>
      </c>
      <c r="H189" s="146">
        <f t="shared" si="2"/>
        <v>17033919.760000002</v>
      </c>
      <c r="I189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89" s="147" t="s">
        <v>541</v>
      </c>
      <c r="K189" s="145" t="s">
        <v>37</v>
      </c>
      <c r="L189" s="150" t="s">
        <v>877</v>
      </c>
    </row>
    <row r="190" spans="1:12">
      <c r="A190" s="143" t="s">
        <v>543</v>
      </c>
      <c r="B190" s="142" t="s">
        <v>885</v>
      </c>
      <c r="C190" s="145">
        <v>2018</v>
      </c>
      <c r="D190" s="144">
        <v>6387719.9100000001</v>
      </c>
      <c r="E190" s="143" t="s">
        <v>545</v>
      </c>
      <c r="F190" s="146" t="s">
        <v>22</v>
      </c>
      <c r="G190" s="145" t="s">
        <v>24</v>
      </c>
      <c r="H190" s="146">
        <f t="shared" si="2"/>
        <v>2555087.9640000002</v>
      </c>
      <c r="I190" s="14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190" s="147" t="s">
        <v>546</v>
      </c>
      <c r="K190" s="145" t="s">
        <v>63</v>
      </c>
      <c r="L190" s="150" t="s">
        <v>873</v>
      </c>
    </row>
    <row r="191" spans="1:12">
      <c r="A191" s="143" t="s">
        <v>547</v>
      </c>
      <c r="B191" s="142" t="s">
        <v>885</v>
      </c>
      <c r="C191" s="145">
        <v>2018</v>
      </c>
      <c r="D191" s="144">
        <v>14904679.790000001</v>
      </c>
      <c r="E191" s="143" t="s">
        <v>548</v>
      </c>
      <c r="F191" s="146" t="s">
        <v>22</v>
      </c>
      <c r="G191" s="145" t="s">
        <v>35</v>
      </c>
      <c r="H191" s="146">
        <f t="shared" si="2"/>
        <v>0</v>
      </c>
      <c r="I191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91" s="147" t="s">
        <v>551</v>
      </c>
      <c r="K191" s="145" t="s">
        <v>37</v>
      </c>
      <c r="L191" s="150" t="s">
        <v>872</v>
      </c>
    </row>
    <row r="192" spans="1:12">
      <c r="A192" s="143" t="s">
        <v>552</v>
      </c>
      <c r="B192" s="142" t="s">
        <v>885</v>
      </c>
      <c r="C192" s="145">
        <v>2018</v>
      </c>
      <c r="D192" s="144">
        <v>95815798.650000006</v>
      </c>
      <c r="E192" s="143" t="s">
        <v>553</v>
      </c>
      <c r="F192" s="146" t="s">
        <v>44</v>
      </c>
      <c r="G192" s="145" t="s">
        <v>24</v>
      </c>
      <c r="H192" s="146">
        <f t="shared" si="2"/>
        <v>38326319.460000001</v>
      </c>
      <c r="I192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92" s="147" t="s">
        <v>557</v>
      </c>
      <c r="K192" s="145" t="s">
        <v>41</v>
      </c>
      <c r="L192" s="150" t="s">
        <v>874</v>
      </c>
    </row>
    <row r="193" spans="1:12">
      <c r="A193" s="143" t="s">
        <v>560</v>
      </c>
      <c r="B193" s="142" t="s">
        <v>886</v>
      </c>
      <c r="C193" s="145">
        <v>2018</v>
      </c>
      <c r="D193" s="144">
        <v>29631096.460000005</v>
      </c>
      <c r="E193" s="143" t="s">
        <v>561</v>
      </c>
      <c r="F193" s="146" t="s">
        <v>44</v>
      </c>
      <c r="G193" s="145" t="s">
        <v>24</v>
      </c>
      <c r="H193" s="146">
        <f t="shared" si="2"/>
        <v>11852438.584000003</v>
      </c>
      <c r="I193" s="14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193" s="147" t="s">
        <v>562</v>
      </c>
      <c r="K193" s="145" t="s">
        <v>121</v>
      </c>
      <c r="L193" s="150" t="s">
        <v>873</v>
      </c>
    </row>
    <row r="194" spans="1:12">
      <c r="A194" s="143" t="s">
        <v>563</v>
      </c>
      <c r="B194" s="142" t="s">
        <v>886</v>
      </c>
      <c r="C194" s="145">
        <v>2018</v>
      </c>
      <c r="D194" s="144">
        <v>33864110.240000002</v>
      </c>
      <c r="E194" s="143" t="s">
        <v>565</v>
      </c>
      <c r="F194" s="146" t="s">
        <v>22</v>
      </c>
      <c r="G194" s="145" t="s">
        <v>35</v>
      </c>
      <c r="H194" s="146">
        <f t="shared" si="2"/>
        <v>0</v>
      </c>
      <c r="I194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94" s="147" t="s">
        <v>570</v>
      </c>
      <c r="K194" s="145" t="s">
        <v>37</v>
      </c>
      <c r="L194" s="150" t="s">
        <v>877</v>
      </c>
    </row>
    <row r="195" spans="1:12">
      <c r="A195" s="143" t="s">
        <v>571</v>
      </c>
      <c r="B195" s="142" t="s">
        <v>886</v>
      </c>
      <c r="C195" s="145">
        <v>2018</v>
      </c>
      <c r="D195" s="144">
        <v>52912672.25</v>
      </c>
      <c r="E195" s="143" t="s">
        <v>572</v>
      </c>
      <c r="F195" s="146" t="s">
        <v>44</v>
      </c>
      <c r="G195" s="145" t="s">
        <v>24</v>
      </c>
      <c r="H195" s="146">
        <f t="shared" si="2"/>
        <v>21165068.900000002</v>
      </c>
      <c r="I195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95" s="147" t="s">
        <v>575</v>
      </c>
      <c r="K195" s="145" t="s">
        <v>58</v>
      </c>
      <c r="L195" s="150" t="s">
        <v>872</v>
      </c>
    </row>
    <row r="196" spans="1:12">
      <c r="A196" s="143" t="s">
        <v>576</v>
      </c>
      <c r="B196" s="142" t="s">
        <v>886</v>
      </c>
      <c r="C196" s="145">
        <v>2018</v>
      </c>
      <c r="D196" s="144">
        <v>31747603.349999998</v>
      </c>
      <c r="E196" s="143" t="s">
        <v>577</v>
      </c>
      <c r="F196" s="146" t="s">
        <v>22</v>
      </c>
      <c r="G196" s="145" t="s">
        <v>24</v>
      </c>
      <c r="H196" s="146">
        <f t="shared" si="2"/>
        <v>12699041.34</v>
      </c>
      <c r="I196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96" s="147" t="s">
        <v>578</v>
      </c>
      <c r="K196" s="145" t="s">
        <v>37</v>
      </c>
      <c r="L196" s="150" t="s">
        <v>872</v>
      </c>
    </row>
    <row r="197" spans="1:12">
      <c r="A197" s="143" t="s">
        <v>581</v>
      </c>
      <c r="B197" s="142" t="s">
        <v>886</v>
      </c>
      <c r="C197" s="145">
        <v>2018</v>
      </c>
      <c r="D197" s="144">
        <v>57145686.030000001</v>
      </c>
      <c r="E197" s="143" t="s">
        <v>583</v>
      </c>
      <c r="F197" s="146" t="s">
        <v>44</v>
      </c>
      <c r="G197" s="145" t="s">
        <v>35</v>
      </c>
      <c r="H197" s="146">
        <f t="shared" si="2"/>
        <v>0</v>
      </c>
      <c r="I197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97" s="147" t="s">
        <v>584</v>
      </c>
      <c r="K197" s="145" t="s">
        <v>58</v>
      </c>
      <c r="L197" s="150" t="s">
        <v>872</v>
      </c>
    </row>
    <row r="198" spans="1:12">
      <c r="A198" s="143" t="s">
        <v>585</v>
      </c>
      <c r="B198" s="142" t="s">
        <v>886</v>
      </c>
      <c r="C198" s="145">
        <v>2018</v>
      </c>
      <c r="D198" s="144">
        <v>6349520.6699999999</v>
      </c>
      <c r="E198" s="143" t="s">
        <v>587</v>
      </c>
      <c r="F198" s="146" t="s">
        <v>44</v>
      </c>
      <c r="G198" s="145" t="s">
        <v>35</v>
      </c>
      <c r="H198" s="146">
        <f t="shared" si="2"/>
        <v>0</v>
      </c>
      <c r="I198" s="14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198" s="147" t="s">
        <v>590</v>
      </c>
      <c r="K198" s="145" t="s">
        <v>121</v>
      </c>
      <c r="L198" s="150" t="s">
        <v>874</v>
      </c>
    </row>
    <row r="199" spans="1:12">
      <c r="A199" s="143" t="s">
        <v>591</v>
      </c>
      <c r="B199" s="142" t="s">
        <v>871</v>
      </c>
      <c r="C199" s="145">
        <v>2019</v>
      </c>
      <c r="D199" s="144">
        <v>27816343.800000001</v>
      </c>
      <c r="E199" s="143" t="s">
        <v>592</v>
      </c>
      <c r="F199" s="146" t="s">
        <v>44</v>
      </c>
      <c r="G199" s="145" t="s">
        <v>35</v>
      </c>
      <c r="H199" s="146">
        <f t="shared" si="2"/>
        <v>0</v>
      </c>
      <c r="I199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99" s="147" t="s">
        <v>594</v>
      </c>
      <c r="K199" s="145" t="s">
        <v>58</v>
      </c>
      <c r="L199" s="150" t="s">
        <v>872</v>
      </c>
    </row>
    <row r="200" spans="1:12">
      <c r="A200" s="143" t="s">
        <v>596</v>
      </c>
      <c r="B200" s="142" t="s">
        <v>871</v>
      </c>
      <c r="C200" s="145">
        <v>2019</v>
      </c>
      <c r="D200" s="144">
        <v>25498315.149999999</v>
      </c>
      <c r="E200" s="143" t="s">
        <v>598</v>
      </c>
      <c r="F200" s="146" t="s">
        <v>22</v>
      </c>
      <c r="G200" s="145" t="s">
        <v>24</v>
      </c>
      <c r="H200" s="146">
        <f t="shared" si="2"/>
        <v>10199326.060000001</v>
      </c>
      <c r="I200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200" s="147" t="s">
        <v>599</v>
      </c>
      <c r="K200" s="145" t="s">
        <v>41</v>
      </c>
      <c r="L200" s="150" t="s">
        <v>877</v>
      </c>
    </row>
    <row r="201" spans="1:12">
      <c r="A201" s="143" t="s">
        <v>600</v>
      </c>
      <c r="B201" s="142" t="s">
        <v>871</v>
      </c>
      <c r="C201" s="145">
        <v>2019</v>
      </c>
      <c r="D201" s="144">
        <v>39406487.050000004</v>
      </c>
      <c r="E201" s="143" t="s">
        <v>601</v>
      </c>
      <c r="F201" s="146" t="s">
        <v>22</v>
      </c>
      <c r="G201" s="145" t="s">
        <v>35</v>
      </c>
      <c r="H201" s="146">
        <f t="shared" si="2"/>
        <v>0</v>
      </c>
      <c r="I201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201" s="147" t="s">
        <v>605</v>
      </c>
      <c r="K201" s="145" t="s">
        <v>58</v>
      </c>
      <c r="L201" s="150" t="s">
        <v>874</v>
      </c>
    </row>
    <row r="202" spans="1:12">
      <c r="A202" s="143" t="s">
        <v>388</v>
      </c>
      <c r="B202" s="142" t="s">
        <v>871</v>
      </c>
      <c r="C202" s="145">
        <v>2019</v>
      </c>
      <c r="D202" s="144">
        <v>46360573</v>
      </c>
      <c r="E202" s="143" t="s">
        <v>390</v>
      </c>
      <c r="F202" s="146" t="s">
        <v>22</v>
      </c>
      <c r="G202" s="145" t="s">
        <v>35</v>
      </c>
      <c r="H202" s="146">
        <f t="shared" si="2"/>
        <v>0</v>
      </c>
      <c r="I202" s="14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202" s="147" t="s">
        <v>30</v>
      </c>
      <c r="K202" s="145" t="s">
        <v>31</v>
      </c>
      <c r="L202" s="150" t="s">
        <v>872</v>
      </c>
    </row>
    <row r="203" spans="1:12">
      <c r="A203" s="143" t="s">
        <v>395</v>
      </c>
      <c r="B203" s="142" t="s">
        <v>871</v>
      </c>
      <c r="C203" s="145">
        <v>2019</v>
      </c>
      <c r="D203" s="144">
        <v>57950716.25</v>
      </c>
      <c r="E203" s="143" t="s">
        <v>398</v>
      </c>
      <c r="F203" s="146" t="s">
        <v>22</v>
      </c>
      <c r="G203" s="145" t="s">
        <v>24</v>
      </c>
      <c r="H203" s="146">
        <f t="shared" si="2"/>
        <v>23180286.5</v>
      </c>
      <c r="I203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203" s="147" t="s">
        <v>36</v>
      </c>
      <c r="K203" s="145" t="s">
        <v>37</v>
      </c>
      <c r="L203" s="150" t="s">
        <v>873</v>
      </c>
    </row>
    <row r="204" spans="1:12">
      <c r="A204" s="143" t="s">
        <v>402</v>
      </c>
      <c r="B204" s="142" t="s">
        <v>871</v>
      </c>
      <c r="C204" s="145">
        <v>2019</v>
      </c>
      <c r="D204" s="144">
        <v>34770429.75</v>
      </c>
      <c r="E204" s="143" t="s">
        <v>403</v>
      </c>
      <c r="F204" s="146" t="s">
        <v>44</v>
      </c>
      <c r="G204" s="145" t="s">
        <v>35</v>
      </c>
      <c r="H204" s="146">
        <f t="shared" si="2"/>
        <v>0</v>
      </c>
      <c r="I204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204" s="147" t="s">
        <v>40</v>
      </c>
      <c r="K204" s="145" t="s">
        <v>41</v>
      </c>
      <c r="L204" s="150" t="s">
        <v>873</v>
      </c>
    </row>
    <row r="205" spans="1:12">
      <c r="A205" s="143" t="s">
        <v>410</v>
      </c>
      <c r="B205" s="142" t="s">
        <v>875</v>
      </c>
      <c r="C205" s="145">
        <v>2019</v>
      </c>
      <c r="D205" s="144">
        <v>94174711.200000003</v>
      </c>
      <c r="E205" s="143" t="s">
        <v>412</v>
      </c>
      <c r="F205" s="146" t="s">
        <v>22</v>
      </c>
      <c r="G205" s="145" t="s">
        <v>35</v>
      </c>
      <c r="H205" s="146">
        <f t="shared" si="2"/>
        <v>0</v>
      </c>
      <c r="I205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205" s="147" t="s">
        <v>46</v>
      </c>
      <c r="K205" s="145" t="s">
        <v>41</v>
      </c>
      <c r="L205" s="150" t="s">
        <v>877</v>
      </c>
    </row>
    <row r="206" spans="1:12">
      <c r="A206" s="143" t="s">
        <v>416</v>
      </c>
      <c r="B206" s="142" t="s">
        <v>875</v>
      </c>
      <c r="C206" s="145">
        <v>2019</v>
      </c>
      <c r="D206" s="144">
        <v>70631033.399999991</v>
      </c>
      <c r="E206" s="143" t="s">
        <v>418</v>
      </c>
      <c r="F206" s="146" t="s">
        <v>22</v>
      </c>
      <c r="G206" s="145" t="s">
        <v>35</v>
      </c>
      <c r="H206" s="146">
        <f t="shared" si="2"/>
        <v>0</v>
      </c>
      <c r="I206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206" s="147" t="s">
        <v>49</v>
      </c>
      <c r="K206" s="145" t="s">
        <v>41</v>
      </c>
      <c r="L206" s="150" t="s">
        <v>873</v>
      </c>
    </row>
    <row r="207" spans="1:12">
      <c r="A207" s="143" t="s">
        <v>422</v>
      </c>
      <c r="B207" s="142" t="s">
        <v>875</v>
      </c>
      <c r="C207" s="145">
        <v>2019</v>
      </c>
      <c r="D207" s="144">
        <v>23543677.800000001</v>
      </c>
      <c r="E207" s="143" t="s">
        <v>423</v>
      </c>
      <c r="F207" s="146" t="s">
        <v>44</v>
      </c>
      <c r="G207" s="145" t="s">
        <v>24</v>
      </c>
      <c r="H207" s="146">
        <f t="shared" si="2"/>
        <v>9417471.120000001</v>
      </c>
      <c r="I207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207" s="147" t="s">
        <v>53</v>
      </c>
      <c r="K207" s="145" t="s">
        <v>37</v>
      </c>
      <c r="L207" s="150" t="s">
        <v>873</v>
      </c>
    </row>
    <row r="208" spans="1:12">
      <c r="A208" s="143" t="s">
        <v>428</v>
      </c>
      <c r="B208" s="142" t="s">
        <v>875</v>
      </c>
      <c r="C208" s="145">
        <v>2019</v>
      </c>
      <c r="D208" s="144">
        <v>35315516.699999996</v>
      </c>
      <c r="E208" s="143" t="s">
        <v>429</v>
      </c>
      <c r="F208" s="146" t="s">
        <v>22</v>
      </c>
      <c r="G208" s="145" t="s">
        <v>35</v>
      </c>
      <c r="H208" s="146">
        <f t="shared" si="2"/>
        <v>0</v>
      </c>
      <c r="I208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208" s="147" t="s">
        <v>56</v>
      </c>
      <c r="K208" s="145" t="s">
        <v>58</v>
      </c>
      <c r="L208" s="150" t="s">
        <v>874</v>
      </c>
    </row>
    <row r="209" spans="1:12">
      <c r="A209" s="143" t="s">
        <v>435</v>
      </c>
      <c r="B209" s="142" t="s">
        <v>875</v>
      </c>
      <c r="C209" s="145">
        <v>2019</v>
      </c>
      <c r="D209" s="144">
        <v>11771838.9</v>
      </c>
      <c r="E209" s="143" t="s">
        <v>437</v>
      </c>
      <c r="F209" s="146" t="s">
        <v>22</v>
      </c>
      <c r="G209" s="145" t="s">
        <v>24</v>
      </c>
      <c r="H209" s="146">
        <f t="shared" si="2"/>
        <v>4708735.5600000005</v>
      </c>
      <c r="I209" s="14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209" s="147" t="s">
        <v>62</v>
      </c>
      <c r="K209" s="145" t="s">
        <v>63</v>
      </c>
      <c r="L209" s="150" t="s">
        <v>873</v>
      </c>
    </row>
    <row r="210" spans="1:12">
      <c r="A210" s="143" t="s">
        <v>441</v>
      </c>
      <c r="B210" s="142" t="s">
        <v>876</v>
      </c>
      <c r="C210" s="145">
        <v>2019</v>
      </c>
      <c r="D210" s="144">
        <v>71875485</v>
      </c>
      <c r="E210" s="143" t="s">
        <v>442</v>
      </c>
      <c r="F210" s="146" t="s">
        <v>22</v>
      </c>
      <c r="G210" s="145" t="s">
        <v>35</v>
      </c>
      <c r="H210" s="146">
        <f t="shared" si="2"/>
        <v>0</v>
      </c>
      <c r="I210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210" s="147" t="s">
        <v>66</v>
      </c>
      <c r="K210" s="145" t="s">
        <v>58</v>
      </c>
      <c r="L210" s="150" t="s">
        <v>874</v>
      </c>
    </row>
    <row r="211" spans="1:12">
      <c r="A211" s="143" t="s">
        <v>444</v>
      </c>
      <c r="B211" s="142" t="s">
        <v>876</v>
      </c>
      <c r="C211" s="145">
        <v>2019</v>
      </c>
      <c r="D211" s="144">
        <v>76667184</v>
      </c>
      <c r="E211" s="143" t="s">
        <v>445</v>
      </c>
      <c r="F211" s="146" t="s">
        <v>44</v>
      </c>
      <c r="G211" s="145" t="s">
        <v>35</v>
      </c>
      <c r="H211" s="146">
        <f t="shared" si="2"/>
        <v>0</v>
      </c>
      <c r="I211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211" s="147" t="s">
        <v>69</v>
      </c>
      <c r="K211" s="145" t="s">
        <v>41</v>
      </c>
      <c r="L211" s="150" t="s">
        <v>874</v>
      </c>
    </row>
    <row r="212" spans="1:12">
      <c r="A212" s="143" t="s">
        <v>447</v>
      </c>
      <c r="B212" s="142" t="s">
        <v>876</v>
      </c>
      <c r="C212" s="145">
        <v>2019</v>
      </c>
      <c r="D212" s="144">
        <v>67083786.000000007</v>
      </c>
      <c r="E212" s="143" t="s">
        <v>448</v>
      </c>
      <c r="F212" s="146" t="s">
        <v>22</v>
      </c>
      <c r="G212" s="145" t="s">
        <v>35</v>
      </c>
      <c r="H212" s="146">
        <f t="shared" si="2"/>
        <v>0</v>
      </c>
      <c r="I212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212" s="147" t="s">
        <v>75</v>
      </c>
      <c r="K212" s="145" t="s">
        <v>37</v>
      </c>
      <c r="L212" s="150" t="s">
        <v>877</v>
      </c>
    </row>
    <row r="213" spans="1:12">
      <c r="A213" s="143" t="s">
        <v>452</v>
      </c>
      <c r="B213" s="142" t="s">
        <v>876</v>
      </c>
      <c r="C213" s="145">
        <v>2019</v>
      </c>
      <c r="D213" s="144">
        <v>23958495</v>
      </c>
      <c r="E213" s="143" t="s">
        <v>454</v>
      </c>
      <c r="F213" s="146" t="s">
        <v>44</v>
      </c>
      <c r="G213" s="145" t="s">
        <v>35</v>
      </c>
      <c r="H213" s="146">
        <f t="shared" si="2"/>
        <v>0</v>
      </c>
      <c r="I213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213" s="147" t="s">
        <v>83</v>
      </c>
      <c r="K213" s="145" t="s">
        <v>58</v>
      </c>
      <c r="L213" s="150" t="s">
        <v>872</v>
      </c>
    </row>
    <row r="214" spans="1:12">
      <c r="A214" s="143" t="s">
        <v>458</v>
      </c>
      <c r="B214" s="142" t="s">
        <v>878</v>
      </c>
      <c r="C214" s="145">
        <v>2019</v>
      </c>
      <c r="D214" s="144">
        <v>11531649.200000001</v>
      </c>
      <c r="E214" s="143" t="s">
        <v>459</v>
      </c>
      <c r="F214" s="146" t="s">
        <v>22</v>
      </c>
      <c r="G214" s="145" t="s">
        <v>24</v>
      </c>
      <c r="H214" s="146">
        <f t="shared" si="2"/>
        <v>4612659.6800000006</v>
      </c>
      <c r="I214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214" s="147" t="s">
        <v>92</v>
      </c>
      <c r="K214" s="145" t="s">
        <v>41</v>
      </c>
      <c r="L214" s="150" t="s">
        <v>873</v>
      </c>
    </row>
    <row r="215" spans="1:12">
      <c r="A215" s="143" t="s">
        <v>462</v>
      </c>
      <c r="B215" s="142" t="s">
        <v>878</v>
      </c>
      <c r="C215" s="145">
        <v>2019</v>
      </c>
      <c r="D215" s="144">
        <v>34594947.600000001</v>
      </c>
      <c r="E215" s="143" t="s">
        <v>463</v>
      </c>
      <c r="F215" s="146" t="s">
        <v>44</v>
      </c>
      <c r="G215" s="145" t="s">
        <v>35</v>
      </c>
      <c r="H215" s="146">
        <f t="shared" si="2"/>
        <v>0</v>
      </c>
      <c r="I215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215" s="147" t="s">
        <v>95</v>
      </c>
      <c r="K215" s="145" t="s">
        <v>41</v>
      </c>
      <c r="L215" s="150" t="s">
        <v>873</v>
      </c>
    </row>
    <row r="216" spans="1:12">
      <c r="A216" s="143" t="s">
        <v>469</v>
      </c>
      <c r="B216" s="142" t="s">
        <v>878</v>
      </c>
      <c r="C216" s="145">
        <v>2019</v>
      </c>
      <c r="D216" s="144">
        <v>69189895.200000003</v>
      </c>
      <c r="E216" s="143" t="s">
        <v>470</v>
      </c>
      <c r="F216" s="146" t="s">
        <v>22</v>
      </c>
      <c r="G216" s="145" t="s">
        <v>24</v>
      </c>
      <c r="H216" s="146">
        <f t="shared" si="2"/>
        <v>27675958.080000002</v>
      </c>
      <c r="I216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216" s="147" t="s">
        <v>98</v>
      </c>
      <c r="K216" s="145" t="s">
        <v>37</v>
      </c>
      <c r="L216" s="150" t="s">
        <v>872</v>
      </c>
    </row>
    <row r="217" spans="1:12">
      <c r="A217" s="143" t="s">
        <v>472</v>
      </c>
      <c r="B217" s="142" t="s">
        <v>878</v>
      </c>
      <c r="C217" s="145">
        <v>2019</v>
      </c>
      <c r="D217" s="144">
        <v>92253193.600000009</v>
      </c>
      <c r="E217" s="143" t="s">
        <v>473</v>
      </c>
      <c r="F217" s="146" t="s">
        <v>44</v>
      </c>
      <c r="G217" s="145" t="s">
        <v>35</v>
      </c>
      <c r="H217" s="146">
        <f t="shared" si="2"/>
        <v>0</v>
      </c>
      <c r="I217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217" s="147" t="s">
        <v>101</v>
      </c>
      <c r="K217" s="145" t="s">
        <v>41</v>
      </c>
      <c r="L217" s="150" t="s">
        <v>873</v>
      </c>
    </row>
    <row r="218" spans="1:12">
      <c r="A218" s="143" t="s">
        <v>478</v>
      </c>
      <c r="B218" s="142" t="s">
        <v>878</v>
      </c>
      <c r="C218" s="145">
        <v>2019</v>
      </c>
      <c r="D218" s="144">
        <v>23063298.400000002</v>
      </c>
      <c r="E218" s="143" t="s">
        <v>481</v>
      </c>
      <c r="F218" s="146" t="s">
        <v>22</v>
      </c>
      <c r="G218" s="145" t="s">
        <v>24</v>
      </c>
      <c r="H218" s="146">
        <f t="shared" si="2"/>
        <v>9225319.3600000013</v>
      </c>
      <c r="I218" s="14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218" s="147" t="s">
        <v>106</v>
      </c>
      <c r="K218" s="145" t="s">
        <v>107</v>
      </c>
      <c r="L218" s="150" t="s">
        <v>877</v>
      </c>
    </row>
    <row r="219" spans="1:12">
      <c r="A219" s="143" t="s">
        <v>484</v>
      </c>
      <c r="B219" s="142" t="s">
        <v>879</v>
      </c>
      <c r="C219" s="145">
        <v>2019</v>
      </c>
      <c r="D219" s="144">
        <v>47577263</v>
      </c>
      <c r="E219" s="143" t="s">
        <v>487</v>
      </c>
      <c r="F219" s="146" t="s">
        <v>44</v>
      </c>
      <c r="G219" s="145" t="s">
        <v>35</v>
      </c>
      <c r="H219" s="146">
        <f t="shared" si="2"/>
        <v>0</v>
      </c>
      <c r="I219" s="14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219" s="147" t="s">
        <v>111</v>
      </c>
      <c r="K219" s="145" t="s">
        <v>63</v>
      </c>
      <c r="L219" s="150" t="s">
        <v>873</v>
      </c>
    </row>
    <row r="220" spans="1:12">
      <c r="A220" s="143" t="s">
        <v>490</v>
      </c>
      <c r="B220" s="142" t="s">
        <v>879</v>
      </c>
      <c r="C220" s="145">
        <v>2019</v>
      </c>
      <c r="D220" s="144">
        <v>49956126.149999999</v>
      </c>
      <c r="E220" s="143" t="s">
        <v>493</v>
      </c>
      <c r="F220" s="146" t="s">
        <v>44</v>
      </c>
      <c r="G220" s="145" t="s">
        <v>24</v>
      </c>
      <c r="H220" s="146">
        <f t="shared" si="2"/>
        <v>19982450.460000001</v>
      </c>
      <c r="I220" s="14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220" s="147" t="s">
        <v>114</v>
      </c>
      <c r="K220" s="145" t="s">
        <v>31</v>
      </c>
      <c r="L220" s="150" t="s">
        <v>877</v>
      </c>
    </row>
    <row r="221" spans="1:12">
      <c r="A221" s="143" t="s">
        <v>496</v>
      </c>
      <c r="B221" s="142" t="s">
        <v>879</v>
      </c>
      <c r="C221" s="145">
        <v>2019</v>
      </c>
      <c r="D221" s="144">
        <v>21409768.349999998</v>
      </c>
      <c r="E221" s="143" t="s">
        <v>497</v>
      </c>
      <c r="F221" s="146" t="s">
        <v>44</v>
      </c>
      <c r="G221" s="145" t="s">
        <v>24</v>
      </c>
      <c r="H221" s="146">
        <f t="shared" si="2"/>
        <v>8563907.3399999999</v>
      </c>
      <c r="I221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221" s="147" t="s">
        <v>117</v>
      </c>
      <c r="K221" s="145" t="s">
        <v>41</v>
      </c>
      <c r="L221" s="150" t="s">
        <v>873</v>
      </c>
    </row>
    <row r="222" spans="1:12">
      <c r="A222" s="143" t="s">
        <v>503</v>
      </c>
      <c r="B222" s="142" t="s">
        <v>879</v>
      </c>
      <c r="C222" s="145">
        <v>2019</v>
      </c>
      <c r="D222" s="144">
        <v>47577263</v>
      </c>
      <c r="E222" s="143" t="s">
        <v>504</v>
      </c>
      <c r="F222" s="146" t="s">
        <v>44</v>
      </c>
      <c r="G222" s="145" t="s">
        <v>24</v>
      </c>
      <c r="H222" s="146">
        <f t="shared" si="2"/>
        <v>19030905.199999999</v>
      </c>
      <c r="I222" s="14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222" s="147" t="s">
        <v>120</v>
      </c>
      <c r="K222" s="145" t="s">
        <v>121</v>
      </c>
      <c r="L222" s="150" t="s">
        <v>873</v>
      </c>
    </row>
    <row r="223" spans="1:12">
      <c r="A223" s="143" t="s">
        <v>507</v>
      </c>
      <c r="B223" s="142" t="s">
        <v>879</v>
      </c>
      <c r="C223" s="145">
        <v>2019</v>
      </c>
      <c r="D223" s="144">
        <v>71365894.5</v>
      </c>
      <c r="E223" s="143" t="s">
        <v>509</v>
      </c>
      <c r="F223" s="146" t="s">
        <v>22</v>
      </c>
      <c r="G223" s="145" t="s">
        <v>35</v>
      </c>
      <c r="H223" s="146">
        <f t="shared" si="2"/>
        <v>0</v>
      </c>
      <c r="I223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223" s="147" t="s">
        <v>124</v>
      </c>
      <c r="K223" s="145" t="s">
        <v>41</v>
      </c>
      <c r="L223" s="150" t="s">
        <v>874</v>
      </c>
    </row>
    <row r="224" spans="1:12">
      <c r="A224" s="143" t="s">
        <v>513</v>
      </c>
      <c r="B224" s="142" t="s">
        <v>880</v>
      </c>
      <c r="C224" s="145">
        <v>2019</v>
      </c>
      <c r="D224" s="144">
        <v>7228725.6600000001</v>
      </c>
      <c r="E224" s="143" t="s">
        <v>514</v>
      </c>
      <c r="F224" s="146" t="s">
        <v>22</v>
      </c>
      <c r="G224" s="145" t="s">
        <v>35</v>
      </c>
      <c r="H224" s="146">
        <f t="shared" si="2"/>
        <v>0</v>
      </c>
      <c r="I224" s="14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224" s="147" t="s">
        <v>127</v>
      </c>
      <c r="K224" s="145" t="s">
        <v>128</v>
      </c>
      <c r="L224" s="150" t="s">
        <v>877</v>
      </c>
    </row>
    <row r="225" spans="1:12">
      <c r="A225" s="143" t="s">
        <v>517</v>
      </c>
      <c r="B225" s="142" t="s">
        <v>880</v>
      </c>
      <c r="C225" s="145">
        <v>2019</v>
      </c>
      <c r="D225" s="144">
        <v>9638300.8800000008</v>
      </c>
      <c r="E225" s="143" t="s">
        <v>520</v>
      </c>
      <c r="F225" s="146" t="s">
        <v>44</v>
      </c>
      <c r="G225" s="145" t="s">
        <v>24</v>
      </c>
      <c r="H225" s="146">
        <f t="shared" si="2"/>
        <v>3855320.3520000004</v>
      </c>
      <c r="I225" s="14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225" s="147" t="s">
        <v>138</v>
      </c>
      <c r="K225" s="145" t="s">
        <v>140</v>
      </c>
      <c r="L225" s="150" t="s">
        <v>874</v>
      </c>
    </row>
    <row r="226" spans="1:12">
      <c r="A226" s="143" t="s">
        <v>522</v>
      </c>
      <c r="B226" s="142" t="s">
        <v>880</v>
      </c>
      <c r="C226" s="145">
        <v>2019</v>
      </c>
      <c r="D226" s="144">
        <v>16867026.540000003</v>
      </c>
      <c r="E226" s="143" t="s">
        <v>523</v>
      </c>
      <c r="F226" s="146" t="s">
        <v>44</v>
      </c>
      <c r="G226" s="145" t="s">
        <v>35</v>
      </c>
      <c r="H226" s="146">
        <f t="shared" si="2"/>
        <v>0</v>
      </c>
      <c r="I226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226" s="147" t="s">
        <v>151</v>
      </c>
      <c r="K226" s="145" t="s">
        <v>37</v>
      </c>
      <c r="L226" s="150" t="s">
        <v>873</v>
      </c>
    </row>
    <row r="227" spans="1:12">
      <c r="A227" s="143" t="s">
        <v>530</v>
      </c>
      <c r="B227" s="142" t="s">
        <v>880</v>
      </c>
      <c r="C227" s="145">
        <v>2019</v>
      </c>
      <c r="D227" s="144">
        <v>14457451.32</v>
      </c>
      <c r="E227" s="143" t="s">
        <v>531</v>
      </c>
      <c r="F227" s="146" t="s">
        <v>44</v>
      </c>
      <c r="G227" s="145" t="s">
        <v>24</v>
      </c>
      <c r="H227" s="146">
        <f t="shared" si="2"/>
        <v>5782980.5280000009</v>
      </c>
      <c r="I227" s="14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227" s="147" t="s">
        <v>156</v>
      </c>
      <c r="K227" s="145" t="s">
        <v>140</v>
      </c>
      <c r="L227" s="150" t="s">
        <v>873</v>
      </c>
    </row>
    <row r="228" spans="1:12">
      <c r="A228" s="143" t="s">
        <v>533</v>
      </c>
      <c r="B228" s="142" t="s">
        <v>880</v>
      </c>
      <c r="C228" s="145">
        <v>2019</v>
      </c>
      <c r="D228" s="144">
        <v>48191504.400000006</v>
      </c>
      <c r="E228" s="143" t="s">
        <v>535</v>
      </c>
      <c r="F228" s="146" t="s">
        <v>44</v>
      </c>
      <c r="G228" s="145" t="s">
        <v>24</v>
      </c>
      <c r="H228" s="146">
        <f t="shared" si="2"/>
        <v>19276601.760000002</v>
      </c>
      <c r="I228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228" s="147" t="s">
        <v>163</v>
      </c>
      <c r="K228" s="145" t="s">
        <v>37</v>
      </c>
      <c r="L228" s="150" t="s">
        <v>872</v>
      </c>
    </row>
    <row r="229" spans="1:12">
      <c r="A229" s="143" t="s">
        <v>539</v>
      </c>
      <c r="B229" s="142" t="s">
        <v>880</v>
      </c>
      <c r="C229" s="145">
        <v>2019</v>
      </c>
      <c r="D229" s="144">
        <v>144574513.19999999</v>
      </c>
      <c r="E229" s="143" t="s">
        <v>540</v>
      </c>
      <c r="F229" s="146" t="s">
        <v>44</v>
      </c>
      <c r="G229" s="145" t="s">
        <v>35</v>
      </c>
      <c r="H229" s="146">
        <f t="shared" si="2"/>
        <v>0</v>
      </c>
      <c r="I229" s="14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229" s="147" t="s">
        <v>172</v>
      </c>
      <c r="K229" s="145" t="s">
        <v>140</v>
      </c>
      <c r="L229" s="150" t="s">
        <v>877</v>
      </c>
    </row>
    <row r="230" spans="1:12">
      <c r="A230" s="143" t="s">
        <v>543</v>
      </c>
      <c r="B230" s="142" t="s">
        <v>881</v>
      </c>
      <c r="C230" s="145">
        <v>2019</v>
      </c>
      <c r="D230" s="144">
        <v>35770366.649999999</v>
      </c>
      <c r="E230" s="143" t="s">
        <v>545</v>
      </c>
      <c r="F230" s="146" t="s">
        <v>44</v>
      </c>
      <c r="G230" s="145" t="s">
        <v>24</v>
      </c>
      <c r="H230" s="146">
        <f t="shared" ref="H230:H241" si="3">IF(G230="CREDITO",0.4*D230,0)</f>
        <v>14308146.66</v>
      </c>
      <c r="I230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230" s="147" t="s">
        <v>179</v>
      </c>
      <c r="K230" s="145" t="s">
        <v>41</v>
      </c>
      <c r="L230" s="150" t="s">
        <v>873</v>
      </c>
    </row>
    <row r="231" spans="1:12">
      <c r="A231" s="143" t="s">
        <v>547</v>
      </c>
      <c r="B231" s="142" t="s">
        <v>881</v>
      </c>
      <c r="C231" s="145">
        <v>2019</v>
      </c>
      <c r="D231" s="144">
        <v>119234555.5</v>
      </c>
      <c r="E231" s="143" t="s">
        <v>548</v>
      </c>
      <c r="F231" s="146" t="s">
        <v>44</v>
      </c>
      <c r="G231" s="145" t="s">
        <v>24</v>
      </c>
      <c r="H231" s="146">
        <f t="shared" si="3"/>
        <v>47693822.200000003</v>
      </c>
      <c r="I231" s="14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231" s="147" t="s">
        <v>190</v>
      </c>
      <c r="K231" s="145" t="s">
        <v>31</v>
      </c>
      <c r="L231" s="150" t="s">
        <v>872</v>
      </c>
    </row>
    <row r="232" spans="1:12">
      <c r="A232" s="143" t="s">
        <v>552</v>
      </c>
      <c r="B232" s="142" t="s">
        <v>881</v>
      </c>
      <c r="C232" s="145">
        <v>2019</v>
      </c>
      <c r="D232" s="144">
        <v>11923455.550000001</v>
      </c>
      <c r="E232" s="143" t="s">
        <v>553</v>
      </c>
      <c r="F232" s="146" t="s">
        <v>22</v>
      </c>
      <c r="G232" s="145" t="s">
        <v>35</v>
      </c>
      <c r="H232" s="146">
        <f t="shared" si="3"/>
        <v>0</v>
      </c>
      <c r="I232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232" s="147" t="s">
        <v>199</v>
      </c>
      <c r="K232" s="145" t="s">
        <v>58</v>
      </c>
      <c r="L232" s="150" t="s">
        <v>872</v>
      </c>
    </row>
    <row r="233" spans="1:12">
      <c r="A233" s="143" t="s">
        <v>560</v>
      </c>
      <c r="B233" s="142" t="s">
        <v>881</v>
      </c>
      <c r="C233" s="145">
        <v>2019</v>
      </c>
      <c r="D233" s="144">
        <v>23846911.100000001</v>
      </c>
      <c r="E233" s="143" t="s">
        <v>561</v>
      </c>
      <c r="F233" s="146" t="s">
        <v>44</v>
      </c>
      <c r="G233" s="145" t="s">
        <v>24</v>
      </c>
      <c r="H233" s="146">
        <f t="shared" si="3"/>
        <v>9538764.4400000013</v>
      </c>
      <c r="I233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233" s="147" t="s">
        <v>208</v>
      </c>
      <c r="K233" s="145" t="s">
        <v>37</v>
      </c>
      <c r="L233" s="150" t="s">
        <v>874</v>
      </c>
    </row>
    <row r="234" spans="1:12">
      <c r="A234" s="143" t="s">
        <v>563</v>
      </c>
      <c r="B234" s="142" t="s">
        <v>881</v>
      </c>
      <c r="C234" s="145">
        <v>2019</v>
      </c>
      <c r="D234" s="144">
        <v>47693822.200000003</v>
      </c>
      <c r="E234" s="143" t="s">
        <v>565</v>
      </c>
      <c r="F234" s="146" t="s">
        <v>44</v>
      </c>
      <c r="G234" s="145" t="s">
        <v>35</v>
      </c>
      <c r="H234" s="146">
        <f t="shared" si="3"/>
        <v>0</v>
      </c>
      <c r="I234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234" s="147" t="s">
        <v>217</v>
      </c>
      <c r="K234" s="145" t="s">
        <v>37</v>
      </c>
      <c r="L234" s="150" t="s">
        <v>873</v>
      </c>
    </row>
    <row r="235" spans="1:12">
      <c r="A235" s="143" t="s">
        <v>571</v>
      </c>
      <c r="B235" s="142" t="s">
        <v>882</v>
      </c>
      <c r="C235" s="145">
        <v>2019</v>
      </c>
      <c r="D235" s="144">
        <v>72098056.799999997</v>
      </c>
      <c r="E235" s="143" t="s">
        <v>572</v>
      </c>
      <c r="F235" s="146" t="s">
        <v>22</v>
      </c>
      <c r="G235" s="145" t="s">
        <v>35</v>
      </c>
      <c r="H235" s="146">
        <f t="shared" si="3"/>
        <v>0</v>
      </c>
      <c r="I235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235" s="147" t="s">
        <v>222</v>
      </c>
      <c r="K235" s="145" t="s">
        <v>58</v>
      </c>
      <c r="L235" s="150" t="s">
        <v>873</v>
      </c>
    </row>
    <row r="236" spans="1:12">
      <c r="A236" s="143" t="s">
        <v>576</v>
      </c>
      <c r="B236" s="142" t="s">
        <v>882</v>
      </c>
      <c r="C236" s="145">
        <v>2019</v>
      </c>
      <c r="D236" s="144">
        <v>7209805.6799999997</v>
      </c>
      <c r="E236" s="143" t="s">
        <v>577</v>
      </c>
      <c r="F236" s="146" t="s">
        <v>44</v>
      </c>
      <c r="G236" s="145" t="s">
        <v>24</v>
      </c>
      <c r="H236" s="146">
        <f t="shared" si="3"/>
        <v>2883922.2719999999</v>
      </c>
      <c r="I236" s="14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236" s="147" t="s">
        <v>230</v>
      </c>
      <c r="K236" s="145" t="s">
        <v>121</v>
      </c>
      <c r="L236" s="150" t="s">
        <v>874</v>
      </c>
    </row>
    <row r="237" spans="1:12">
      <c r="A237" s="143" t="s">
        <v>581</v>
      </c>
      <c r="B237" s="142" t="s">
        <v>882</v>
      </c>
      <c r="C237" s="145">
        <v>2019</v>
      </c>
      <c r="D237" s="144">
        <v>40855565.520000003</v>
      </c>
      <c r="E237" s="143" t="s">
        <v>583</v>
      </c>
      <c r="F237" s="146" t="s">
        <v>22</v>
      </c>
      <c r="G237" s="145" t="s">
        <v>35</v>
      </c>
      <c r="H237" s="146">
        <f t="shared" si="3"/>
        <v>0</v>
      </c>
      <c r="I237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237" s="147" t="s">
        <v>233</v>
      </c>
      <c r="K237" s="145" t="s">
        <v>37</v>
      </c>
      <c r="L237" s="150" t="s">
        <v>877</v>
      </c>
    </row>
    <row r="238" spans="1:12">
      <c r="A238" s="143" t="s">
        <v>585</v>
      </c>
      <c r="B238" s="142" t="s">
        <v>882</v>
      </c>
      <c r="C238" s="145">
        <v>2019</v>
      </c>
      <c r="D238" s="144">
        <v>120163428</v>
      </c>
      <c r="E238" s="143" t="s">
        <v>587</v>
      </c>
      <c r="F238" s="146" t="s">
        <v>44</v>
      </c>
      <c r="G238" s="145" t="s">
        <v>24</v>
      </c>
      <c r="H238" s="146">
        <f t="shared" si="3"/>
        <v>48065371.200000003</v>
      </c>
      <c r="I238" s="14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238" s="147" t="s">
        <v>241</v>
      </c>
      <c r="K238" s="145" t="s">
        <v>107</v>
      </c>
      <c r="L238" s="150" t="s">
        <v>877</v>
      </c>
    </row>
    <row r="239" spans="1:12">
      <c r="A239" s="143" t="s">
        <v>591</v>
      </c>
      <c r="B239" s="142" t="s">
        <v>883</v>
      </c>
      <c r="C239" s="145">
        <v>2019</v>
      </c>
      <c r="D239" s="144">
        <v>78463140</v>
      </c>
      <c r="E239" s="143" t="s">
        <v>592</v>
      </c>
      <c r="F239" s="146" t="s">
        <v>22</v>
      </c>
      <c r="G239" s="145" t="s">
        <v>35</v>
      </c>
      <c r="H239" s="146">
        <f t="shared" si="3"/>
        <v>0</v>
      </c>
      <c r="I239" s="14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239" s="147" t="s">
        <v>249</v>
      </c>
      <c r="K239" s="145" t="s">
        <v>58</v>
      </c>
      <c r="L239" s="150" t="s">
        <v>877</v>
      </c>
    </row>
    <row r="240" spans="1:12">
      <c r="A240" s="143" t="s">
        <v>596</v>
      </c>
      <c r="B240" s="142" t="s">
        <v>883</v>
      </c>
      <c r="C240" s="145">
        <v>2019</v>
      </c>
      <c r="D240" s="144">
        <v>117694710</v>
      </c>
      <c r="E240" s="143" t="s">
        <v>598</v>
      </c>
      <c r="F240" s="146" t="s">
        <v>44</v>
      </c>
      <c r="G240" s="145" t="s">
        <v>24</v>
      </c>
      <c r="H240" s="146">
        <f t="shared" si="3"/>
        <v>47077884</v>
      </c>
      <c r="I240" s="14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240" s="147" t="s">
        <v>256</v>
      </c>
      <c r="K240" s="145" t="s">
        <v>121</v>
      </c>
      <c r="L240" s="150" t="s">
        <v>872</v>
      </c>
    </row>
    <row r="241" spans="1:12">
      <c r="A241" s="143" t="s">
        <v>600</v>
      </c>
      <c r="B241" s="142" t="s">
        <v>883</v>
      </c>
      <c r="C241" s="145">
        <v>2019</v>
      </c>
      <c r="D241" s="144">
        <v>65385950</v>
      </c>
      <c r="E241" s="143" t="s">
        <v>601</v>
      </c>
      <c r="F241" s="146" t="s">
        <v>44</v>
      </c>
      <c r="G241" s="145" t="s">
        <v>35</v>
      </c>
      <c r="H241" s="146">
        <f t="shared" si="3"/>
        <v>0</v>
      </c>
      <c r="I241" s="14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241" s="147" t="s">
        <v>263</v>
      </c>
      <c r="K241" s="145" t="s">
        <v>107</v>
      </c>
      <c r="L241" s="150" t="s">
        <v>877</v>
      </c>
    </row>
    <row r="242" spans="1:12" s="33" customFormat="1">
      <c r="A242" s="157"/>
      <c r="B242" s="153"/>
      <c r="C242" s="154"/>
      <c r="D242" s="155"/>
      <c r="E242" s="157"/>
      <c r="F242" s="156"/>
      <c r="G242" s="154"/>
      <c r="H242" s="156"/>
      <c r="I242" s="157"/>
      <c r="J242" s="158"/>
      <c r="K242" s="154"/>
      <c r="L242" s="159"/>
    </row>
    <row r="243" spans="1:12">
      <c r="A243" s="161"/>
      <c r="B243" s="26"/>
    </row>
    <row r="244" spans="1:12">
      <c r="A244" s="161"/>
      <c r="B244" s="26"/>
    </row>
    <row r="245" spans="1:12">
      <c r="A245" s="161"/>
      <c r="B245" s="26"/>
    </row>
    <row r="246" spans="1:12">
      <c r="A246" s="161"/>
      <c r="B246" s="26"/>
    </row>
    <row r="247" spans="1:12">
      <c r="A247" s="161"/>
      <c r="B247" s="26"/>
    </row>
    <row r="248" spans="1:12">
      <c r="A248" s="161"/>
      <c r="B248" s="26"/>
    </row>
    <row r="249" spans="1:12">
      <c r="A249" s="161"/>
      <c r="B249" s="26"/>
    </row>
    <row r="250" spans="1:12">
      <c r="A250" s="161"/>
      <c r="B250" s="26"/>
    </row>
    <row r="251" spans="1:12">
      <c r="A251" s="161"/>
      <c r="B251" s="26"/>
    </row>
    <row r="252" spans="1:12">
      <c r="A252" s="161"/>
      <c r="B252" s="26"/>
    </row>
    <row r="253" spans="1:12">
      <c r="A253" s="161"/>
      <c r="B253" s="26"/>
    </row>
    <row r="254" spans="1:12">
      <c r="A254" s="161"/>
      <c r="B254" s="26"/>
    </row>
    <row r="255" spans="1:12">
      <c r="A255" s="161"/>
      <c r="B255" s="26"/>
    </row>
    <row r="256" spans="1:12">
      <c r="A256" s="161"/>
      <c r="B256" s="26"/>
    </row>
    <row r="257" spans="1:2">
      <c r="A257" s="161"/>
      <c r="B257" s="26"/>
    </row>
    <row r="258" spans="1:2">
      <c r="A258" s="161"/>
      <c r="B258" s="26"/>
    </row>
    <row r="259" spans="1:2">
      <c r="A259" s="161"/>
      <c r="B259" s="26"/>
    </row>
    <row r="260" spans="1:2">
      <c r="A260" s="161"/>
      <c r="B260" s="26"/>
    </row>
    <row r="261" spans="1:2">
      <c r="A261" s="161"/>
      <c r="B261" s="26"/>
    </row>
    <row r="262" spans="1:2">
      <c r="A262" s="161"/>
      <c r="B262" s="26"/>
    </row>
    <row r="263" spans="1:2">
      <c r="A263" s="161"/>
      <c r="B263" s="26"/>
    </row>
    <row r="264" spans="1:2">
      <c r="A264" s="161"/>
      <c r="B264" s="26"/>
    </row>
    <row r="265" spans="1:2">
      <c r="A265" s="161"/>
      <c r="B265" s="26"/>
    </row>
    <row r="266" spans="1:2">
      <c r="A266" s="161"/>
      <c r="B266" s="26"/>
    </row>
    <row r="267" spans="1:2">
      <c r="A267" s="161"/>
      <c r="B267" s="26"/>
    </row>
    <row r="268" spans="1:2">
      <c r="A268" s="161"/>
      <c r="B268" s="26"/>
    </row>
    <row r="269" spans="1:2">
      <c r="A269" s="161"/>
      <c r="B269" s="26"/>
    </row>
    <row r="270" spans="1:2">
      <c r="A270" s="161"/>
      <c r="B270" s="26"/>
    </row>
    <row r="271" spans="1:2">
      <c r="A271" s="161"/>
      <c r="B271" s="26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outlinePr summaryBelow="0" summaryRight="0"/>
  </sheetPr>
  <dimension ref="A1:L38"/>
  <sheetViews>
    <sheetView workbookViewId="0">
      <selection activeCell="B28" sqref="B28"/>
    </sheetView>
  </sheetViews>
  <sheetFormatPr baseColWidth="10" defaultColWidth="14.42578125" defaultRowHeight="15.75" customHeight="1"/>
  <cols>
    <col min="1" max="1" width="29.42578125" customWidth="1"/>
    <col min="2" max="2" width="35.5703125" customWidth="1"/>
    <col min="3" max="3" width="55.85546875" customWidth="1"/>
    <col min="4" max="5" width="35.5703125" customWidth="1"/>
    <col min="6" max="6" width="29.140625" customWidth="1"/>
    <col min="7" max="7" width="26.7109375" customWidth="1"/>
    <col min="8" max="8" width="17.140625" customWidth="1"/>
    <col min="9" max="9" width="22.28515625" customWidth="1"/>
    <col min="10" max="10" width="17" customWidth="1"/>
    <col min="11" max="11" width="24.28515625" customWidth="1"/>
    <col min="12" max="12" width="27.140625" customWidth="1"/>
  </cols>
  <sheetData>
    <row r="1" spans="1:8" ht="12.75">
      <c r="A1" s="47" t="s">
        <v>23</v>
      </c>
      <c r="B1" s="48" t="s">
        <v>25</v>
      </c>
      <c r="C1" s="48" t="s">
        <v>26</v>
      </c>
      <c r="D1" s="48" t="s">
        <v>27</v>
      </c>
      <c r="E1" s="49" t="s">
        <v>28</v>
      </c>
      <c r="F1" s="4"/>
      <c r="G1" s="4"/>
    </row>
    <row r="2" spans="1:8" ht="12.75">
      <c r="A2" s="42" t="s">
        <v>29</v>
      </c>
      <c r="B2" s="5">
        <v>42605</v>
      </c>
      <c r="C2" s="5">
        <v>54000</v>
      </c>
      <c r="D2" s="5">
        <v>22500</v>
      </c>
      <c r="E2" s="44">
        <v>51000</v>
      </c>
    </row>
    <row r="3" spans="1:8" ht="12.75">
      <c r="A3" s="42" t="s">
        <v>32</v>
      </c>
      <c r="B3" s="3">
        <f>( 550*B2)</f>
        <v>23432750</v>
      </c>
      <c r="C3" s="3">
        <f>400*C2</f>
        <v>21600000</v>
      </c>
      <c r="D3" s="3">
        <f>450*D2</f>
        <v>10125000</v>
      </c>
      <c r="E3" s="45">
        <f>E2*200</f>
        <v>10200000</v>
      </c>
      <c r="F3" s="8">
        <f>SUM(B3:E3)</f>
        <v>65357750</v>
      </c>
    </row>
    <row r="4" spans="1:8" ht="12.75">
      <c r="A4" s="42" t="s">
        <v>45</v>
      </c>
      <c r="B4" s="9">
        <f t="shared" ref="B4:E4" si="0">B2*0.6</f>
        <v>25563</v>
      </c>
      <c r="C4" s="9">
        <f t="shared" si="0"/>
        <v>32400</v>
      </c>
      <c r="D4" s="9">
        <f t="shared" si="0"/>
        <v>13500</v>
      </c>
      <c r="E4" s="44">
        <f t="shared" si="0"/>
        <v>30600</v>
      </c>
    </row>
    <row r="5" spans="1:8" ht="12.75">
      <c r="A5" s="42" t="s">
        <v>52</v>
      </c>
      <c r="B5" s="3">
        <f>3600*B4</f>
        <v>92026800</v>
      </c>
      <c r="C5" s="3">
        <f>C4*2150</f>
        <v>69660000</v>
      </c>
      <c r="D5" s="3">
        <f>D4*1350</f>
        <v>18225000</v>
      </c>
      <c r="E5" s="45">
        <f>E4*1000</f>
        <v>30600000</v>
      </c>
      <c r="F5" s="8">
        <f>SUM(B5:E5)</f>
        <v>210511800</v>
      </c>
      <c r="G5" s="10">
        <v>1</v>
      </c>
      <c r="H5" s="10">
        <v>7.6</v>
      </c>
    </row>
    <row r="6" spans="1:8" ht="12.75">
      <c r="A6" s="42" t="s">
        <v>57</v>
      </c>
      <c r="B6" s="9">
        <f t="shared" ref="B6:E6" si="1">B2*0.4</f>
        <v>17042</v>
      </c>
      <c r="C6" s="9">
        <f t="shared" si="1"/>
        <v>21600</v>
      </c>
      <c r="D6" s="9">
        <f t="shared" si="1"/>
        <v>9000</v>
      </c>
      <c r="E6" s="44">
        <f t="shared" si="1"/>
        <v>20400</v>
      </c>
      <c r="H6" s="10">
        <v>30000</v>
      </c>
    </row>
    <row r="7" spans="1:8" ht="12.75">
      <c r="A7" s="42" t="s">
        <v>61</v>
      </c>
      <c r="B7" s="3">
        <f>1000*B6</f>
        <v>17042000</v>
      </c>
      <c r="C7" s="3">
        <f>C6*800</f>
        <v>17280000</v>
      </c>
      <c r="D7" s="3">
        <f>950*D6</f>
        <v>8550000</v>
      </c>
      <c r="E7" s="45">
        <f>E6*400</f>
        <v>8160000</v>
      </c>
      <c r="F7" s="8">
        <f>SUM(B7:E7)</f>
        <v>51032000</v>
      </c>
      <c r="G7" s="11">
        <f>G5*H6/H5</f>
        <v>3947.3684210526317</v>
      </c>
    </row>
    <row r="8" spans="1:8" ht="12.75">
      <c r="A8" s="42" t="s">
        <v>70</v>
      </c>
      <c r="B8" s="5" t="s">
        <v>73</v>
      </c>
      <c r="C8" s="5" t="s">
        <v>73</v>
      </c>
      <c r="D8" s="5" t="s">
        <v>74</v>
      </c>
      <c r="E8" s="44" t="s">
        <v>74</v>
      </c>
    </row>
    <row r="9" spans="1:8" ht="12.75">
      <c r="A9" s="42" t="s">
        <v>76</v>
      </c>
      <c r="B9" s="5" t="s">
        <v>77</v>
      </c>
      <c r="C9" s="5" t="s">
        <v>77</v>
      </c>
      <c r="D9" s="5" t="s">
        <v>77</v>
      </c>
      <c r="E9" s="44" t="s">
        <v>77</v>
      </c>
      <c r="G9" s="11">
        <f>G7*1000</f>
        <v>3947368.4210526315</v>
      </c>
    </row>
    <row r="10" spans="1:8" ht="12.75">
      <c r="A10" s="42" t="s">
        <v>80</v>
      </c>
      <c r="B10" s="5" t="s">
        <v>81</v>
      </c>
      <c r="C10" s="5" t="s">
        <v>82</v>
      </c>
      <c r="D10" s="5" t="s">
        <v>84</v>
      </c>
      <c r="E10" s="44" t="s">
        <v>85</v>
      </c>
      <c r="G10" s="10">
        <v>1</v>
      </c>
      <c r="H10" s="10">
        <v>1000</v>
      </c>
    </row>
    <row r="11" spans="1:8" ht="12.75">
      <c r="A11" s="42" t="s">
        <v>86</v>
      </c>
      <c r="B11" s="5" t="s">
        <v>88</v>
      </c>
      <c r="C11" s="5" t="s">
        <v>89</v>
      </c>
      <c r="D11" s="5" t="s">
        <v>88</v>
      </c>
      <c r="E11" s="44" t="s">
        <v>89</v>
      </c>
    </row>
    <row r="12" spans="1:8" ht="12.75">
      <c r="A12" s="43" t="s">
        <v>91</v>
      </c>
      <c r="B12" s="12">
        <v>2366944</v>
      </c>
      <c r="C12" s="12">
        <v>2987563</v>
      </c>
      <c r="D12" s="13">
        <v>1493782</v>
      </c>
      <c r="E12" s="46">
        <v>3947368</v>
      </c>
    </row>
    <row r="13" spans="1:8" ht="12.75">
      <c r="A13" s="50"/>
      <c r="B13" s="50"/>
      <c r="C13" s="50"/>
      <c r="D13" s="50"/>
      <c r="E13" s="50"/>
    </row>
    <row r="15" spans="1:8" ht="12.75">
      <c r="C15" s="10" t="s">
        <v>21</v>
      </c>
      <c r="D15" s="8">
        <f>F5+F7</f>
        <v>261543800</v>
      </c>
    </row>
    <row r="16" spans="1:8" ht="12.75">
      <c r="B16" s="10" t="s">
        <v>102</v>
      </c>
      <c r="C16" s="14" t="s">
        <v>103</v>
      </c>
      <c r="D16" s="8">
        <f>F3</f>
        <v>65357750</v>
      </c>
    </row>
    <row r="17" spans="1:12" ht="12.75">
      <c r="C17" s="14" t="s">
        <v>13</v>
      </c>
      <c r="D17" s="8">
        <v>75832390</v>
      </c>
    </row>
    <row r="19" spans="1:12" ht="12.75">
      <c r="C19" s="10" t="s">
        <v>108</v>
      </c>
      <c r="D19" s="8">
        <f>D15-D16-D17</f>
        <v>120353660</v>
      </c>
    </row>
    <row r="21" spans="1:12" ht="15.75" customHeight="1">
      <c r="A21" s="57" t="s">
        <v>23</v>
      </c>
      <c r="B21" s="58" t="s">
        <v>29</v>
      </c>
      <c r="C21" s="58" t="s">
        <v>32</v>
      </c>
      <c r="D21" s="58" t="s">
        <v>45</v>
      </c>
      <c r="E21" s="58" t="s">
        <v>52</v>
      </c>
      <c r="F21" s="58" t="s">
        <v>57</v>
      </c>
      <c r="G21" s="58" t="s">
        <v>61</v>
      </c>
      <c r="H21" s="58" t="s">
        <v>70</v>
      </c>
      <c r="I21" s="58" t="s">
        <v>76</v>
      </c>
      <c r="J21" s="58" t="s">
        <v>80</v>
      </c>
      <c r="K21" s="58" t="s">
        <v>86</v>
      </c>
      <c r="L21" s="59" t="s">
        <v>91</v>
      </c>
    </row>
    <row r="22" spans="1:12" ht="15.75" customHeight="1">
      <c r="A22" s="52" t="s">
        <v>25</v>
      </c>
      <c r="B22" s="51">
        <v>42605</v>
      </c>
      <c r="C22" s="51">
        <v>23432750</v>
      </c>
      <c r="D22" s="51">
        <v>25563</v>
      </c>
      <c r="E22" s="51">
        <v>92026800</v>
      </c>
      <c r="F22" s="51">
        <v>17042</v>
      </c>
      <c r="G22" s="51">
        <v>17042000</v>
      </c>
      <c r="H22" s="51" t="s">
        <v>73</v>
      </c>
      <c r="I22" s="51" t="s">
        <v>77</v>
      </c>
      <c r="J22" s="51" t="s">
        <v>81</v>
      </c>
      <c r="K22" s="51" t="s">
        <v>88</v>
      </c>
      <c r="L22" s="53">
        <v>2366944</v>
      </c>
    </row>
    <row r="23" spans="1:12" ht="15.75" customHeight="1">
      <c r="A23" s="52" t="s">
        <v>26</v>
      </c>
      <c r="B23" s="51">
        <v>54000</v>
      </c>
      <c r="C23" s="51">
        <v>21600000</v>
      </c>
      <c r="D23" s="51">
        <v>32400</v>
      </c>
      <c r="E23" s="51">
        <v>69660000</v>
      </c>
      <c r="F23" s="51">
        <v>21600</v>
      </c>
      <c r="G23" s="51">
        <v>17280000</v>
      </c>
      <c r="H23" s="51" t="s">
        <v>73</v>
      </c>
      <c r="I23" s="51" t="s">
        <v>77</v>
      </c>
      <c r="J23" s="51" t="s">
        <v>82</v>
      </c>
      <c r="K23" s="51" t="s">
        <v>89</v>
      </c>
      <c r="L23" s="53">
        <v>2987563</v>
      </c>
    </row>
    <row r="24" spans="1:12" ht="15.75" customHeight="1">
      <c r="A24" s="52" t="s">
        <v>27</v>
      </c>
      <c r="B24" s="51">
        <v>22500</v>
      </c>
      <c r="C24" s="51">
        <v>10125000</v>
      </c>
      <c r="D24" s="51">
        <v>13500</v>
      </c>
      <c r="E24" s="51">
        <v>18225000</v>
      </c>
      <c r="F24" s="51">
        <v>9000</v>
      </c>
      <c r="G24" s="51">
        <v>8550000</v>
      </c>
      <c r="H24" s="51" t="s">
        <v>74</v>
      </c>
      <c r="I24" s="51" t="s">
        <v>77</v>
      </c>
      <c r="J24" s="51" t="s">
        <v>84</v>
      </c>
      <c r="K24" s="51" t="s">
        <v>88</v>
      </c>
      <c r="L24" s="53">
        <v>1493782</v>
      </c>
    </row>
    <row r="25" spans="1:12" ht="15.75" customHeight="1">
      <c r="A25" s="54" t="s">
        <v>28</v>
      </c>
      <c r="B25" s="55">
        <v>51000</v>
      </c>
      <c r="C25" s="55">
        <v>10200000</v>
      </c>
      <c r="D25" s="55">
        <v>30600</v>
      </c>
      <c r="E25" s="55">
        <v>30600000</v>
      </c>
      <c r="F25" s="55">
        <v>20400</v>
      </c>
      <c r="G25" s="55">
        <v>8160000</v>
      </c>
      <c r="H25" s="55" t="s">
        <v>74</v>
      </c>
      <c r="I25" s="55" t="s">
        <v>77</v>
      </c>
      <c r="J25" s="55" t="s">
        <v>85</v>
      </c>
      <c r="K25" s="55" t="s">
        <v>89</v>
      </c>
      <c r="L25" s="56">
        <v>3947368</v>
      </c>
    </row>
    <row r="27" spans="1:12" ht="15.75" customHeight="1">
      <c r="A27" s="215" t="s">
        <v>955</v>
      </c>
    </row>
    <row r="28" spans="1:12" ht="15.75" customHeight="1">
      <c r="A28" s="90" t="s">
        <v>956</v>
      </c>
    </row>
    <row r="29" spans="1:12" ht="15.75" customHeight="1">
      <c r="A29" s="90" t="s">
        <v>957</v>
      </c>
    </row>
    <row r="34" spans="1:12" ht="15.75" customHeight="1">
      <c r="A34" s="31"/>
      <c r="B34" s="31"/>
      <c r="C34" s="31"/>
      <c r="D34" s="31"/>
      <c r="E34" s="31"/>
      <c r="F34" s="31"/>
      <c r="G34" s="31"/>
      <c r="H34" s="31"/>
      <c r="I34" s="31"/>
      <c r="J34" s="31"/>
      <c r="K34" s="31"/>
      <c r="L34" s="31"/>
    </row>
    <row r="35" spans="1:12" ht="15.75" customHeight="1">
      <c r="A35" s="31"/>
      <c r="B35" s="31"/>
      <c r="C35" s="31"/>
      <c r="D35" s="31"/>
      <c r="E35" s="31"/>
      <c r="F35" s="31"/>
      <c r="G35" s="31"/>
      <c r="H35" s="31"/>
      <c r="I35" s="31"/>
      <c r="J35" s="31"/>
      <c r="K35" s="31"/>
      <c r="L35" s="31"/>
    </row>
    <row r="36" spans="1:12" ht="15.75" customHeight="1">
      <c r="A36" s="31"/>
      <c r="B36" s="31"/>
      <c r="C36" s="31"/>
      <c r="D36" s="31"/>
      <c r="E36" s="31"/>
      <c r="F36" s="31"/>
      <c r="G36" s="31"/>
      <c r="H36" s="31"/>
      <c r="I36" s="31"/>
      <c r="J36" s="31"/>
      <c r="K36" s="31"/>
      <c r="L36" s="31"/>
    </row>
    <row r="37" spans="1:12" ht="15.75" customHeight="1">
      <c r="A37" s="31"/>
      <c r="B37" s="31"/>
      <c r="C37" s="31"/>
      <c r="D37" s="31"/>
      <c r="E37" s="31"/>
      <c r="F37" s="31"/>
      <c r="G37" s="31"/>
      <c r="H37" s="31"/>
      <c r="I37" s="31"/>
      <c r="J37" s="31"/>
      <c r="K37" s="31"/>
      <c r="L37" s="31"/>
    </row>
    <row r="38" spans="1:12" ht="15.75" customHeight="1">
      <c r="A38" s="31"/>
      <c r="B38" s="31"/>
      <c r="C38" s="31"/>
      <c r="D38" s="31"/>
      <c r="E38" s="31"/>
      <c r="F38" s="31"/>
      <c r="G38" s="31"/>
      <c r="H38" s="31"/>
      <c r="I38" s="31"/>
      <c r="J38" s="31"/>
      <c r="K38" s="31"/>
      <c r="L38" s="31"/>
    </row>
  </sheetData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outlinePr summaryBelow="0" summaryRight="0"/>
  </sheetPr>
  <dimension ref="A1:T1013"/>
  <sheetViews>
    <sheetView topLeftCell="A2" zoomScale="80" zoomScaleNormal="80" workbookViewId="0">
      <selection activeCell="E20" sqref="E20"/>
    </sheetView>
  </sheetViews>
  <sheetFormatPr baseColWidth="10" defaultColWidth="14.42578125" defaultRowHeight="15.75" customHeight="1"/>
  <cols>
    <col min="1" max="1" width="11" customWidth="1"/>
    <col min="2" max="2" width="17.140625" customWidth="1"/>
    <col min="3" max="3" width="17.5703125" customWidth="1"/>
    <col min="4" max="4" width="22.7109375" customWidth="1"/>
    <col min="5" max="5" width="16.140625" customWidth="1"/>
    <col min="6" max="6" width="32.42578125" customWidth="1"/>
    <col min="7" max="7" width="27.85546875" customWidth="1"/>
    <col min="9" max="9" width="16.5703125" customWidth="1"/>
    <col min="10" max="10" width="21.85546875" customWidth="1"/>
    <col min="11" max="11" width="20.140625" customWidth="1"/>
    <col min="12" max="12" width="14.7109375" customWidth="1"/>
    <col min="14" max="14" width="26.28515625" bestFit="1" customWidth="1"/>
    <col min="20" max="20" width="43.140625" bestFit="1" customWidth="1"/>
  </cols>
  <sheetData>
    <row r="1" spans="1:20" ht="12.75">
      <c r="A1" s="15" t="s">
        <v>129</v>
      </c>
      <c r="B1" s="16" t="s">
        <v>131</v>
      </c>
      <c r="C1" s="16" t="s">
        <v>133</v>
      </c>
      <c r="D1" s="16" t="s">
        <v>134</v>
      </c>
      <c r="E1" s="2" t="s">
        <v>135</v>
      </c>
      <c r="F1" s="2" t="s">
        <v>136</v>
      </c>
      <c r="G1" s="2" t="s">
        <v>137</v>
      </c>
      <c r="H1" s="2" t="s">
        <v>139</v>
      </c>
      <c r="I1" s="2" t="s">
        <v>141</v>
      </c>
      <c r="J1" s="2" t="s">
        <v>142</v>
      </c>
      <c r="K1" s="17" t="s">
        <v>143</v>
      </c>
      <c r="L1" s="34" t="s">
        <v>145</v>
      </c>
      <c r="T1" s="94" t="s">
        <v>921</v>
      </c>
    </row>
    <row r="2" spans="1:20" ht="15">
      <c r="A2" s="9" t="s">
        <v>147</v>
      </c>
      <c r="B2" s="18" t="s">
        <v>148</v>
      </c>
      <c r="C2" s="18" t="s">
        <v>149</v>
      </c>
      <c r="D2" s="18" t="s">
        <v>150</v>
      </c>
      <c r="E2" s="19" t="s">
        <v>152</v>
      </c>
      <c r="F2" s="9" t="s">
        <v>153</v>
      </c>
      <c r="G2" s="9">
        <v>11</v>
      </c>
      <c r="H2" s="3">
        <v>318593</v>
      </c>
      <c r="I2" s="19" t="s">
        <v>912</v>
      </c>
      <c r="J2" s="9" t="s">
        <v>907</v>
      </c>
      <c r="K2" s="9">
        <v>3</v>
      </c>
      <c r="L2" s="35">
        <v>97811855</v>
      </c>
      <c r="T2" t="str">
        <f>CONCATENATE(RRHH[[#This Row],[NOMBRES]]," ",RRHH[[#This Row],[1ER. APELLIDO]]," ",RRHH[[#This Row],[2DO. APELLIDO]])</f>
        <v>ALBERTO OSCAR ABALOS ROCHON</v>
      </c>
    </row>
    <row r="3" spans="1:20" ht="15">
      <c r="A3" s="9" t="s">
        <v>159</v>
      </c>
      <c r="B3" s="18" t="s">
        <v>160</v>
      </c>
      <c r="C3" s="18" t="s">
        <v>161</v>
      </c>
      <c r="D3" s="18" t="s">
        <v>162</v>
      </c>
      <c r="E3" s="19" t="s">
        <v>164</v>
      </c>
      <c r="F3" s="9" t="s">
        <v>165</v>
      </c>
      <c r="G3" s="9">
        <v>2</v>
      </c>
      <c r="H3" s="3">
        <v>527137</v>
      </c>
      <c r="I3" s="19" t="s">
        <v>906</v>
      </c>
      <c r="J3" s="9" t="s">
        <v>910</v>
      </c>
      <c r="K3" s="9">
        <v>4</v>
      </c>
      <c r="L3" s="35">
        <v>63748206</v>
      </c>
      <c r="T3" s="33" t="str">
        <f>CONCATENATE(RRHH[[#This Row],[NOMBRES]]," ",RRHH[[#This Row],[1ER. APELLIDO]]," ",RRHH[[#This Row],[2DO. APELLIDO]])</f>
        <v>ARIEL ABARNO SILVA</v>
      </c>
    </row>
    <row r="4" spans="1:20" ht="15.75" customHeight="1">
      <c r="A4" s="9" t="s">
        <v>168</v>
      </c>
      <c r="B4" s="18" t="s">
        <v>169</v>
      </c>
      <c r="C4" s="18" t="s">
        <v>170</v>
      </c>
      <c r="D4" s="18" t="s">
        <v>171</v>
      </c>
      <c r="E4" s="19" t="s">
        <v>173</v>
      </c>
      <c r="F4" s="9" t="s">
        <v>174</v>
      </c>
      <c r="G4" s="9">
        <v>16</v>
      </c>
      <c r="H4" s="3">
        <v>1028812</v>
      </c>
      <c r="I4" s="19" t="s">
        <v>912</v>
      </c>
      <c r="J4" s="9" t="s">
        <v>910</v>
      </c>
      <c r="K4" s="9">
        <v>1</v>
      </c>
      <c r="L4" s="35">
        <v>64342901</v>
      </c>
      <c r="T4" s="33" t="str">
        <f>CONCATENATE(RRHH[[#This Row],[NOMBRES]]," ",RRHH[[#This Row],[1ER. APELLIDO]]," ",RRHH[[#This Row],[2DO. APELLIDO]])</f>
        <v>WINSTON FRANKLIN ABASCAL BELOQUI</v>
      </c>
    </row>
    <row r="5" spans="1:20" ht="15">
      <c r="A5" s="9" t="s">
        <v>177</v>
      </c>
      <c r="B5" s="18" t="s">
        <v>178</v>
      </c>
      <c r="C5" s="18" t="s">
        <v>180</v>
      </c>
      <c r="D5" s="18" t="s">
        <v>181</v>
      </c>
      <c r="E5" s="19" t="s">
        <v>182</v>
      </c>
      <c r="F5" s="9" t="s">
        <v>153</v>
      </c>
      <c r="G5" s="9">
        <v>6</v>
      </c>
      <c r="H5" s="3">
        <v>390276</v>
      </c>
      <c r="I5" s="19" t="s">
        <v>908</v>
      </c>
      <c r="J5" s="9" t="s">
        <v>907</v>
      </c>
      <c r="K5" s="9">
        <v>3</v>
      </c>
      <c r="L5" s="35">
        <v>79617553</v>
      </c>
      <c r="T5" s="33" t="str">
        <f>CONCATENATE(RRHH[[#This Row],[NOMBRES]]," ",RRHH[[#This Row],[1ER. APELLIDO]]," ",RRHH[[#This Row],[2DO. APELLIDO]])</f>
        <v>PABLO DANIEL ABDALA SCHWARZ</v>
      </c>
    </row>
    <row r="6" spans="1:20" ht="15">
      <c r="A6" s="9" t="s">
        <v>183</v>
      </c>
      <c r="B6" s="18" t="s">
        <v>178</v>
      </c>
      <c r="C6" s="18" t="s">
        <v>184</v>
      </c>
      <c r="D6" s="18" t="s">
        <v>187</v>
      </c>
      <c r="E6" s="19" t="s">
        <v>188</v>
      </c>
      <c r="F6" s="9" t="s">
        <v>189</v>
      </c>
      <c r="G6" s="9">
        <v>8</v>
      </c>
      <c r="H6" s="3">
        <v>386271</v>
      </c>
      <c r="I6" s="19" t="s">
        <v>906</v>
      </c>
      <c r="J6" s="9" t="s">
        <v>907</v>
      </c>
      <c r="K6" s="9">
        <v>2</v>
      </c>
      <c r="L6" s="35">
        <v>98706383</v>
      </c>
      <c r="T6" s="33" t="str">
        <f>CONCATENATE(RRHH[[#This Row],[NOMBRES]]," ",RRHH[[#This Row],[1ER. APELLIDO]]," ",RRHH[[#This Row],[2DO. APELLIDO]])</f>
        <v>MERCEDES MARIA ABDALA SOSA</v>
      </c>
    </row>
    <row r="7" spans="1:20" ht="15">
      <c r="A7" s="9" t="s">
        <v>192</v>
      </c>
      <c r="B7" s="18" t="s">
        <v>193</v>
      </c>
      <c r="C7" s="18" t="s">
        <v>194</v>
      </c>
      <c r="D7" s="18" t="s">
        <v>196</v>
      </c>
      <c r="E7" s="19" t="s">
        <v>197</v>
      </c>
      <c r="F7" s="9" t="s">
        <v>198</v>
      </c>
      <c r="G7" s="9">
        <v>10</v>
      </c>
      <c r="H7" s="3">
        <v>372548</v>
      </c>
      <c r="I7" s="19" t="s">
        <v>906</v>
      </c>
      <c r="J7" s="9" t="s">
        <v>910</v>
      </c>
      <c r="K7" s="9">
        <v>2</v>
      </c>
      <c r="L7" s="35">
        <v>49589493</v>
      </c>
      <c r="N7" t="s">
        <v>843</v>
      </c>
      <c r="O7" s="32">
        <v>1</v>
      </c>
      <c r="T7" s="33" t="str">
        <f>CONCATENATE(RRHH[[#This Row],[NOMBRES]]," ",RRHH[[#This Row],[1ER. APELLIDO]]," ",RRHH[[#This Row],[2DO. APELLIDO]])</f>
        <v>JORGE MARIA ABIN DE MARIA</v>
      </c>
    </row>
    <row r="8" spans="1:20" ht="15">
      <c r="A8" s="9" t="s">
        <v>201</v>
      </c>
      <c r="B8" s="18" t="s">
        <v>202</v>
      </c>
      <c r="C8" s="18" t="s">
        <v>203</v>
      </c>
      <c r="D8" s="18" t="s">
        <v>204</v>
      </c>
      <c r="E8" s="19" t="s">
        <v>206</v>
      </c>
      <c r="F8" s="9" t="s">
        <v>174</v>
      </c>
      <c r="G8" s="9">
        <v>20</v>
      </c>
      <c r="H8" s="3">
        <v>1188535</v>
      </c>
      <c r="I8" s="19" t="s">
        <v>911</v>
      </c>
      <c r="J8" s="9" t="s">
        <v>907</v>
      </c>
      <c r="K8" s="9">
        <v>4</v>
      </c>
      <c r="L8" s="35">
        <v>97981020</v>
      </c>
      <c r="T8" s="33" t="str">
        <f>CONCATENATE(RRHH[[#This Row],[NOMBRES]]," ",RRHH[[#This Row],[1ER. APELLIDO]]," ",RRHH[[#This Row],[2DO. APELLIDO]])</f>
        <v>ALCIDES ABREU HERNANDEZ</v>
      </c>
    </row>
    <row r="9" spans="1:20" ht="15">
      <c r="A9" s="9" t="s">
        <v>207</v>
      </c>
      <c r="B9" s="18" t="s">
        <v>202</v>
      </c>
      <c r="C9" s="18" t="s">
        <v>209</v>
      </c>
      <c r="D9" s="18" t="s">
        <v>210</v>
      </c>
      <c r="E9" s="19" t="s">
        <v>211</v>
      </c>
      <c r="F9" s="9" t="s">
        <v>213</v>
      </c>
      <c r="G9" s="9">
        <v>2</v>
      </c>
      <c r="H9" s="3">
        <v>772883</v>
      </c>
      <c r="I9" s="19" t="s">
        <v>909</v>
      </c>
      <c r="J9" s="9" t="s">
        <v>907</v>
      </c>
      <c r="K9" s="9">
        <v>0</v>
      </c>
      <c r="L9" s="35">
        <v>77024382</v>
      </c>
      <c r="T9" s="33" t="str">
        <f>CONCATENATE(RRHH[[#This Row],[NOMBRES]]," ",RRHH[[#This Row],[1ER. APELLIDO]]," ",RRHH[[#This Row],[2DO. APELLIDO]])</f>
        <v>MIRTA GRACIELA ABREU NUÑEZ</v>
      </c>
    </row>
    <row r="10" spans="1:20" ht="15">
      <c r="A10" s="9" t="s">
        <v>215</v>
      </c>
      <c r="B10" s="18" t="s">
        <v>202</v>
      </c>
      <c r="C10" s="18" t="s">
        <v>216</v>
      </c>
      <c r="D10" s="18" t="s">
        <v>218</v>
      </c>
      <c r="E10" s="19" t="s">
        <v>219</v>
      </c>
      <c r="F10" s="9" t="s">
        <v>165</v>
      </c>
      <c r="G10" s="9">
        <v>7</v>
      </c>
      <c r="H10" s="3">
        <v>523109</v>
      </c>
      <c r="I10" s="19" t="s">
        <v>912</v>
      </c>
      <c r="J10" s="9" t="s">
        <v>907</v>
      </c>
      <c r="K10" s="9">
        <v>4</v>
      </c>
      <c r="L10" s="35">
        <v>74349182</v>
      </c>
      <c r="T10" s="33" t="str">
        <f>CONCATENATE(RRHH[[#This Row],[NOMBRES]]," ",RRHH[[#This Row],[1ER. APELLIDO]]," ",RRHH[[#This Row],[2DO. APELLIDO]])</f>
        <v>SERGIO ABREU BONILLA</v>
      </c>
    </row>
    <row r="11" spans="1:20" ht="15">
      <c r="A11" s="9" t="s">
        <v>223</v>
      </c>
      <c r="B11" s="18" t="s">
        <v>225</v>
      </c>
      <c r="C11" s="18" t="s">
        <v>226</v>
      </c>
      <c r="D11" s="18" t="s">
        <v>228</v>
      </c>
      <c r="E11" s="19" t="s">
        <v>229</v>
      </c>
      <c r="F11" s="9" t="s">
        <v>198</v>
      </c>
      <c r="G11" s="9">
        <v>21</v>
      </c>
      <c r="H11" s="3">
        <v>446305</v>
      </c>
      <c r="I11" s="19" t="s">
        <v>909</v>
      </c>
      <c r="J11" s="9" t="s">
        <v>910</v>
      </c>
      <c r="K11" s="9">
        <v>2</v>
      </c>
      <c r="L11" s="35">
        <v>89821684</v>
      </c>
      <c r="T11" s="33" t="str">
        <f>CONCATENATE(RRHH[[#This Row],[NOMBRES]]," ",RRHH[[#This Row],[1ER. APELLIDO]]," ",RRHH[[#This Row],[2DO. APELLIDO]])</f>
        <v>DORITA ABUCHALJA SEADE</v>
      </c>
    </row>
    <row r="12" spans="1:20" ht="15">
      <c r="A12" s="9" t="s">
        <v>234</v>
      </c>
      <c r="B12" s="18" t="s">
        <v>235</v>
      </c>
      <c r="C12" s="18" t="s">
        <v>236</v>
      </c>
      <c r="D12" s="18" t="s">
        <v>238</v>
      </c>
      <c r="E12" s="19" t="s">
        <v>239</v>
      </c>
      <c r="F12" s="9" t="s">
        <v>198</v>
      </c>
      <c r="G12" s="9">
        <v>16</v>
      </c>
      <c r="H12" s="3">
        <v>362813</v>
      </c>
      <c r="I12" s="19" t="s">
        <v>912</v>
      </c>
      <c r="J12" s="9" t="s">
        <v>910</v>
      </c>
      <c r="K12" s="9">
        <v>4</v>
      </c>
      <c r="L12" s="35">
        <v>65973110</v>
      </c>
      <c r="T12" s="33" t="str">
        <f>CONCATENATE(RRHH[[#This Row],[NOMBRES]]," ",RRHH[[#This Row],[1ER. APELLIDO]]," ",RRHH[[#This Row],[2DO. APELLIDO]])</f>
        <v>HUGO JOSE ACHUGAR FERRARI</v>
      </c>
    </row>
    <row r="13" spans="1:20" ht="15">
      <c r="A13" s="5" t="s">
        <v>243</v>
      </c>
      <c r="B13" s="18" t="s">
        <v>244</v>
      </c>
      <c r="C13" s="18" t="s">
        <v>245</v>
      </c>
      <c r="D13" s="18" t="s">
        <v>247</v>
      </c>
      <c r="E13" s="19" t="s">
        <v>248</v>
      </c>
      <c r="F13" s="9" t="s">
        <v>189</v>
      </c>
      <c r="G13" s="9">
        <v>18</v>
      </c>
      <c r="H13" s="3">
        <v>436735</v>
      </c>
      <c r="I13" s="19" t="s">
        <v>906</v>
      </c>
      <c r="J13" s="9" t="s">
        <v>907</v>
      </c>
      <c r="K13" s="9">
        <v>1</v>
      </c>
      <c r="L13" s="35">
        <v>63617355</v>
      </c>
      <c r="T13" s="33" t="str">
        <f>CONCATENATE(RRHH[[#This Row],[NOMBRES]]," ",RRHH[[#This Row],[1ER. APELLIDO]]," ",RRHH[[#This Row],[2DO. APELLIDO]])</f>
        <v>JOSE BARTOLOME ACOSTA MADERA</v>
      </c>
    </row>
    <row r="14" spans="1:20" ht="15">
      <c r="A14" s="9" t="s">
        <v>251</v>
      </c>
      <c r="B14" s="18" t="s">
        <v>244</v>
      </c>
      <c r="C14" s="18" t="s">
        <v>252</v>
      </c>
      <c r="D14" s="18" t="s">
        <v>253</v>
      </c>
      <c r="E14" s="19" t="s">
        <v>254</v>
      </c>
      <c r="F14" s="9" t="s">
        <v>189</v>
      </c>
      <c r="G14" s="9">
        <v>13</v>
      </c>
      <c r="H14" s="3">
        <v>300789</v>
      </c>
      <c r="I14" s="19" t="s">
        <v>912</v>
      </c>
      <c r="J14" s="9" t="s">
        <v>910</v>
      </c>
      <c r="K14" s="9">
        <v>1</v>
      </c>
      <c r="L14" s="35">
        <v>87572060</v>
      </c>
      <c r="T14" s="33" t="str">
        <f>CONCATENATE(RRHH[[#This Row],[NOMBRES]]," ",RRHH[[#This Row],[1ER. APELLIDO]]," ",RRHH[[#This Row],[2DO. APELLIDO]])</f>
        <v>NELSON EDUARDO ACOSTA MARTINEZ</v>
      </c>
    </row>
    <row r="15" spans="1:20" ht="15.75" customHeight="1">
      <c r="A15" s="9" t="s">
        <v>257</v>
      </c>
      <c r="B15" s="18" t="s">
        <v>244</v>
      </c>
      <c r="C15" s="18" t="s">
        <v>259</v>
      </c>
      <c r="D15" s="18" t="s">
        <v>260</v>
      </c>
      <c r="E15" s="19" t="s">
        <v>261</v>
      </c>
      <c r="F15" s="9" t="s">
        <v>174</v>
      </c>
      <c r="G15" s="9">
        <v>10</v>
      </c>
      <c r="H15" s="3">
        <v>958007</v>
      </c>
      <c r="I15" s="19" t="s">
        <v>906</v>
      </c>
      <c r="J15" s="9" t="s">
        <v>910</v>
      </c>
      <c r="K15" s="9">
        <v>0</v>
      </c>
      <c r="L15" s="35">
        <v>61674337</v>
      </c>
      <c r="T15" s="33" t="str">
        <f>CONCATENATE(RRHH[[#This Row],[NOMBRES]]," ",RRHH[[#This Row],[1ER. APELLIDO]]," ",RRHH[[#This Row],[2DO. APELLIDO]])</f>
        <v>JUAN CARLOS ACOSTA PEREZ</v>
      </c>
    </row>
    <row r="16" spans="1:20" ht="15.75" customHeight="1">
      <c r="A16" s="9" t="s">
        <v>265</v>
      </c>
      <c r="B16" s="18" t="s">
        <v>244</v>
      </c>
      <c r="C16" s="18" t="s">
        <v>266</v>
      </c>
      <c r="D16" s="18" t="s">
        <v>267</v>
      </c>
      <c r="E16" s="19" t="s">
        <v>269</v>
      </c>
      <c r="F16" s="9" t="s">
        <v>174</v>
      </c>
      <c r="G16" s="9">
        <v>3</v>
      </c>
      <c r="H16" s="3">
        <v>999512</v>
      </c>
      <c r="I16" s="19" t="s">
        <v>909</v>
      </c>
      <c r="J16" s="9" t="s">
        <v>910</v>
      </c>
      <c r="K16" s="9">
        <v>3</v>
      </c>
      <c r="L16" s="35">
        <v>68434749</v>
      </c>
      <c r="T16" s="33" t="str">
        <f>CONCATENATE(RRHH[[#This Row],[NOMBRES]]," ",RRHH[[#This Row],[1ER. APELLIDO]]," ",RRHH[[#This Row],[2DO. APELLIDO]])</f>
        <v>MARTHA VANDA ACOSTA PEREIRA</v>
      </c>
    </row>
    <row r="17" spans="1:20" ht="15">
      <c r="A17" s="5" t="s">
        <v>271</v>
      </c>
      <c r="B17" s="18" t="s">
        <v>244</v>
      </c>
      <c r="C17" s="18" t="s">
        <v>184</v>
      </c>
      <c r="D17" s="18" t="s">
        <v>273</v>
      </c>
      <c r="E17" s="19" t="s">
        <v>275</v>
      </c>
      <c r="F17" s="9" t="s">
        <v>174</v>
      </c>
      <c r="G17" s="9">
        <v>15</v>
      </c>
      <c r="H17" s="3">
        <v>1088695</v>
      </c>
      <c r="I17" s="19" t="s">
        <v>906</v>
      </c>
      <c r="J17" s="9" t="s">
        <v>910</v>
      </c>
      <c r="K17" s="9">
        <v>4</v>
      </c>
      <c r="L17" s="35">
        <v>46700554</v>
      </c>
      <c r="T17" s="33" t="str">
        <f>CONCATENATE(RRHH[[#This Row],[NOMBRES]]," ",RRHH[[#This Row],[1ER. APELLIDO]]," ",RRHH[[#This Row],[2DO. APELLIDO]])</f>
        <v>MABEL ACOSTA SOSA</v>
      </c>
    </row>
    <row r="18" spans="1:20" ht="15">
      <c r="A18" s="9" t="s">
        <v>277</v>
      </c>
      <c r="B18" s="18" t="s">
        <v>278</v>
      </c>
      <c r="C18" s="18" t="s">
        <v>280</v>
      </c>
      <c r="D18" s="18" t="s">
        <v>281</v>
      </c>
      <c r="E18" s="19" t="s">
        <v>282</v>
      </c>
      <c r="F18" s="9" t="s">
        <v>213</v>
      </c>
      <c r="G18" s="9">
        <v>9</v>
      </c>
      <c r="H18" s="3">
        <v>648609</v>
      </c>
      <c r="I18" s="19" t="s">
        <v>909</v>
      </c>
      <c r="J18" s="9" t="s">
        <v>910</v>
      </c>
      <c r="K18" s="9">
        <v>3</v>
      </c>
      <c r="L18" s="35">
        <v>40601486</v>
      </c>
      <c r="T18" s="33" t="str">
        <f>CONCATENATE(RRHH[[#This Row],[NOMBRES]]," ",RRHH[[#This Row],[1ER. APELLIDO]]," ",RRHH[[#This Row],[2DO. APELLIDO]])</f>
        <v>EFRAIN ANDRES ACUÑA CABRERA</v>
      </c>
    </row>
    <row r="19" spans="1:20" ht="15">
      <c r="A19" s="9" t="s">
        <v>284</v>
      </c>
      <c r="B19" s="18" t="s">
        <v>278</v>
      </c>
      <c r="C19" s="18" t="s">
        <v>285</v>
      </c>
      <c r="D19" s="18" t="s">
        <v>287</v>
      </c>
      <c r="E19" s="19" t="s">
        <v>211</v>
      </c>
      <c r="F19" s="9" t="s">
        <v>153</v>
      </c>
      <c r="G19" s="9">
        <v>10</v>
      </c>
      <c r="H19" s="3">
        <v>312930</v>
      </c>
      <c r="I19" s="19" t="s">
        <v>912</v>
      </c>
      <c r="J19" s="9" t="s">
        <v>907</v>
      </c>
      <c r="K19" s="9">
        <v>1</v>
      </c>
      <c r="L19" s="35">
        <v>94828765</v>
      </c>
      <c r="T19" s="33" t="str">
        <f>CONCATENATE(RRHH[[#This Row],[NOMBRES]]," ",RRHH[[#This Row],[1ER. APELLIDO]]," ",RRHH[[#This Row],[2DO. APELLIDO]])</f>
        <v>VICTOR ESTEBAN ACUÑA GUTIERREZ</v>
      </c>
    </row>
    <row r="20" spans="1:20" ht="15">
      <c r="A20" s="9" t="s">
        <v>290</v>
      </c>
      <c r="B20" s="18" t="s">
        <v>292</v>
      </c>
      <c r="C20" s="18" t="s">
        <v>293</v>
      </c>
      <c r="D20" s="18" t="s">
        <v>294</v>
      </c>
      <c r="E20" s="19" t="s">
        <v>296</v>
      </c>
      <c r="F20" s="9" t="s">
        <v>189</v>
      </c>
      <c r="G20" s="9">
        <v>13</v>
      </c>
      <c r="H20" s="3">
        <v>335140</v>
      </c>
      <c r="I20" s="19" t="s">
        <v>909</v>
      </c>
      <c r="J20" s="9" t="s">
        <v>910</v>
      </c>
      <c r="K20" s="9">
        <v>0</v>
      </c>
      <c r="L20" s="35">
        <v>74950336</v>
      </c>
      <c r="T20" s="33" t="str">
        <f>CONCATENATE(RRHH[[#This Row],[NOMBRES]]," ",RRHH[[#This Row],[1ER. APELLIDO]]," ",RRHH[[#This Row],[2DO. APELLIDO]])</f>
        <v>GERARDO ADDIEGO PROSPERO</v>
      </c>
    </row>
    <row r="21" spans="1:20" ht="15">
      <c r="A21" s="9" t="s">
        <v>300</v>
      </c>
      <c r="B21" s="18" t="s">
        <v>301</v>
      </c>
      <c r="C21" s="18" t="s">
        <v>302</v>
      </c>
      <c r="D21" s="18" t="s">
        <v>304</v>
      </c>
      <c r="E21" s="19" t="s">
        <v>305</v>
      </c>
      <c r="F21" s="9" t="s">
        <v>306</v>
      </c>
      <c r="G21" s="9">
        <v>22</v>
      </c>
      <c r="H21" s="3">
        <v>481771</v>
      </c>
      <c r="I21" s="19" t="s">
        <v>908</v>
      </c>
      <c r="J21" s="9" t="s">
        <v>907</v>
      </c>
      <c r="K21" s="9">
        <v>1</v>
      </c>
      <c r="L21" s="35">
        <v>96992654</v>
      </c>
      <c r="T21" s="33" t="str">
        <f>CONCATENATE(RRHH[[#This Row],[NOMBRES]]," ",RRHH[[#This Row],[1ER. APELLIDO]]," ",RRHH[[#This Row],[2DO. APELLIDO]])</f>
        <v>ERNESTO AGAZZI SARASOLA</v>
      </c>
    </row>
    <row r="22" spans="1:20" ht="15">
      <c r="A22" s="9" t="s">
        <v>310</v>
      </c>
      <c r="B22" s="18" t="s">
        <v>311</v>
      </c>
      <c r="C22" s="18" t="s">
        <v>313</v>
      </c>
      <c r="D22" s="18" t="s">
        <v>315</v>
      </c>
      <c r="E22" s="19" t="s">
        <v>316</v>
      </c>
      <c r="F22" s="9" t="s">
        <v>317</v>
      </c>
      <c r="G22" s="9">
        <v>10</v>
      </c>
      <c r="H22" s="3">
        <v>200604</v>
      </c>
      <c r="I22" s="19" t="s">
        <v>911</v>
      </c>
      <c r="J22" s="9" t="s">
        <v>910</v>
      </c>
      <c r="K22" s="9">
        <v>0</v>
      </c>
      <c r="L22" s="35">
        <v>77921744</v>
      </c>
      <c r="T22" s="33" t="str">
        <f>CONCATENATE(RRHH[[#This Row],[NOMBRES]]," ",RRHH[[#This Row],[1ER. APELLIDO]]," ",RRHH[[#This Row],[2DO. APELLIDO]])</f>
        <v>STELLA SERRANA AGUERRE PEREIRO</v>
      </c>
    </row>
    <row r="23" spans="1:20" ht="15">
      <c r="A23" s="9" t="s">
        <v>323</v>
      </c>
      <c r="B23" s="18" t="s">
        <v>311</v>
      </c>
      <c r="C23" s="18" t="s">
        <v>324</v>
      </c>
      <c r="D23" s="18" t="s">
        <v>326</v>
      </c>
      <c r="E23" s="19" t="s">
        <v>261</v>
      </c>
      <c r="F23" s="9" t="s">
        <v>174</v>
      </c>
      <c r="G23" s="9">
        <v>21</v>
      </c>
      <c r="H23" s="3">
        <v>944384</v>
      </c>
      <c r="I23" s="19" t="s">
        <v>906</v>
      </c>
      <c r="J23" s="9" t="s">
        <v>907</v>
      </c>
      <c r="K23" s="9">
        <v>2</v>
      </c>
      <c r="L23" s="35">
        <v>87933546</v>
      </c>
      <c r="T23" s="33" t="str">
        <f>CONCATENATE(RRHH[[#This Row],[NOMBRES]]," ",RRHH[[#This Row],[1ER. APELLIDO]]," ",RRHH[[#This Row],[2DO. APELLIDO]])</f>
        <v>TABARE AGUERRE LOMBARDO</v>
      </c>
    </row>
    <row r="24" spans="1:20" ht="15">
      <c r="A24" s="9" t="s">
        <v>329</v>
      </c>
      <c r="B24" s="18" t="s">
        <v>331</v>
      </c>
      <c r="C24" s="23"/>
      <c r="D24" s="18" t="s">
        <v>334</v>
      </c>
      <c r="E24" s="19" t="s">
        <v>164</v>
      </c>
      <c r="F24" s="9" t="s">
        <v>306</v>
      </c>
      <c r="G24" s="9">
        <v>21</v>
      </c>
      <c r="H24" s="3">
        <v>407245</v>
      </c>
      <c r="I24" s="19" t="s">
        <v>912</v>
      </c>
      <c r="J24" s="9" t="s">
        <v>907</v>
      </c>
      <c r="K24" s="9">
        <v>2</v>
      </c>
      <c r="L24" s="35">
        <v>56615931</v>
      </c>
      <c r="T24" s="33" t="str">
        <f>CONCATENATE(RRHH[[#This Row],[NOMBRES]]," ",RRHH[[#This Row],[1ER. APELLIDO]]," ",RRHH[[#This Row],[2DO. APELLIDO]])</f>
        <v xml:space="preserve">SILVIA AGUIAR </v>
      </c>
    </row>
    <row r="25" spans="1:20" ht="15">
      <c r="A25" s="9" t="s">
        <v>339</v>
      </c>
      <c r="B25" s="18" t="s">
        <v>340</v>
      </c>
      <c r="C25" s="18" t="s">
        <v>342</v>
      </c>
      <c r="D25" s="18" t="s">
        <v>343</v>
      </c>
      <c r="E25" s="19" t="s">
        <v>344</v>
      </c>
      <c r="F25" s="9" t="s">
        <v>165</v>
      </c>
      <c r="G25" s="9">
        <v>22</v>
      </c>
      <c r="H25" s="3">
        <v>499565</v>
      </c>
      <c r="I25" s="19" t="s">
        <v>911</v>
      </c>
      <c r="J25" s="9" t="s">
        <v>910</v>
      </c>
      <c r="K25" s="9">
        <v>0</v>
      </c>
      <c r="L25" s="35">
        <v>78072104</v>
      </c>
      <c r="T25" s="33" t="str">
        <f>CONCATENATE(RRHH[[#This Row],[NOMBRES]]," ",RRHH[[#This Row],[1ER. APELLIDO]]," ",RRHH[[#This Row],[2DO. APELLIDO]])</f>
        <v>CLAUDIO MARTIN AGUILAR PAIS</v>
      </c>
    </row>
    <row r="26" spans="1:20" ht="15">
      <c r="A26" s="9" t="s">
        <v>348</v>
      </c>
      <c r="B26" s="18" t="s">
        <v>340</v>
      </c>
      <c r="C26" s="18" t="s">
        <v>340</v>
      </c>
      <c r="D26" s="18" t="s">
        <v>350</v>
      </c>
      <c r="E26" s="19" t="s">
        <v>254</v>
      </c>
      <c r="F26" s="9" t="s">
        <v>189</v>
      </c>
      <c r="G26" s="9">
        <v>19</v>
      </c>
      <c r="H26" s="3">
        <v>393492</v>
      </c>
      <c r="I26" s="19" t="s">
        <v>912</v>
      </c>
      <c r="J26" s="9" t="s">
        <v>910</v>
      </c>
      <c r="K26" s="9">
        <v>2</v>
      </c>
      <c r="L26" s="35">
        <v>94997479</v>
      </c>
      <c r="N26" s="89" t="s">
        <v>843</v>
      </c>
      <c r="O26" s="89" t="s">
        <v>889</v>
      </c>
      <c r="P26" s="89" t="s">
        <v>890</v>
      </c>
      <c r="T26" s="33" t="str">
        <f>CONCATENATE(RRHH[[#This Row],[NOMBRES]]," ",RRHH[[#This Row],[1ER. APELLIDO]]," ",RRHH[[#This Row],[2DO. APELLIDO]])</f>
        <v>VICTOR HUGO AGUILAR AGUILAR</v>
      </c>
    </row>
    <row r="27" spans="1:20" ht="15">
      <c r="A27" s="9" t="s">
        <v>353</v>
      </c>
      <c r="B27" s="18" t="s">
        <v>354</v>
      </c>
      <c r="C27" s="18" t="s">
        <v>355</v>
      </c>
      <c r="D27" s="18" t="s">
        <v>356</v>
      </c>
      <c r="E27" s="19" t="s">
        <v>358</v>
      </c>
      <c r="F27" s="9" t="s">
        <v>165</v>
      </c>
      <c r="G27" s="9">
        <v>20</v>
      </c>
      <c r="H27" s="3">
        <v>420912</v>
      </c>
      <c r="I27" s="19" t="s">
        <v>908</v>
      </c>
      <c r="J27" s="9" t="s">
        <v>910</v>
      </c>
      <c r="K27" s="9">
        <v>1</v>
      </c>
      <c r="L27" s="35">
        <v>78479398</v>
      </c>
      <c r="N27" s="90" t="s">
        <v>891</v>
      </c>
      <c r="O27" s="90" t="s">
        <v>892</v>
      </c>
      <c r="P27" s="90" t="s">
        <v>893</v>
      </c>
      <c r="T27" s="33" t="str">
        <f>CONCATENATE(RRHH[[#This Row],[NOMBRES]]," ",RRHH[[#This Row],[1ER. APELLIDO]]," ",RRHH[[#This Row],[2DO. APELLIDO]])</f>
        <v>JOSE EDUARDO AGUIÑAGA CORBO</v>
      </c>
    </row>
    <row r="28" spans="1:20" ht="15">
      <c r="A28" s="9" t="s">
        <v>361</v>
      </c>
      <c r="B28" s="18" t="s">
        <v>362</v>
      </c>
      <c r="C28" s="18" t="s">
        <v>203</v>
      </c>
      <c r="D28" s="18" t="s">
        <v>260</v>
      </c>
      <c r="E28" s="19" t="s">
        <v>364</v>
      </c>
      <c r="F28" s="9" t="s">
        <v>213</v>
      </c>
      <c r="G28" s="9">
        <v>17</v>
      </c>
      <c r="H28" s="3">
        <v>650887</v>
      </c>
      <c r="I28" s="19" t="s">
        <v>906</v>
      </c>
      <c r="J28" s="9" t="s">
        <v>907</v>
      </c>
      <c r="K28" s="9">
        <v>4</v>
      </c>
      <c r="L28" s="35">
        <v>78941481</v>
      </c>
      <c r="N28" s="90" t="s">
        <v>894</v>
      </c>
      <c r="O28" s="90" t="s">
        <v>895</v>
      </c>
      <c r="P28" s="90" t="s">
        <v>896</v>
      </c>
      <c r="T28" s="33" t="str">
        <f>CONCATENATE(RRHH[[#This Row],[NOMBRES]]," ",RRHH[[#This Row],[1ER. APELLIDO]]," ",RRHH[[#This Row],[2DO. APELLIDO]])</f>
        <v>JUAN CARLOS BURGOS HERNANDEZ</v>
      </c>
    </row>
    <row r="29" spans="1:20" ht="15">
      <c r="A29" s="9" t="s">
        <v>367</v>
      </c>
      <c r="B29" s="18" t="s">
        <v>362</v>
      </c>
      <c r="C29" s="18" t="s">
        <v>368</v>
      </c>
      <c r="D29" s="18" t="s">
        <v>369</v>
      </c>
      <c r="E29" s="19" t="s">
        <v>364</v>
      </c>
      <c r="F29" s="9" t="s">
        <v>189</v>
      </c>
      <c r="G29" s="9">
        <v>5</v>
      </c>
      <c r="H29" s="3">
        <v>385834</v>
      </c>
      <c r="I29" s="19" t="s">
        <v>912</v>
      </c>
      <c r="J29" s="9" t="s">
        <v>907</v>
      </c>
      <c r="K29" s="9">
        <v>2</v>
      </c>
      <c r="L29" s="35">
        <v>64181702</v>
      </c>
      <c r="N29" s="90" t="s">
        <v>897</v>
      </c>
      <c r="O29" s="90" t="s">
        <v>898</v>
      </c>
      <c r="P29" s="51"/>
      <c r="T29" s="33" t="str">
        <f>CONCATENATE(RRHH[[#This Row],[NOMBRES]]," ",RRHH[[#This Row],[1ER. APELLIDO]]," ",RRHH[[#This Row],[2DO. APELLIDO]])</f>
        <v>JORGE LUIS BURGOS ARIAS</v>
      </c>
    </row>
    <row r="30" spans="1:20" ht="15">
      <c r="A30" s="9" t="s">
        <v>373</v>
      </c>
      <c r="B30" s="18" t="s">
        <v>374</v>
      </c>
      <c r="C30" s="18" t="s">
        <v>375</v>
      </c>
      <c r="D30" s="18" t="s">
        <v>377</v>
      </c>
      <c r="E30" s="19" t="s">
        <v>254</v>
      </c>
      <c r="F30" s="9" t="s">
        <v>189</v>
      </c>
      <c r="G30" s="9">
        <v>2</v>
      </c>
      <c r="H30" s="3">
        <v>329204</v>
      </c>
      <c r="I30" s="19" t="s">
        <v>909</v>
      </c>
      <c r="J30" s="9" t="s">
        <v>907</v>
      </c>
      <c r="K30" s="9">
        <v>3</v>
      </c>
      <c r="L30" s="35">
        <v>62855595</v>
      </c>
      <c r="N30" s="90" t="s">
        <v>899</v>
      </c>
      <c r="O30" s="90" t="s">
        <v>900</v>
      </c>
      <c r="P30" s="51"/>
      <c r="T30" s="33" t="str">
        <f>CONCATENATE(RRHH[[#This Row],[NOMBRES]]," ",RRHH[[#This Row],[1ER. APELLIDO]]," ",RRHH[[#This Row],[2DO. APELLIDO]])</f>
        <v>JORGE BURIANI PARDO</v>
      </c>
    </row>
    <row r="31" spans="1:20" ht="15">
      <c r="A31" s="5" t="s">
        <v>380</v>
      </c>
      <c r="B31" s="18" t="s">
        <v>382</v>
      </c>
      <c r="C31" s="18" t="s">
        <v>383</v>
      </c>
      <c r="D31" s="18" t="s">
        <v>384</v>
      </c>
      <c r="E31" s="19" t="s">
        <v>211</v>
      </c>
      <c r="F31" s="9" t="s">
        <v>306</v>
      </c>
      <c r="G31" s="9">
        <v>3</v>
      </c>
      <c r="H31" s="3">
        <v>342616</v>
      </c>
      <c r="I31" s="19" t="s">
        <v>906</v>
      </c>
      <c r="J31" s="9" t="s">
        <v>910</v>
      </c>
      <c r="K31" s="9">
        <v>4</v>
      </c>
      <c r="L31" s="35">
        <v>56033427</v>
      </c>
      <c r="N31" s="90" t="s">
        <v>901</v>
      </c>
      <c r="O31" s="51"/>
      <c r="P31" s="51"/>
      <c r="T31" s="33" t="str">
        <f>CONCATENATE(RRHH[[#This Row],[NOMBRES]]," ",RRHH[[#This Row],[1ER. APELLIDO]]," ",RRHH[[#This Row],[2DO. APELLIDO]])</f>
        <v>JOHN BURNS CERVETTI</v>
      </c>
    </row>
    <row r="32" spans="1:20" ht="15">
      <c r="A32" s="9" t="s">
        <v>389</v>
      </c>
      <c r="B32" s="18" t="s">
        <v>391</v>
      </c>
      <c r="C32" s="18" t="s">
        <v>392</v>
      </c>
      <c r="D32" s="18" t="s">
        <v>393</v>
      </c>
      <c r="E32" s="19" t="s">
        <v>197</v>
      </c>
      <c r="F32" s="9" t="s">
        <v>165</v>
      </c>
      <c r="G32" s="9">
        <v>15</v>
      </c>
      <c r="H32" s="3">
        <v>454778</v>
      </c>
      <c r="I32" s="19" t="s">
        <v>909</v>
      </c>
      <c r="J32" s="9" t="s">
        <v>910</v>
      </c>
      <c r="K32" s="9">
        <v>0</v>
      </c>
      <c r="L32" s="35">
        <v>85612418</v>
      </c>
      <c r="N32" s="90" t="s">
        <v>902</v>
      </c>
      <c r="O32" s="51"/>
      <c r="P32" s="51"/>
      <c r="T32" s="33" t="str">
        <f>CONCATENATE(RRHH[[#This Row],[NOMBRES]]," ",RRHH[[#This Row],[1ER. APELLIDO]]," ",RRHH[[#This Row],[2DO. APELLIDO]])</f>
        <v>JOSE MARIA BURONE MENDEZ</v>
      </c>
    </row>
    <row r="33" spans="1:20" ht="15">
      <c r="A33" s="9" t="s">
        <v>396</v>
      </c>
      <c r="B33" s="18" t="s">
        <v>397</v>
      </c>
      <c r="C33" s="18" t="s">
        <v>399</v>
      </c>
      <c r="D33" s="18" t="s">
        <v>400</v>
      </c>
      <c r="E33" s="19" t="s">
        <v>152</v>
      </c>
      <c r="F33" s="9" t="s">
        <v>198</v>
      </c>
      <c r="G33" s="9">
        <v>13</v>
      </c>
      <c r="H33" s="3">
        <v>437528</v>
      </c>
      <c r="I33" s="19" t="s">
        <v>912</v>
      </c>
      <c r="J33" s="9" t="s">
        <v>907</v>
      </c>
      <c r="K33" s="9">
        <v>0</v>
      </c>
      <c r="L33" s="35">
        <v>96392522</v>
      </c>
      <c r="N33" s="90" t="s">
        <v>903</v>
      </c>
      <c r="O33" s="51"/>
      <c r="P33" s="51"/>
      <c r="T33" s="33" t="str">
        <f>CONCATENATE(RRHH[[#This Row],[NOMBRES]]," ",RRHH[[#This Row],[1ER. APELLIDO]]," ",RRHH[[#This Row],[2DO. APELLIDO]])</f>
        <v>FRANCISCO C. BUSTILLO BONASSO</v>
      </c>
    </row>
    <row r="34" spans="1:20" ht="15">
      <c r="A34" s="9" t="s">
        <v>404</v>
      </c>
      <c r="B34" s="18" t="s">
        <v>405</v>
      </c>
      <c r="C34" s="18" t="s">
        <v>406</v>
      </c>
      <c r="D34" s="18" t="s">
        <v>407</v>
      </c>
      <c r="E34" s="19" t="s">
        <v>409</v>
      </c>
      <c r="F34" s="9" t="s">
        <v>411</v>
      </c>
      <c r="G34" s="9">
        <v>6</v>
      </c>
      <c r="H34" s="3">
        <v>1495675</v>
      </c>
      <c r="I34" s="19" t="s">
        <v>912</v>
      </c>
      <c r="J34" s="9" t="s">
        <v>907</v>
      </c>
      <c r="K34" s="9">
        <v>2</v>
      </c>
      <c r="L34" s="35">
        <v>58526539</v>
      </c>
      <c r="N34" s="90" t="s">
        <v>904</v>
      </c>
      <c r="O34" s="51"/>
      <c r="P34" s="51"/>
      <c r="T34" s="33" t="str">
        <f>CONCATENATE(RRHH[[#This Row],[NOMBRES]]," ",RRHH[[#This Row],[1ER. APELLIDO]]," ",RRHH[[#This Row],[2DO. APELLIDO]])</f>
        <v>FERNANDO BUTTAZZONI REPETTO</v>
      </c>
    </row>
    <row r="35" spans="1:20" ht="15">
      <c r="A35" s="9" t="s">
        <v>414</v>
      </c>
      <c r="B35" s="18" t="s">
        <v>415</v>
      </c>
      <c r="C35" s="18" t="s">
        <v>417</v>
      </c>
      <c r="D35" s="18" t="s">
        <v>334</v>
      </c>
      <c r="E35" s="19" t="s">
        <v>419</v>
      </c>
      <c r="F35" s="9" t="s">
        <v>165</v>
      </c>
      <c r="G35" s="9">
        <v>19</v>
      </c>
      <c r="H35" s="3">
        <v>521836</v>
      </c>
      <c r="I35" s="19" t="s">
        <v>906</v>
      </c>
      <c r="J35" s="9" t="s">
        <v>907</v>
      </c>
      <c r="K35" s="9">
        <v>1</v>
      </c>
      <c r="L35" s="35">
        <v>88832761</v>
      </c>
      <c r="N35" s="90" t="s">
        <v>905</v>
      </c>
      <c r="O35" s="51"/>
      <c r="P35" s="51"/>
      <c r="T35" s="33" t="str">
        <f>CONCATENATE(RRHH[[#This Row],[NOMBRES]]," ",RRHH[[#This Row],[1ER. APELLIDO]]," ",RRHH[[#This Row],[2DO. APELLIDO]])</f>
        <v>SILVIA BUZO DEL PUERTO</v>
      </c>
    </row>
    <row r="36" spans="1:20" ht="15">
      <c r="A36" s="5" t="s">
        <v>421</v>
      </c>
      <c r="B36" s="18" t="s">
        <v>424</v>
      </c>
      <c r="C36" s="18" t="s">
        <v>425</v>
      </c>
      <c r="D36" s="18" t="s">
        <v>426</v>
      </c>
      <c r="E36" s="19" t="s">
        <v>305</v>
      </c>
      <c r="F36" s="9" t="s">
        <v>189</v>
      </c>
      <c r="G36" s="9">
        <v>12</v>
      </c>
      <c r="H36" s="3">
        <v>448482</v>
      </c>
      <c r="I36" s="19" t="s">
        <v>911</v>
      </c>
      <c r="J36" s="9" t="s">
        <v>910</v>
      </c>
      <c r="K36" s="9">
        <v>2</v>
      </c>
      <c r="L36" s="35">
        <v>63110628</v>
      </c>
      <c r="T36" s="33" t="str">
        <f>CONCATENATE(RRHH[[#This Row],[NOMBRES]]," ",RRHH[[#This Row],[1ER. APELLIDO]]," ",RRHH[[#This Row],[2DO. APELLIDO]])</f>
        <v>IRUPE CARMEN BUZZETTI FRAGA</v>
      </c>
    </row>
    <row r="37" spans="1:20" ht="15">
      <c r="A37" s="9" t="s">
        <v>430</v>
      </c>
      <c r="B37" s="18" t="s">
        <v>431</v>
      </c>
      <c r="C37" s="18" t="s">
        <v>432</v>
      </c>
      <c r="D37" s="18" t="s">
        <v>433</v>
      </c>
      <c r="E37" s="19" t="s">
        <v>316</v>
      </c>
      <c r="F37" s="9" t="s">
        <v>213</v>
      </c>
      <c r="G37" s="9">
        <v>18</v>
      </c>
      <c r="H37" s="3">
        <v>639676</v>
      </c>
      <c r="I37" s="19" t="s">
        <v>911</v>
      </c>
      <c r="J37" s="9" t="s">
        <v>910</v>
      </c>
      <c r="K37" s="9">
        <v>2</v>
      </c>
      <c r="L37" s="35">
        <v>87127245</v>
      </c>
      <c r="T37" s="33" t="str">
        <f>CONCATENATE(RRHH[[#This Row],[NOMBRES]]," ",RRHH[[#This Row],[1ER. APELLIDO]]," ",RRHH[[#This Row],[2DO. APELLIDO]])</f>
        <v>FRANCISCO EDUARDO CAAMAÑO CERNADAS</v>
      </c>
    </row>
    <row r="38" spans="1:20" ht="15">
      <c r="A38" s="9" t="s">
        <v>436</v>
      </c>
      <c r="B38" s="18" t="s">
        <v>431</v>
      </c>
      <c r="C38" s="18" t="s">
        <v>438</v>
      </c>
      <c r="D38" s="18" t="s">
        <v>440</v>
      </c>
      <c r="E38" s="24" t="s">
        <v>197</v>
      </c>
      <c r="F38" s="9" t="s">
        <v>213</v>
      </c>
      <c r="G38" s="9">
        <v>3</v>
      </c>
      <c r="H38" s="3">
        <v>772035</v>
      </c>
      <c r="I38" s="19" t="s">
        <v>912</v>
      </c>
      <c r="J38" s="9" t="s">
        <v>907</v>
      </c>
      <c r="K38" s="9">
        <v>0</v>
      </c>
      <c r="L38" s="35">
        <v>91344969</v>
      </c>
      <c r="T38" s="33" t="str">
        <f>CONCATENATE(RRHH[[#This Row],[NOMBRES]]," ",RRHH[[#This Row],[1ER. APELLIDO]]," ",RRHH[[#This Row],[2DO. APELLIDO]])</f>
        <v>MARIA ANDREA CAAMAÑO VERNAY</v>
      </c>
    </row>
    <row r="39" spans="1:20" ht="15">
      <c r="A39" s="9" t="s">
        <v>450</v>
      </c>
      <c r="B39" s="18" t="s">
        <v>451</v>
      </c>
      <c r="C39" s="18" t="s">
        <v>453</v>
      </c>
      <c r="D39" s="18" t="s">
        <v>455</v>
      </c>
      <c r="E39" s="19" t="s">
        <v>456</v>
      </c>
      <c r="F39" s="9" t="s">
        <v>153</v>
      </c>
      <c r="G39" s="9">
        <v>21</v>
      </c>
      <c r="H39" s="3">
        <v>393125</v>
      </c>
      <c r="I39" s="19" t="s">
        <v>906</v>
      </c>
      <c r="J39" s="9" t="s">
        <v>910</v>
      </c>
      <c r="K39" s="9">
        <v>4</v>
      </c>
      <c r="L39" s="35">
        <v>73737552</v>
      </c>
      <c r="T39" s="33" t="str">
        <f>CONCATENATE(RRHH[[#This Row],[NOMBRES]]," ",RRHH[[#This Row],[1ER. APELLIDO]]," ",RRHH[[#This Row],[2DO. APELLIDO]])</f>
        <v>ANITA MARIA CABALLERO LARUMBE</v>
      </c>
    </row>
    <row r="40" spans="1:20" ht="15">
      <c r="A40" s="9" t="s">
        <v>460</v>
      </c>
      <c r="B40" s="18" t="s">
        <v>451</v>
      </c>
      <c r="C40" s="23"/>
      <c r="D40" s="18" t="s">
        <v>204</v>
      </c>
      <c r="E40" s="19" t="s">
        <v>197</v>
      </c>
      <c r="F40" s="9" t="s">
        <v>153</v>
      </c>
      <c r="G40" s="9">
        <v>17</v>
      </c>
      <c r="H40" s="3">
        <v>301714</v>
      </c>
      <c r="I40" s="19" t="s">
        <v>909</v>
      </c>
      <c r="J40" s="9" t="s">
        <v>910</v>
      </c>
      <c r="K40" s="9">
        <v>3</v>
      </c>
      <c r="L40" s="35">
        <v>76194793</v>
      </c>
      <c r="T40" s="33" t="str">
        <f>CONCATENATE(RRHH[[#This Row],[NOMBRES]]," ",RRHH[[#This Row],[1ER. APELLIDO]]," ",RRHH[[#This Row],[2DO. APELLIDO]])</f>
        <v xml:space="preserve">ALCIDES CABALLERO </v>
      </c>
    </row>
    <row r="41" spans="1:20" ht="15">
      <c r="A41" s="9" t="s">
        <v>464</v>
      </c>
      <c r="B41" s="18" t="s">
        <v>465</v>
      </c>
      <c r="C41" s="18" t="s">
        <v>467</v>
      </c>
      <c r="D41" s="18" t="s">
        <v>468</v>
      </c>
      <c r="E41" s="19" t="s">
        <v>282</v>
      </c>
      <c r="F41" s="9" t="s">
        <v>198</v>
      </c>
      <c r="G41" s="9">
        <v>16</v>
      </c>
      <c r="H41" s="3">
        <v>465432</v>
      </c>
      <c r="I41" s="19" t="s">
        <v>912</v>
      </c>
      <c r="J41" s="9" t="s">
        <v>910</v>
      </c>
      <c r="K41" s="9">
        <v>0</v>
      </c>
      <c r="L41" s="35">
        <v>83042842</v>
      </c>
      <c r="T41" s="33" t="str">
        <f>CONCATENATE(RRHH[[#This Row],[NOMBRES]]," ",RRHH[[#This Row],[1ER. APELLIDO]]," ",RRHH[[#This Row],[2DO. APELLIDO]])</f>
        <v>LUIS FERNANDO CABELLO RAMIREZ</v>
      </c>
    </row>
    <row r="42" spans="1:20" ht="15">
      <c r="A42" s="9" t="s">
        <v>474</v>
      </c>
      <c r="B42" s="18" t="s">
        <v>476</v>
      </c>
      <c r="C42" s="18" t="s">
        <v>477</v>
      </c>
      <c r="D42" s="18" t="s">
        <v>479</v>
      </c>
      <c r="E42" s="19" t="s">
        <v>480</v>
      </c>
      <c r="F42" s="9" t="s">
        <v>306</v>
      </c>
      <c r="G42" s="9">
        <v>5</v>
      </c>
      <c r="H42" s="3">
        <v>319134</v>
      </c>
      <c r="I42" s="19" t="s">
        <v>906</v>
      </c>
      <c r="J42" s="9" t="s">
        <v>910</v>
      </c>
      <c r="K42" s="9">
        <v>4</v>
      </c>
      <c r="L42" s="35">
        <v>55109781</v>
      </c>
      <c r="T42" s="33" t="str">
        <f>CONCATENATE(RRHH[[#This Row],[NOMBRES]]," ",RRHH[[#This Row],[1ER. APELLIDO]]," ",RRHH[[#This Row],[2DO. APELLIDO]])</f>
        <v>MARIA GREGORIA CABRAL BORBA</v>
      </c>
    </row>
    <row r="43" spans="1:20" ht="15">
      <c r="A43" s="9" t="s">
        <v>483</v>
      </c>
      <c r="B43" s="18" t="s">
        <v>280</v>
      </c>
      <c r="C43" s="18" t="s">
        <v>485</v>
      </c>
      <c r="D43" s="18" t="s">
        <v>486</v>
      </c>
      <c r="E43" s="19" t="s">
        <v>211</v>
      </c>
      <c r="F43" s="9" t="s">
        <v>411</v>
      </c>
      <c r="G43" s="9">
        <v>5</v>
      </c>
      <c r="H43" s="3">
        <v>1855041</v>
      </c>
      <c r="I43" s="19" t="s">
        <v>906</v>
      </c>
      <c r="J43" s="9" t="s">
        <v>907</v>
      </c>
      <c r="K43" s="9">
        <v>0</v>
      </c>
      <c r="L43" s="35">
        <v>99543354</v>
      </c>
      <c r="T43" s="33" t="str">
        <f>CONCATENATE(RRHH[[#This Row],[NOMBRES]]," ",RRHH[[#This Row],[1ER. APELLIDO]]," ",RRHH[[#This Row],[2DO. APELLIDO]])</f>
        <v>WILITON CABRERA RODRIGUEZ</v>
      </c>
    </row>
    <row r="44" spans="1:20" ht="15">
      <c r="A44" s="9" t="s">
        <v>489</v>
      </c>
      <c r="B44" s="18" t="s">
        <v>491</v>
      </c>
      <c r="C44" s="18" t="s">
        <v>492</v>
      </c>
      <c r="D44" s="18" t="s">
        <v>494</v>
      </c>
      <c r="E44" s="19" t="s">
        <v>182</v>
      </c>
      <c r="F44" s="9" t="s">
        <v>153</v>
      </c>
      <c r="G44" s="9">
        <v>22</v>
      </c>
      <c r="H44" s="3">
        <v>395424</v>
      </c>
      <c r="I44" s="19" t="s">
        <v>906</v>
      </c>
      <c r="J44" s="9" t="s">
        <v>910</v>
      </c>
      <c r="K44" s="9">
        <v>3</v>
      </c>
      <c r="L44" s="35">
        <v>84240125</v>
      </c>
      <c r="T44" s="33" t="str">
        <f>CONCATENATE(RRHH[[#This Row],[NOMBRES]]," ",RRHH[[#This Row],[1ER. APELLIDO]]," ",RRHH[[#This Row],[2DO. APELLIDO]])</f>
        <v>JULIO ROBERTO CADIZ BARRETO</v>
      </c>
    </row>
    <row r="45" spans="1:20" ht="15">
      <c r="A45" s="9" t="s">
        <v>498</v>
      </c>
      <c r="B45" s="18" t="s">
        <v>499</v>
      </c>
      <c r="C45" s="18" t="s">
        <v>500</v>
      </c>
      <c r="D45" s="18" t="s">
        <v>502</v>
      </c>
      <c r="E45" s="24" t="s">
        <v>358</v>
      </c>
      <c r="F45" s="9" t="s">
        <v>213</v>
      </c>
      <c r="G45" s="9">
        <v>22</v>
      </c>
      <c r="H45" s="3">
        <v>752628</v>
      </c>
      <c r="I45" s="19" t="s">
        <v>909</v>
      </c>
      <c r="J45" s="9" t="s">
        <v>907</v>
      </c>
      <c r="K45" s="9">
        <v>2</v>
      </c>
      <c r="L45" s="35">
        <v>76272634</v>
      </c>
      <c r="T45" s="33" t="str">
        <f>CONCATENATE(RRHH[[#This Row],[NOMBRES]]," ",RRHH[[#This Row],[1ER. APELLIDO]]," ",RRHH[[#This Row],[2DO. APELLIDO]])</f>
        <v>MARCELO DANIEL CALDERON LABORDE</v>
      </c>
    </row>
    <row r="46" spans="1:20" ht="15">
      <c r="A46" s="9" t="s">
        <v>506</v>
      </c>
      <c r="B46" s="18" t="s">
        <v>508</v>
      </c>
      <c r="C46" s="18" t="s">
        <v>510</v>
      </c>
      <c r="D46" s="18" t="s">
        <v>511</v>
      </c>
      <c r="E46" s="19" t="s">
        <v>269</v>
      </c>
      <c r="F46" s="9" t="s">
        <v>317</v>
      </c>
      <c r="G46" s="9">
        <v>8</v>
      </c>
      <c r="H46" s="3">
        <v>246571</v>
      </c>
      <c r="I46" s="19" t="s">
        <v>909</v>
      </c>
      <c r="J46" s="9" t="s">
        <v>910</v>
      </c>
      <c r="K46" s="9">
        <v>3</v>
      </c>
      <c r="L46" s="35">
        <v>76103520</v>
      </c>
      <c r="T46" s="33" t="str">
        <f>CONCATENATE(RRHH[[#This Row],[NOMBRES]]," ",RRHH[[#This Row],[1ER. APELLIDO]]," ",RRHH[[#This Row],[2DO. APELLIDO]])</f>
        <v>ADOLFO AURELIANO CARRASCO GARCIA</v>
      </c>
    </row>
    <row r="47" spans="1:20" ht="15">
      <c r="A47" s="9" t="s">
        <v>516</v>
      </c>
      <c r="B47" s="5" t="s">
        <v>508</v>
      </c>
      <c r="C47" s="18" t="s">
        <v>518</v>
      </c>
      <c r="D47" s="18" t="s">
        <v>519</v>
      </c>
      <c r="E47" s="19" t="s">
        <v>344</v>
      </c>
      <c r="F47" s="9" t="s">
        <v>198</v>
      </c>
      <c r="G47" s="9">
        <v>1</v>
      </c>
      <c r="H47" s="3">
        <v>350305</v>
      </c>
      <c r="I47" s="19" t="s">
        <v>906</v>
      </c>
      <c r="J47" s="9" t="s">
        <v>910</v>
      </c>
      <c r="K47" s="9">
        <v>0</v>
      </c>
      <c r="L47" s="35">
        <v>73652872</v>
      </c>
      <c r="T47" s="33" t="str">
        <f>CONCATENATE(RRHH[[#This Row],[NOMBRES]]," ",RRHH[[#This Row],[1ER. APELLIDO]]," ",RRHH[[#This Row],[2DO. APELLIDO]])</f>
        <v>ARIBEL ENRIQUE CARRASCO OLIVERA</v>
      </c>
    </row>
    <row r="48" spans="1:20" ht="15">
      <c r="A48" s="9" t="s">
        <v>524</v>
      </c>
      <c r="B48" s="5" t="s">
        <v>525</v>
      </c>
      <c r="C48" s="18" t="s">
        <v>526</v>
      </c>
      <c r="D48" s="18" t="s">
        <v>528</v>
      </c>
      <c r="E48" s="19" t="s">
        <v>529</v>
      </c>
      <c r="F48" s="9" t="s">
        <v>153</v>
      </c>
      <c r="G48" s="9">
        <v>1</v>
      </c>
      <c r="H48" s="3">
        <v>325521</v>
      </c>
      <c r="I48" s="19" t="s">
        <v>908</v>
      </c>
      <c r="J48" s="9" t="s">
        <v>907</v>
      </c>
      <c r="K48" s="9">
        <v>3</v>
      </c>
      <c r="L48" s="35">
        <v>48437452</v>
      </c>
      <c r="T48" s="33" t="str">
        <f>CONCATENATE(RRHH[[#This Row],[NOMBRES]]," ",RRHH[[#This Row],[1ER. APELLIDO]]," ",RRHH[[#This Row],[2DO. APELLIDO]])</f>
        <v>SERGIO GUSTAVO CASTILLO HERRERA</v>
      </c>
    </row>
    <row r="49" spans="1:20" ht="15">
      <c r="A49" s="9" t="s">
        <v>534</v>
      </c>
      <c r="B49" s="5" t="s">
        <v>525</v>
      </c>
      <c r="C49" s="18" t="s">
        <v>536</v>
      </c>
      <c r="D49" s="18" t="s">
        <v>537</v>
      </c>
      <c r="E49" s="19" t="s">
        <v>197</v>
      </c>
      <c r="F49" s="9" t="s">
        <v>165</v>
      </c>
      <c r="G49" s="9">
        <v>16</v>
      </c>
      <c r="H49" s="3">
        <v>549045</v>
      </c>
      <c r="I49" s="19" t="s">
        <v>911</v>
      </c>
      <c r="J49" s="9" t="s">
        <v>907</v>
      </c>
      <c r="K49" s="9">
        <v>4</v>
      </c>
      <c r="L49" s="35">
        <v>54027742</v>
      </c>
      <c r="T49" s="33" t="str">
        <f>CONCATENATE(RRHH[[#This Row],[NOMBRES]]," ",RRHH[[#This Row],[1ER. APELLIDO]]," ",RRHH[[#This Row],[2DO. APELLIDO]])</f>
        <v>SUSANA CASTILLO RE</v>
      </c>
    </row>
    <row r="50" spans="1:20" ht="15">
      <c r="A50" s="9" t="s">
        <v>542</v>
      </c>
      <c r="B50" s="25" t="s">
        <v>544</v>
      </c>
      <c r="C50" s="18" t="s">
        <v>549</v>
      </c>
      <c r="D50" s="18" t="s">
        <v>550</v>
      </c>
      <c r="E50" s="19" t="s">
        <v>206</v>
      </c>
      <c r="F50" s="9" t="s">
        <v>153</v>
      </c>
      <c r="G50" s="9">
        <v>5</v>
      </c>
      <c r="H50" s="3">
        <v>397895</v>
      </c>
      <c r="I50" s="19" t="s">
        <v>911</v>
      </c>
      <c r="J50" s="9" t="s">
        <v>910</v>
      </c>
      <c r="K50" s="9">
        <v>1</v>
      </c>
      <c r="L50" s="35">
        <v>86971164</v>
      </c>
      <c r="T50" s="33" t="str">
        <f>CONCATENATE(RRHH[[#This Row],[NOMBRES]]," ",RRHH[[#This Row],[1ER. APELLIDO]]," ",RRHH[[#This Row],[2DO. APELLIDO]])</f>
        <v>ALICIA CHAVEZ PUENTE</v>
      </c>
    </row>
    <row r="51" spans="1:20" ht="15">
      <c r="A51" s="9" t="s">
        <v>554</v>
      </c>
      <c r="B51" s="18" t="s">
        <v>555</v>
      </c>
      <c r="C51" s="18" t="s">
        <v>556</v>
      </c>
      <c r="D51" s="18" t="s">
        <v>558</v>
      </c>
      <c r="E51" s="19" t="s">
        <v>559</v>
      </c>
      <c r="F51" s="9" t="s">
        <v>189</v>
      </c>
      <c r="G51" s="9">
        <v>10</v>
      </c>
      <c r="H51" s="3">
        <v>444330</v>
      </c>
      <c r="I51" s="19" t="s">
        <v>911</v>
      </c>
      <c r="J51" s="9" t="s">
        <v>907</v>
      </c>
      <c r="K51" s="9">
        <v>3</v>
      </c>
      <c r="L51" s="35">
        <v>82107094</v>
      </c>
      <c r="T51" s="33" t="str">
        <f>CONCATENATE(RRHH[[#This Row],[NOMBRES]]," ",RRHH[[#This Row],[1ER. APELLIDO]]," ",RRHH[[#This Row],[2DO. APELLIDO]])</f>
        <v>LUIS EDUARDO CORTES COLETTO</v>
      </c>
    </row>
    <row r="52" spans="1:20" ht="15">
      <c r="A52" s="5" t="s">
        <v>564</v>
      </c>
      <c r="B52" s="18" t="s">
        <v>566</v>
      </c>
      <c r="C52" s="18" t="s">
        <v>567</v>
      </c>
      <c r="D52" s="18" t="s">
        <v>568</v>
      </c>
      <c r="E52" s="19" t="s">
        <v>569</v>
      </c>
      <c r="F52" s="9" t="s">
        <v>213</v>
      </c>
      <c r="G52" s="9">
        <v>22</v>
      </c>
      <c r="H52" s="3">
        <v>669161</v>
      </c>
      <c r="I52" s="19" t="s">
        <v>908</v>
      </c>
      <c r="J52" s="9" t="s">
        <v>907</v>
      </c>
      <c r="K52" s="9">
        <v>1</v>
      </c>
      <c r="L52" s="35">
        <v>59851691</v>
      </c>
      <c r="T52" s="33" t="str">
        <f>CONCATENATE(RRHH[[#This Row],[NOMBRES]]," ",RRHH[[#This Row],[1ER. APELLIDO]]," ",RRHH[[#This Row],[2DO. APELLIDO]])</f>
        <v>JUAN ANTONIO CUBILLOS ORGA</v>
      </c>
    </row>
    <row r="53" spans="1:20" ht="15">
      <c r="A53" s="9" t="s">
        <v>573</v>
      </c>
      <c r="B53" s="18" t="s">
        <v>574</v>
      </c>
      <c r="C53" s="18" t="s">
        <v>549</v>
      </c>
      <c r="D53" s="18" t="s">
        <v>550</v>
      </c>
      <c r="E53" s="19" t="s">
        <v>254</v>
      </c>
      <c r="F53" s="9" t="s">
        <v>411</v>
      </c>
      <c r="G53" s="9">
        <v>3</v>
      </c>
      <c r="H53" s="3">
        <v>1382404</v>
      </c>
      <c r="I53" s="19" t="s">
        <v>908</v>
      </c>
      <c r="J53" s="9" t="s">
        <v>910</v>
      </c>
      <c r="K53" s="9">
        <v>3</v>
      </c>
      <c r="L53" s="35">
        <v>76557898</v>
      </c>
      <c r="T53" s="33" t="str">
        <f>CONCATENATE(RRHH[[#This Row],[NOMBRES]]," ",RRHH[[#This Row],[1ER. APELLIDO]]," ",RRHH[[#This Row],[2DO. APELLIDO]])</f>
        <v>ALICIA DURAN PUENTE</v>
      </c>
    </row>
    <row r="54" spans="1:20" ht="15">
      <c r="A54" s="9" t="s">
        <v>579</v>
      </c>
      <c r="B54" s="18" t="s">
        <v>580</v>
      </c>
      <c r="C54" s="18" t="s">
        <v>184</v>
      </c>
      <c r="D54" s="18" t="s">
        <v>582</v>
      </c>
      <c r="E54" s="19" t="s">
        <v>344</v>
      </c>
      <c r="F54" s="9" t="s">
        <v>174</v>
      </c>
      <c r="G54" s="9">
        <v>19</v>
      </c>
      <c r="H54" s="3">
        <v>914513</v>
      </c>
      <c r="I54" s="19" t="s">
        <v>911</v>
      </c>
      <c r="J54" s="9" t="s">
        <v>907</v>
      </c>
      <c r="K54" s="9">
        <v>3</v>
      </c>
      <c r="L54" s="35">
        <v>96458288</v>
      </c>
      <c r="T54" s="33" t="str">
        <f>CONCATENATE(RRHH[[#This Row],[NOMBRES]]," ",RRHH[[#This Row],[1ER. APELLIDO]]," ",RRHH[[#This Row],[2DO. APELLIDO]])</f>
        <v>NELSON MARIO FIGO SOSA</v>
      </c>
    </row>
    <row r="55" spans="1:20" ht="15">
      <c r="A55" s="9" t="s">
        <v>586</v>
      </c>
      <c r="B55" s="18" t="s">
        <v>203</v>
      </c>
      <c r="C55" s="18" t="s">
        <v>588</v>
      </c>
      <c r="D55" s="18" t="s">
        <v>589</v>
      </c>
      <c r="E55" s="24" t="s">
        <v>358</v>
      </c>
      <c r="F55" s="9" t="s">
        <v>317</v>
      </c>
      <c r="G55" s="9">
        <v>12</v>
      </c>
      <c r="H55" s="3">
        <v>248955</v>
      </c>
      <c r="I55" s="19" t="s">
        <v>906</v>
      </c>
      <c r="J55" s="9" t="s">
        <v>907</v>
      </c>
      <c r="K55" s="9">
        <v>0</v>
      </c>
      <c r="L55" s="35">
        <v>72975793</v>
      </c>
      <c r="T55" s="33" t="str">
        <f>CONCATENATE(RRHH[[#This Row],[NOMBRES]]," ",RRHH[[#This Row],[1ER. APELLIDO]]," ",RRHH[[#This Row],[2DO. APELLIDO]])</f>
        <v>HORACIO HERNANDEZ ARMESTO</v>
      </c>
    </row>
    <row r="56" spans="1:20" ht="15">
      <c r="A56" s="9" t="s">
        <v>593</v>
      </c>
      <c r="B56" s="18" t="s">
        <v>526</v>
      </c>
      <c r="C56" s="18" t="s">
        <v>595</v>
      </c>
      <c r="D56" s="18" t="s">
        <v>597</v>
      </c>
      <c r="E56" s="19" t="s">
        <v>275</v>
      </c>
      <c r="F56" s="9" t="s">
        <v>165</v>
      </c>
      <c r="G56" s="9">
        <v>16</v>
      </c>
      <c r="H56" s="3">
        <v>579243</v>
      </c>
      <c r="I56" s="19" t="s">
        <v>908</v>
      </c>
      <c r="J56" s="9" t="s">
        <v>907</v>
      </c>
      <c r="K56" s="9">
        <v>2</v>
      </c>
      <c r="L56" s="35">
        <v>98339700</v>
      </c>
      <c r="T56" s="33" t="str">
        <f>CONCATENATE(RRHH[[#This Row],[NOMBRES]]," ",RRHH[[#This Row],[1ER. APELLIDO]]," ",RRHH[[#This Row],[2DO. APELLIDO]])</f>
        <v>RUBI DARDO HERRERA MONTENEGRO</v>
      </c>
    </row>
    <row r="57" spans="1:20" ht="15">
      <c r="A57" s="9" t="s">
        <v>602</v>
      </c>
      <c r="B57" s="18" t="s">
        <v>603</v>
      </c>
      <c r="C57" s="18" t="s">
        <v>604</v>
      </c>
      <c r="D57" s="18" t="s">
        <v>606</v>
      </c>
      <c r="E57" s="19" t="s">
        <v>261</v>
      </c>
      <c r="F57" s="9" t="s">
        <v>411</v>
      </c>
      <c r="G57" s="9">
        <v>10</v>
      </c>
      <c r="H57" s="3">
        <v>1764332</v>
      </c>
      <c r="I57" s="19" t="s">
        <v>908</v>
      </c>
      <c r="J57" s="9" t="s">
        <v>910</v>
      </c>
      <c r="K57" s="9">
        <v>3</v>
      </c>
      <c r="L57" s="35">
        <v>53471635</v>
      </c>
      <c r="T57" s="33" t="str">
        <f>CONCATENATE(RRHH[[#This Row],[NOMBRES]]," ",RRHH[[#This Row],[1ER. APELLIDO]]," ",RRHH[[#This Row],[2DO. APELLIDO]])</f>
        <v>NANCY LUJAN IBARRA DEL PRETTI</v>
      </c>
    </row>
    <row r="58" spans="1:20" ht="15">
      <c r="A58" s="9" t="s">
        <v>607</v>
      </c>
      <c r="B58" s="18" t="s">
        <v>608</v>
      </c>
      <c r="C58" s="18" t="s">
        <v>609</v>
      </c>
      <c r="D58" s="18" t="s">
        <v>610</v>
      </c>
      <c r="E58" s="19" t="s">
        <v>206</v>
      </c>
      <c r="F58" s="9" t="s">
        <v>198</v>
      </c>
      <c r="G58" s="9">
        <v>14</v>
      </c>
      <c r="H58" s="3">
        <v>391901</v>
      </c>
      <c r="I58" s="19" t="s">
        <v>906</v>
      </c>
      <c r="J58" s="9" t="s">
        <v>907</v>
      </c>
      <c r="K58" s="9">
        <v>2</v>
      </c>
      <c r="L58" s="35">
        <v>45008587</v>
      </c>
      <c r="T58" s="33" t="str">
        <f>CONCATENATE(RRHH[[#This Row],[NOMBRES]]," ",RRHH[[#This Row],[1ER. APELLIDO]]," ",RRHH[[#This Row],[2DO. APELLIDO]])</f>
        <v>ALBERTO MARTIN IGLESIAS CASAL RIBEIRO</v>
      </c>
    </row>
    <row r="59" spans="1:20" ht="15">
      <c r="A59" s="9" t="s">
        <v>611</v>
      </c>
      <c r="B59" s="18" t="s">
        <v>612</v>
      </c>
      <c r="C59" s="23"/>
      <c r="D59" s="18" t="s">
        <v>613</v>
      </c>
      <c r="E59" s="19" t="s">
        <v>173</v>
      </c>
      <c r="F59" s="9" t="s">
        <v>317</v>
      </c>
      <c r="G59" s="9">
        <v>6</v>
      </c>
      <c r="H59" s="3">
        <v>237521</v>
      </c>
      <c r="I59" s="19" t="s">
        <v>908</v>
      </c>
      <c r="J59" s="9" t="s">
        <v>910</v>
      </c>
      <c r="K59" s="9">
        <v>0</v>
      </c>
      <c r="L59" s="35">
        <v>93107404</v>
      </c>
      <c r="T59" s="33" t="str">
        <f>CONCATENATE(RRHH[[#This Row],[NOMBRES]]," ",RRHH[[#This Row],[1ER. APELLIDO]]," ",RRHH[[#This Row],[2DO. APELLIDO]])</f>
        <v xml:space="preserve">NELIDA LOPEZ </v>
      </c>
    </row>
    <row r="60" spans="1:20" ht="15">
      <c r="A60" s="5" t="s">
        <v>614</v>
      </c>
      <c r="B60" s="18" t="s">
        <v>615</v>
      </c>
      <c r="C60" s="18" t="s">
        <v>616</v>
      </c>
      <c r="D60" s="18" t="s">
        <v>294</v>
      </c>
      <c r="E60" s="19" t="s">
        <v>197</v>
      </c>
      <c r="F60" s="9" t="s">
        <v>153</v>
      </c>
      <c r="G60" s="9">
        <v>12</v>
      </c>
      <c r="H60" s="3">
        <v>363240</v>
      </c>
      <c r="I60" s="19" t="s">
        <v>909</v>
      </c>
      <c r="J60" s="9" t="s">
        <v>910</v>
      </c>
      <c r="K60" s="9">
        <v>0</v>
      </c>
      <c r="L60" s="35">
        <v>52327499</v>
      </c>
      <c r="T60" s="33" t="str">
        <f>CONCATENATE(RRHH[[#This Row],[NOMBRES]]," ",RRHH[[#This Row],[1ER. APELLIDO]]," ",RRHH[[#This Row],[2DO. APELLIDO]])</f>
        <v>GERARDO LORBEER PONS</v>
      </c>
    </row>
    <row r="61" spans="1:20" ht="15">
      <c r="A61" s="9" t="s">
        <v>617</v>
      </c>
      <c r="B61" s="18" t="s">
        <v>618</v>
      </c>
      <c r="C61" s="18" t="s">
        <v>619</v>
      </c>
      <c r="D61" s="18" t="s">
        <v>620</v>
      </c>
      <c r="E61" s="19" t="s">
        <v>529</v>
      </c>
      <c r="F61" s="9" t="s">
        <v>174</v>
      </c>
      <c r="G61" s="9">
        <v>5</v>
      </c>
      <c r="H61" s="3">
        <v>1162376</v>
      </c>
      <c r="I61" s="19" t="s">
        <v>912</v>
      </c>
      <c r="J61" s="9" t="s">
        <v>910</v>
      </c>
      <c r="K61" s="9">
        <v>4</v>
      </c>
      <c r="L61" s="35">
        <v>88415854</v>
      </c>
      <c r="T61" s="33" t="str">
        <f>CONCATENATE(RRHH[[#This Row],[NOMBRES]]," ",RRHH[[#This Row],[1ER. APELLIDO]]," ",RRHH[[#This Row],[2DO. APELLIDO]])</f>
        <v>WILMA LORDA LORDA MAYORA</v>
      </c>
    </row>
    <row r="62" spans="1:20" ht="15">
      <c r="A62" s="9" t="s">
        <v>621</v>
      </c>
      <c r="B62" s="18" t="s">
        <v>622</v>
      </c>
      <c r="C62" s="18" t="s">
        <v>623</v>
      </c>
      <c r="D62" s="18" t="s">
        <v>624</v>
      </c>
      <c r="E62" s="19" t="s">
        <v>305</v>
      </c>
      <c r="F62" s="9" t="s">
        <v>189</v>
      </c>
      <c r="G62" s="9">
        <v>8</v>
      </c>
      <c r="H62" s="3">
        <v>448150</v>
      </c>
      <c r="I62" s="19" t="s">
        <v>911</v>
      </c>
      <c r="J62" s="9" t="s">
        <v>907</v>
      </c>
      <c r="K62" s="9">
        <v>1</v>
      </c>
      <c r="L62" s="35">
        <v>56220795</v>
      </c>
      <c r="T62" s="33" t="str">
        <f>CONCATENATE(RRHH[[#This Row],[NOMBRES]]," ",RRHH[[#This Row],[1ER. APELLIDO]]," ",RRHH[[#This Row],[2DO. APELLIDO]])</f>
        <v>RAMON MARIA LORENTE VICENTE</v>
      </c>
    </row>
    <row r="63" spans="1:20" ht="15">
      <c r="A63" s="9" t="s">
        <v>625</v>
      </c>
      <c r="B63" s="18" t="s">
        <v>626</v>
      </c>
      <c r="C63" s="18" t="s">
        <v>627</v>
      </c>
      <c r="D63" s="18" t="s">
        <v>628</v>
      </c>
      <c r="E63" s="19" t="s">
        <v>296</v>
      </c>
      <c r="F63" s="9" t="s">
        <v>189</v>
      </c>
      <c r="G63" s="9">
        <v>8</v>
      </c>
      <c r="H63" s="3">
        <v>400029</v>
      </c>
      <c r="I63" s="19" t="s">
        <v>911</v>
      </c>
      <c r="J63" s="9" t="s">
        <v>907</v>
      </c>
      <c r="K63" s="9">
        <v>2</v>
      </c>
      <c r="L63" s="35">
        <v>88238280</v>
      </c>
      <c r="T63" s="33" t="str">
        <f>CONCATENATE(RRHH[[#This Row],[NOMBRES]]," ",RRHH[[#This Row],[1ER. APELLIDO]]," ",RRHH[[#This Row],[2DO. APELLIDO]])</f>
        <v>ELSA LORENZO FIGUEROA</v>
      </c>
    </row>
    <row r="64" spans="1:20" ht="15">
      <c r="A64" s="9" t="s">
        <v>629</v>
      </c>
      <c r="B64" s="18" t="s">
        <v>630</v>
      </c>
      <c r="C64" s="18" t="s">
        <v>631</v>
      </c>
      <c r="D64" s="18" t="s">
        <v>632</v>
      </c>
      <c r="E64" s="19" t="s">
        <v>633</v>
      </c>
      <c r="F64" s="9" t="s">
        <v>317</v>
      </c>
      <c r="G64" s="9">
        <v>3</v>
      </c>
      <c r="H64" s="3">
        <v>227562</v>
      </c>
      <c r="I64" s="19" t="s">
        <v>911</v>
      </c>
      <c r="J64" s="9" t="s">
        <v>907</v>
      </c>
      <c r="K64" s="9">
        <v>3</v>
      </c>
      <c r="L64" s="35">
        <v>89446856</v>
      </c>
      <c r="T64" s="33" t="str">
        <f>CONCATENATE(RRHH[[#This Row],[NOMBRES]]," ",RRHH[[#This Row],[1ER. APELLIDO]]," ",RRHH[[#This Row],[2DO. APELLIDO]])</f>
        <v>GRACIELA MAZZUCHI CRISAFULLI</v>
      </c>
    </row>
    <row r="65" spans="1:20" ht="15">
      <c r="A65" s="9" t="s">
        <v>634</v>
      </c>
      <c r="B65" s="18" t="s">
        <v>635</v>
      </c>
      <c r="C65" s="18" t="s">
        <v>636</v>
      </c>
      <c r="D65" s="18" t="s">
        <v>637</v>
      </c>
      <c r="E65" s="19" t="s">
        <v>358</v>
      </c>
      <c r="F65" s="9" t="s">
        <v>213</v>
      </c>
      <c r="G65" s="9">
        <v>7</v>
      </c>
      <c r="H65" s="3">
        <v>691682</v>
      </c>
      <c r="I65" s="19" t="s">
        <v>908</v>
      </c>
      <c r="J65" s="9" t="s">
        <v>907</v>
      </c>
      <c r="K65" s="9">
        <v>2</v>
      </c>
      <c r="L65" s="35">
        <v>42114765</v>
      </c>
      <c r="T65" s="33" t="str">
        <f>CONCATENATE(RRHH[[#This Row],[NOMBRES]]," ",RRHH[[#This Row],[1ER. APELLIDO]]," ",RRHH[[#This Row],[2DO. APELLIDO]])</f>
        <v>ROBERT NINO MEDINA RIVEIRO</v>
      </c>
    </row>
    <row r="66" spans="1:20" ht="15">
      <c r="A66" s="9" t="s">
        <v>638</v>
      </c>
      <c r="B66" s="18" t="s">
        <v>635</v>
      </c>
      <c r="C66" s="18" t="s">
        <v>639</v>
      </c>
      <c r="D66" s="18" t="s">
        <v>640</v>
      </c>
      <c r="E66" s="19" t="s">
        <v>254</v>
      </c>
      <c r="F66" s="9" t="s">
        <v>306</v>
      </c>
      <c r="G66" s="9">
        <v>7</v>
      </c>
      <c r="H66" s="3">
        <v>433144</v>
      </c>
      <c r="I66" s="19" t="s">
        <v>912</v>
      </c>
      <c r="J66" s="9" t="s">
        <v>910</v>
      </c>
      <c r="K66" s="9">
        <v>4</v>
      </c>
      <c r="L66" s="35">
        <v>94164969</v>
      </c>
      <c r="T66" s="33" t="str">
        <f>CONCATENATE(RRHH[[#This Row],[NOMBRES]]," ",RRHH[[#This Row],[1ER. APELLIDO]]," ",RRHH[[#This Row],[2DO. APELLIDO]])</f>
        <v>ISIDRO RAMON MEDINA COSCIA</v>
      </c>
    </row>
    <row r="67" spans="1:20" ht="15">
      <c r="A67" s="9" t="s">
        <v>641</v>
      </c>
      <c r="B67" s="18" t="s">
        <v>642</v>
      </c>
      <c r="C67" s="18" t="s">
        <v>643</v>
      </c>
      <c r="D67" s="18" t="s">
        <v>644</v>
      </c>
      <c r="E67" s="19" t="s">
        <v>480</v>
      </c>
      <c r="F67" s="9" t="s">
        <v>165</v>
      </c>
      <c r="G67" s="9">
        <v>20</v>
      </c>
      <c r="H67" s="3">
        <v>451540</v>
      </c>
      <c r="I67" s="19" t="s">
        <v>906</v>
      </c>
      <c r="J67" s="9" t="s">
        <v>910</v>
      </c>
      <c r="K67" s="9">
        <v>3</v>
      </c>
      <c r="L67" s="35">
        <v>76461312</v>
      </c>
      <c r="T67" s="33" t="str">
        <f>CONCATENATE(RRHH[[#This Row],[NOMBRES]]," ",RRHH[[#This Row],[1ER. APELLIDO]]," ",RRHH[[#This Row],[2DO. APELLIDO]])</f>
        <v>GUSTAVO WILLIAN MEIJIDES MAINE</v>
      </c>
    </row>
    <row r="68" spans="1:20" ht="15">
      <c r="A68" s="9" t="s">
        <v>645</v>
      </c>
      <c r="B68" s="18" t="s">
        <v>646</v>
      </c>
      <c r="C68" s="18" t="s">
        <v>647</v>
      </c>
      <c r="D68" s="18" t="s">
        <v>648</v>
      </c>
      <c r="E68" s="19" t="s">
        <v>649</v>
      </c>
      <c r="F68" s="9" t="s">
        <v>165</v>
      </c>
      <c r="G68" s="9">
        <v>8</v>
      </c>
      <c r="H68" s="3">
        <v>438657</v>
      </c>
      <c r="I68" s="19" t="s">
        <v>908</v>
      </c>
      <c r="J68" s="9" t="s">
        <v>910</v>
      </c>
      <c r="K68" s="9">
        <v>0</v>
      </c>
      <c r="L68" s="35">
        <v>88031276</v>
      </c>
      <c r="T68" s="33" t="str">
        <f>CONCATENATE(RRHH[[#This Row],[NOMBRES]]," ",RRHH[[#This Row],[1ER. APELLIDO]]," ",RRHH[[#This Row],[2DO. APELLIDO]])</f>
        <v>RAFAEL MANUEL MEILAN BELLO</v>
      </c>
    </row>
    <row r="69" spans="1:20" ht="15">
      <c r="A69" s="9" t="s">
        <v>650</v>
      </c>
      <c r="B69" s="18" t="s">
        <v>651</v>
      </c>
      <c r="C69" s="18" t="s">
        <v>652</v>
      </c>
      <c r="D69" s="18" t="s">
        <v>653</v>
      </c>
      <c r="E69" s="19" t="s">
        <v>456</v>
      </c>
      <c r="F69" s="9" t="s">
        <v>411</v>
      </c>
      <c r="G69" s="9">
        <v>13</v>
      </c>
      <c r="H69" s="3">
        <v>1265553</v>
      </c>
      <c r="I69" s="19" t="s">
        <v>906</v>
      </c>
      <c r="J69" s="9" t="s">
        <v>907</v>
      </c>
      <c r="K69" s="9">
        <v>3</v>
      </c>
      <c r="L69" s="35">
        <v>83768197</v>
      </c>
      <c r="T69" s="33" t="str">
        <f>CONCATENATE(RRHH[[#This Row],[NOMBRES]]," ",RRHH[[#This Row],[1ER. APELLIDO]]," ",RRHH[[#This Row],[2DO. APELLIDO]])</f>
        <v>WALTER JOSE MEIRELES CRESPO</v>
      </c>
    </row>
    <row r="70" spans="1:20" ht="15">
      <c r="A70" s="9" t="s">
        <v>654</v>
      </c>
      <c r="B70" s="18" t="s">
        <v>655</v>
      </c>
      <c r="C70" s="18" t="s">
        <v>656</v>
      </c>
      <c r="D70" s="18" t="s">
        <v>657</v>
      </c>
      <c r="E70" s="19" t="s">
        <v>206</v>
      </c>
      <c r="F70" s="9" t="s">
        <v>306</v>
      </c>
      <c r="G70" s="9">
        <v>8</v>
      </c>
      <c r="H70" s="3">
        <v>469188</v>
      </c>
      <c r="I70" s="19" t="s">
        <v>911</v>
      </c>
      <c r="J70" s="9" t="s">
        <v>910</v>
      </c>
      <c r="K70" s="9">
        <v>3</v>
      </c>
      <c r="L70" s="35">
        <v>76558141</v>
      </c>
      <c r="T70" s="33" t="str">
        <f>CONCATENATE(RRHH[[#This Row],[NOMBRES]]," ",RRHH[[#This Row],[1ER. APELLIDO]]," ",RRHH[[#This Row],[2DO. APELLIDO]])</f>
        <v>LAURO JUAN BAUTISTA MELENDEZ CADIAC</v>
      </c>
    </row>
    <row r="71" spans="1:20" ht="15">
      <c r="A71" s="9" t="s">
        <v>658</v>
      </c>
      <c r="B71" s="18" t="s">
        <v>659</v>
      </c>
      <c r="C71" s="18" t="s">
        <v>266</v>
      </c>
      <c r="D71" s="18" t="s">
        <v>660</v>
      </c>
      <c r="E71" s="19" t="s">
        <v>164</v>
      </c>
      <c r="F71" s="9" t="s">
        <v>174</v>
      </c>
      <c r="G71" s="9">
        <v>8</v>
      </c>
      <c r="H71" s="3">
        <v>985042</v>
      </c>
      <c r="I71" s="19" t="s">
        <v>906</v>
      </c>
      <c r="J71" s="9" t="s">
        <v>910</v>
      </c>
      <c r="K71" s="9">
        <v>2</v>
      </c>
      <c r="L71" s="35">
        <v>65053944</v>
      </c>
      <c r="T71" s="33" t="str">
        <f>CONCATENATE(RRHH[[#This Row],[NOMBRES]]," ",RRHH[[#This Row],[1ER. APELLIDO]]," ",RRHH[[#This Row],[2DO. APELLIDO]])</f>
        <v>CARLOS ENRIQUE MELLI PEREIRA</v>
      </c>
    </row>
    <row r="72" spans="1:20" ht="15">
      <c r="A72" s="9" t="s">
        <v>661</v>
      </c>
      <c r="B72" s="18" t="s">
        <v>662</v>
      </c>
      <c r="C72" s="18" t="s">
        <v>663</v>
      </c>
      <c r="D72" s="18" t="s">
        <v>664</v>
      </c>
      <c r="E72" s="19" t="s">
        <v>419</v>
      </c>
      <c r="F72" s="9" t="s">
        <v>317</v>
      </c>
      <c r="G72" s="9">
        <v>22</v>
      </c>
      <c r="H72" s="3">
        <v>233646</v>
      </c>
      <c r="I72" s="19" t="s">
        <v>909</v>
      </c>
      <c r="J72" s="9" t="s">
        <v>907</v>
      </c>
      <c r="K72" s="9">
        <v>4</v>
      </c>
      <c r="L72" s="35">
        <v>79471330</v>
      </c>
      <c r="T72" s="33" t="str">
        <f>CONCATENATE(RRHH[[#This Row],[NOMBRES]]," ",RRHH[[#This Row],[1ER. APELLIDO]]," ",RRHH[[#This Row],[2DO. APELLIDO]])</f>
        <v>MARIA DEL CARMEN MELO BOCCA</v>
      </c>
    </row>
    <row r="73" spans="1:20" ht="15">
      <c r="A73" s="9" t="s">
        <v>665</v>
      </c>
      <c r="B73" s="18" t="s">
        <v>666</v>
      </c>
      <c r="C73" s="18" t="s">
        <v>667</v>
      </c>
      <c r="D73" s="18" t="s">
        <v>668</v>
      </c>
      <c r="E73" s="19" t="s">
        <v>456</v>
      </c>
      <c r="F73" s="9" t="s">
        <v>213</v>
      </c>
      <c r="G73" s="9">
        <v>3</v>
      </c>
      <c r="H73" s="3">
        <v>600404</v>
      </c>
      <c r="I73" s="19" t="s">
        <v>911</v>
      </c>
      <c r="J73" s="9" t="s">
        <v>910</v>
      </c>
      <c r="K73" s="9">
        <v>3</v>
      </c>
      <c r="L73" s="35">
        <v>40809297</v>
      </c>
      <c r="T73" s="33" t="str">
        <f>CONCATENATE(RRHH[[#This Row],[NOMBRES]]," ",RRHH[[#This Row],[1ER. APELLIDO]]," ",RRHH[[#This Row],[2DO. APELLIDO]])</f>
        <v>NIGEL RAFAEL MENA GONZALEZ</v>
      </c>
    </row>
    <row r="74" spans="1:20" ht="15">
      <c r="A74" s="9" t="s">
        <v>669</v>
      </c>
      <c r="B74" s="18" t="s">
        <v>392</v>
      </c>
      <c r="C74" s="18" t="s">
        <v>670</v>
      </c>
      <c r="D74" s="18" t="s">
        <v>671</v>
      </c>
      <c r="E74" s="19" t="s">
        <v>173</v>
      </c>
      <c r="F74" s="9" t="s">
        <v>306</v>
      </c>
      <c r="G74" s="9">
        <v>14</v>
      </c>
      <c r="H74" s="3">
        <v>460809</v>
      </c>
      <c r="I74" s="19" t="s">
        <v>908</v>
      </c>
      <c r="J74" s="9" t="s">
        <v>907</v>
      </c>
      <c r="K74" s="9">
        <v>4</v>
      </c>
      <c r="L74" s="35">
        <v>53799359</v>
      </c>
      <c r="T74" s="33" t="str">
        <f>CONCATENATE(RRHH[[#This Row],[NOMBRES]]," ",RRHH[[#This Row],[1ER. APELLIDO]]," ",RRHH[[#This Row],[2DO. APELLIDO]])</f>
        <v>SCHUBERT FLORENCIO MENDEZ OLIVER</v>
      </c>
    </row>
    <row r="75" spans="1:20" ht="15">
      <c r="A75" s="9" t="s">
        <v>672</v>
      </c>
      <c r="B75" s="18" t="s">
        <v>673</v>
      </c>
      <c r="C75" s="18" t="s">
        <v>252</v>
      </c>
      <c r="D75" s="18" t="s">
        <v>674</v>
      </c>
      <c r="E75" s="19" t="s">
        <v>173</v>
      </c>
      <c r="F75" s="9" t="s">
        <v>198</v>
      </c>
      <c r="G75" s="9">
        <v>8</v>
      </c>
      <c r="H75" s="3">
        <v>416822</v>
      </c>
      <c r="I75" s="19" t="s">
        <v>906</v>
      </c>
      <c r="J75" s="9" t="s">
        <v>907</v>
      </c>
      <c r="K75" s="9">
        <v>4</v>
      </c>
      <c r="L75" s="35">
        <v>40665543</v>
      </c>
      <c r="T75" s="33" t="str">
        <f>CONCATENATE(RRHH[[#This Row],[NOMBRES]]," ",RRHH[[#This Row],[1ER. APELLIDO]]," ",RRHH[[#This Row],[2DO. APELLIDO]])</f>
        <v>DORIS PERLA MORALES MARTINEZ</v>
      </c>
    </row>
    <row r="76" spans="1:20" ht="15">
      <c r="A76" s="9" t="s">
        <v>675</v>
      </c>
      <c r="B76" s="18" t="s">
        <v>676</v>
      </c>
      <c r="C76" s="18" t="s">
        <v>677</v>
      </c>
      <c r="D76" s="18" t="s">
        <v>678</v>
      </c>
      <c r="E76" s="19" t="s">
        <v>188</v>
      </c>
      <c r="F76" s="9" t="s">
        <v>189</v>
      </c>
      <c r="G76" s="9">
        <v>4</v>
      </c>
      <c r="H76" s="3">
        <v>401295</v>
      </c>
      <c r="I76" s="19" t="s">
        <v>909</v>
      </c>
      <c r="J76" s="9" t="s">
        <v>910</v>
      </c>
      <c r="K76" s="9">
        <v>0</v>
      </c>
      <c r="L76" s="35">
        <v>51429394</v>
      </c>
      <c r="T76" s="33" t="str">
        <f>CONCATENATE(RRHH[[#This Row],[NOMBRES]]," ",RRHH[[#This Row],[1ER. APELLIDO]]," ",RRHH[[#This Row],[2DO. APELLIDO]])</f>
        <v>ANA INES MORATO BOVE</v>
      </c>
    </row>
    <row r="77" spans="1:20" ht="15">
      <c r="A77" s="9" t="s">
        <v>679</v>
      </c>
      <c r="B77" s="18" t="s">
        <v>680</v>
      </c>
      <c r="C77" s="23"/>
      <c r="D77" s="18" t="s">
        <v>681</v>
      </c>
      <c r="E77" s="19" t="s">
        <v>229</v>
      </c>
      <c r="F77" s="9" t="s">
        <v>213</v>
      </c>
      <c r="G77" s="9">
        <v>4</v>
      </c>
      <c r="H77" s="3">
        <v>694631</v>
      </c>
      <c r="I77" s="19" t="s">
        <v>908</v>
      </c>
      <c r="J77" s="9" t="s">
        <v>910</v>
      </c>
      <c r="K77" s="9">
        <v>3</v>
      </c>
      <c r="L77" s="35">
        <v>97021588</v>
      </c>
      <c r="T77" s="33" t="str">
        <f>CONCATENATE(RRHH[[#This Row],[NOMBRES]]," ",RRHH[[#This Row],[1ER. APELLIDO]]," ",RRHH[[#This Row],[2DO. APELLIDO]])</f>
        <v xml:space="preserve">BEATRIZ MORATORIO </v>
      </c>
    </row>
    <row r="78" spans="1:20" ht="15">
      <c r="A78" s="9" t="s">
        <v>682</v>
      </c>
      <c r="B78" s="18" t="s">
        <v>683</v>
      </c>
      <c r="C78" s="18" t="s">
        <v>684</v>
      </c>
      <c r="D78" s="18" t="s">
        <v>685</v>
      </c>
      <c r="E78" s="19" t="s">
        <v>206</v>
      </c>
      <c r="F78" s="9" t="s">
        <v>153</v>
      </c>
      <c r="G78" s="9">
        <v>1</v>
      </c>
      <c r="H78" s="3">
        <v>362607</v>
      </c>
      <c r="I78" s="19" t="s">
        <v>909</v>
      </c>
      <c r="J78" s="9" t="s">
        <v>910</v>
      </c>
      <c r="K78" s="9">
        <v>2</v>
      </c>
      <c r="L78" s="35">
        <v>63864092</v>
      </c>
      <c r="T78" s="33" t="str">
        <f>CONCATENATE(RRHH[[#This Row],[NOMBRES]]," ",RRHH[[#This Row],[1ER. APELLIDO]]," ",RRHH[[#This Row],[2DO. APELLIDO]])</f>
        <v>ALICIA ESTHER MORE GIACCA</v>
      </c>
    </row>
    <row r="79" spans="1:20" ht="15">
      <c r="A79" s="5" t="s">
        <v>686</v>
      </c>
      <c r="B79" s="18" t="s">
        <v>687</v>
      </c>
      <c r="C79" s="18" t="s">
        <v>688</v>
      </c>
      <c r="D79" s="18" t="s">
        <v>689</v>
      </c>
      <c r="E79" s="19" t="s">
        <v>206</v>
      </c>
      <c r="F79" s="9" t="s">
        <v>411</v>
      </c>
      <c r="G79" s="9">
        <v>5</v>
      </c>
      <c r="H79" s="3">
        <v>1765004</v>
      </c>
      <c r="I79" s="19" t="s">
        <v>908</v>
      </c>
      <c r="J79" s="9" t="s">
        <v>907</v>
      </c>
      <c r="K79" s="9">
        <v>1</v>
      </c>
      <c r="L79" s="35">
        <v>62864148</v>
      </c>
      <c r="T79" s="33" t="str">
        <f>CONCATENATE(RRHH[[#This Row],[NOMBRES]]," ",RRHH[[#This Row],[1ER. APELLIDO]]," ",RRHH[[#This Row],[2DO. APELLIDO]])</f>
        <v>EMMA COLBERT MOREIRA DE LIMA</v>
      </c>
    </row>
    <row r="80" spans="1:20" ht="15">
      <c r="A80" s="9" t="s">
        <v>690</v>
      </c>
      <c r="B80" s="18" t="s">
        <v>691</v>
      </c>
      <c r="C80" s="18" t="s">
        <v>252</v>
      </c>
      <c r="D80" s="18" t="s">
        <v>692</v>
      </c>
      <c r="E80" s="19" t="s">
        <v>188</v>
      </c>
      <c r="F80" s="9" t="s">
        <v>198</v>
      </c>
      <c r="G80" s="9">
        <v>1</v>
      </c>
      <c r="H80" s="3">
        <v>465680</v>
      </c>
      <c r="I80" s="19" t="s">
        <v>912</v>
      </c>
      <c r="J80" s="9" t="s">
        <v>907</v>
      </c>
      <c r="K80" s="9">
        <v>3</v>
      </c>
      <c r="L80" s="35">
        <v>41913729</v>
      </c>
      <c r="T80" s="33" t="str">
        <f>CONCATENATE(RRHH[[#This Row],[NOMBRES]]," ",RRHH[[#This Row],[1ER. APELLIDO]]," ",RRHH[[#This Row],[2DO. APELLIDO]])</f>
        <v>MIGUEL ANGEL PORRO MARTINEZ</v>
      </c>
    </row>
    <row r="81" spans="1:20" ht="15">
      <c r="A81" s="9" t="s">
        <v>693</v>
      </c>
      <c r="B81" s="18" t="s">
        <v>694</v>
      </c>
      <c r="C81" s="18" t="s">
        <v>695</v>
      </c>
      <c r="D81" s="18" t="s">
        <v>696</v>
      </c>
      <c r="E81" s="19" t="s">
        <v>409</v>
      </c>
      <c r="F81" s="9" t="s">
        <v>153</v>
      </c>
      <c r="G81" s="9">
        <v>20</v>
      </c>
      <c r="H81" s="3">
        <v>315091</v>
      </c>
      <c r="I81" s="19" t="s">
        <v>911</v>
      </c>
      <c r="J81" s="9" t="s">
        <v>907</v>
      </c>
      <c r="K81" s="9">
        <v>0</v>
      </c>
      <c r="L81" s="35">
        <v>49015415</v>
      </c>
      <c r="T81" s="33" t="str">
        <f>CONCATENATE(RRHH[[#This Row],[NOMBRES]]," ",RRHH[[#This Row],[1ER. APELLIDO]]," ",RRHH[[#This Row],[2DO. APELLIDO]])</f>
        <v>ANA MARÍA PORTAS BARREIRO</v>
      </c>
    </row>
    <row r="82" spans="1:20" ht="15">
      <c r="A82" s="5" t="s">
        <v>697</v>
      </c>
      <c r="B82" s="18" t="s">
        <v>698</v>
      </c>
      <c r="C82" s="18" t="s">
        <v>699</v>
      </c>
      <c r="D82" s="18" t="s">
        <v>700</v>
      </c>
      <c r="E82" s="19" t="s">
        <v>275</v>
      </c>
      <c r="F82" s="9" t="s">
        <v>153</v>
      </c>
      <c r="G82" s="9">
        <v>22</v>
      </c>
      <c r="H82" s="3">
        <v>399251</v>
      </c>
      <c r="I82" s="19" t="s">
        <v>906</v>
      </c>
      <c r="J82" s="9" t="s">
        <v>907</v>
      </c>
      <c r="K82" s="9">
        <v>0</v>
      </c>
      <c r="L82" s="35">
        <v>53058017</v>
      </c>
      <c r="T82" s="33" t="str">
        <f>CONCATENATE(RRHH[[#This Row],[NOMBRES]]," ",RRHH[[#This Row],[1ER. APELLIDO]]," ",RRHH[[#This Row],[2DO. APELLIDO]])</f>
        <v>ARIOSTO PORTE DE SOUZA</v>
      </c>
    </row>
    <row r="83" spans="1:20" ht="15">
      <c r="A83" s="9" t="s">
        <v>701</v>
      </c>
      <c r="B83" s="18" t="s">
        <v>702</v>
      </c>
      <c r="C83" s="18" t="s">
        <v>647</v>
      </c>
      <c r="D83" s="18" t="s">
        <v>334</v>
      </c>
      <c r="E83" s="19" t="s">
        <v>164</v>
      </c>
      <c r="F83" s="9" t="s">
        <v>189</v>
      </c>
      <c r="G83" s="9">
        <v>2</v>
      </c>
      <c r="H83" s="3">
        <v>415641</v>
      </c>
      <c r="I83" s="19" t="s">
        <v>909</v>
      </c>
      <c r="J83" s="9" t="s">
        <v>910</v>
      </c>
      <c r="K83" s="9">
        <v>2</v>
      </c>
      <c r="L83" s="35">
        <v>71042608</v>
      </c>
      <c r="T83" s="33" t="str">
        <f>CONCATENATE(RRHH[[#This Row],[NOMBRES]]," ",RRHH[[#This Row],[1ER. APELLIDO]]," ",RRHH[[#This Row],[2DO. APELLIDO]])</f>
        <v>SILVIA PORTEIRO BELLO</v>
      </c>
    </row>
    <row r="84" spans="1:20" ht="15">
      <c r="A84" s="9" t="s">
        <v>703</v>
      </c>
      <c r="B84" s="18" t="s">
        <v>704</v>
      </c>
      <c r="C84" s="18" t="s">
        <v>259</v>
      </c>
      <c r="D84" s="18" t="s">
        <v>705</v>
      </c>
      <c r="E84" s="19" t="s">
        <v>182</v>
      </c>
      <c r="F84" s="9" t="s">
        <v>317</v>
      </c>
      <c r="G84" s="9">
        <v>13</v>
      </c>
      <c r="H84" s="3">
        <v>218007</v>
      </c>
      <c r="I84" s="19" t="s">
        <v>906</v>
      </c>
      <c r="J84" s="9" t="s">
        <v>910</v>
      </c>
      <c r="K84" s="9">
        <v>1</v>
      </c>
      <c r="L84" s="35">
        <v>74211965</v>
      </c>
      <c r="T84" s="33" t="str">
        <f>CONCATENATE(RRHH[[#This Row],[NOMBRES]]," ",RRHH[[#This Row],[1ER. APELLIDO]]," ",RRHH[[#This Row],[2DO. APELLIDO]])</f>
        <v>MARIO PORTILLO PEREZ</v>
      </c>
    </row>
    <row r="85" spans="1:20" ht="15">
      <c r="A85" s="9" t="s">
        <v>706</v>
      </c>
      <c r="B85" s="18" t="s">
        <v>707</v>
      </c>
      <c r="C85" s="18" t="s">
        <v>708</v>
      </c>
      <c r="D85" s="18" t="s">
        <v>709</v>
      </c>
      <c r="E85" s="19" t="s">
        <v>197</v>
      </c>
      <c r="F85" s="9" t="s">
        <v>213</v>
      </c>
      <c r="G85" s="9">
        <v>9</v>
      </c>
      <c r="H85" s="3">
        <v>885561</v>
      </c>
      <c r="I85" s="19" t="s">
        <v>906</v>
      </c>
      <c r="J85" s="9" t="s">
        <v>907</v>
      </c>
      <c r="K85" s="9">
        <v>3</v>
      </c>
      <c r="L85" s="35">
        <v>91063754</v>
      </c>
      <c r="T85" s="33" t="str">
        <f>CONCATENATE(RRHH[[#This Row],[NOMBRES]]," ",RRHH[[#This Row],[1ER. APELLIDO]]," ",RRHH[[#This Row],[2DO. APELLIDO]])</f>
        <v>DANIELA PORTO LARA</v>
      </c>
    </row>
    <row r="86" spans="1:20" ht="15">
      <c r="A86" s="9" t="s">
        <v>710</v>
      </c>
      <c r="B86" s="18" t="s">
        <v>711</v>
      </c>
      <c r="C86" s="18" t="s">
        <v>712</v>
      </c>
      <c r="D86" s="18" t="s">
        <v>713</v>
      </c>
      <c r="E86" s="19" t="s">
        <v>282</v>
      </c>
      <c r="F86" s="9" t="s">
        <v>411</v>
      </c>
      <c r="G86" s="9">
        <v>11</v>
      </c>
      <c r="H86" s="3">
        <v>1314637</v>
      </c>
      <c r="I86" s="19" t="s">
        <v>912</v>
      </c>
      <c r="J86" s="9" t="s">
        <v>907</v>
      </c>
      <c r="K86" s="9">
        <v>3</v>
      </c>
      <c r="L86" s="35">
        <v>72630176</v>
      </c>
      <c r="T86" s="33" t="str">
        <f>CONCATENATE(RRHH[[#This Row],[NOMBRES]]," ",RRHH[[#This Row],[1ER. APELLIDO]]," ",RRHH[[#This Row],[2DO. APELLIDO]])</f>
        <v>EMILIO ALBO PRIETO AMARAL</v>
      </c>
    </row>
    <row r="87" spans="1:20" ht="15">
      <c r="A87" s="9" t="s">
        <v>714</v>
      </c>
      <c r="B87" s="18" t="s">
        <v>715</v>
      </c>
      <c r="C87" s="18" t="s">
        <v>716</v>
      </c>
      <c r="D87" s="18" t="s">
        <v>717</v>
      </c>
      <c r="E87" s="19" t="s">
        <v>229</v>
      </c>
      <c r="F87" s="9" t="s">
        <v>198</v>
      </c>
      <c r="G87" s="9">
        <v>8</v>
      </c>
      <c r="H87" s="3">
        <v>404925</v>
      </c>
      <c r="I87" s="19" t="s">
        <v>908</v>
      </c>
      <c r="J87" s="9" t="s">
        <v>910</v>
      </c>
      <c r="K87" s="9">
        <v>1</v>
      </c>
      <c r="L87" s="35">
        <v>94684082</v>
      </c>
      <c r="T87" s="33" t="str">
        <f>CONCATENATE(RRHH[[#This Row],[NOMBRES]]," ",RRHH[[#This Row],[1ER. APELLIDO]]," ",RRHH[[#This Row],[2DO. APELLIDO]])</f>
        <v>LENADRO PRIGRIONI SUAREZ</v>
      </c>
    </row>
    <row r="88" spans="1:20" ht="15">
      <c r="A88" s="9" t="s">
        <v>718</v>
      </c>
      <c r="B88" s="18" t="s">
        <v>719</v>
      </c>
      <c r="C88" s="18" t="s">
        <v>720</v>
      </c>
      <c r="D88" s="18" t="s">
        <v>721</v>
      </c>
      <c r="E88" s="19" t="s">
        <v>282</v>
      </c>
      <c r="F88" s="9" t="s">
        <v>198</v>
      </c>
      <c r="G88" s="9">
        <v>16</v>
      </c>
      <c r="H88" s="3">
        <v>376859</v>
      </c>
      <c r="I88" s="19" t="s">
        <v>912</v>
      </c>
      <c r="J88" s="9" t="s">
        <v>907</v>
      </c>
      <c r="K88" s="9">
        <v>0</v>
      </c>
      <c r="L88" s="35">
        <v>82683943</v>
      </c>
      <c r="T88" s="33" t="str">
        <f>CONCATENATE(RRHH[[#This Row],[NOMBRES]]," ",RRHH[[#This Row],[1ER. APELLIDO]]," ",RRHH[[#This Row],[2DO. APELLIDO]])</f>
        <v>RENEE LOURDES PRIMICERI PORTELA</v>
      </c>
    </row>
    <row r="89" spans="1:20" ht="15">
      <c r="A89" s="9" t="s">
        <v>722</v>
      </c>
      <c r="B89" s="18" t="s">
        <v>723</v>
      </c>
      <c r="C89" s="18" t="s">
        <v>724</v>
      </c>
      <c r="D89" s="18" t="s">
        <v>725</v>
      </c>
      <c r="E89" s="19" t="s">
        <v>726</v>
      </c>
      <c r="F89" s="9" t="s">
        <v>317</v>
      </c>
      <c r="G89" s="9">
        <v>6</v>
      </c>
      <c r="H89" s="3">
        <v>225507</v>
      </c>
      <c r="I89" s="19" t="s">
        <v>911</v>
      </c>
      <c r="J89" s="9" t="s">
        <v>910</v>
      </c>
      <c r="K89" s="9">
        <v>3</v>
      </c>
      <c r="L89" s="35">
        <v>98297411</v>
      </c>
      <c r="T89" s="33" t="str">
        <f>CONCATENATE(RRHH[[#This Row],[NOMBRES]]," ",RRHH[[#This Row],[1ER. APELLIDO]]," ",RRHH[[#This Row],[2DO. APELLIDO]])</f>
        <v>ALVARO PUERTO DELGADO</v>
      </c>
    </row>
    <row r="90" spans="1:20" ht="15">
      <c r="A90" s="9" t="s">
        <v>727</v>
      </c>
      <c r="B90" s="18" t="s">
        <v>728</v>
      </c>
      <c r="C90" s="18" t="s">
        <v>729</v>
      </c>
      <c r="D90" s="18" t="s">
        <v>730</v>
      </c>
      <c r="E90" s="19" t="s">
        <v>248</v>
      </c>
      <c r="F90" s="9" t="s">
        <v>411</v>
      </c>
      <c r="G90" s="9">
        <v>16</v>
      </c>
      <c r="H90" s="3">
        <v>1903013</v>
      </c>
      <c r="I90" s="19" t="s">
        <v>906</v>
      </c>
      <c r="J90" s="9" t="s">
        <v>907</v>
      </c>
      <c r="K90" s="9">
        <v>1</v>
      </c>
      <c r="L90" s="35">
        <v>61245515</v>
      </c>
      <c r="T90" s="33" t="str">
        <f>CONCATENATE(RRHH[[#This Row],[NOMBRES]]," ",RRHH[[#This Row],[1ER. APELLIDO]]," ",RRHH[[#This Row],[2DO. APELLIDO]])</f>
        <v>SUSANA MARTHA PUGA MARIÑO</v>
      </c>
    </row>
    <row r="91" spans="1:20" ht="15">
      <c r="A91" s="9" t="s">
        <v>731</v>
      </c>
      <c r="B91" s="18" t="s">
        <v>732</v>
      </c>
      <c r="C91" s="18" t="s">
        <v>733</v>
      </c>
      <c r="D91" s="18" t="s">
        <v>734</v>
      </c>
      <c r="E91" s="19" t="s">
        <v>282</v>
      </c>
      <c r="F91" s="9" t="s">
        <v>153</v>
      </c>
      <c r="G91" s="9">
        <v>6</v>
      </c>
      <c r="H91" s="3">
        <v>357150</v>
      </c>
      <c r="I91" s="19" t="s">
        <v>909</v>
      </c>
      <c r="J91" s="9" t="s">
        <v>907</v>
      </c>
      <c r="K91" s="9">
        <v>0</v>
      </c>
      <c r="L91" s="35">
        <v>56986909</v>
      </c>
      <c r="T91" s="33" t="str">
        <f>CONCATENATE(RRHH[[#This Row],[NOMBRES]]," ",RRHH[[#This Row],[1ER. APELLIDO]]," ",RRHH[[#This Row],[2DO. APELLIDO]])</f>
        <v>OSCAR FERNANDO QUINTANA CONIL</v>
      </c>
    </row>
    <row r="92" spans="1:20" ht="15">
      <c r="A92" s="9" t="s">
        <v>735</v>
      </c>
      <c r="B92" s="18" t="s">
        <v>736</v>
      </c>
      <c r="C92" s="18" t="s">
        <v>252</v>
      </c>
      <c r="D92" s="18" t="s">
        <v>737</v>
      </c>
      <c r="E92" s="19" t="s">
        <v>358</v>
      </c>
      <c r="F92" s="9" t="s">
        <v>153</v>
      </c>
      <c r="G92" s="9">
        <v>9</v>
      </c>
      <c r="H92" s="3">
        <v>372015</v>
      </c>
      <c r="I92" s="19" t="s">
        <v>912</v>
      </c>
      <c r="J92" s="9" t="s">
        <v>910</v>
      </c>
      <c r="K92" s="9">
        <v>2</v>
      </c>
      <c r="L92" s="35">
        <v>99413935</v>
      </c>
      <c r="T92" s="33" t="str">
        <f>CONCATENATE(RRHH[[#This Row],[NOMBRES]]," ",RRHH[[#This Row],[1ER. APELLIDO]]," ",RRHH[[#This Row],[2DO. APELLIDO]])</f>
        <v>VIRGINIA QUINTEIRO MARTINEZ</v>
      </c>
    </row>
    <row r="93" spans="1:20" ht="15">
      <c r="A93" s="9" t="s">
        <v>738</v>
      </c>
      <c r="B93" s="18" t="s">
        <v>316</v>
      </c>
      <c r="C93" s="18" t="s">
        <v>739</v>
      </c>
      <c r="D93" s="18" t="s">
        <v>740</v>
      </c>
      <c r="E93" s="19" t="s">
        <v>182</v>
      </c>
      <c r="F93" s="9" t="s">
        <v>198</v>
      </c>
      <c r="G93" s="9">
        <v>14</v>
      </c>
      <c r="H93" s="3">
        <v>411399</v>
      </c>
      <c r="I93" s="19" t="s">
        <v>908</v>
      </c>
      <c r="J93" s="9" t="s">
        <v>907</v>
      </c>
      <c r="K93" s="9">
        <v>3</v>
      </c>
      <c r="L93" s="35">
        <v>78259581</v>
      </c>
      <c r="T93" s="33" t="str">
        <f>CONCATENATE(RRHH[[#This Row],[NOMBRES]]," ",RRHH[[#This Row],[1ER. APELLIDO]]," ",RRHH[[#This Row],[2DO. APELLIDO]])</f>
        <v>PABLO GERMAN QUINTERO AREAL</v>
      </c>
    </row>
    <row r="94" spans="1:20" ht="15">
      <c r="A94" s="9" t="s">
        <v>741</v>
      </c>
      <c r="B94" s="18" t="s">
        <v>742</v>
      </c>
      <c r="C94" s="18" t="s">
        <v>743</v>
      </c>
      <c r="D94" s="18" t="s">
        <v>692</v>
      </c>
      <c r="E94" s="19" t="s">
        <v>409</v>
      </c>
      <c r="F94" s="9" t="s">
        <v>153</v>
      </c>
      <c r="G94" s="9">
        <v>7</v>
      </c>
      <c r="H94" s="3">
        <v>312481</v>
      </c>
      <c r="I94" s="19" t="s">
        <v>906</v>
      </c>
      <c r="J94" s="9" t="s">
        <v>907</v>
      </c>
      <c r="K94" s="9">
        <v>0</v>
      </c>
      <c r="L94" s="35">
        <v>83316785</v>
      </c>
      <c r="T94" s="33" t="str">
        <f>CONCATENATE(RRHH[[#This Row],[NOMBRES]]," ",RRHH[[#This Row],[1ER. APELLIDO]]," ",RRHH[[#This Row],[2DO. APELLIDO]])</f>
        <v>MIGUEL ANGEL RABOSTO QUEVEDO</v>
      </c>
    </row>
    <row r="95" spans="1:20" ht="15">
      <c r="A95" s="9" t="s">
        <v>744</v>
      </c>
      <c r="B95" s="18" t="s">
        <v>745</v>
      </c>
      <c r="C95" s="18" t="s">
        <v>746</v>
      </c>
      <c r="D95" s="18" t="s">
        <v>747</v>
      </c>
      <c r="E95" s="19" t="s">
        <v>344</v>
      </c>
      <c r="F95" s="9" t="s">
        <v>411</v>
      </c>
      <c r="G95" s="9">
        <v>2</v>
      </c>
      <c r="H95" s="3">
        <v>1686150</v>
      </c>
      <c r="I95" s="19" t="s">
        <v>909</v>
      </c>
      <c r="J95" s="9" t="s">
        <v>907</v>
      </c>
      <c r="K95" s="9">
        <v>3</v>
      </c>
      <c r="L95" s="35">
        <v>41848875</v>
      </c>
      <c r="T95" s="33" t="str">
        <f>CONCATENATE(RRHH[[#This Row],[NOMBRES]]," ",RRHH[[#This Row],[1ER. APELLIDO]]," ",RRHH[[#This Row],[2DO. APELLIDO]])</f>
        <v>MA. DEL LOUREDES RABUÑAL CHINAZZO</v>
      </c>
    </row>
    <row r="96" spans="1:20" ht="15">
      <c r="A96" s="9" t="s">
        <v>748</v>
      </c>
      <c r="B96" s="18" t="s">
        <v>749</v>
      </c>
      <c r="C96" s="18" t="s">
        <v>750</v>
      </c>
      <c r="D96" s="18" t="s">
        <v>751</v>
      </c>
      <c r="E96" s="19" t="s">
        <v>248</v>
      </c>
      <c r="F96" s="9" t="s">
        <v>153</v>
      </c>
      <c r="G96" s="9">
        <v>22</v>
      </c>
      <c r="H96" s="3">
        <v>309067</v>
      </c>
      <c r="I96" s="19" t="s">
        <v>906</v>
      </c>
      <c r="J96" s="9" t="s">
        <v>907</v>
      </c>
      <c r="K96" s="9">
        <v>0</v>
      </c>
      <c r="L96" s="35">
        <v>71722245</v>
      </c>
      <c r="T96" s="33" t="str">
        <f>CONCATENATE(RRHH[[#This Row],[NOMBRES]]," ",RRHH[[#This Row],[1ER. APELLIDO]]," ",RRHH[[#This Row],[2DO. APELLIDO]])</f>
        <v>FRANCISCO JAVIER RADICCIONI CURBELO</v>
      </c>
    </row>
    <row r="97" spans="1:20" ht="15">
      <c r="A97" s="9" t="s">
        <v>752</v>
      </c>
      <c r="B97" s="18" t="s">
        <v>753</v>
      </c>
      <c r="C97" s="18" t="s">
        <v>754</v>
      </c>
      <c r="D97" s="18" t="s">
        <v>755</v>
      </c>
      <c r="E97" s="19" t="s">
        <v>182</v>
      </c>
      <c r="F97" s="9" t="s">
        <v>153</v>
      </c>
      <c r="G97" s="9">
        <v>14</v>
      </c>
      <c r="H97" s="3">
        <v>399833</v>
      </c>
      <c r="I97" s="19" t="s">
        <v>908</v>
      </c>
      <c r="J97" s="9" t="s">
        <v>910</v>
      </c>
      <c r="K97" s="9">
        <v>4</v>
      </c>
      <c r="L97" s="35">
        <v>80819786</v>
      </c>
      <c r="T97" s="33" t="str">
        <f>CONCATENATE(RRHH[[#This Row],[NOMBRES]]," ",RRHH[[#This Row],[1ER. APELLIDO]]," ",RRHH[[#This Row],[2DO. APELLIDO]])</f>
        <v>DANIEL ALEXIS RADIO PRESTA</v>
      </c>
    </row>
    <row r="98" spans="1:20" ht="15">
      <c r="A98" s="9" t="s">
        <v>756</v>
      </c>
      <c r="B98" s="18" t="s">
        <v>757</v>
      </c>
      <c r="C98" s="18" t="s">
        <v>252</v>
      </c>
      <c r="D98" s="18" t="s">
        <v>758</v>
      </c>
      <c r="E98" s="19" t="s">
        <v>759</v>
      </c>
      <c r="F98" s="9" t="s">
        <v>198</v>
      </c>
      <c r="G98" s="9">
        <v>5</v>
      </c>
      <c r="H98" s="3">
        <v>431656</v>
      </c>
      <c r="I98" s="19" t="s">
        <v>906</v>
      </c>
      <c r="J98" s="9" t="s">
        <v>907</v>
      </c>
      <c r="K98" s="9">
        <v>0</v>
      </c>
      <c r="L98" s="35">
        <v>93195830</v>
      </c>
      <c r="T98" s="33" t="str">
        <f>CONCATENATE(RRHH[[#This Row],[NOMBRES]]," ",RRHH[[#This Row],[1ER. APELLIDO]]," ",RRHH[[#This Row],[2DO. APELLIDO]])</f>
        <v>DANIEL RAFANIELLO MARTINEZ</v>
      </c>
    </row>
    <row r="99" spans="1:20" ht="15">
      <c r="A99" s="9" t="s">
        <v>760</v>
      </c>
      <c r="B99" s="18" t="s">
        <v>761</v>
      </c>
      <c r="C99" s="18" t="s">
        <v>762</v>
      </c>
      <c r="D99" s="18" t="s">
        <v>558</v>
      </c>
      <c r="E99" s="19" t="s">
        <v>358</v>
      </c>
      <c r="F99" s="9" t="s">
        <v>174</v>
      </c>
      <c r="G99" s="9">
        <v>5</v>
      </c>
      <c r="H99" s="3">
        <v>950005</v>
      </c>
      <c r="I99" s="19" t="s">
        <v>908</v>
      </c>
      <c r="J99" s="9" t="s">
        <v>907</v>
      </c>
      <c r="K99" s="9">
        <v>0</v>
      </c>
      <c r="L99" s="35">
        <v>94210822</v>
      </c>
      <c r="T99" s="33" t="str">
        <f>CONCATENATE(RRHH[[#This Row],[NOMBRES]]," ",RRHH[[#This Row],[1ER. APELLIDO]]," ",RRHH[[#This Row],[2DO. APELLIDO]])</f>
        <v>LUIS EDUARDO RAFFO RUSCH</v>
      </c>
    </row>
    <row r="100" spans="1:20" ht="15">
      <c r="A100" s="9" t="s">
        <v>763</v>
      </c>
      <c r="B100" s="18" t="s">
        <v>764</v>
      </c>
      <c r="C100" s="18" t="s">
        <v>765</v>
      </c>
      <c r="D100" s="18" t="s">
        <v>758</v>
      </c>
      <c r="E100" s="19" t="s">
        <v>419</v>
      </c>
      <c r="F100" s="9" t="s">
        <v>411</v>
      </c>
      <c r="G100" s="9">
        <v>14</v>
      </c>
      <c r="H100" s="3">
        <v>1853438</v>
      </c>
      <c r="I100" s="19" t="s">
        <v>909</v>
      </c>
      <c r="J100" s="9" t="s">
        <v>907</v>
      </c>
      <c r="K100" s="9">
        <v>4</v>
      </c>
      <c r="L100" s="35">
        <v>60536177</v>
      </c>
      <c r="T100" s="33" t="str">
        <f>CONCATENATE(RRHH[[#This Row],[NOMBRES]]," ",RRHH[[#This Row],[1ER. APELLIDO]]," ",RRHH[[#This Row],[2DO. APELLIDO]])</f>
        <v>DANIEL RAFULS FABREGAS</v>
      </c>
    </row>
    <row r="101" spans="1:20" ht="15">
      <c r="A101" s="9" t="s">
        <v>766</v>
      </c>
      <c r="B101" s="18" t="s">
        <v>767</v>
      </c>
      <c r="C101" s="18" t="s">
        <v>768</v>
      </c>
      <c r="D101" s="18" t="s">
        <v>769</v>
      </c>
      <c r="E101" s="19" t="s">
        <v>239</v>
      </c>
      <c r="F101" s="9" t="s">
        <v>213</v>
      </c>
      <c r="G101" s="9">
        <v>13</v>
      </c>
      <c r="H101" s="3">
        <v>699402</v>
      </c>
      <c r="I101" s="19" t="s">
        <v>912</v>
      </c>
      <c r="J101" s="9" t="s">
        <v>910</v>
      </c>
      <c r="K101" s="9">
        <v>3</v>
      </c>
      <c r="L101" s="35">
        <v>76447201</v>
      </c>
      <c r="T101" s="33" t="str">
        <f>CONCATENATE(RRHH[[#This Row],[NOMBRES]]," ",RRHH[[#This Row],[1ER. APELLIDO]]," ",RRHH[[#This Row],[2DO. APELLIDO]])</f>
        <v>WALKYRIA BEATRIZ RAGGIO FACCIOLI</v>
      </c>
    </row>
    <row r="102" spans="1:20" ht="15">
      <c r="A102" s="9" t="s">
        <v>770</v>
      </c>
      <c r="B102" s="18" t="s">
        <v>771</v>
      </c>
      <c r="C102" s="18" t="s">
        <v>772</v>
      </c>
      <c r="D102" s="18" t="s">
        <v>773</v>
      </c>
      <c r="E102" s="19" t="s">
        <v>344</v>
      </c>
      <c r="F102" s="9" t="s">
        <v>174</v>
      </c>
      <c r="G102" s="9">
        <v>15</v>
      </c>
      <c r="H102" s="3">
        <v>1173864</v>
      </c>
      <c r="I102" s="19" t="s">
        <v>906</v>
      </c>
      <c r="J102" s="9" t="s">
        <v>907</v>
      </c>
      <c r="K102" s="9">
        <v>3</v>
      </c>
      <c r="L102" s="35">
        <v>95224253</v>
      </c>
      <c r="T102" s="33" t="str">
        <f>CONCATENATE(RRHH[[#This Row],[NOMBRES]]," ",RRHH[[#This Row],[1ER. APELLIDO]]," ",RRHH[[#This Row],[2DO. APELLIDO]])</f>
        <v>ALVARO JAVIER RAMAGLI ODDERA</v>
      </c>
    </row>
    <row r="103" spans="1:20" ht="15">
      <c r="A103" s="9" t="s">
        <v>774</v>
      </c>
      <c r="B103" s="18" t="s">
        <v>775</v>
      </c>
      <c r="C103" s="18" t="s">
        <v>776</v>
      </c>
      <c r="D103" s="18" t="s">
        <v>777</v>
      </c>
      <c r="E103" s="19" t="s">
        <v>269</v>
      </c>
      <c r="F103" s="9" t="s">
        <v>213</v>
      </c>
      <c r="G103" s="9">
        <v>5</v>
      </c>
      <c r="H103" s="3">
        <v>774145</v>
      </c>
      <c r="I103" s="19" t="s">
        <v>908</v>
      </c>
      <c r="J103" s="9" t="s">
        <v>910</v>
      </c>
      <c r="K103" s="9">
        <v>2</v>
      </c>
      <c r="L103" s="35">
        <v>63759674</v>
      </c>
      <c r="T103" s="33" t="str">
        <f>CONCATENATE(RRHH[[#This Row],[NOMBRES]]," ",RRHH[[#This Row],[1ER. APELLIDO]]," ",RRHH[[#This Row],[2DO. APELLIDO]])</f>
        <v>HECTOR SAUL RAMELLA BARROS</v>
      </c>
    </row>
    <row r="104" spans="1:20" ht="15">
      <c r="A104" s="5" t="s">
        <v>778</v>
      </c>
      <c r="B104" s="18" t="s">
        <v>779</v>
      </c>
      <c r="C104" s="18" t="s">
        <v>780</v>
      </c>
      <c r="D104" s="18" t="s">
        <v>781</v>
      </c>
      <c r="E104" s="19" t="s">
        <v>726</v>
      </c>
      <c r="F104" s="9" t="s">
        <v>411</v>
      </c>
      <c r="G104" s="9">
        <v>17</v>
      </c>
      <c r="H104" s="3">
        <v>1875785</v>
      </c>
      <c r="I104" s="19" t="s">
        <v>908</v>
      </c>
      <c r="J104" s="9" t="s">
        <v>907</v>
      </c>
      <c r="K104" s="9">
        <v>3</v>
      </c>
      <c r="L104" s="35">
        <v>69620382</v>
      </c>
      <c r="T104" s="33" t="str">
        <f>CONCATENATE(RRHH[[#This Row],[NOMBRES]]," ",RRHH[[#This Row],[1ER. APELLIDO]]," ",RRHH[[#This Row],[2DO. APELLIDO]])</f>
        <v>RAQUEL RAMILLO DELFINO</v>
      </c>
    </row>
    <row r="105" spans="1:20" ht="15">
      <c r="A105" s="9" t="s">
        <v>782</v>
      </c>
      <c r="B105" s="18" t="s">
        <v>467</v>
      </c>
      <c r="C105" s="18" t="s">
        <v>783</v>
      </c>
      <c r="D105" s="18" t="s">
        <v>784</v>
      </c>
      <c r="E105" s="19" t="s">
        <v>529</v>
      </c>
      <c r="F105" s="9" t="s">
        <v>189</v>
      </c>
      <c r="G105" s="9">
        <v>21</v>
      </c>
      <c r="H105" s="3">
        <v>429608</v>
      </c>
      <c r="I105" s="19" t="s">
        <v>909</v>
      </c>
      <c r="J105" s="9" t="s">
        <v>907</v>
      </c>
      <c r="K105" s="9">
        <v>3</v>
      </c>
      <c r="L105" s="35">
        <v>72843335</v>
      </c>
      <c r="T105" s="33" t="str">
        <f>CONCATENATE(RRHH[[#This Row],[NOMBRES]]," ",RRHH[[#This Row],[1ER. APELLIDO]]," ",RRHH[[#This Row],[2DO. APELLIDO]])</f>
        <v>ANDRES ELIAS RAMIREZ MAISONABA</v>
      </c>
    </row>
    <row r="106" spans="1:20" ht="15">
      <c r="A106" s="9" t="s">
        <v>785</v>
      </c>
      <c r="B106" s="18" t="s">
        <v>467</v>
      </c>
      <c r="C106" s="18" t="s">
        <v>786</v>
      </c>
      <c r="D106" s="18" t="s">
        <v>787</v>
      </c>
      <c r="E106" s="19" t="s">
        <v>344</v>
      </c>
      <c r="F106" s="9" t="s">
        <v>306</v>
      </c>
      <c r="G106" s="9">
        <v>19</v>
      </c>
      <c r="H106" s="3">
        <v>398338</v>
      </c>
      <c r="I106" s="19" t="s">
        <v>912</v>
      </c>
      <c r="J106" s="9" t="s">
        <v>907</v>
      </c>
      <c r="K106" s="9">
        <v>3</v>
      </c>
      <c r="L106" s="35">
        <v>69643436</v>
      </c>
      <c r="T106" s="33" t="str">
        <f>CONCATENATE(RRHH[[#This Row],[NOMBRES]]," ",RRHH[[#This Row],[1ER. APELLIDO]]," ",RRHH[[#This Row],[2DO. APELLIDO]])</f>
        <v>ANGELICA BETRIZ RAMIREZ ABELLA</v>
      </c>
    </row>
    <row r="107" spans="1:20" ht="15">
      <c r="A107" s="9" t="s">
        <v>788</v>
      </c>
      <c r="B107" s="18" t="s">
        <v>789</v>
      </c>
      <c r="C107" s="18" t="s">
        <v>790</v>
      </c>
      <c r="D107" s="18" t="s">
        <v>334</v>
      </c>
      <c r="E107" s="19" t="s">
        <v>197</v>
      </c>
      <c r="F107" s="9" t="s">
        <v>411</v>
      </c>
      <c r="G107" s="9">
        <v>11</v>
      </c>
      <c r="H107" s="3">
        <v>1894931</v>
      </c>
      <c r="I107" s="19" t="s">
        <v>908</v>
      </c>
      <c r="J107" s="9" t="s">
        <v>907</v>
      </c>
      <c r="K107" s="9">
        <v>3</v>
      </c>
      <c r="L107" s="35">
        <v>61990795</v>
      </c>
      <c r="T107" s="33" t="str">
        <f>CONCATENATE(RRHH[[#This Row],[NOMBRES]]," ",RRHH[[#This Row],[1ER. APELLIDO]]," ",RRHH[[#This Row],[2DO. APELLIDO]])</f>
        <v>SILVIA RAMON MINIKES</v>
      </c>
    </row>
    <row r="108" spans="1:20" ht="15">
      <c r="A108" s="9" t="s">
        <v>791</v>
      </c>
      <c r="B108" s="18" t="s">
        <v>792</v>
      </c>
      <c r="C108" s="18" t="s">
        <v>485</v>
      </c>
      <c r="D108" s="18" t="s">
        <v>793</v>
      </c>
      <c r="E108" s="19" t="s">
        <v>188</v>
      </c>
      <c r="F108" s="9" t="s">
        <v>189</v>
      </c>
      <c r="G108" s="9">
        <v>8</v>
      </c>
      <c r="H108" s="3">
        <v>378684</v>
      </c>
      <c r="I108" s="19" t="s">
        <v>909</v>
      </c>
      <c r="J108" s="9" t="s">
        <v>910</v>
      </c>
      <c r="K108" s="9">
        <v>4</v>
      </c>
      <c r="L108" s="35">
        <v>75666583</v>
      </c>
      <c r="T108" s="33" t="str">
        <f>CONCATENATE(RRHH[[#This Row],[NOMBRES]]," ",RRHH[[#This Row],[1ER. APELLIDO]]," ",RRHH[[#This Row],[2DO. APELLIDO]])</f>
        <v>ARIEL ELBIO REYES RODRIGUEZ</v>
      </c>
    </row>
    <row r="109" spans="1:20" ht="15">
      <c r="A109" s="9" t="s">
        <v>794</v>
      </c>
      <c r="B109" s="18" t="s">
        <v>795</v>
      </c>
      <c r="C109" s="18" t="s">
        <v>796</v>
      </c>
      <c r="D109" s="18" t="s">
        <v>797</v>
      </c>
      <c r="E109" s="19" t="s">
        <v>173</v>
      </c>
      <c r="F109" s="9" t="s">
        <v>174</v>
      </c>
      <c r="G109" s="9">
        <v>11</v>
      </c>
      <c r="H109" s="3">
        <v>923748</v>
      </c>
      <c r="I109" s="19" t="s">
        <v>911</v>
      </c>
      <c r="J109" s="9" t="s">
        <v>907</v>
      </c>
      <c r="K109" s="9">
        <v>0</v>
      </c>
      <c r="L109" s="35">
        <v>79934098</v>
      </c>
      <c r="T109" s="33" t="str">
        <f>CONCATENATE(RRHH[[#This Row],[NOMBRES]]," ",RRHH[[#This Row],[1ER. APELLIDO]]," ",RRHH[[#This Row],[2DO. APELLIDO]])</f>
        <v>JORGE ROBERTO REYNA TEXEIRA</v>
      </c>
    </row>
    <row r="110" spans="1:20" ht="15">
      <c r="A110" s="9" t="s">
        <v>798</v>
      </c>
      <c r="B110" s="18" t="s">
        <v>799</v>
      </c>
      <c r="C110" s="18" t="s">
        <v>800</v>
      </c>
      <c r="D110" s="18" t="s">
        <v>801</v>
      </c>
      <c r="E110" s="19" t="s">
        <v>364</v>
      </c>
      <c r="F110" s="9" t="s">
        <v>153</v>
      </c>
      <c r="G110" s="9">
        <v>6</v>
      </c>
      <c r="H110" s="3">
        <v>343174</v>
      </c>
      <c r="I110" s="19" t="s">
        <v>912</v>
      </c>
      <c r="J110" s="9" t="s">
        <v>910</v>
      </c>
      <c r="K110" s="9">
        <v>1</v>
      </c>
      <c r="L110" s="35">
        <v>54363963</v>
      </c>
      <c r="T110" s="33" t="str">
        <f>CONCATENATE(RRHH[[#This Row],[NOMBRES]]," ",RRHH[[#This Row],[1ER. APELLIDO]]," ",RRHH[[#This Row],[2DO. APELLIDO]])</f>
        <v>ESTELA INES REYNO PRADO</v>
      </c>
    </row>
    <row r="111" spans="1:20" ht="15">
      <c r="A111" s="9" t="s">
        <v>802</v>
      </c>
      <c r="B111" s="18" t="s">
        <v>803</v>
      </c>
      <c r="C111" s="18" t="s">
        <v>804</v>
      </c>
      <c r="D111" s="18" t="s">
        <v>805</v>
      </c>
      <c r="E111" s="19" t="s">
        <v>219</v>
      </c>
      <c r="F111" s="9" t="s">
        <v>213</v>
      </c>
      <c r="G111" s="9">
        <v>15</v>
      </c>
      <c r="H111" s="3">
        <v>893778</v>
      </c>
      <c r="I111" s="19" t="s">
        <v>912</v>
      </c>
      <c r="J111" s="9" t="s">
        <v>907</v>
      </c>
      <c r="K111" s="9">
        <v>1</v>
      </c>
      <c r="L111" s="35">
        <v>62629751</v>
      </c>
      <c r="T111" s="33" t="str">
        <f>CONCATENATE(RRHH[[#This Row],[NOMBRES]]," ",RRHH[[#This Row],[1ER. APELLIDO]]," ",RRHH[[#This Row],[2DO. APELLIDO]])</f>
        <v>GUSTAVO MARIA REZZANO RUCKERT</v>
      </c>
    </row>
    <row r="112" spans="1:20" ht="15">
      <c r="A112" s="9" t="s">
        <v>806</v>
      </c>
      <c r="B112" s="18" t="s">
        <v>807</v>
      </c>
      <c r="C112" s="18" t="s">
        <v>808</v>
      </c>
      <c r="D112" s="18" t="s">
        <v>809</v>
      </c>
      <c r="E112" s="19" t="s">
        <v>810</v>
      </c>
      <c r="F112" s="9" t="s">
        <v>213</v>
      </c>
      <c r="G112" s="9">
        <v>7</v>
      </c>
      <c r="H112" s="3">
        <v>802711</v>
      </c>
      <c r="I112" s="19" t="s">
        <v>911</v>
      </c>
      <c r="J112" s="9" t="s">
        <v>907</v>
      </c>
      <c r="K112" s="9">
        <v>3</v>
      </c>
      <c r="L112" s="35">
        <v>49242667</v>
      </c>
      <c r="T112" s="33" t="str">
        <f>CONCATENATE(RRHH[[#This Row],[NOMBRES]]," ",RRHH[[#This Row],[1ER. APELLIDO]]," ",RRHH[[#This Row],[2DO. APELLIDO]])</f>
        <v>RODOLFO RIANI ARIETA</v>
      </c>
    </row>
    <row r="113" spans="1:20" ht="15">
      <c r="A113" s="9" t="s">
        <v>811</v>
      </c>
      <c r="B113" s="18" t="s">
        <v>812</v>
      </c>
      <c r="C113" s="18" t="s">
        <v>813</v>
      </c>
      <c r="D113" s="18" t="s">
        <v>814</v>
      </c>
      <c r="E113" s="19" t="s">
        <v>344</v>
      </c>
      <c r="F113" s="9" t="s">
        <v>306</v>
      </c>
      <c r="G113" s="9">
        <v>1</v>
      </c>
      <c r="H113" s="3">
        <v>425984</v>
      </c>
      <c r="I113" s="19" t="s">
        <v>912</v>
      </c>
      <c r="J113" s="9" t="s">
        <v>910</v>
      </c>
      <c r="K113" s="9">
        <v>1</v>
      </c>
      <c r="L113" s="35">
        <v>73221246</v>
      </c>
      <c r="T113" s="33" t="str">
        <f>CONCATENATE(RRHH[[#This Row],[NOMBRES]]," ",RRHH[[#This Row],[1ER. APELLIDO]]," ",RRHH[[#This Row],[2DO. APELLIDO]])</f>
        <v>MARÍA TERESA RIBAS REBOLLO</v>
      </c>
    </row>
    <row r="114" spans="1:20" ht="15">
      <c r="A114" s="9" t="s">
        <v>815</v>
      </c>
      <c r="B114" s="18" t="s">
        <v>816</v>
      </c>
      <c r="C114" s="18" t="s">
        <v>817</v>
      </c>
      <c r="D114" s="18" t="s">
        <v>818</v>
      </c>
      <c r="E114" s="19" t="s">
        <v>480</v>
      </c>
      <c r="F114" s="9" t="s">
        <v>317</v>
      </c>
      <c r="G114" s="9">
        <v>12</v>
      </c>
      <c r="H114" s="3">
        <v>215914</v>
      </c>
      <c r="I114" s="19" t="s">
        <v>912</v>
      </c>
      <c r="J114" s="9" t="s">
        <v>907</v>
      </c>
      <c r="K114" s="9">
        <v>4</v>
      </c>
      <c r="L114" s="35">
        <v>52594397</v>
      </c>
      <c r="T114" s="33" t="str">
        <f>CONCATENATE(RRHH[[#This Row],[NOMBRES]]," ",RRHH[[#This Row],[1ER. APELLIDO]]," ",RRHH[[#This Row],[2DO. APELLIDO]])</f>
        <v>WASHINGTON RAUL RIBEIRO TORRADO</v>
      </c>
    </row>
    <row r="115" spans="1:20" ht="15">
      <c r="A115" s="9" t="s">
        <v>819</v>
      </c>
      <c r="B115" s="18" t="s">
        <v>820</v>
      </c>
      <c r="C115" s="18" t="s">
        <v>821</v>
      </c>
      <c r="D115" s="18" t="s">
        <v>369</v>
      </c>
      <c r="E115" s="19" t="s">
        <v>296</v>
      </c>
      <c r="F115" s="9" t="s">
        <v>213</v>
      </c>
      <c r="G115" s="9">
        <v>17</v>
      </c>
      <c r="H115" s="3">
        <v>702911</v>
      </c>
      <c r="I115" s="19" t="s">
        <v>908</v>
      </c>
      <c r="J115" s="9" t="s">
        <v>910</v>
      </c>
      <c r="K115" s="9">
        <v>4</v>
      </c>
      <c r="L115" s="35">
        <v>55413441</v>
      </c>
      <c r="T115" s="33" t="str">
        <f>CONCATENATE(RRHH[[#This Row],[NOMBRES]]," ",RRHH[[#This Row],[1ER. APELLIDO]]," ",RRHH[[#This Row],[2DO. APELLIDO]])</f>
        <v>JORGE LUIS VAZQUEZ ROSA</v>
      </c>
    </row>
    <row r="116" spans="1:20" ht="15">
      <c r="A116" s="5" t="s">
        <v>822</v>
      </c>
      <c r="B116" s="18" t="s">
        <v>823</v>
      </c>
      <c r="C116" s="18" t="s">
        <v>824</v>
      </c>
      <c r="D116" s="18" t="s">
        <v>725</v>
      </c>
      <c r="E116" s="19" t="s">
        <v>409</v>
      </c>
      <c r="F116" s="9" t="s">
        <v>165</v>
      </c>
      <c r="G116" s="9">
        <v>15</v>
      </c>
      <c r="H116" s="3">
        <v>585529</v>
      </c>
      <c r="I116" s="19" t="s">
        <v>911</v>
      </c>
      <c r="J116" s="9" t="s">
        <v>910</v>
      </c>
      <c r="K116" s="9">
        <v>2</v>
      </c>
      <c r="L116" s="35">
        <v>56601163</v>
      </c>
      <c r="T116" s="33" t="str">
        <f>CONCATENATE(RRHH[[#This Row],[NOMBRES]]," ",RRHH[[#This Row],[1ER. APELLIDO]]," ",RRHH[[#This Row],[2DO. APELLIDO]])</f>
        <v>ALVARO VEGA LLANES</v>
      </c>
    </row>
    <row r="117" spans="1:20" ht="15">
      <c r="A117" s="9" t="s">
        <v>825</v>
      </c>
      <c r="B117" s="18" t="s">
        <v>826</v>
      </c>
      <c r="C117" s="18" t="s">
        <v>827</v>
      </c>
      <c r="D117" s="18" t="s">
        <v>828</v>
      </c>
      <c r="E117" s="24" t="s">
        <v>211</v>
      </c>
      <c r="F117" s="9" t="s">
        <v>306</v>
      </c>
      <c r="G117" s="9">
        <v>6</v>
      </c>
      <c r="H117" s="3">
        <v>307227</v>
      </c>
      <c r="I117" s="19" t="s">
        <v>908</v>
      </c>
      <c r="J117" s="9" t="s">
        <v>907</v>
      </c>
      <c r="K117" s="9">
        <v>3</v>
      </c>
      <c r="L117" s="35">
        <v>45493191</v>
      </c>
      <c r="T117" s="33" t="str">
        <f>CONCATENATE(RRHH[[#This Row],[NOMBRES]]," ",RRHH[[#This Row],[1ER. APELLIDO]]," ",RRHH[[#This Row],[2DO. APELLIDO]])</f>
        <v>ENRIQUE VIANA FERREIRA</v>
      </c>
    </row>
    <row r="118" spans="1:20" ht="15">
      <c r="A118" s="9" t="s">
        <v>829</v>
      </c>
      <c r="B118" s="18" t="s">
        <v>830</v>
      </c>
      <c r="C118" s="18" t="s">
        <v>485</v>
      </c>
      <c r="D118" s="18" t="s">
        <v>831</v>
      </c>
      <c r="E118" s="19" t="s">
        <v>173</v>
      </c>
      <c r="F118" s="9" t="s">
        <v>165</v>
      </c>
      <c r="G118" s="9">
        <v>20</v>
      </c>
      <c r="H118" s="3">
        <v>465676</v>
      </c>
      <c r="I118" s="19" t="s">
        <v>908</v>
      </c>
      <c r="J118" s="9" t="s">
        <v>907</v>
      </c>
      <c r="K118" s="9">
        <v>3</v>
      </c>
      <c r="L118" s="35">
        <v>96329435</v>
      </c>
      <c r="T118" s="33" t="str">
        <f>CONCATENATE(RRHH[[#This Row],[NOMBRES]]," ",RRHH[[#This Row],[1ER. APELLIDO]]," ",RRHH[[#This Row],[2DO. APELLIDO]])</f>
        <v>JOSE ANTONIO VICTORIA RODRIGUEZ</v>
      </c>
    </row>
    <row r="119" spans="1:20" ht="15">
      <c r="A119" s="9" t="s">
        <v>832</v>
      </c>
      <c r="B119" s="18" t="s">
        <v>833</v>
      </c>
      <c r="C119" s="18" t="s">
        <v>834</v>
      </c>
      <c r="D119" s="18" t="s">
        <v>632</v>
      </c>
      <c r="E119" s="19" t="s">
        <v>182</v>
      </c>
      <c r="F119" s="9" t="s">
        <v>213</v>
      </c>
      <c r="G119" s="9">
        <v>18</v>
      </c>
      <c r="H119" s="3">
        <v>659476</v>
      </c>
      <c r="I119" s="19" t="s">
        <v>906</v>
      </c>
      <c r="J119" s="9" t="s">
        <v>907</v>
      </c>
      <c r="K119" s="9">
        <v>4</v>
      </c>
      <c r="L119" s="35">
        <v>63230589</v>
      </c>
      <c r="T119" s="33" t="str">
        <f>CONCATENATE(RRHH[[#This Row],[NOMBRES]]," ",RRHH[[#This Row],[1ER. APELLIDO]]," ",RRHH[[#This Row],[2DO. APELLIDO]])</f>
        <v>GRACIELA VIDAL CASTRO</v>
      </c>
    </row>
    <row r="120" spans="1:20" ht="15">
      <c r="A120" s="9" t="s">
        <v>835</v>
      </c>
      <c r="B120" s="18" t="s">
        <v>836</v>
      </c>
      <c r="C120" s="18" t="s">
        <v>837</v>
      </c>
      <c r="D120" s="18" t="s">
        <v>838</v>
      </c>
      <c r="E120" s="19" t="s">
        <v>269</v>
      </c>
      <c r="F120" s="9" t="s">
        <v>189</v>
      </c>
      <c r="G120" s="9">
        <v>15</v>
      </c>
      <c r="H120" s="3">
        <v>360824</v>
      </c>
      <c r="I120" s="19" t="s">
        <v>908</v>
      </c>
      <c r="J120" s="9" t="s">
        <v>907</v>
      </c>
      <c r="K120" s="9">
        <v>4</v>
      </c>
      <c r="L120" s="35">
        <v>52347078</v>
      </c>
      <c r="T120" s="33" t="str">
        <f>CONCATENATE(RRHH[[#This Row],[NOMBRES]]," ",RRHH[[#This Row],[1ER. APELLIDO]]," ",RRHH[[#This Row],[2DO. APELLIDO]])</f>
        <v>ROSA CRISTINA ZUBILLAGA LENZNER</v>
      </c>
    </row>
    <row r="121" spans="1:20" ht="15">
      <c r="A121" s="13" t="s">
        <v>839</v>
      </c>
      <c r="B121" s="13" t="s">
        <v>840</v>
      </c>
      <c r="C121" s="13" t="s">
        <v>841</v>
      </c>
      <c r="D121" s="13" t="s">
        <v>842</v>
      </c>
      <c r="E121" s="36" t="s">
        <v>182</v>
      </c>
      <c r="F121" s="13" t="s">
        <v>174</v>
      </c>
      <c r="G121" s="13">
        <v>20</v>
      </c>
      <c r="H121" s="37">
        <v>1033516</v>
      </c>
      <c r="I121" s="36" t="s">
        <v>906</v>
      </c>
      <c r="J121" s="13" t="s">
        <v>907</v>
      </c>
      <c r="K121" s="13">
        <v>2</v>
      </c>
      <c r="L121" s="38">
        <v>56895194</v>
      </c>
      <c r="T121" s="33" t="str">
        <f>CONCATENATE(RRHH[[#This Row],[NOMBRES]]," ",RRHH[[#This Row],[1ER. APELLIDO]]," ",RRHH[[#This Row],[2DO. APELLIDO]])</f>
        <v>FRANCISCO ADHEMAR ZUNINO TORTEROLA</v>
      </c>
    </row>
    <row r="122" spans="1:20" s="33" customFormat="1" ht="15">
      <c r="A122" s="23"/>
      <c r="B122" s="23"/>
      <c r="C122" s="23"/>
      <c r="D122" s="23"/>
      <c r="E122" s="19"/>
      <c r="F122" s="23"/>
      <c r="G122" s="23"/>
      <c r="H122" s="3"/>
      <c r="I122" s="19"/>
      <c r="J122" s="23"/>
      <c r="K122" s="23"/>
      <c r="L122" s="35"/>
    </row>
    <row r="123" spans="1:20" s="33" customFormat="1" ht="18" customHeight="1">
      <c r="A123" s="23"/>
      <c r="B123" s="23"/>
      <c r="C123" s="23"/>
      <c r="D123" s="23"/>
      <c r="E123" s="19"/>
      <c r="F123" s="23"/>
      <c r="G123" s="23"/>
      <c r="H123" s="3"/>
      <c r="I123" s="19"/>
      <c r="J123" s="23"/>
      <c r="K123" s="23"/>
      <c r="L123" s="35"/>
    </row>
    <row r="124" spans="1:20" s="33" customFormat="1" ht="15">
      <c r="A124" s="23"/>
      <c r="B124" s="23"/>
      <c r="C124" s="23"/>
      <c r="D124" s="23"/>
      <c r="E124" s="19"/>
      <c r="F124" s="23"/>
      <c r="G124" s="23"/>
      <c r="H124" s="3"/>
      <c r="I124" s="19"/>
      <c r="J124" s="23"/>
      <c r="K124" s="23"/>
      <c r="L124" s="35"/>
    </row>
    <row r="125" spans="1:20" s="33" customFormat="1" ht="14.45" hidden="1" customHeight="1">
      <c r="A125" s="23" t="s">
        <v>913</v>
      </c>
      <c r="B125" s="23" t="s">
        <v>914</v>
      </c>
      <c r="C125" s="23" t="s">
        <v>915</v>
      </c>
      <c r="D125" s="23" t="s">
        <v>916</v>
      </c>
      <c r="E125" s="19" t="s">
        <v>917</v>
      </c>
      <c r="F125" s="23" t="s">
        <v>905</v>
      </c>
      <c r="G125" s="23">
        <v>22</v>
      </c>
      <c r="H125" s="3">
        <v>2000000</v>
      </c>
      <c r="I125" s="19" t="s">
        <v>892</v>
      </c>
      <c r="J125" s="23" t="s">
        <v>893</v>
      </c>
      <c r="K125" s="23">
        <v>0</v>
      </c>
      <c r="L125" s="35">
        <v>75489605</v>
      </c>
    </row>
    <row r="126" spans="1:20" s="33" customFormat="1" ht="15">
      <c r="A126" s="23"/>
      <c r="B126" s="23"/>
      <c r="C126" s="23"/>
      <c r="D126" s="23"/>
      <c r="E126" s="19"/>
      <c r="F126" s="23"/>
      <c r="G126" s="23"/>
      <c r="H126" s="3"/>
      <c r="I126" s="19"/>
      <c r="J126" s="23"/>
      <c r="K126" s="23"/>
      <c r="L126" s="35"/>
    </row>
    <row r="127" spans="1:20" s="33" customFormat="1" ht="15">
      <c r="A127" s="23"/>
      <c r="B127" s="23"/>
      <c r="C127" s="23"/>
      <c r="D127" s="23"/>
      <c r="E127" s="19"/>
      <c r="F127" s="23"/>
      <c r="G127" s="23"/>
      <c r="H127" s="3"/>
      <c r="I127" s="19"/>
      <c r="J127" s="23"/>
      <c r="K127" s="23"/>
      <c r="L127" s="35"/>
    </row>
    <row r="128" spans="1:20" s="33" customFormat="1" ht="15">
      <c r="A128" s="23"/>
      <c r="B128" s="23"/>
      <c r="C128" s="23"/>
      <c r="D128" s="23"/>
      <c r="E128" s="19"/>
      <c r="F128" s="23"/>
      <c r="G128" s="23"/>
      <c r="H128" s="3"/>
      <c r="I128" s="19"/>
      <c r="J128" s="23"/>
      <c r="K128" s="23"/>
      <c r="L128" s="35"/>
    </row>
    <row r="129" spans="1:12" s="33" customFormat="1" ht="15">
      <c r="A129" s="23"/>
      <c r="B129" s="23"/>
      <c r="C129" s="23"/>
      <c r="D129" s="23"/>
      <c r="E129" s="19"/>
      <c r="F129" s="23"/>
      <c r="G129" s="23"/>
      <c r="H129" s="3"/>
      <c r="I129" s="19"/>
      <c r="J129" s="23"/>
      <c r="K129" s="23"/>
      <c r="L129" s="35"/>
    </row>
    <row r="130" spans="1:12" s="33" customFormat="1" ht="15">
      <c r="A130" s="23"/>
      <c r="B130" s="23"/>
      <c r="C130" s="23"/>
      <c r="D130" s="23"/>
      <c r="E130" s="19"/>
      <c r="F130" s="23"/>
      <c r="G130" s="23"/>
      <c r="H130" s="3"/>
      <c r="I130" s="19"/>
      <c r="J130" s="23"/>
      <c r="K130" s="23"/>
      <c r="L130" s="35"/>
    </row>
    <row r="131" spans="1:12" s="33" customFormat="1" ht="15">
      <c r="A131" s="23"/>
      <c r="B131" s="23"/>
      <c r="C131" s="23"/>
      <c r="D131" s="23"/>
      <c r="E131" s="19"/>
      <c r="F131" s="23"/>
      <c r="G131" s="23"/>
      <c r="H131" s="3"/>
      <c r="I131" s="19"/>
      <c r="J131" s="23"/>
      <c r="K131" s="23"/>
      <c r="L131" s="35"/>
    </row>
    <row r="132" spans="1:12" s="33" customFormat="1" ht="15">
      <c r="A132" s="13"/>
      <c r="B132" s="13"/>
      <c r="C132" s="13"/>
      <c r="D132" s="13"/>
      <c r="E132" s="36"/>
      <c r="F132" s="13"/>
      <c r="G132" s="13"/>
      <c r="H132" s="37"/>
      <c r="I132" s="36"/>
      <c r="J132" s="13"/>
      <c r="K132" s="13"/>
      <c r="L132" s="38"/>
    </row>
    <row r="133" spans="1:12" s="33" customFormat="1" ht="15">
      <c r="A133" s="91"/>
      <c r="B133" s="91"/>
      <c r="C133" s="91"/>
      <c r="D133" s="91"/>
      <c r="E133" s="92"/>
      <c r="F133" s="91"/>
      <c r="G133" s="91"/>
      <c r="H133" s="93"/>
      <c r="I133" s="92"/>
      <c r="J133" s="91"/>
      <c r="K133" s="91"/>
      <c r="L133" s="50"/>
    </row>
    <row r="134" spans="1:12" s="33" customFormat="1" ht="15">
      <c r="A134" s="91"/>
      <c r="B134" s="91"/>
      <c r="C134" s="91"/>
      <c r="D134" s="91"/>
      <c r="E134" s="92"/>
      <c r="F134" s="91"/>
      <c r="G134" s="91"/>
      <c r="H134" s="93"/>
      <c r="I134" s="92"/>
      <c r="J134" s="91"/>
      <c r="K134" s="91"/>
      <c r="L134" s="50"/>
    </row>
    <row r="135" spans="1:12" ht="15">
      <c r="E135" s="27"/>
      <c r="G135" s="28"/>
      <c r="H135" s="8"/>
      <c r="I135" s="29"/>
    </row>
    <row r="136" spans="1:12" ht="15">
      <c r="E136" s="27"/>
      <c r="G136" s="28"/>
    </row>
    <row r="137" spans="1:12" ht="15">
      <c r="E137" s="27"/>
      <c r="G137" s="28"/>
    </row>
    <row r="138" spans="1:12" ht="15">
      <c r="E138" s="27"/>
      <c r="G138" s="28"/>
    </row>
    <row r="139" spans="1:12" ht="15">
      <c r="E139" s="27"/>
      <c r="G139" s="28"/>
    </row>
    <row r="140" spans="1:12" ht="15">
      <c r="E140" s="27"/>
      <c r="G140" s="28"/>
    </row>
    <row r="141" spans="1:12" ht="15">
      <c r="E141" s="27"/>
      <c r="G141" s="28"/>
    </row>
    <row r="142" spans="1:12" ht="15">
      <c r="E142" s="27"/>
      <c r="G142" s="28"/>
    </row>
    <row r="143" spans="1:12" ht="15">
      <c r="E143" s="27"/>
      <c r="G143" s="28"/>
    </row>
    <row r="144" spans="1:12" ht="15">
      <c r="E144" s="27"/>
      <c r="G144" s="28"/>
    </row>
    <row r="145" spans="5:7" ht="15">
      <c r="E145" s="27"/>
      <c r="G145" s="28"/>
    </row>
    <row r="146" spans="5:7" ht="15">
      <c r="E146" s="27"/>
      <c r="G146" s="28"/>
    </row>
    <row r="147" spans="5:7" ht="15">
      <c r="E147" s="27"/>
      <c r="G147" s="28"/>
    </row>
    <row r="148" spans="5:7" ht="15">
      <c r="E148" s="27"/>
      <c r="G148" s="28"/>
    </row>
    <row r="149" spans="5:7" ht="15">
      <c r="E149" s="27"/>
      <c r="G149" s="28"/>
    </row>
    <row r="150" spans="5:7" ht="15">
      <c r="E150" s="27"/>
      <c r="G150" s="28"/>
    </row>
    <row r="151" spans="5:7" ht="15">
      <c r="E151" s="27"/>
      <c r="G151" s="28"/>
    </row>
    <row r="152" spans="5:7" ht="15">
      <c r="E152" s="27"/>
      <c r="G152" s="28"/>
    </row>
    <row r="153" spans="5:7" ht="15">
      <c r="E153" s="27"/>
      <c r="G153" s="28"/>
    </row>
    <row r="154" spans="5:7" ht="15">
      <c r="E154" s="27"/>
      <c r="G154" s="28"/>
    </row>
    <row r="155" spans="5:7" ht="15">
      <c r="E155" s="27"/>
      <c r="G155" s="28"/>
    </row>
    <row r="156" spans="5:7" ht="15">
      <c r="E156" s="27"/>
      <c r="G156" s="28"/>
    </row>
    <row r="157" spans="5:7" ht="15">
      <c r="E157" s="27"/>
      <c r="G157" s="28"/>
    </row>
    <row r="158" spans="5:7" ht="15">
      <c r="E158" s="27"/>
      <c r="G158" s="28"/>
    </row>
    <row r="159" spans="5:7" ht="15">
      <c r="E159" s="27"/>
      <c r="G159" s="28"/>
    </row>
    <row r="160" spans="5:7" ht="15">
      <c r="E160" s="27"/>
      <c r="G160" s="28"/>
    </row>
    <row r="161" spans="5:7" ht="15">
      <c r="E161" s="27"/>
      <c r="G161" s="28"/>
    </row>
    <row r="162" spans="5:7" ht="15">
      <c r="E162" s="27"/>
      <c r="G162" s="28"/>
    </row>
    <row r="163" spans="5:7" ht="15">
      <c r="E163" s="27"/>
      <c r="G163" s="28"/>
    </row>
    <row r="164" spans="5:7" ht="15">
      <c r="E164" s="27"/>
      <c r="G164" s="28"/>
    </row>
    <row r="165" spans="5:7" ht="15">
      <c r="E165" s="27"/>
      <c r="G165" s="28"/>
    </row>
    <row r="166" spans="5:7" ht="15">
      <c r="E166" s="27"/>
      <c r="G166" s="28"/>
    </row>
    <row r="167" spans="5:7" ht="15">
      <c r="E167" s="27"/>
      <c r="G167" s="28"/>
    </row>
    <row r="168" spans="5:7" ht="15">
      <c r="E168" s="27"/>
      <c r="G168" s="28"/>
    </row>
    <row r="169" spans="5:7" ht="15">
      <c r="E169" s="27"/>
      <c r="G169" s="28"/>
    </row>
    <row r="170" spans="5:7" ht="15">
      <c r="E170" s="27"/>
      <c r="G170" s="28"/>
    </row>
    <row r="171" spans="5:7" ht="15">
      <c r="E171" s="27"/>
      <c r="G171" s="28"/>
    </row>
    <row r="172" spans="5:7" ht="15">
      <c r="E172" s="27"/>
      <c r="G172" s="28"/>
    </row>
    <row r="173" spans="5:7" ht="15">
      <c r="E173" s="27"/>
      <c r="G173" s="28"/>
    </row>
    <row r="174" spans="5:7" ht="15">
      <c r="E174" s="27"/>
      <c r="G174" s="28"/>
    </row>
    <row r="175" spans="5:7" ht="15">
      <c r="E175" s="27"/>
      <c r="G175" s="28"/>
    </row>
    <row r="176" spans="5:7" ht="15">
      <c r="E176" s="27"/>
      <c r="G176" s="28"/>
    </row>
    <row r="177" spans="5:7" ht="15">
      <c r="E177" s="27"/>
      <c r="G177" s="28"/>
    </row>
    <row r="178" spans="5:7" ht="15">
      <c r="E178" s="27"/>
      <c r="G178" s="28"/>
    </row>
    <row r="179" spans="5:7" ht="15">
      <c r="E179" s="27"/>
      <c r="G179" s="28"/>
    </row>
    <row r="180" spans="5:7" ht="15">
      <c r="E180" s="27"/>
      <c r="G180" s="28"/>
    </row>
    <row r="181" spans="5:7" ht="15">
      <c r="E181" s="27"/>
      <c r="G181" s="28"/>
    </row>
    <row r="182" spans="5:7" ht="15">
      <c r="E182" s="27"/>
      <c r="G182" s="28"/>
    </row>
    <row r="183" spans="5:7" ht="15">
      <c r="E183" s="27"/>
      <c r="G183" s="28"/>
    </row>
    <row r="184" spans="5:7" ht="15">
      <c r="E184" s="27"/>
      <c r="G184" s="28"/>
    </row>
    <row r="185" spans="5:7" ht="15">
      <c r="E185" s="27"/>
      <c r="G185" s="28"/>
    </row>
    <row r="186" spans="5:7" ht="15">
      <c r="E186" s="27"/>
      <c r="G186" s="28"/>
    </row>
    <row r="187" spans="5:7" ht="15">
      <c r="E187" s="27"/>
      <c r="G187" s="28"/>
    </row>
    <row r="188" spans="5:7" ht="15">
      <c r="E188" s="27"/>
      <c r="G188" s="28"/>
    </row>
    <row r="189" spans="5:7" ht="15">
      <c r="E189" s="27"/>
      <c r="G189" s="28"/>
    </row>
    <row r="190" spans="5:7" ht="15">
      <c r="E190" s="27"/>
      <c r="G190" s="28"/>
    </row>
    <row r="191" spans="5:7" ht="15">
      <c r="E191" s="27"/>
      <c r="G191" s="28"/>
    </row>
    <row r="192" spans="5:7" ht="15">
      <c r="E192" s="27"/>
      <c r="G192" s="28"/>
    </row>
    <row r="193" spans="5:7" ht="15">
      <c r="E193" s="27"/>
      <c r="G193" s="28"/>
    </row>
    <row r="194" spans="5:7" ht="15">
      <c r="E194" s="27"/>
      <c r="G194" s="28"/>
    </row>
    <row r="195" spans="5:7" ht="15">
      <c r="E195" s="27"/>
      <c r="G195" s="28"/>
    </row>
    <row r="196" spans="5:7" ht="15">
      <c r="E196" s="27"/>
      <c r="G196" s="28"/>
    </row>
    <row r="197" spans="5:7" ht="15">
      <c r="E197" s="27"/>
      <c r="G197" s="28"/>
    </row>
    <row r="198" spans="5:7" ht="15">
      <c r="E198" s="27"/>
      <c r="G198" s="28"/>
    </row>
    <row r="199" spans="5:7" ht="15">
      <c r="E199" s="27"/>
      <c r="G199" s="28"/>
    </row>
    <row r="200" spans="5:7" ht="15">
      <c r="E200" s="27"/>
      <c r="G200" s="28"/>
    </row>
    <row r="201" spans="5:7" ht="15">
      <c r="E201" s="27"/>
      <c r="G201" s="28"/>
    </row>
    <row r="202" spans="5:7" ht="15">
      <c r="E202" s="27"/>
      <c r="G202" s="28"/>
    </row>
    <row r="203" spans="5:7" ht="15">
      <c r="E203" s="27"/>
      <c r="G203" s="28"/>
    </row>
    <row r="204" spans="5:7" ht="15">
      <c r="E204" s="27"/>
      <c r="G204" s="28"/>
    </row>
    <row r="205" spans="5:7" ht="15">
      <c r="E205" s="27"/>
      <c r="G205" s="28"/>
    </row>
    <row r="206" spans="5:7" ht="15">
      <c r="E206" s="27"/>
      <c r="G206" s="28"/>
    </row>
    <row r="207" spans="5:7" ht="15">
      <c r="E207" s="27"/>
      <c r="G207" s="28"/>
    </row>
    <row r="208" spans="5:7" ht="15">
      <c r="E208" s="27"/>
      <c r="G208" s="28"/>
    </row>
    <row r="209" spans="5:7" ht="15">
      <c r="E209" s="27"/>
      <c r="G209" s="28"/>
    </row>
    <row r="210" spans="5:7" ht="15">
      <c r="E210" s="27"/>
      <c r="G210" s="28"/>
    </row>
    <row r="211" spans="5:7" ht="15">
      <c r="E211" s="27"/>
      <c r="G211" s="28"/>
    </row>
    <row r="212" spans="5:7" ht="15">
      <c r="E212" s="27"/>
      <c r="G212" s="28"/>
    </row>
    <row r="213" spans="5:7" ht="15">
      <c r="E213" s="27"/>
      <c r="G213" s="28"/>
    </row>
    <row r="214" spans="5:7" ht="15">
      <c r="E214" s="27"/>
      <c r="G214" s="28"/>
    </row>
    <row r="215" spans="5:7" ht="15">
      <c r="E215" s="27"/>
      <c r="G215" s="28"/>
    </row>
    <row r="216" spans="5:7" ht="15">
      <c r="E216" s="27"/>
      <c r="G216" s="28"/>
    </row>
    <row r="217" spans="5:7" ht="15">
      <c r="E217" s="27"/>
      <c r="G217" s="28"/>
    </row>
    <row r="218" spans="5:7" ht="15">
      <c r="E218" s="27"/>
      <c r="G218" s="28"/>
    </row>
    <row r="219" spans="5:7" ht="15">
      <c r="E219" s="27"/>
      <c r="G219" s="28"/>
    </row>
    <row r="220" spans="5:7" ht="15">
      <c r="E220" s="27"/>
      <c r="G220" s="28"/>
    </row>
    <row r="221" spans="5:7" ht="15">
      <c r="E221" s="27"/>
      <c r="G221" s="28"/>
    </row>
    <row r="222" spans="5:7" ht="15">
      <c r="E222" s="27"/>
      <c r="G222" s="28"/>
    </row>
    <row r="223" spans="5:7" ht="15">
      <c r="E223" s="27"/>
      <c r="G223" s="28"/>
    </row>
    <row r="224" spans="5:7" ht="15">
      <c r="E224" s="27"/>
      <c r="G224" s="28"/>
    </row>
    <row r="225" spans="5:7" ht="15">
      <c r="E225" s="27"/>
      <c r="G225" s="28"/>
    </row>
    <row r="226" spans="5:7" ht="15">
      <c r="E226" s="27"/>
      <c r="G226" s="28"/>
    </row>
    <row r="227" spans="5:7" ht="15">
      <c r="E227" s="27"/>
      <c r="G227" s="28"/>
    </row>
    <row r="228" spans="5:7" ht="15">
      <c r="E228" s="27"/>
      <c r="G228" s="28"/>
    </row>
    <row r="229" spans="5:7" ht="15">
      <c r="E229" s="27"/>
      <c r="G229" s="28"/>
    </row>
    <row r="230" spans="5:7" ht="15">
      <c r="E230" s="27"/>
      <c r="G230" s="28"/>
    </row>
    <row r="231" spans="5:7" ht="15">
      <c r="E231" s="27"/>
      <c r="G231" s="28"/>
    </row>
    <row r="232" spans="5:7" ht="15">
      <c r="E232" s="27"/>
      <c r="G232" s="28"/>
    </row>
    <row r="233" spans="5:7" ht="15">
      <c r="E233" s="27"/>
      <c r="G233" s="28"/>
    </row>
    <row r="234" spans="5:7" ht="15">
      <c r="E234" s="27"/>
      <c r="G234" s="28"/>
    </row>
    <row r="235" spans="5:7" ht="15">
      <c r="E235" s="27"/>
      <c r="G235" s="28"/>
    </row>
    <row r="236" spans="5:7" ht="15">
      <c r="E236" s="27"/>
      <c r="G236" s="28"/>
    </row>
    <row r="237" spans="5:7" ht="15">
      <c r="E237" s="27"/>
      <c r="G237" s="28"/>
    </row>
    <row r="238" spans="5:7" ht="15">
      <c r="E238" s="27"/>
      <c r="G238" s="28"/>
    </row>
    <row r="239" spans="5:7" ht="15">
      <c r="E239" s="27"/>
      <c r="G239" s="28"/>
    </row>
    <row r="240" spans="5:7" ht="15">
      <c r="E240" s="27"/>
      <c r="G240" s="28"/>
    </row>
    <row r="241" spans="5:7" ht="15">
      <c r="E241" s="27"/>
      <c r="G241" s="28"/>
    </row>
    <row r="242" spans="5:7" ht="15">
      <c r="E242" s="27"/>
      <c r="G242" s="28"/>
    </row>
    <row r="243" spans="5:7" ht="15">
      <c r="E243" s="27"/>
      <c r="G243" s="28"/>
    </row>
    <row r="244" spans="5:7" ht="15">
      <c r="E244" s="27"/>
      <c r="G244" s="28"/>
    </row>
    <row r="245" spans="5:7" ht="15">
      <c r="E245" s="27"/>
      <c r="G245" s="28"/>
    </row>
    <row r="246" spans="5:7" ht="15">
      <c r="E246" s="27"/>
      <c r="G246" s="28"/>
    </row>
    <row r="247" spans="5:7" ht="15">
      <c r="E247" s="27"/>
      <c r="G247" s="28"/>
    </row>
    <row r="248" spans="5:7" ht="15">
      <c r="E248" s="27"/>
      <c r="G248" s="28"/>
    </row>
    <row r="249" spans="5:7" ht="15">
      <c r="E249" s="27"/>
      <c r="G249" s="28"/>
    </row>
    <row r="250" spans="5:7" ht="15">
      <c r="E250" s="27"/>
      <c r="G250" s="28"/>
    </row>
    <row r="251" spans="5:7" ht="15">
      <c r="E251" s="27"/>
      <c r="G251" s="28"/>
    </row>
    <row r="252" spans="5:7" ht="15">
      <c r="E252" s="27"/>
      <c r="G252" s="28"/>
    </row>
    <row r="253" spans="5:7" ht="15">
      <c r="E253" s="27"/>
      <c r="G253" s="28"/>
    </row>
    <row r="254" spans="5:7" ht="15">
      <c r="E254" s="27"/>
      <c r="G254" s="28"/>
    </row>
    <row r="255" spans="5:7" ht="15">
      <c r="E255" s="27"/>
      <c r="G255" s="28"/>
    </row>
    <row r="256" spans="5:7" ht="15">
      <c r="E256" s="27"/>
      <c r="G256" s="28"/>
    </row>
    <row r="257" spans="5:7" ht="15">
      <c r="E257" s="27"/>
      <c r="G257" s="28"/>
    </row>
    <row r="258" spans="5:7" ht="15">
      <c r="E258" s="27"/>
      <c r="G258" s="28"/>
    </row>
    <row r="259" spans="5:7" ht="15">
      <c r="E259" s="27"/>
      <c r="G259" s="28"/>
    </row>
    <row r="260" spans="5:7" ht="15">
      <c r="E260" s="27"/>
      <c r="G260" s="28"/>
    </row>
    <row r="261" spans="5:7" ht="15">
      <c r="E261" s="27"/>
      <c r="G261" s="28"/>
    </row>
    <row r="262" spans="5:7" ht="15">
      <c r="E262" s="27"/>
      <c r="G262" s="28"/>
    </row>
    <row r="263" spans="5:7" ht="15">
      <c r="E263" s="27"/>
      <c r="G263" s="28"/>
    </row>
    <row r="264" spans="5:7" ht="15">
      <c r="E264" s="27"/>
      <c r="G264" s="28"/>
    </row>
    <row r="265" spans="5:7" ht="15">
      <c r="E265" s="27"/>
      <c r="G265" s="28"/>
    </row>
    <row r="266" spans="5:7" ht="15">
      <c r="E266" s="27"/>
      <c r="G266" s="28"/>
    </row>
    <row r="267" spans="5:7" ht="15">
      <c r="E267" s="27"/>
      <c r="G267" s="28"/>
    </row>
    <row r="268" spans="5:7" ht="15">
      <c r="E268" s="27"/>
      <c r="G268" s="28"/>
    </row>
    <row r="269" spans="5:7" ht="15">
      <c r="E269" s="27"/>
      <c r="G269" s="28"/>
    </row>
    <row r="270" spans="5:7" ht="15">
      <c r="E270" s="27"/>
      <c r="G270" s="28"/>
    </row>
    <row r="271" spans="5:7" ht="15">
      <c r="E271" s="27"/>
      <c r="G271" s="28"/>
    </row>
    <row r="272" spans="5:7" ht="15">
      <c r="E272" s="27"/>
      <c r="G272" s="28"/>
    </row>
    <row r="273" spans="5:7" ht="15">
      <c r="E273" s="27"/>
      <c r="G273" s="28"/>
    </row>
    <row r="274" spans="5:7" ht="15">
      <c r="E274" s="27"/>
      <c r="G274" s="28"/>
    </row>
    <row r="275" spans="5:7" ht="15">
      <c r="E275" s="27"/>
      <c r="G275" s="28"/>
    </row>
    <row r="276" spans="5:7" ht="15">
      <c r="E276" s="27"/>
      <c r="G276" s="28"/>
    </row>
    <row r="277" spans="5:7" ht="15">
      <c r="E277" s="27"/>
      <c r="G277" s="28"/>
    </row>
    <row r="278" spans="5:7" ht="15">
      <c r="E278" s="27"/>
      <c r="G278" s="28"/>
    </row>
    <row r="279" spans="5:7" ht="15">
      <c r="E279" s="27"/>
      <c r="G279" s="28"/>
    </row>
    <row r="280" spans="5:7" ht="15">
      <c r="E280" s="27"/>
      <c r="G280" s="28"/>
    </row>
    <row r="281" spans="5:7" ht="15">
      <c r="E281" s="27"/>
      <c r="G281" s="28"/>
    </row>
    <row r="282" spans="5:7" ht="15">
      <c r="E282" s="27"/>
      <c r="G282" s="28"/>
    </row>
    <row r="283" spans="5:7" ht="15">
      <c r="E283" s="27"/>
      <c r="G283" s="28"/>
    </row>
    <row r="284" spans="5:7" ht="15">
      <c r="E284" s="27"/>
      <c r="G284" s="28"/>
    </row>
    <row r="285" spans="5:7" ht="15">
      <c r="E285" s="27"/>
      <c r="G285" s="28"/>
    </row>
    <row r="286" spans="5:7" ht="15">
      <c r="E286" s="27"/>
      <c r="G286" s="28"/>
    </row>
    <row r="287" spans="5:7" ht="15">
      <c r="E287" s="27"/>
      <c r="G287" s="28"/>
    </row>
    <row r="288" spans="5:7" ht="15">
      <c r="E288" s="27"/>
      <c r="G288" s="28"/>
    </row>
    <row r="289" spans="5:7" ht="15">
      <c r="E289" s="27"/>
      <c r="G289" s="28"/>
    </row>
    <row r="290" spans="5:7" ht="15">
      <c r="E290" s="27"/>
      <c r="G290" s="28"/>
    </row>
    <row r="291" spans="5:7" ht="15">
      <c r="E291" s="27"/>
      <c r="G291" s="28"/>
    </row>
    <row r="292" spans="5:7" ht="15">
      <c r="E292" s="27"/>
      <c r="G292" s="28"/>
    </row>
    <row r="293" spans="5:7" ht="15">
      <c r="E293" s="27"/>
      <c r="G293" s="28"/>
    </row>
    <row r="294" spans="5:7" ht="15">
      <c r="E294" s="27"/>
      <c r="G294" s="28"/>
    </row>
    <row r="295" spans="5:7" ht="15">
      <c r="E295" s="27"/>
      <c r="G295" s="28"/>
    </row>
    <row r="296" spans="5:7" ht="15">
      <c r="E296" s="27"/>
      <c r="G296" s="28"/>
    </row>
    <row r="297" spans="5:7" ht="15">
      <c r="E297" s="27"/>
      <c r="G297" s="28"/>
    </row>
    <row r="298" spans="5:7" ht="15">
      <c r="E298" s="27"/>
      <c r="G298" s="28"/>
    </row>
    <row r="299" spans="5:7" ht="15">
      <c r="E299" s="27"/>
      <c r="G299" s="28"/>
    </row>
    <row r="300" spans="5:7" ht="15">
      <c r="E300" s="27"/>
      <c r="G300" s="28"/>
    </row>
    <row r="301" spans="5:7" ht="15">
      <c r="E301" s="27"/>
      <c r="G301" s="28"/>
    </row>
    <row r="302" spans="5:7" ht="15">
      <c r="E302" s="27"/>
      <c r="G302" s="28"/>
    </row>
    <row r="303" spans="5:7" ht="15">
      <c r="E303" s="27"/>
      <c r="G303" s="28"/>
    </row>
    <row r="304" spans="5:7" ht="15">
      <c r="E304" s="27"/>
      <c r="G304" s="28"/>
    </row>
    <row r="305" spans="5:7" ht="15">
      <c r="E305" s="27"/>
      <c r="G305" s="28"/>
    </row>
    <row r="306" spans="5:7" ht="15">
      <c r="E306" s="27"/>
      <c r="G306" s="28"/>
    </row>
    <row r="307" spans="5:7" ht="15">
      <c r="E307" s="27"/>
      <c r="G307" s="28"/>
    </row>
    <row r="308" spans="5:7" ht="15">
      <c r="E308" s="27"/>
      <c r="G308" s="28"/>
    </row>
    <row r="309" spans="5:7" ht="15">
      <c r="E309" s="27"/>
      <c r="G309" s="28"/>
    </row>
    <row r="310" spans="5:7" ht="15">
      <c r="E310" s="27"/>
      <c r="G310" s="28"/>
    </row>
    <row r="311" spans="5:7" ht="15">
      <c r="E311" s="27"/>
      <c r="G311" s="28"/>
    </row>
    <row r="312" spans="5:7" ht="15">
      <c r="E312" s="27"/>
      <c r="G312" s="28"/>
    </row>
    <row r="313" spans="5:7" ht="15">
      <c r="E313" s="27"/>
      <c r="G313" s="28"/>
    </row>
    <row r="314" spans="5:7" ht="15">
      <c r="E314" s="27"/>
      <c r="G314" s="28"/>
    </row>
    <row r="315" spans="5:7" ht="15">
      <c r="E315" s="27"/>
      <c r="G315" s="28"/>
    </row>
    <row r="316" spans="5:7" ht="15">
      <c r="E316" s="27"/>
      <c r="G316" s="28"/>
    </row>
    <row r="317" spans="5:7" ht="15">
      <c r="E317" s="27"/>
      <c r="G317" s="28"/>
    </row>
    <row r="318" spans="5:7" ht="15">
      <c r="E318" s="27"/>
      <c r="G318" s="28"/>
    </row>
    <row r="319" spans="5:7" ht="15">
      <c r="E319" s="30"/>
      <c r="G319" s="28"/>
    </row>
    <row r="320" spans="5:7" ht="15">
      <c r="E320" s="27"/>
      <c r="G320" s="28"/>
    </row>
    <row r="321" spans="5:7" ht="15">
      <c r="E321" s="27"/>
      <c r="G321" s="28"/>
    </row>
    <row r="322" spans="5:7" ht="15">
      <c r="E322" s="30"/>
      <c r="G322" s="28"/>
    </row>
    <row r="323" spans="5:7" ht="15">
      <c r="E323" s="27"/>
      <c r="G323" s="28"/>
    </row>
    <row r="324" spans="5:7" ht="15">
      <c r="E324" s="30"/>
      <c r="G324" s="28"/>
    </row>
    <row r="325" spans="5:7" ht="15">
      <c r="E325" s="27"/>
      <c r="G325" s="28"/>
    </row>
    <row r="326" spans="5:7" ht="15">
      <c r="E326" s="27"/>
      <c r="G326" s="28"/>
    </row>
    <row r="327" spans="5:7" ht="15">
      <c r="E327" s="27"/>
      <c r="G327" s="28"/>
    </row>
    <row r="328" spans="5:7" ht="15">
      <c r="E328" s="27"/>
      <c r="G328" s="28"/>
    </row>
    <row r="329" spans="5:7" ht="15">
      <c r="E329" s="27"/>
      <c r="G329" s="28"/>
    </row>
    <row r="330" spans="5:7" ht="15">
      <c r="E330" s="30"/>
      <c r="G330" s="28"/>
    </row>
    <row r="331" spans="5:7" ht="15">
      <c r="E331" s="27"/>
      <c r="G331" s="28"/>
    </row>
    <row r="332" spans="5:7" ht="15">
      <c r="E332" s="27"/>
      <c r="G332" s="28"/>
    </row>
    <row r="333" spans="5:7" ht="15">
      <c r="E333" s="27"/>
      <c r="G333" s="28"/>
    </row>
    <row r="334" spans="5:7" ht="15">
      <c r="E334" s="27"/>
      <c r="G334" s="28"/>
    </row>
    <row r="335" spans="5:7" ht="15">
      <c r="E335" s="27"/>
      <c r="G335" s="28"/>
    </row>
    <row r="336" spans="5:7" ht="15">
      <c r="E336" s="27"/>
      <c r="G336" s="28"/>
    </row>
    <row r="337" spans="5:7" ht="15">
      <c r="E337" s="27"/>
      <c r="G337" s="28"/>
    </row>
    <row r="338" spans="5:7" ht="15">
      <c r="E338" s="27"/>
      <c r="G338" s="28"/>
    </row>
    <row r="339" spans="5:7" ht="15">
      <c r="E339" s="27"/>
      <c r="G339" s="28"/>
    </row>
    <row r="340" spans="5:7" ht="15">
      <c r="E340" s="27"/>
      <c r="G340" s="28"/>
    </row>
    <row r="341" spans="5:7" ht="15">
      <c r="E341" s="27"/>
      <c r="G341" s="28"/>
    </row>
    <row r="342" spans="5:7" ht="15">
      <c r="E342" s="27"/>
      <c r="G342" s="28"/>
    </row>
    <row r="343" spans="5:7" ht="15">
      <c r="E343" s="27"/>
      <c r="G343" s="28"/>
    </row>
    <row r="344" spans="5:7" ht="15">
      <c r="E344" s="27"/>
      <c r="G344" s="28"/>
    </row>
    <row r="345" spans="5:7" ht="15">
      <c r="E345" s="27"/>
      <c r="G345" s="28"/>
    </row>
    <row r="346" spans="5:7" ht="15">
      <c r="E346" s="27"/>
      <c r="G346" s="28"/>
    </row>
    <row r="347" spans="5:7" ht="15">
      <c r="E347" s="27"/>
      <c r="G347" s="28"/>
    </row>
    <row r="348" spans="5:7" ht="15">
      <c r="E348" s="27"/>
      <c r="G348" s="28"/>
    </row>
    <row r="349" spans="5:7" ht="15">
      <c r="E349" s="27"/>
      <c r="G349" s="28"/>
    </row>
    <row r="350" spans="5:7" ht="15">
      <c r="E350" s="27"/>
      <c r="G350" s="28"/>
    </row>
    <row r="351" spans="5:7" ht="15">
      <c r="E351" s="27"/>
      <c r="G351" s="28"/>
    </row>
    <row r="352" spans="5:7" ht="15">
      <c r="E352" s="27"/>
      <c r="G352" s="28"/>
    </row>
    <row r="353" spans="5:7" ht="15">
      <c r="E353" s="27"/>
      <c r="G353" s="28"/>
    </row>
    <row r="354" spans="5:7" ht="15">
      <c r="E354" s="27"/>
      <c r="G354" s="28"/>
    </row>
    <row r="355" spans="5:7" ht="15">
      <c r="E355" s="27"/>
      <c r="G355" s="28"/>
    </row>
    <row r="356" spans="5:7" ht="15">
      <c r="E356" s="27"/>
      <c r="G356" s="28"/>
    </row>
    <row r="357" spans="5:7" ht="15">
      <c r="E357" s="27"/>
      <c r="G357" s="28"/>
    </row>
    <row r="358" spans="5:7" ht="15">
      <c r="E358" s="27"/>
      <c r="G358" s="28"/>
    </row>
    <row r="359" spans="5:7" ht="15">
      <c r="E359" s="27"/>
      <c r="G359" s="28"/>
    </row>
    <row r="360" spans="5:7" ht="15">
      <c r="E360" s="27"/>
      <c r="G360" s="28"/>
    </row>
    <row r="361" spans="5:7" ht="15">
      <c r="E361" s="27"/>
      <c r="G361" s="28"/>
    </row>
    <row r="362" spans="5:7" ht="15">
      <c r="E362" s="27"/>
      <c r="G362" s="28"/>
    </row>
    <row r="363" spans="5:7" ht="15">
      <c r="E363" s="27"/>
      <c r="G363" s="28"/>
    </row>
    <row r="364" spans="5:7" ht="15">
      <c r="E364" s="27"/>
      <c r="G364" s="28"/>
    </row>
    <row r="365" spans="5:7" ht="15">
      <c r="E365" s="27"/>
      <c r="G365" s="28"/>
    </row>
    <row r="366" spans="5:7" ht="15">
      <c r="E366" s="27"/>
      <c r="G366" s="28"/>
    </row>
    <row r="367" spans="5:7" ht="15">
      <c r="E367" s="27"/>
      <c r="G367" s="28"/>
    </row>
    <row r="368" spans="5:7" ht="15">
      <c r="E368" s="27"/>
      <c r="G368" s="28"/>
    </row>
    <row r="369" spans="5:7" ht="15">
      <c r="E369" s="27"/>
      <c r="G369" s="28"/>
    </row>
    <row r="370" spans="5:7" ht="15">
      <c r="E370" s="27"/>
      <c r="G370" s="28"/>
    </row>
    <row r="371" spans="5:7" ht="15">
      <c r="E371" s="27"/>
      <c r="G371" s="28"/>
    </row>
    <row r="372" spans="5:7" ht="15">
      <c r="E372" s="27"/>
      <c r="G372" s="28"/>
    </row>
    <row r="373" spans="5:7" ht="15">
      <c r="E373" s="27"/>
      <c r="G373" s="28"/>
    </row>
    <row r="374" spans="5:7" ht="15">
      <c r="E374" s="27"/>
      <c r="G374" s="28"/>
    </row>
    <row r="375" spans="5:7" ht="15">
      <c r="E375" s="27"/>
      <c r="G375" s="28"/>
    </row>
    <row r="376" spans="5:7" ht="15">
      <c r="E376" s="27"/>
      <c r="G376" s="28"/>
    </row>
    <row r="377" spans="5:7" ht="15">
      <c r="E377" s="27"/>
      <c r="G377" s="28"/>
    </row>
    <row r="378" spans="5:7" ht="15">
      <c r="E378" s="27"/>
      <c r="G378" s="28"/>
    </row>
    <row r="379" spans="5:7" ht="15">
      <c r="E379" s="27"/>
      <c r="G379" s="28"/>
    </row>
    <row r="380" spans="5:7" ht="15">
      <c r="E380" s="27"/>
      <c r="G380" s="28"/>
    </row>
    <row r="381" spans="5:7" ht="15">
      <c r="E381" s="27"/>
      <c r="G381" s="28"/>
    </row>
    <row r="382" spans="5:7" ht="15">
      <c r="E382" s="27"/>
      <c r="G382" s="28"/>
    </row>
    <row r="383" spans="5:7" ht="15">
      <c r="E383" s="27"/>
      <c r="G383" s="28"/>
    </row>
    <row r="384" spans="5:7" ht="15">
      <c r="E384" s="27"/>
      <c r="G384" s="28"/>
    </row>
    <row r="385" spans="5:7" ht="15">
      <c r="E385" s="27"/>
      <c r="G385" s="28"/>
    </row>
    <row r="386" spans="5:7" ht="15">
      <c r="E386" s="27"/>
      <c r="G386" s="28"/>
    </row>
    <row r="387" spans="5:7" ht="15">
      <c r="E387" s="27"/>
      <c r="G387" s="28"/>
    </row>
    <row r="388" spans="5:7" ht="15">
      <c r="E388" s="27"/>
      <c r="G388" s="28"/>
    </row>
    <row r="389" spans="5:7" ht="15">
      <c r="E389" s="27"/>
      <c r="G389" s="28"/>
    </row>
    <row r="390" spans="5:7" ht="15">
      <c r="E390" s="27"/>
      <c r="G390" s="28"/>
    </row>
    <row r="391" spans="5:7" ht="15">
      <c r="E391" s="27"/>
      <c r="G391" s="28"/>
    </row>
    <row r="392" spans="5:7" ht="15">
      <c r="E392" s="27"/>
      <c r="G392" s="28"/>
    </row>
    <row r="393" spans="5:7" ht="15">
      <c r="E393" s="27"/>
      <c r="G393" s="28"/>
    </row>
    <row r="394" spans="5:7" ht="15">
      <c r="E394" s="27"/>
      <c r="G394" s="28"/>
    </row>
    <row r="395" spans="5:7" ht="15">
      <c r="E395" s="27"/>
      <c r="G395" s="28"/>
    </row>
    <row r="396" spans="5:7" ht="15">
      <c r="E396" s="27"/>
      <c r="G396" s="28"/>
    </row>
    <row r="397" spans="5:7" ht="15">
      <c r="E397" s="27"/>
      <c r="G397" s="28"/>
    </row>
    <row r="398" spans="5:7" ht="15">
      <c r="E398" s="27"/>
      <c r="G398" s="28"/>
    </row>
    <row r="399" spans="5:7" ht="15">
      <c r="E399" s="27"/>
      <c r="G399" s="28"/>
    </row>
    <row r="400" spans="5:7" ht="15">
      <c r="E400" s="27"/>
      <c r="G400" s="28"/>
    </row>
    <row r="401" spans="5:7" ht="15">
      <c r="E401" s="27"/>
      <c r="G401" s="28"/>
    </row>
    <row r="402" spans="5:7" ht="15">
      <c r="E402" s="27"/>
      <c r="G402" s="28"/>
    </row>
    <row r="403" spans="5:7" ht="15">
      <c r="E403" s="27"/>
      <c r="G403" s="28"/>
    </row>
    <row r="404" spans="5:7" ht="15">
      <c r="E404" s="27"/>
      <c r="G404" s="28"/>
    </row>
    <row r="405" spans="5:7" ht="15">
      <c r="E405" s="27"/>
      <c r="G405" s="28"/>
    </row>
    <row r="406" spans="5:7" ht="15">
      <c r="E406" s="27"/>
      <c r="G406" s="28"/>
    </row>
    <row r="407" spans="5:7" ht="15">
      <c r="E407" s="27"/>
      <c r="G407" s="28"/>
    </row>
    <row r="408" spans="5:7" ht="15">
      <c r="E408" s="27"/>
      <c r="G408" s="28"/>
    </row>
    <row r="409" spans="5:7" ht="15">
      <c r="E409" s="27"/>
      <c r="G409" s="28"/>
    </row>
    <row r="410" spans="5:7" ht="15">
      <c r="E410" s="27"/>
      <c r="G410" s="28"/>
    </row>
    <row r="411" spans="5:7" ht="15">
      <c r="E411" s="27"/>
      <c r="G411" s="28"/>
    </row>
    <row r="412" spans="5:7" ht="15">
      <c r="E412" s="27"/>
      <c r="G412" s="28"/>
    </row>
    <row r="413" spans="5:7" ht="15">
      <c r="E413" s="27"/>
      <c r="G413" s="28"/>
    </row>
    <row r="414" spans="5:7" ht="15">
      <c r="E414" s="27"/>
      <c r="G414" s="28"/>
    </row>
    <row r="415" spans="5:7" ht="15">
      <c r="E415" s="27"/>
      <c r="G415" s="28"/>
    </row>
    <row r="416" spans="5:7" ht="15">
      <c r="E416" s="30"/>
      <c r="G416" s="28"/>
    </row>
    <row r="417" spans="5:7" ht="15">
      <c r="E417" s="27"/>
      <c r="G417" s="28"/>
    </row>
    <row r="418" spans="5:7" ht="15">
      <c r="E418" s="27"/>
      <c r="G418" s="28"/>
    </row>
    <row r="419" spans="5:7" ht="15">
      <c r="E419" s="27"/>
      <c r="G419" s="28"/>
    </row>
    <row r="420" spans="5:7" ht="15">
      <c r="E420" s="30"/>
      <c r="G420" s="28"/>
    </row>
    <row r="421" spans="5:7" ht="15">
      <c r="E421" s="27"/>
      <c r="G421" s="28"/>
    </row>
    <row r="422" spans="5:7" ht="15">
      <c r="E422" s="27"/>
      <c r="G422" s="28"/>
    </row>
    <row r="423" spans="5:7" ht="15">
      <c r="E423" s="27"/>
      <c r="G423" s="28"/>
    </row>
    <row r="424" spans="5:7" ht="15">
      <c r="E424" s="27"/>
      <c r="G424" s="28"/>
    </row>
    <row r="425" spans="5:7" ht="15">
      <c r="E425" s="27"/>
      <c r="G425" s="28"/>
    </row>
    <row r="426" spans="5:7" ht="15">
      <c r="E426" s="27"/>
      <c r="G426" s="28"/>
    </row>
    <row r="427" spans="5:7" ht="15">
      <c r="E427" s="27"/>
      <c r="G427" s="28"/>
    </row>
    <row r="428" spans="5:7" ht="15">
      <c r="E428" s="27"/>
      <c r="G428" s="28"/>
    </row>
    <row r="429" spans="5:7" ht="15">
      <c r="E429" s="27"/>
      <c r="G429" s="28"/>
    </row>
    <row r="430" spans="5:7" ht="15">
      <c r="E430" s="27"/>
      <c r="G430" s="28"/>
    </row>
    <row r="431" spans="5:7" ht="15">
      <c r="E431" s="27"/>
      <c r="G431" s="28"/>
    </row>
    <row r="432" spans="5:7" ht="15">
      <c r="E432" s="27"/>
      <c r="G432" s="28"/>
    </row>
    <row r="433" spans="5:7" ht="15">
      <c r="E433" s="27"/>
      <c r="G433" s="28"/>
    </row>
    <row r="434" spans="5:7" ht="15">
      <c r="E434" s="27"/>
      <c r="G434" s="28"/>
    </row>
    <row r="435" spans="5:7" ht="15">
      <c r="E435" s="27"/>
      <c r="G435" s="28"/>
    </row>
    <row r="436" spans="5:7" ht="15">
      <c r="E436" s="27"/>
      <c r="G436" s="28"/>
    </row>
    <row r="437" spans="5:7" ht="15">
      <c r="E437" s="27"/>
      <c r="G437" s="28"/>
    </row>
    <row r="438" spans="5:7" ht="15">
      <c r="E438" s="27"/>
      <c r="G438" s="28"/>
    </row>
    <row r="439" spans="5:7" ht="15">
      <c r="E439" s="27"/>
      <c r="G439" s="28"/>
    </row>
    <row r="440" spans="5:7" ht="15">
      <c r="E440" s="27"/>
      <c r="G440" s="28"/>
    </row>
    <row r="441" spans="5:7" ht="15">
      <c r="E441" s="27"/>
      <c r="G441" s="28"/>
    </row>
    <row r="442" spans="5:7" ht="15">
      <c r="E442" s="27"/>
      <c r="G442" s="28"/>
    </row>
    <row r="443" spans="5:7" ht="15">
      <c r="E443" s="27"/>
      <c r="G443" s="28"/>
    </row>
    <row r="444" spans="5:7" ht="15">
      <c r="E444" s="27"/>
      <c r="G444" s="28"/>
    </row>
    <row r="445" spans="5:7" ht="15">
      <c r="E445" s="27"/>
      <c r="G445" s="28"/>
    </row>
    <row r="446" spans="5:7" ht="15">
      <c r="E446" s="27"/>
      <c r="G446" s="28"/>
    </row>
    <row r="447" spans="5:7" ht="15">
      <c r="E447" s="27"/>
      <c r="G447" s="28"/>
    </row>
    <row r="448" spans="5:7" ht="15">
      <c r="E448" s="27"/>
      <c r="G448" s="28"/>
    </row>
    <row r="449" spans="5:7" ht="15">
      <c r="E449" s="27"/>
      <c r="G449" s="28"/>
    </row>
    <row r="450" spans="5:7" ht="15">
      <c r="E450" s="27"/>
      <c r="G450" s="28"/>
    </row>
    <row r="451" spans="5:7" ht="15">
      <c r="E451" s="27"/>
      <c r="G451" s="28"/>
    </row>
    <row r="452" spans="5:7" ht="15">
      <c r="E452" s="27"/>
      <c r="G452" s="28"/>
    </row>
    <row r="453" spans="5:7" ht="15">
      <c r="E453" s="27"/>
      <c r="G453" s="28"/>
    </row>
    <row r="454" spans="5:7" ht="15">
      <c r="E454" s="27"/>
      <c r="G454" s="28"/>
    </row>
    <row r="455" spans="5:7" ht="15">
      <c r="E455" s="27"/>
      <c r="G455" s="28"/>
    </row>
    <row r="456" spans="5:7" ht="15">
      <c r="E456" s="27"/>
      <c r="G456" s="28"/>
    </row>
    <row r="457" spans="5:7" ht="15">
      <c r="E457" s="27"/>
      <c r="G457" s="28"/>
    </row>
    <row r="458" spans="5:7" ht="15">
      <c r="E458" s="27"/>
      <c r="G458" s="28"/>
    </row>
    <row r="459" spans="5:7" ht="15">
      <c r="E459" s="27"/>
      <c r="G459" s="28"/>
    </row>
    <row r="460" spans="5:7" ht="15">
      <c r="E460" s="27"/>
      <c r="G460" s="28"/>
    </row>
    <row r="461" spans="5:7" ht="15">
      <c r="E461" s="27"/>
      <c r="G461" s="28"/>
    </row>
    <row r="462" spans="5:7" ht="15">
      <c r="E462" s="27"/>
      <c r="G462" s="28"/>
    </row>
    <row r="463" spans="5:7" ht="15">
      <c r="E463" s="27"/>
      <c r="G463" s="28"/>
    </row>
    <row r="464" spans="5:7" ht="15">
      <c r="E464" s="27"/>
      <c r="G464" s="28"/>
    </row>
    <row r="465" spans="5:7" ht="15">
      <c r="E465" s="27"/>
      <c r="G465" s="28"/>
    </row>
    <row r="466" spans="5:7" ht="15">
      <c r="E466" s="27"/>
      <c r="G466" s="28"/>
    </row>
    <row r="467" spans="5:7" ht="15">
      <c r="E467" s="27"/>
      <c r="G467" s="28"/>
    </row>
    <row r="468" spans="5:7" ht="15">
      <c r="E468" s="27"/>
      <c r="G468" s="28"/>
    </row>
    <row r="469" spans="5:7" ht="15">
      <c r="E469" s="27"/>
      <c r="G469" s="28"/>
    </row>
    <row r="470" spans="5:7" ht="15">
      <c r="E470" s="27"/>
      <c r="G470" s="28"/>
    </row>
    <row r="471" spans="5:7" ht="15">
      <c r="E471" s="27"/>
      <c r="G471" s="28"/>
    </row>
    <row r="472" spans="5:7" ht="15">
      <c r="E472" s="27"/>
      <c r="G472" s="28"/>
    </row>
    <row r="473" spans="5:7" ht="15">
      <c r="E473" s="27"/>
      <c r="G473" s="28"/>
    </row>
    <row r="474" spans="5:7" ht="15">
      <c r="E474" s="27"/>
      <c r="G474" s="28"/>
    </row>
    <row r="475" spans="5:7" ht="15">
      <c r="E475" s="27"/>
      <c r="G475" s="28"/>
    </row>
    <row r="476" spans="5:7" ht="15">
      <c r="E476" s="27"/>
      <c r="G476" s="28"/>
    </row>
    <row r="477" spans="5:7" ht="15">
      <c r="E477" s="27"/>
      <c r="G477" s="28"/>
    </row>
    <row r="478" spans="5:7" ht="15">
      <c r="E478" s="27"/>
      <c r="G478" s="28"/>
    </row>
    <row r="479" spans="5:7" ht="15">
      <c r="E479" s="27"/>
      <c r="G479" s="28"/>
    </row>
    <row r="480" spans="5:7" ht="15">
      <c r="E480" s="30"/>
      <c r="G480" s="28"/>
    </row>
    <row r="481" spans="5:7" ht="15">
      <c r="E481" s="27"/>
      <c r="G481" s="28"/>
    </row>
    <row r="482" spans="5:7" ht="15">
      <c r="E482" s="27"/>
      <c r="G482" s="28"/>
    </row>
    <row r="483" spans="5:7" ht="15">
      <c r="E483" s="27"/>
      <c r="G483" s="28"/>
    </row>
    <row r="484" spans="5:7" ht="15">
      <c r="E484" s="27"/>
      <c r="G484" s="28"/>
    </row>
    <row r="485" spans="5:7" ht="15">
      <c r="E485" s="27"/>
      <c r="G485" s="28"/>
    </row>
    <row r="486" spans="5:7" ht="15">
      <c r="E486" s="27"/>
      <c r="G486" s="28"/>
    </row>
    <row r="487" spans="5:7" ht="15">
      <c r="E487" s="27"/>
      <c r="G487" s="28"/>
    </row>
    <row r="488" spans="5:7" ht="15">
      <c r="E488" s="27"/>
      <c r="G488" s="28"/>
    </row>
    <row r="489" spans="5:7" ht="12.75">
      <c r="G489" s="28"/>
    </row>
    <row r="490" spans="5:7" ht="12.75">
      <c r="G490" s="28"/>
    </row>
    <row r="491" spans="5:7" ht="12.75">
      <c r="G491" s="28"/>
    </row>
    <row r="492" spans="5:7" ht="12.75">
      <c r="G492" s="28"/>
    </row>
    <row r="493" spans="5:7" ht="12.75">
      <c r="G493" s="28"/>
    </row>
    <row r="494" spans="5:7" ht="12.75">
      <c r="G494" s="28"/>
    </row>
    <row r="495" spans="5:7" ht="12.75">
      <c r="G495" s="28"/>
    </row>
    <row r="496" spans="5:7" ht="12.75">
      <c r="G496" s="28"/>
    </row>
    <row r="497" spans="7:7" ht="12.75">
      <c r="G497" s="28"/>
    </row>
    <row r="498" spans="7:7" ht="12.75">
      <c r="G498" s="28"/>
    </row>
    <row r="499" spans="7:7" ht="12.75">
      <c r="G499" s="28"/>
    </row>
    <row r="500" spans="7:7" ht="12.75">
      <c r="G500" s="28"/>
    </row>
    <row r="501" spans="7:7" ht="12.75">
      <c r="G501" s="28"/>
    </row>
    <row r="502" spans="7:7" ht="12.75">
      <c r="G502" s="28"/>
    </row>
    <row r="503" spans="7:7" ht="12.75">
      <c r="G503" s="28"/>
    </row>
    <row r="504" spans="7:7" ht="12.75">
      <c r="G504" s="28"/>
    </row>
    <row r="505" spans="7:7" ht="12.75">
      <c r="G505" s="28"/>
    </row>
    <row r="506" spans="7:7" ht="12.75">
      <c r="G506" s="28"/>
    </row>
    <row r="507" spans="7:7" ht="12.75">
      <c r="G507" s="28"/>
    </row>
    <row r="508" spans="7:7" ht="12.75">
      <c r="G508" s="28"/>
    </row>
    <row r="509" spans="7:7" ht="12.75">
      <c r="G509" s="28"/>
    </row>
    <row r="510" spans="7:7" ht="12.75">
      <c r="G510" s="28"/>
    </row>
    <row r="511" spans="7:7" ht="12.75">
      <c r="G511" s="28"/>
    </row>
    <row r="512" spans="7:7" ht="12.75">
      <c r="G512" s="28"/>
    </row>
    <row r="513" spans="7:7" ht="12.75">
      <c r="G513" s="28"/>
    </row>
    <row r="514" spans="7:7" ht="12.75">
      <c r="G514" s="28"/>
    </row>
    <row r="515" spans="7:7" ht="12.75">
      <c r="G515" s="28"/>
    </row>
    <row r="516" spans="7:7" ht="12.75">
      <c r="G516" s="28"/>
    </row>
    <row r="517" spans="7:7" ht="12.75">
      <c r="G517" s="28"/>
    </row>
    <row r="518" spans="7:7" ht="12.75">
      <c r="G518" s="28"/>
    </row>
    <row r="519" spans="7:7" ht="12.75">
      <c r="G519" s="28"/>
    </row>
    <row r="520" spans="7:7" ht="12.75">
      <c r="G520" s="28"/>
    </row>
    <row r="521" spans="7:7" ht="12.75">
      <c r="G521" s="28"/>
    </row>
    <row r="522" spans="7:7" ht="12.75">
      <c r="G522" s="28"/>
    </row>
    <row r="523" spans="7:7" ht="12.75">
      <c r="G523" s="28"/>
    </row>
    <row r="524" spans="7:7" ht="12.75">
      <c r="G524" s="28"/>
    </row>
    <row r="525" spans="7:7" ht="12.75">
      <c r="G525" s="28"/>
    </row>
    <row r="526" spans="7:7" ht="12.75">
      <c r="G526" s="28"/>
    </row>
    <row r="527" spans="7:7" ht="12.75">
      <c r="G527" s="28"/>
    </row>
    <row r="528" spans="7:7" ht="12.75">
      <c r="G528" s="28"/>
    </row>
    <row r="529" spans="7:7" ht="12.75">
      <c r="G529" s="28"/>
    </row>
    <row r="530" spans="7:7" ht="12.75">
      <c r="G530" s="28"/>
    </row>
    <row r="531" spans="7:7" ht="12.75">
      <c r="G531" s="28"/>
    </row>
    <row r="532" spans="7:7" ht="12.75">
      <c r="G532" s="28"/>
    </row>
    <row r="533" spans="7:7" ht="12.75">
      <c r="G533" s="28"/>
    </row>
    <row r="534" spans="7:7" ht="12.75">
      <c r="G534" s="28"/>
    </row>
    <row r="535" spans="7:7" ht="12.75">
      <c r="G535" s="28"/>
    </row>
    <row r="536" spans="7:7" ht="12.75">
      <c r="G536" s="28"/>
    </row>
    <row r="537" spans="7:7" ht="12.75">
      <c r="G537" s="28"/>
    </row>
    <row r="538" spans="7:7" ht="12.75">
      <c r="G538" s="28"/>
    </row>
    <row r="539" spans="7:7" ht="12.75">
      <c r="G539" s="28"/>
    </row>
    <row r="540" spans="7:7" ht="12.75">
      <c r="G540" s="28"/>
    </row>
    <row r="541" spans="7:7" ht="12.75">
      <c r="G541" s="28"/>
    </row>
    <row r="542" spans="7:7" ht="12.75">
      <c r="G542" s="28"/>
    </row>
    <row r="543" spans="7:7" ht="12.75">
      <c r="G543" s="28"/>
    </row>
    <row r="544" spans="7:7" ht="12.75">
      <c r="G544" s="28"/>
    </row>
    <row r="545" spans="7:7" ht="12.75">
      <c r="G545" s="28"/>
    </row>
    <row r="546" spans="7:7" ht="12.75">
      <c r="G546" s="28"/>
    </row>
    <row r="547" spans="7:7" ht="12.75">
      <c r="G547" s="28"/>
    </row>
    <row r="548" spans="7:7" ht="12.75">
      <c r="G548" s="28"/>
    </row>
    <row r="549" spans="7:7" ht="12.75">
      <c r="G549" s="28"/>
    </row>
    <row r="550" spans="7:7" ht="12.75">
      <c r="G550" s="28"/>
    </row>
    <row r="551" spans="7:7" ht="12.75">
      <c r="G551" s="28"/>
    </row>
    <row r="552" spans="7:7" ht="12.75">
      <c r="G552" s="28"/>
    </row>
    <row r="553" spans="7:7" ht="12.75">
      <c r="G553" s="28"/>
    </row>
    <row r="554" spans="7:7" ht="12.75">
      <c r="G554" s="28"/>
    </row>
    <row r="555" spans="7:7" ht="12.75">
      <c r="G555" s="28"/>
    </row>
    <row r="556" spans="7:7" ht="12.75">
      <c r="G556" s="28"/>
    </row>
    <row r="557" spans="7:7" ht="12.75">
      <c r="G557" s="28"/>
    </row>
    <row r="558" spans="7:7" ht="12.75">
      <c r="G558" s="28"/>
    </row>
    <row r="559" spans="7:7" ht="12.75">
      <c r="G559" s="28"/>
    </row>
    <row r="560" spans="7:7" ht="12.75">
      <c r="G560" s="28"/>
    </row>
    <row r="561" spans="7:7" ht="12.75">
      <c r="G561" s="28"/>
    </row>
    <row r="562" spans="7:7" ht="12.75">
      <c r="G562" s="28"/>
    </row>
    <row r="563" spans="7:7" ht="12.75">
      <c r="G563" s="28"/>
    </row>
    <row r="564" spans="7:7" ht="12.75">
      <c r="G564" s="28"/>
    </row>
    <row r="565" spans="7:7" ht="12.75">
      <c r="G565" s="28"/>
    </row>
    <row r="566" spans="7:7" ht="12.75">
      <c r="G566" s="28"/>
    </row>
    <row r="567" spans="7:7" ht="12.75">
      <c r="G567" s="28"/>
    </row>
    <row r="568" spans="7:7" ht="12.75">
      <c r="G568" s="28"/>
    </row>
    <row r="569" spans="7:7" ht="12.75">
      <c r="G569" s="28"/>
    </row>
    <row r="570" spans="7:7" ht="12.75">
      <c r="G570" s="28"/>
    </row>
    <row r="571" spans="7:7" ht="12.75">
      <c r="G571" s="28"/>
    </row>
    <row r="572" spans="7:7" ht="12.75">
      <c r="G572" s="28"/>
    </row>
    <row r="573" spans="7:7" ht="12.75">
      <c r="G573" s="28"/>
    </row>
    <row r="574" spans="7:7" ht="12.75">
      <c r="G574" s="28"/>
    </row>
    <row r="575" spans="7:7" ht="12.75">
      <c r="G575" s="28"/>
    </row>
    <row r="576" spans="7:7" ht="12.75">
      <c r="G576" s="28"/>
    </row>
    <row r="577" spans="7:7" ht="12.75">
      <c r="G577" s="28"/>
    </row>
    <row r="578" spans="7:7" ht="12.75">
      <c r="G578" s="28"/>
    </row>
    <row r="579" spans="7:7" ht="12.75">
      <c r="G579" s="28"/>
    </row>
    <row r="580" spans="7:7" ht="12.75">
      <c r="G580" s="28"/>
    </row>
    <row r="581" spans="7:7" ht="12.75">
      <c r="G581" s="28"/>
    </row>
    <row r="582" spans="7:7" ht="12.75">
      <c r="G582" s="28"/>
    </row>
    <row r="583" spans="7:7" ht="12.75">
      <c r="G583" s="28"/>
    </row>
    <row r="584" spans="7:7" ht="12.75">
      <c r="G584" s="28"/>
    </row>
    <row r="585" spans="7:7" ht="12.75">
      <c r="G585" s="28"/>
    </row>
    <row r="586" spans="7:7" ht="12.75">
      <c r="G586" s="28"/>
    </row>
    <row r="587" spans="7:7" ht="12.75">
      <c r="G587" s="28"/>
    </row>
    <row r="588" spans="7:7" ht="12.75">
      <c r="G588" s="28"/>
    </row>
    <row r="589" spans="7:7" ht="12.75">
      <c r="G589" s="28"/>
    </row>
    <row r="590" spans="7:7" ht="12.75">
      <c r="G590" s="28"/>
    </row>
    <row r="591" spans="7:7" ht="12.75">
      <c r="G591" s="28"/>
    </row>
    <row r="592" spans="7:7" ht="12.75">
      <c r="G592" s="28"/>
    </row>
    <row r="593" spans="7:7" ht="12.75">
      <c r="G593" s="28"/>
    </row>
    <row r="594" spans="7:7" ht="12.75">
      <c r="G594" s="28"/>
    </row>
    <row r="595" spans="7:7" ht="12.75">
      <c r="G595" s="28"/>
    </row>
    <row r="596" spans="7:7" ht="12.75">
      <c r="G596" s="28"/>
    </row>
    <row r="597" spans="7:7" ht="12.75">
      <c r="G597" s="28"/>
    </row>
    <row r="598" spans="7:7" ht="12.75">
      <c r="G598" s="28"/>
    </row>
    <row r="599" spans="7:7" ht="12.75">
      <c r="G599" s="28"/>
    </row>
    <row r="600" spans="7:7" ht="12.75">
      <c r="G600" s="28"/>
    </row>
    <row r="601" spans="7:7" ht="12.75">
      <c r="G601" s="28"/>
    </row>
    <row r="602" spans="7:7" ht="12.75">
      <c r="G602" s="28"/>
    </row>
    <row r="603" spans="7:7" ht="12.75">
      <c r="G603" s="28"/>
    </row>
    <row r="604" spans="7:7" ht="12.75">
      <c r="G604" s="28"/>
    </row>
    <row r="605" spans="7:7" ht="12.75">
      <c r="G605" s="28"/>
    </row>
    <row r="606" spans="7:7" ht="12.75">
      <c r="G606" s="28"/>
    </row>
    <row r="607" spans="7:7" ht="12.75">
      <c r="G607" s="28"/>
    </row>
    <row r="608" spans="7:7" ht="12.75">
      <c r="G608" s="28"/>
    </row>
    <row r="609" spans="7:7" ht="12.75">
      <c r="G609" s="28"/>
    </row>
    <row r="610" spans="7:7" ht="12.75">
      <c r="G610" s="28"/>
    </row>
    <row r="611" spans="7:7" ht="12.75">
      <c r="G611" s="28"/>
    </row>
    <row r="612" spans="7:7" ht="12.75">
      <c r="G612" s="28"/>
    </row>
    <row r="613" spans="7:7" ht="12.75">
      <c r="G613" s="28"/>
    </row>
    <row r="614" spans="7:7" ht="12.75">
      <c r="G614" s="28"/>
    </row>
    <row r="615" spans="7:7" ht="12.75">
      <c r="G615" s="28"/>
    </row>
    <row r="616" spans="7:7" ht="12.75">
      <c r="G616" s="28"/>
    </row>
    <row r="617" spans="7:7" ht="12.75">
      <c r="G617" s="28"/>
    </row>
    <row r="618" spans="7:7" ht="12.75">
      <c r="G618" s="28"/>
    </row>
    <row r="619" spans="7:7" ht="12.75">
      <c r="G619" s="28"/>
    </row>
    <row r="620" spans="7:7" ht="12.75">
      <c r="G620" s="28"/>
    </row>
    <row r="621" spans="7:7" ht="12.75">
      <c r="G621" s="28"/>
    </row>
    <row r="622" spans="7:7" ht="12.75">
      <c r="G622" s="28"/>
    </row>
    <row r="623" spans="7:7" ht="12.75">
      <c r="G623" s="28"/>
    </row>
    <row r="624" spans="7:7" ht="12.75">
      <c r="G624" s="28"/>
    </row>
    <row r="625" spans="7:7" ht="12.75">
      <c r="G625" s="28"/>
    </row>
    <row r="626" spans="7:7" ht="12.75">
      <c r="G626" s="28"/>
    </row>
    <row r="627" spans="7:7" ht="12.75">
      <c r="G627" s="28"/>
    </row>
    <row r="628" spans="7:7" ht="12.75">
      <c r="G628" s="28"/>
    </row>
    <row r="629" spans="7:7" ht="12.75">
      <c r="G629" s="28"/>
    </row>
    <row r="630" spans="7:7" ht="12.75">
      <c r="G630" s="28"/>
    </row>
    <row r="631" spans="7:7" ht="12.75">
      <c r="G631" s="28"/>
    </row>
    <row r="632" spans="7:7" ht="12.75">
      <c r="G632" s="28"/>
    </row>
    <row r="633" spans="7:7" ht="12.75">
      <c r="G633" s="28"/>
    </row>
    <row r="634" spans="7:7" ht="12.75">
      <c r="G634" s="28"/>
    </row>
    <row r="635" spans="7:7" ht="12.75">
      <c r="G635" s="28"/>
    </row>
    <row r="636" spans="7:7" ht="12.75">
      <c r="G636" s="28"/>
    </row>
    <row r="637" spans="7:7" ht="12.75">
      <c r="G637" s="28"/>
    </row>
    <row r="638" spans="7:7" ht="12.75">
      <c r="G638" s="28"/>
    </row>
    <row r="639" spans="7:7" ht="12.75">
      <c r="G639" s="28"/>
    </row>
    <row r="640" spans="7:7" ht="12.75">
      <c r="G640" s="28"/>
    </row>
    <row r="641" spans="7:7" ht="12.75">
      <c r="G641" s="28"/>
    </row>
    <row r="642" spans="7:7" ht="12.75">
      <c r="G642" s="28"/>
    </row>
    <row r="643" spans="7:7" ht="12.75">
      <c r="G643" s="28"/>
    </row>
    <row r="644" spans="7:7" ht="12.75">
      <c r="G644" s="28"/>
    </row>
    <row r="645" spans="7:7" ht="12.75">
      <c r="G645" s="28"/>
    </row>
    <row r="646" spans="7:7" ht="12.75">
      <c r="G646" s="28"/>
    </row>
    <row r="647" spans="7:7" ht="12.75">
      <c r="G647" s="28"/>
    </row>
    <row r="648" spans="7:7" ht="12.75">
      <c r="G648" s="28"/>
    </row>
    <row r="649" spans="7:7" ht="12.75">
      <c r="G649" s="28"/>
    </row>
    <row r="650" spans="7:7" ht="12.75">
      <c r="G650" s="28"/>
    </row>
    <row r="651" spans="7:7" ht="12.75">
      <c r="G651" s="28"/>
    </row>
    <row r="652" spans="7:7" ht="12.75">
      <c r="G652" s="28"/>
    </row>
    <row r="653" spans="7:7" ht="12.75">
      <c r="G653" s="28"/>
    </row>
    <row r="654" spans="7:7" ht="12.75">
      <c r="G654" s="28"/>
    </row>
    <row r="655" spans="7:7" ht="12.75">
      <c r="G655" s="28"/>
    </row>
    <row r="656" spans="7:7" ht="12.75">
      <c r="G656" s="28"/>
    </row>
    <row r="657" spans="7:7" ht="12.75">
      <c r="G657" s="28"/>
    </row>
    <row r="658" spans="7:7" ht="12.75">
      <c r="G658" s="28"/>
    </row>
    <row r="659" spans="7:7" ht="12.75">
      <c r="G659" s="28"/>
    </row>
    <row r="660" spans="7:7" ht="12.75">
      <c r="G660" s="28"/>
    </row>
    <row r="661" spans="7:7" ht="12.75">
      <c r="G661" s="28"/>
    </row>
    <row r="662" spans="7:7" ht="12.75">
      <c r="G662" s="28"/>
    </row>
    <row r="663" spans="7:7" ht="12.75">
      <c r="G663" s="28"/>
    </row>
    <row r="664" spans="7:7" ht="12.75">
      <c r="G664" s="28"/>
    </row>
    <row r="665" spans="7:7" ht="12.75">
      <c r="G665" s="28"/>
    </row>
    <row r="666" spans="7:7" ht="12.75">
      <c r="G666" s="28"/>
    </row>
    <row r="667" spans="7:7" ht="12.75">
      <c r="G667" s="28"/>
    </row>
    <row r="668" spans="7:7" ht="12.75">
      <c r="G668" s="28"/>
    </row>
    <row r="669" spans="7:7" ht="12.75">
      <c r="G669" s="28"/>
    </row>
    <row r="670" spans="7:7" ht="12.75">
      <c r="G670" s="28"/>
    </row>
    <row r="671" spans="7:7" ht="12.75">
      <c r="G671" s="28"/>
    </row>
    <row r="672" spans="7:7" ht="12.75">
      <c r="G672" s="28"/>
    </row>
    <row r="673" spans="7:7" ht="12.75">
      <c r="G673" s="28"/>
    </row>
    <row r="674" spans="7:7" ht="12.75">
      <c r="G674" s="28"/>
    </row>
    <row r="675" spans="7:7" ht="12.75">
      <c r="G675" s="28"/>
    </row>
    <row r="676" spans="7:7" ht="12.75">
      <c r="G676" s="28"/>
    </row>
    <row r="677" spans="7:7" ht="12.75">
      <c r="G677" s="28"/>
    </row>
    <row r="678" spans="7:7" ht="12.75">
      <c r="G678" s="28"/>
    </row>
    <row r="679" spans="7:7" ht="12.75">
      <c r="G679" s="28"/>
    </row>
    <row r="680" spans="7:7" ht="12.75">
      <c r="G680" s="28"/>
    </row>
    <row r="681" spans="7:7" ht="12.75">
      <c r="G681" s="28"/>
    </row>
    <row r="682" spans="7:7" ht="12.75">
      <c r="G682" s="28"/>
    </row>
    <row r="683" spans="7:7" ht="12.75">
      <c r="G683" s="28"/>
    </row>
    <row r="684" spans="7:7" ht="12.75">
      <c r="G684" s="28"/>
    </row>
    <row r="685" spans="7:7" ht="12.75">
      <c r="G685" s="28"/>
    </row>
    <row r="686" spans="7:7" ht="12.75">
      <c r="G686" s="28"/>
    </row>
    <row r="687" spans="7:7" ht="12.75">
      <c r="G687" s="28"/>
    </row>
    <row r="688" spans="7:7" ht="12.75">
      <c r="G688" s="28"/>
    </row>
    <row r="689" spans="7:7" ht="12.75">
      <c r="G689" s="28"/>
    </row>
    <row r="690" spans="7:7" ht="12.75">
      <c r="G690" s="28"/>
    </row>
    <row r="691" spans="7:7" ht="12.75">
      <c r="G691" s="28"/>
    </row>
    <row r="692" spans="7:7" ht="12.75">
      <c r="G692" s="28"/>
    </row>
    <row r="693" spans="7:7" ht="12.75">
      <c r="G693" s="28"/>
    </row>
    <row r="694" spans="7:7" ht="12.75">
      <c r="G694" s="28"/>
    </row>
    <row r="695" spans="7:7" ht="12.75">
      <c r="G695" s="28"/>
    </row>
    <row r="696" spans="7:7" ht="12.75">
      <c r="G696" s="28"/>
    </row>
    <row r="697" spans="7:7" ht="12.75">
      <c r="G697" s="28"/>
    </row>
    <row r="698" spans="7:7" ht="12.75">
      <c r="G698" s="28"/>
    </row>
    <row r="699" spans="7:7" ht="12.75">
      <c r="G699" s="28"/>
    </row>
    <row r="700" spans="7:7" ht="12.75">
      <c r="G700" s="28"/>
    </row>
    <row r="701" spans="7:7" ht="12.75">
      <c r="G701" s="28"/>
    </row>
    <row r="702" spans="7:7" ht="12.75">
      <c r="G702" s="28"/>
    </row>
    <row r="703" spans="7:7" ht="12.75">
      <c r="G703" s="28"/>
    </row>
    <row r="704" spans="7:7" ht="12.75">
      <c r="G704" s="28"/>
    </row>
    <row r="705" spans="7:7" ht="12.75">
      <c r="G705" s="28"/>
    </row>
    <row r="706" spans="7:7" ht="12.75">
      <c r="G706" s="28"/>
    </row>
    <row r="707" spans="7:7" ht="12.75">
      <c r="G707" s="28"/>
    </row>
    <row r="708" spans="7:7" ht="12.75">
      <c r="G708" s="28"/>
    </row>
    <row r="709" spans="7:7" ht="12.75">
      <c r="G709" s="28"/>
    </row>
    <row r="710" spans="7:7" ht="12.75">
      <c r="G710" s="28"/>
    </row>
    <row r="711" spans="7:7" ht="12.75">
      <c r="G711" s="28"/>
    </row>
    <row r="712" spans="7:7" ht="12.75">
      <c r="G712" s="28"/>
    </row>
    <row r="713" spans="7:7" ht="12.75">
      <c r="G713" s="28"/>
    </row>
    <row r="714" spans="7:7" ht="12.75">
      <c r="G714" s="28"/>
    </row>
    <row r="715" spans="7:7" ht="12.75">
      <c r="G715" s="28"/>
    </row>
    <row r="716" spans="7:7" ht="12.75">
      <c r="G716" s="28"/>
    </row>
    <row r="717" spans="7:7" ht="12.75">
      <c r="G717" s="28"/>
    </row>
    <row r="718" spans="7:7" ht="12.75">
      <c r="G718" s="28"/>
    </row>
    <row r="719" spans="7:7" ht="12.75">
      <c r="G719" s="28"/>
    </row>
    <row r="720" spans="7:7" ht="12.75">
      <c r="G720" s="28"/>
    </row>
    <row r="721" spans="7:7" ht="12.75">
      <c r="G721" s="28"/>
    </row>
    <row r="722" spans="7:7" ht="12.75">
      <c r="G722" s="28"/>
    </row>
    <row r="723" spans="7:7" ht="12.75">
      <c r="G723" s="28"/>
    </row>
    <row r="724" spans="7:7" ht="12.75">
      <c r="G724" s="28"/>
    </row>
    <row r="725" spans="7:7" ht="12.75">
      <c r="G725" s="28"/>
    </row>
    <row r="726" spans="7:7" ht="12.75">
      <c r="G726" s="28"/>
    </row>
    <row r="727" spans="7:7" ht="12.75">
      <c r="G727" s="28"/>
    </row>
    <row r="728" spans="7:7" ht="12.75">
      <c r="G728" s="28"/>
    </row>
    <row r="729" spans="7:7" ht="12.75">
      <c r="G729" s="28"/>
    </row>
    <row r="730" spans="7:7" ht="12.75">
      <c r="G730" s="28"/>
    </row>
    <row r="731" spans="7:7" ht="12.75">
      <c r="G731" s="28"/>
    </row>
    <row r="732" spans="7:7" ht="12.75">
      <c r="G732" s="28"/>
    </row>
    <row r="733" spans="7:7" ht="12.75">
      <c r="G733" s="28"/>
    </row>
    <row r="734" spans="7:7" ht="12.75">
      <c r="G734" s="28"/>
    </row>
    <row r="735" spans="7:7" ht="12.75">
      <c r="G735" s="28"/>
    </row>
    <row r="736" spans="7:7" ht="12.75">
      <c r="G736" s="28"/>
    </row>
    <row r="737" spans="7:7" ht="12.75">
      <c r="G737" s="28"/>
    </row>
    <row r="738" spans="7:7" ht="12.75">
      <c r="G738" s="28"/>
    </row>
    <row r="739" spans="7:7" ht="12.75">
      <c r="G739" s="28"/>
    </row>
    <row r="740" spans="7:7" ht="12.75">
      <c r="G740" s="28"/>
    </row>
    <row r="741" spans="7:7" ht="12.75">
      <c r="G741" s="28"/>
    </row>
    <row r="742" spans="7:7" ht="12.75">
      <c r="G742" s="28"/>
    </row>
    <row r="743" spans="7:7" ht="12.75">
      <c r="G743" s="28"/>
    </row>
    <row r="744" spans="7:7" ht="12.75">
      <c r="G744" s="28"/>
    </row>
    <row r="745" spans="7:7" ht="12.75">
      <c r="G745" s="28"/>
    </row>
    <row r="746" spans="7:7" ht="12.75">
      <c r="G746" s="28"/>
    </row>
    <row r="747" spans="7:7" ht="12.75">
      <c r="G747" s="28"/>
    </row>
    <row r="748" spans="7:7" ht="12.75">
      <c r="G748" s="28"/>
    </row>
    <row r="749" spans="7:7" ht="12.75">
      <c r="G749" s="28"/>
    </row>
    <row r="750" spans="7:7" ht="12.75">
      <c r="G750" s="28"/>
    </row>
    <row r="751" spans="7:7" ht="12.75">
      <c r="G751" s="28"/>
    </row>
    <row r="752" spans="7:7" ht="12.75">
      <c r="G752" s="28"/>
    </row>
    <row r="753" spans="7:7" ht="12.75">
      <c r="G753" s="28"/>
    </row>
    <row r="754" spans="7:7" ht="12.75">
      <c r="G754" s="28"/>
    </row>
    <row r="755" spans="7:7" ht="12.75">
      <c r="G755" s="28"/>
    </row>
    <row r="756" spans="7:7" ht="12.75">
      <c r="G756" s="28"/>
    </row>
    <row r="757" spans="7:7" ht="12.75">
      <c r="G757" s="28"/>
    </row>
    <row r="758" spans="7:7" ht="12.75">
      <c r="G758" s="28"/>
    </row>
    <row r="759" spans="7:7" ht="12.75">
      <c r="G759" s="28"/>
    </row>
    <row r="760" spans="7:7" ht="12.75">
      <c r="G760" s="28"/>
    </row>
    <row r="761" spans="7:7" ht="12.75">
      <c r="G761" s="28"/>
    </row>
    <row r="762" spans="7:7" ht="12.75">
      <c r="G762" s="28"/>
    </row>
    <row r="763" spans="7:7" ht="12.75">
      <c r="G763" s="28"/>
    </row>
    <row r="764" spans="7:7" ht="12.75">
      <c r="G764" s="28"/>
    </row>
    <row r="765" spans="7:7" ht="12.75">
      <c r="G765" s="28"/>
    </row>
    <row r="766" spans="7:7" ht="12.75">
      <c r="G766" s="28"/>
    </row>
    <row r="767" spans="7:7" ht="12.75">
      <c r="G767" s="28"/>
    </row>
    <row r="768" spans="7:7" ht="12.75">
      <c r="G768" s="28"/>
    </row>
    <row r="769" spans="7:7" ht="12.75">
      <c r="G769" s="28"/>
    </row>
    <row r="770" spans="7:7" ht="12.75">
      <c r="G770" s="28"/>
    </row>
    <row r="771" spans="7:7" ht="12.75">
      <c r="G771" s="28"/>
    </row>
    <row r="772" spans="7:7" ht="12.75">
      <c r="G772" s="28"/>
    </row>
    <row r="773" spans="7:7" ht="12.75">
      <c r="G773" s="28"/>
    </row>
    <row r="774" spans="7:7" ht="12.75">
      <c r="G774" s="28"/>
    </row>
    <row r="775" spans="7:7" ht="12.75">
      <c r="G775" s="28"/>
    </row>
    <row r="776" spans="7:7" ht="12.75">
      <c r="G776" s="28"/>
    </row>
    <row r="777" spans="7:7" ht="12.75">
      <c r="G777" s="28"/>
    </row>
    <row r="778" spans="7:7" ht="12.75">
      <c r="G778" s="28"/>
    </row>
    <row r="779" spans="7:7" ht="12.75">
      <c r="G779" s="28"/>
    </row>
    <row r="780" spans="7:7" ht="12.75">
      <c r="G780" s="28"/>
    </row>
    <row r="781" spans="7:7" ht="12.75">
      <c r="G781" s="28"/>
    </row>
    <row r="782" spans="7:7" ht="12.75">
      <c r="G782" s="28"/>
    </row>
    <row r="783" spans="7:7" ht="12.75">
      <c r="G783" s="28"/>
    </row>
    <row r="784" spans="7:7" ht="12.75">
      <c r="G784" s="28"/>
    </row>
    <row r="785" spans="7:7" ht="12.75">
      <c r="G785" s="28"/>
    </row>
    <row r="786" spans="7:7" ht="12.75">
      <c r="G786" s="28"/>
    </row>
    <row r="787" spans="7:7" ht="12.75">
      <c r="G787" s="28"/>
    </row>
    <row r="788" spans="7:7" ht="12.75">
      <c r="G788" s="28"/>
    </row>
    <row r="789" spans="7:7" ht="12.75">
      <c r="G789" s="28"/>
    </row>
    <row r="790" spans="7:7" ht="12.75">
      <c r="G790" s="28"/>
    </row>
    <row r="791" spans="7:7" ht="12.75">
      <c r="G791" s="28"/>
    </row>
    <row r="792" spans="7:7" ht="12.75">
      <c r="G792" s="28"/>
    </row>
    <row r="793" spans="7:7" ht="12.75">
      <c r="G793" s="28"/>
    </row>
    <row r="794" spans="7:7" ht="12.75">
      <c r="G794" s="28"/>
    </row>
    <row r="795" spans="7:7" ht="12.75">
      <c r="G795" s="28"/>
    </row>
    <row r="796" spans="7:7" ht="12.75">
      <c r="G796" s="28"/>
    </row>
    <row r="797" spans="7:7" ht="12.75">
      <c r="G797" s="28"/>
    </row>
    <row r="798" spans="7:7" ht="12.75">
      <c r="G798" s="28"/>
    </row>
    <row r="799" spans="7:7" ht="12.75">
      <c r="G799" s="28"/>
    </row>
    <row r="800" spans="7:7" ht="12.75">
      <c r="G800" s="28"/>
    </row>
    <row r="801" spans="7:7" ht="12.75">
      <c r="G801" s="28"/>
    </row>
    <row r="802" spans="7:7" ht="12.75">
      <c r="G802" s="28"/>
    </row>
    <row r="803" spans="7:7" ht="12.75">
      <c r="G803" s="28"/>
    </row>
    <row r="804" spans="7:7" ht="12.75">
      <c r="G804" s="28"/>
    </row>
    <row r="805" spans="7:7" ht="12.75">
      <c r="G805" s="28"/>
    </row>
    <row r="806" spans="7:7" ht="12.75">
      <c r="G806" s="28"/>
    </row>
    <row r="807" spans="7:7" ht="12.75">
      <c r="G807" s="28"/>
    </row>
    <row r="808" spans="7:7" ht="12.75">
      <c r="G808" s="28"/>
    </row>
    <row r="809" spans="7:7" ht="12.75">
      <c r="G809" s="28"/>
    </row>
    <row r="810" spans="7:7" ht="12.75">
      <c r="G810" s="28"/>
    </row>
    <row r="811" spans="7:7" ht="12.75">
      <c r="G811" s="28"/>
    </row>
    <row r="812" spans="7:7" ht="12.75">
      <c r="G812" s="28"/>
    </row>
    <row r="813" spans="7:7" ht="12.75">
      <c r="G813" s="28"/>
    </row>
    <row r="814" spans="7:7" ht="12.75">
      <c r="G814" s="28"/>
    </row>
    <row r="815" spans="7:7" ht="12.75">
      <c r="G815" s="28"/>
    </row>
    <row r="816" spans="7:7" ht="12.75">
      <c r="G816" s="28"/>
    </row>
    <row r="817" spans="7:7" ht="12.75">
      <c r="G817" s="28"/>
    </row>
    <row r="818" spans="7:7" ht="12.75">
      <c r="G818" s="28"/>
    </row>
    <row r="819" spans="7:7" ht="12.75">
      <c r="G819" s="28"/>
    </row>
    <row r="820" spans="7:7" ht="12.75">
      <c r="G820" s="28"/>
    </row>
    <row r="821" spans="7:7" ht="12.75">
      <c r="G821" s="28"/>
    </row>
    <row r="822" spans="7:7" ht="12.75">
      <c r="G822" s="28"/>
    </row>
    <row r="823" spans="7:7" ht="12.75">
      <c r="G823" s="28"/>
    </row>
    <row r="824" spans="7:7" ht="12.75">
      <c r="G824" s="28"/>
    </row>
    <row r="825" spans="7:7" ht="12.75">
      <c r="G825" s="28"/>
    </row>
    <row r="826" spans="7:7" ht="12.75">
      <c r="G826" s="28"/>
    </row>
    <row r="827" spans="7:7" ht="12.75">
      <c r="G827" s="28"/>
    </row>
    <row r="828" spans="7:7" ht="12.75">
      <c r="G828" s="28"/>
    </row>
    <row r="829" spans="7:7" ht="12.75">
      <c r="G829" s="28"/>
    </row>
    <row r="830" spans="7:7" ht="12.75">
      <c r="G830" s="28"/>
    </row>
    <row r="831" spans="7:7" ht="12.75">
      <c r="G831" s="28"/>
    </row>
    <row r="832" spans="7:7" ht="12.75">
      <c r="G832" s="28"/>
    </row>
    <row r="833" spans="7:7" ht="12.75">
      <c r="G833" s="28"/>
    </row>
    <row r="834" spans="7:7" ht="12.75">
      <c r="G834" s="28"/>
    </row>
    <row r="835" spans="7:7" ht="12.75">
      <c r="G835" s="28"/>
    </row>
    <row r="836" spans="7:7" ht="12.75">
      <c r="G836" s="28"/>
    </row>
    <row r="837" spans="7:7" ht="12.75">
      <c r="G837" s="28"/>
    </row>
    <row r="838" spans="7:7" ht="12.75">
      <c r="G838" s="28"/>
    </row>
    <row r="839" spans="7:7" ht="12.75">
      <c r="G839" s="28"/>
    </row>
    <row r="840" spans="7:7" ht="12.75">
      <c r="G840" s="28"/>
    </row>
    <row r="841" spans="7:7" ht="12.75">
      <c r="G841" s="28"/>
    </row>
    <row r="842" spans="7:7" ht="12.75">
      <c r="G842" s="28"/>
    </row>
    <row r="843" spans="7:7" ht="12.75">
      <c r="G843" s="28"/>
    </row>
    <row r="844" spans="7:7" ht="12.75">
      <c r="G844" s="28"/>
    </row>
    <row r="845" spans="7:7" ht="12.75">
      <c r="G845" s="28"/>
    </row>
    <row r="846" spans="7:7" ht="12.75">
      <c r="G846" s="28"/>
    </row>
    <row r="847" spans="7:7" ht="12.75">
      <c r="G847" s="28"/>
    </row>
    <row r="848" spans="7:7" ht="12.75">
      <c r="G848" s="28"/>
    </row>
    <row r="849" spans="7:7" ht="12.75">
      <c r="G849" s="28"/>
    </row>
    <row r="850" spans="7:7" ht="12.75">
      <c r="G850" s="28"/>
    </row>
    <row r="851" spans="7:7" ht="12.75">
      <c r="G851" s="28"/>
    </row>
    <row r="852" spans="7:7" ht="12.75">
      <c r="G852" s="28"/>
    </row>
    <row r="853" spans="7:7" ht="12.75">
      <c r="G853" s="28"/>
    </row>
    <row r="854" spans="7:7" ht="12.75">
      <c r="G854" s="28"/>
    </row>
    <row r="855" spans="7:7" ht="12.75">
      <c r="G855" s="28"/>
    </row>
    <row r="856" spans="7:7" ht="12.75">
      <c r="G856" s="28"/>
    </row>
    <row r="857" spans="7:7" ht="12.75">
      <c r="G857" s="28"/>
    </row>
    <row r="858" spans="7:7" ht="12.75">
      <c r="G858" s="28"/>
    </row>
    <row r="859" spans="7:7" ht="12.75">
      <c r="G859" s="28"/>
    </row>
    <row r="860" spans="7:7" ht="12.75">
      <c r="G860" s="28"/>
    </row>
    <row r="861" spans="7:7" ht="12.75">
      <c r="G861" s="28"/>
    </row>
    <row r="862" spans="7:7" ht="12.75">
      <c r="G862" s="28"/>
    </row>
    <row r="863" spans="7:7" ht="12.75">
      <c r="G863" s="28"/>
    </row>
    <row r="864" spans="7:7" ht="12.75">
      <c r="G864" s="28"/>
    </row>
    <row r="865" spans="7:7" ht="12.75">
      <c r="G865" s="28"/>
    </row>
    <row r="866" spans="7:7" ht="12.75">
      <c r="G866" s="28"/>
    </row>
    <row r="867" spans="7:7" ht="12.75">
      <c r="G867" s="28"/>
    </row>
    <row r="868" spans="7:7" ht="12.75">
      <c r="G868" s="28"/>
    </row>
    <row r="869" spans="7:7" ht="12.75">
      <c r="G869" s="28"/>
    </row>
    <row r="870" spans="7:7" ht="12.75">
      <c r="G870" s="28"/>
    </row>
    <row r="871" spans="7:7" ht="12.75">
      <c r="G871" s="28"/>
    </row>
    <row r="872" spans="7:7" ht="12.75">
      <c r="G872" s="28"/>
    </row>
    <row r="873" spans="7:7" ht="12.75">
      <c r="G873" s="28"/>
    </row>
    <row r="874" spans="7:7" ht="12.75">
      <c r="G874" s="28"/>
    </row>
    <row r="875" spans="7:7" ht="12.75">
      <c r="G875" s="28"/>
    </row>
    <row r="876" spans="7:7" ht="12.75">
      <c r="G876" s="28"/>
    </row>
    <row r="877" spans="7:7" ht="12.75">
      <c r="G877" s="28"/>
    </row>
    <row r="878" spans="7:7" ht="12.75">
      <c r="G878" s="28"/>
    </row>
    <row r="879" spans="7:7" ht="12.75">
      <c r="G879" s="28"/>
    </row>
    <row r="880" spans="7:7" ht="12.75">
      <c r="G880" s="28"/>
    </row>
    <row r="881" spans="7:7" ht="12.75">
      <c r="G881" s="28"/>
    </row>
    <row r="882" spans="7:7" ht="12.75">
      <c r="G882" s="28"/>
    </row>
    <row r="883" spans="7:7" ht="12.75">
      <c r="G883" s="28"/>
    </row>
    <row r="884" spans="7:7" ht="12.75">
      <c r="G884" s="28"/>
    </row>
    <row r="885" spans="7:7" ht="12.75">
      <c r="G885" s="28"/>
    </row>
    <row r="886" spans="7:7" ht="12.75">
      <c r="G886" s="28"/>
    </row>
    <row r="887" spans="7:7" ht="12.75">
      <c r="G887" s="28"/>
    </row>
    <row r="888" spans="7:7" ht="12.75">
      <c r="G888" s="28"/>
    </row>
    <row r="889" spans="7:7" ht="12.75">
      <c r="G889" s="28"/>
    </row>
    <row r="890" spans="7:7" ht="12.75">
      <c r="G890" s="28"/>
    </row>
    <row r="891" spans="7:7" ht="12.75">
      <c r="G891" s="28"/>
    </row>
    <row r="892" spans="7:7" ht="12.75">
      <c r="G892" s="28"/>
    </row>
    <row r="893" spans="7:7" ht="12.75">
      <c r="G893" s="28"/>
    </row>
    <row r="894" spans="7:7" ht="12.75">
      <c r="G894" s="28"/>
    </row>
    <row r="895" spans="7:7" ht="12.75">
      <c r="G895" s="28"/>
    </row>
    <row r="896" spans="7:7" ht="12.75">
      <c r="G896" s="28"/>
    </row>
    <row r="897" spans="7:7" ht="12.75">
      <c r="G897" s="28"/>
    </row>
    <row r="898" spans="7:7" ht="12.75">
      <c r="G898" s="28"/>
    </row>
    <row r="899" spans="7:7" ht="12.75">
      <c r="G899" s="28"/>
    </row>
    <row r="900" spans="7:7" ht="12.75">
      <c r="G900" s="28"/>
    </row>
    <row r="901" spans="7:7" ht="12.75">
      <c r="G901" s="28"/>
    </row>
    <row r="902" spans="7:7" ht="12.75">
      <c r="G902" s="28"/>
    </row>
    <row r="903" spans="7:7" ht="12.75">
      <c r="G903" s="28"/>
    </row>
    <row r="904" spans="7:7" ht="12.75">
      <c r="G904" s="28"/>
    </row>
    <row r="905" spans="7:7" ht="12.75">
      <c r="G905" s="28"/>
    </row>
    <row r="906" spans="7:7" ht="12.75">
      <c r="G906" s="28"/>
    </row>
    <row r="907" spans="7:7" ht="12.75">
      <c r="G907" s="28"/>
    </row>
    <row r="908" spans="7:7" ht="12.75">
      <c r="G908" s="28"/>
    </row>
    <row r="909" spans="7:7" ht="12.75">
      <c r="G909" s="28"/>
    </row>
    <row r="910" spans="7:7" ht="12.75">
      <c r="G910" s="28"/>
    </row>
    <row r="911" spans="7:7" ht="12.75">
      <c r="G911" s="28"/>
    </row>
    <row r="912" spans="7:7" ht="12.75">
      <c r="G912" s="28"/>
    </row>
    <row r="913" spans="7:7" ht="12.75">
      <c r="G913" s="28"/>
    </row>
    <row r="914" spans="7:7" ht="12.75">
      <c r="G914" s="28"/>
    </row>
    <row r="915" spans="7:7" ht="12.75">
      <c r="G915" s="28"/>
    </row>
    <row r="916" spans="7:7" ht="12.75">
      <c r="G916" s="28"/>
    </row>
    <row r="917" spans="7:7" ht="12.75">
      <c r="G917" s="28"/>
    </row>
    <row r="918" spans="7:7" ht="12.75">
      <c r="G918" s="28"/>
    </row>
    <row r="919" spans="7:7" ht="12.75">
      <c r="G919" s="28"/>
    </row>
    <row r="920" spans="7:7" ht="12.75">
      <c r="G920" s="28"/>
    </row>
    <row r="921" spans="7:7" ht="12.75">
      <c r="G921" s="28"/>
    </row>
    <row r="922" spans="7:7" ht="12.75">
      <c r="G922" s="28"/>
    </row>
    <row r="923" spans="7:7" ht="12.75">
      <c r="G923" s="28"/>
    </row>
    <row r="924" spans="7:7" ht="12.75">
      <c r="G924" s="28"/>
    </row>
    <row r="925" spans="7:7" ht="12.75">
      <c r="G925" s="28"/>
    </row>
    <row r="926" spans="7:7" ht="12.75">
      <c r="G926" s="28"/>
    </row>
    <row r="927" spans="7:7" ht="12.75">
      <c r="G927" s="28"/>
    </row>
    <row r="928" spans="7:7" ht="12.75">
      <c r="G928" s="28"/>
    </row>
    <row r="929" spans="7:7" ht="12.75">
      <c r="G929" s="28"/>
    </row>
    <row r="930" spans="7:7" ht="12.75">
      <c r="G930" s="28"/>
    </row>
    <row r="931" spans="7:7" ht="12.75">
      <c r="G931" s="28"/>
    </row>
    <row r="932" spans="7:7" ht="12.75">
      <c r="G932" s="28"/>
    </row>
    <row r="933" spans="7:7" ht="12.75">
      <c r="G933" s="28"/>
    </row>
    <row r="934" spans="7:7" ht="12.75">
      <c r="G934" s="28"/>
    </row>
    <row r="935" spans="7:7" ht="12.75">
      <c r="G935" s="28"/>
    </row>
    <row r="936" spans="7:7" ht="12.75">
      <c r="G936" s="28"/>
    </row>
    <row r="937" spans="7:7" ht="12.75">
      <c r="G937" s="28"/>
    </row>
    <row r="938" spans="7:7" ht="12.75">
      <c r="G938" s="28"/>
    </row>
    <row r="939" spans="7:7" ht="12.75">
      <c r="G939" s="28"/>
    </row>
    <row r="940" spans="7:7" ht="12.75">
      <c r="G940" s="28"/>
    </row>
    <row r="941" spans="7:7" ht="12.75">
      <c r="G941" s="28"/>
    </row>
    <row r="942" spans="7:7" ht="12.75">
      <c r="G942" s="28"/>
    </row>
    <row r="943" spans="7:7" ht="12.75">
      <c r="G943" s="28"/>
    </row>
    <row r="944" spans="7:7" ht="12.75">
      <c r="G944" s="28"/>
    </row>
    <row r="945" spans="7:7" ht="12.75">
      <c r="G945" s="28"/>
    </row>
    <row r="946" spans="7:7" ht="12.75">
      <c r="G946" s="28"/>
    </row>
    <row r="947" spans="7:7" ht="12.75">
      <c r="G947" s="28"/>
    </row>
    <row r="948" spans="7:7" ht="12.75">
      <c r="G948" s="28"/>
    </row>
    <row r="949" spans="7:7" ht="12.75">
      <c r="G949" s="28"/>
    </row>
    <row r="950" spans="7:7" ht="12.75">
      <c r="G950" s="28"/>
    </row>
    <row r="951" spans="7:7" ht="12.75">
      <c r="G951" s="28"/>
    </row>
    <row r="952" spans="7:7" ht="12.75">
      <c r="G952" s="28"/>
    </row>
    <row r="953" spans="7:7" ht="12.75">
      <c r="G953" s="28"/>
    </row>
    <row r="954" spans="7:7" ht="12.75">
      <c r="G954" s="28"/>
    </row>
    <row r="955" spans="7:7" ht="12.75">
      <c r="G955" s="28"/>
    </row>
    <row r="956" spans="7:7" ht="12.75">
      <c r="G956" s="28"/>
    </row>
    <row r="957" spans="7:7" ht="12.75">
      <c r="G957" s="28"/>
    </row>
    <row r="958" spans="7:7" ht="12.75">
      <c r="G958" s="28"/>
    </row>
    <row r="959" spans="7:7" ht="12.75">
      <c r="G959" s="28"/>
    </row>
    <row r="960" spans="7:7" ht="12.75">
      <c r="G960" s="28"/>
    </row>
    <row r="961" spans="7:7" ht="12.75">
      <c r="G961" s="28"/>
    </row>
    <row r="962" spans="7:7" ht="12.75">
      <c r="G962" s="28"/>
    </row>
    <row r="963" spans="7:7" ht="12.75">
      <c r="G963" s="28"/>
    </row>
    <row r="964" spans="7:7" ht="12.75">
      <c r="G964" s="28"/>
    </row>
    <row r="965" spans="7:7" ht="12.75">
      <c r="G965" s="28"/>
    </row>
    <row r="966" spans="7:7" ht="12.75">
      <c r="G966" s="28"/>
    </row>
    <row r="967" spans="7:7" ht="12.75">
      <c r="G967" s="28"/>
    </row>
    <row r="968" spans="7:7" ht="12.75">
      <c r="G968" s="28"/>
    </row>
    <row r="969" spans="7:7" ht="12.75">
      <c r="G969" s="28"/>
    </row>
    <row r="970" spans="7:7" ht="12.75">
      <c r="G970" s="28"/>
    </row>
    <row r="971" spans="7:7" ht="12.75">
      <c r="G971" s="28"/>
    </row>
    <row r="972" spans="7:7" ht="12.75">
      <c r="G972" s="28"/>
    </row>
    <row r="973" spans="7:7" ht="12.75">
      <c r="G973" s="28"/>
    </row>
    <row r="974" spans="7:7" ht="12.75">
      <c r="G974" s="28"/>
    </row>
    <row r="975" spans="7:7" ht="12.75">
      <c r="G975" s="28"/>
    </row>
    <row r="976" spans="7:7" ht="12.75">
      <c r="G976" s="28"/>
    </row>
    <row r="977" spans="7:7" ht="12.75">
      <c r="G977" s="28"/>
    </row>
    <row r="978" spans="7:7" ht="12.75">
      <c r="G978" s="28"/>
    </row>
    <row r="979" spans="7:7" ht="12.75">
      <c r="G979" s="28"/>
    </row>
    <row r="980" spans="7:7" ht="12.75">
      <c r="G980" s="28"/>
    </row>
    <row r="981" spans="7:7" ht="12.75">
      <c r="G981" s="28"/>
    </row>
    <row r="982" spans="7:7" ht="12.75">
      <c r="G982" s="28"/>
    </row>
    <row r="983" spans="7:7" ht="12.75">
      <c r="G983" s="28"/>
    </row>
    <row r="984" spans="7:7" ht="12.75">
      <c r="G984" s="28"/>
    </row>
    <row r="985" spans="7:7" ht="12.75">
      <c r="G985" s="28"/>
    </row>
    <row r="986" spans="7:7" ht="12.75">
      <c r="G986" s="28"/>
    </row>
    <row r="987" spans="7:7" ht="12.75">
      <c r="G987" s="28"/>
    </row>
    <row r="988" spans="7:7" ht="12.75">
      <c r="G988" s="28"/>
    </row>
    <row r="989" spans="7:7" ht="12.75">
      <c r="G989" s="28"/>
    </row>
    <row r="990" spans="7:7" ht="12.75">
      <c r="G990" s="28"/>
    </row>
    <row r="991" spans="7:7" ht="12.75">
      <c r="G991" s="28"/>
    </row>
    <row r="992" spans="7:7" ht="12.75">
      <c r="G992" s="28"/>
    </row>
    <row r="993" spans="7:7" ht="12.75">
      <c r="G993" s="28"/>
    </row>
    <row r="994" spans="7:7" ht="12.75">
      <c r="G994" s="28"/>
    </row>
    <row r="995" spans="7:7" ht="12.75">
      <c r="G995" s="28"/>
    </row>
    <row r="996" spans="7:7" ht="12.75">
      <c r="G996" s="28"/>
    </row>
    <row r="997" spans="7:7" ht="12.75">
      <c r="G997" s="28"/>
    </row>
    <row r="998" spans="7:7" ht="12.75">
      <c r="G998" s="28"/>
    </row>
    <row r="999" spans="7:7" ht="12.75">
      <c r="G999" s="28"/>
    </row>
    <row r="1000" spans="7:7" ht="12.75">
      <c r="G1000" s="28"/>
    </row>
    <row r="1001" spans="7:7" ht="12.75">
      <c r="G1001" s="28"/>
    </row>
    <row r="1002" spans="7:7" ht="12.75">
      <c r="G1002" s="28"/>
    </row>
    <row r="1003" spans="7:7" ht="12.75">
      <c r="G1003" s="28"/>
    </row>
    <row r="1004" spans="7:7" ht="12.75">
      <c r="G1004" s="28"/>
    </row>
    <row r="1005" spans="7:7" ht="12.75">
      <c r="G1005" s="28"/>
    </row>
    <row r="1006" spans="7:7" ht="12.75">
      <c r="G1006" s="28"/>
    </row>
    <row r="1007" spans="7:7" ht="12.75">
      <c r="G1007" s="28"/>
    </row>
    <row r="1008" spans="7:7" ht="12.75">
      <c r="G1008" s="28"/>
    </row>
    <row r="1009" spans="7:7" ht="12.75">
      <c r="G1009" s="28"/>
    </row>
    <row r="1010" spans="7:7" ht="12.75">
      <c r="G1010" s="28"/>
    </row>
    <row r="1011" spans="7:7" ht="12.75">
      <c r="G1011" s="28"/>
    </row>
    <row r="1012" spans="7:7" ht="12.75">
      <c r="G1012" s="28"/>
    </row>
    <row r="1013" spans="7:7" ht="12.75">
      <c r="G1013" s="28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Group Box 2">
              <controlPr defaultSize="0" autoFill="0" autoPict="0">
                <anchor moveWithCells="1">
                  <from>
                    <xdr:col>15</xdr:col>
                    <xdr:colOff>647700</xdr:colOff>
                    <xdr:row>7</xdr:row>
                    <xdr:rowOff>38100</xdr:rowOff>
                  </from>
                  <to>
                    <xdr:col>18</xdr:col>
                    <xdr:colOff>352425</xdr:colOff>
                    <xdr:row>19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Option Button 3">
              <controlPr defaultSize="0" autoFill="0" autoLine="0" autoPict="0">
                <anchor moveWithCells="1">
                  <from>
                    <xdr:col>16</xdr:col>
                    <xdr:colOff>0</xdr:colOff>
                    <xdr:row>8</xdr:row>
                    <xdr:rowOff>0</xdr:rowOff>
                  </from>
                  <to>
                    <xdr:col>17</xdr:col>
                    <xdr:colOff>161925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Option Button 4">
              <controlPr defaultSize="0" autoFill="0" autoLine="0" autoPict="0">
                <anchor moveWithCells="1">
                  <from>
                    <xdr:col>16</xdr:col>
                    <xdr:colOff>0</xdr:colOff>
                    <xdr:row>9</xdr:row>
                    <xdr:rowOff>0</xdr:rowOff>
                  </from>
                  <to>
                    <xdr:col>17</xdr:col>
                    <xdr:colOff>161925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Option Button 5">
              <controlPr defaultSize="0" autoFill="0" autoLine="0" autoPict="0">
                <anchor moveWithCells="1">
                  <from>
                    <xdr:col>16</xdr:col>
                    <xdr:colOff>0</xdr:colOff>
                    <xdr:row>10</xdr:row>
                    <xdr:rowOff>9525</xdr:rowOff>
                  </from>
                  <to>
                    <xdr:col>17</xdr:col>
                    <xdr:colOff>161925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Option Button 6">
              <controlPr defaultSize="0" autoFill="0" autoLine="0" autoPict="0">
                <anchor moveWithCells="1">
                  <from>
                    <xdr:col>16</xdr:col>
                    <xdr:colOff>0</xdr:colOff>
                    <xdr:row>11</xdr:row>
                    <xdr:rowOff>0</xdr:rowOff>
                  </from>
                  <to>
                    <xdr:col>17</xdr:col>
                    <xdr:colOff>161925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Option Button 7">
              <controlPr defaultSize="0" autoFill="0" autoLine="0" autoPict="0">
                <anchor moveWithCells="1">
                  <from>
                    <xdr:col>16</xdr:col>
                    <xdr:colOff>9525</xdr:colOff>
                    <xdr:row>12</xdr:row>
                    <xdr:rowOff>19050</xdr:rowOff>
                  </from>
                  <to>
                    <xdr:col>17</xdr:col>
                    <xdr:colOff>685800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0" name="Option Button 8">
              <controlPr defaultSize="0" autoFill="0" autoLine="0" autoPict="0">
                <anchor moveWithCells="1">
                  <from>
                    <xdr:col>15</xdr:col>
                    <xdr:colOff>962025</xdr:colOff>
                    <xdr:row>12</xdr:row>
                    <xdr:rowOff>200025</xdr:rowOff>
                  </from>
                  <to>
                    <xdr:col>17</xdr:col>
                    <xdr:colOff>514350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1" name="Option Button 9">
              <controlPr defaultSize="0" autoFill="0" autoLine="0" autoPict="0">
                <anchor moveWithCells="1">
                  <from>
                    <xdr:col>16</xdr:col>
                    <xdr:colOff>9525</xdr:colOff>
                    <xdr:row>13</xdr:row>
                    <xdr:rowOff>190500</xdr:rowOff>
                  </from>
                  <to>
                    <xdr:col>18</xdr:col>
                    <xdr:colOff>28575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2" name="Option Button 10">
              <controlPr defaultSize="0" autoFill="0" autoLine="0" autoPict="0">
                <anchor moveWithCells="1">
                  <from>
                    <xdr:col>16</xdr:col>
                    <xdr:colOff>9525</xdr:colOff>
                    <xdr:row>15</xdr:row>
                    <xdr:rowOff>0</xdr:rowOff>
                  </from>
                  <to>
                    <xdr:col>17</xdr:col>
                    <xdr:colOff>228600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3" name="Option Button 11">
              <controlPr defaultSize="0" autoFill="0" autoLine="0" autoPict="0">
                <anchor moveWithCells="1">
                  <from>
                    <xdr:col>16</xdr:col>
                    <xdr:colOff>9525</xdr:colOff>
                    <xdr:row>16</xdr:row>
                    <xdr:rowOff>9525</xdr:rowOff>
                  </from>
                  <to>
                    <xdr:col>17</xdr:col>
                    <xdr:colOff>228600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4" name="Button 12">
              <controlPr defaultSize="0" print="0" autoFill="0" autoPict="0" macro="[0]!Hoja5.Remuneracion">
                <anchor moveWithCells="1" sizeWithCells="1">
                  <from>
                    <xdr:col>12</xdr:col>
                    <xdr:colOff>952500</xdr:colOff>
                    <xdr:row>10</xdr:row>
                    <xdr:rowOff>9525</xdr:rowOff>
                  </from>
                  <to>
                    <xdr:col>14</xdr:col>
                    <xdr:colOff>295275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5" name="Button 13">
              <controlPr defaultSize="0" print="0" autoFill="0" autoPict="0" macro="[1]!Botón13_Haga_clic_en">
                <anchor moveWithCells="1" sizeWithCells="1">
                  <from>
                    <xdr:col>12</xdr:col>
                    <xdr:colOff>419100</xdr:colOff>
                    <xdr:row>107</xdr:row>
                    <xdr:rowOff>57150</xdr:rowOff>
                  </from>
                  <to>
                    <xdr:col>14</xdr:col>
                    <xdr:colOff>28575</xdr:colOff>
                    <xdr:row>108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4"/>
  <dimension ref="A1:F26"/>
  <sheetViews>
    <sheetView zoomScale="90" zoomScaleNormal="90" workbookViewId="0">
      <selection activeCell="D29" sqref="D29"/>
    </sheetView>
  </sheetViews>
  <sheetFormatPr baseColWidth="10" defaultRowHeight="12.75"/>
  <cols>
    <col min="1" max="1" width="32" customWidth="1"/>
    <col min="2" max="2" width="18.28515625" customWidth="1"/>
    <col min="4" max="4" width="32" bestFit="1" customWidth="1"/>
  </cols>
  <sheetData>
    <row r="1" spans="1:6">
      <c r="A1" s="39" t="s">
        <v>844</v>
      </c>
      <c r="B1" t="s">
        <v>958</v>
      </c>
    </row>
    <row r="2" spans="1:6">
      <c r="A2" s="40" t="s">
        <v>411</v>
      </c>
      <c r="B2" s="41">
        <v>13</v>
      </c>
      <c r="C2">
        <f>GETPIVOTDATA("SUELDO",$A$1,"CARGO","ADMINISTRATIVOS")</f>
        <v>13</v>
      </c>
    </row>
    <row r="3" spans="1:6">
      <c r="A3" s="40" t="s">
        <v>317</v>
      </c>
      <c r="B3" s="41">
        <v>9</v>
      </c>
      <c r="C3" s="33">
        <f>GETPIVOTDATA("SUELDO",$A$1,"CARGO","AYUDANTE")</f>
        <v>9</v>
      </c>
    </row>
    <row r="4" spans="1:6">
      <c r="A4" s="40" t="s">
        <v>165</v>
      </c>
      <c r="B4" s="41">
        <v>12</v>
      </c>
      <c r="C4">
        <f>GETPIVOTDATA("SUELDO",$A$1,"CARGO","CAPATAZ")</f>
        <v>12</v>
      </c>
    </row>
    <row r="5" spans="1:6">
      <c r="A5" s="40" t="s">
        <v>189</v>
      </c>
      <c r="B5" s="41">
        <v>16</v>
      </c>
      <c r="C5">
        <f>GETPIVOTDATA("SUELDO",$A$1,"CARGO","GUARDA")</f>
        <v>16</v>
      </c>
    </row>
    <row r="6" spans="1:6">
      <c r="A6" s="40" t="s">
        <v>198</v>
      </c>
      <c r="B6" s="41">
        <v>13</v>
      </c>
      <c r="C6">
        <f>GETPIVOTDATA("SUELDO",$A$1,"CARGO","PEON")</f>
        <v>13</v>
      </c>
    </row>
    <row r="7" spans="1:6">
      <c r="A7" s="40" t="s">
        <v>306</v>
      </c>
      <c r="B7" s="41">
        <v>10</v>
      </c>
      <c r="C7">
        <f>GETPIVOTDATA("SUELDO",$A$1,"CARGO","PERSONAL DE OFICIOS CLASICOS")</f>
        <v>10</v>
      </c>
    </row>
    <row r="8" spans="1:6">
      <c r="A8" s="40" t="s">
        <v>213</v>
      </c>
      <c r="B8" s="41">
        <v>17</v>
      </c>
      <c r="C8">
        <f>GETPIVOTDATA("SUELDO",$A$1,"CARGO","TECNICO GRADO MEDIO")</f>
        <v>17</v>
      </c>
    </row>
    <row r="9" spans="1:6">
      <c r="A9" s="40" t="s">
        <v>174</v>
      </c>
      <c r="B9" s="41">
        <v>13</v>
      </c>
      <c r="C9">
        <f>GETPIVOTDATA("SUELDO",$A$1,"CARGO","TECNICO GRADO SUPERIOR")</f>
        <v>13</v>
      </c>
    </row>
    <row r="10" spans="1:6">
      <c r="A10" s="40" t="s">
        <v>153</v>
      </c>
      <c r="B10" s="41">
        <v>18</v>
      </c>
      <c r="C10">
        <f>GETPIVOTDATA("SUELDO",$A$1,"CARGO","TRACTORISTA")</f>
        <v>18</v>
      </c>
    </row>
    <row r="11" spans="1:6">
      <c r="A11" s="40" t="s">
        <v>959</v>
      </c>
      <c r="B11" s="41"/>
      <c r="C11" s="33">
        <f>GETPIVOTDATA("SUELDO",$A$1,"CARGO",)</f>
        <v>0</v>
      </c>
    </row>
    <row r="12" spans="1:6">
      <c r="A12" s="40" t="s">
        <v>845</v>
      </c>
      <c r="B12" s="41">
        <v>121</v>
      </c>
      <c r="C12" s="33">
        <v>121</v>
      </c>
    </row>
    <row r="15" spans="1:6">
      <c r="D15" s="123" t="s">
        <v>136</v>
      </c>
    </row>
    <row r="16" spans="1:6">
      <c r="A16" t="str">
        <f t="shared" ref="A16:A24" si="0">A2</f>
        <v>ADMINISTRATIVOS</v>
      </c>
      <c r="B16" s="33">
        <v>13</v>
      </c>
      <c r="D16" s="228" t="s">
        <v>411</v>
      </c>
      <c r="E16" s="229"/>
      <c r="F16" s="228"/>
    </row>
    <row r="17" spans="1:6">
      <c r="A17" t="str">
        <f t="shared" si="0"/>
        <v>AYUDANTE</v>
      </c>
      <c r="B17" s="33">
        <v>9</v>
      </c>
      <c r="D17" s="228" t="s">
        <v>317</v>
      </c>
      <c r="E17" s="229"/>
      <c r="F17" s="228"/>
    </row>
    <row r="18" spans="1:6">
      <c r="A18" t="str">
        <f t="shared" si="0"/>
        <v>CAPATAZ</v>
      </c>
      <c r="B18" s="33">
        <v>12</v>
      </c>
      <c r="D18" s="228" t="s">
        <v>165</v>
      </c>
      <c r="E18" s="229"/>
      <c r="F18" s="228"/>
    </row>
    <row r="19" spans="1:6">
      <c r="A19" t="str">
        <f t="shared" si="0"/>
        <v>GUARDA</v>
      </c>
      <c r="B19" s="33">
        <v>16</v>
      </c>
      <c r="D19" s="228" t="s">
        <v>189</v>
      </c>
      <c r="E19" s="229"/>
      <c r="F19" s="228"/>
    </row>
    <row r="20" spans="1:6">
      <c r="A20" t="str">
        <f t="shared" si="0"/>
        <v>PEON</v>
      </c>
      <c r="B20" s="33">
        <v>13</v>
      </c>
      <c r="D20" s="228" t="s">
        <v>198</v>
      </c>
      <c r="E20" s="229"/>
      <c r="F20" s="228"/>
    </row>
    <row r="21" spans="1:6">
      <c r="A21" t="str">
        <f t="shared" si="0"/>
        <v>PERSONAL DE OFICIOS CLASICOS</v>
      </c>
      <c r="B21" s="33">
        <v>10</v>
      </c>
      <c r="D21" s="228" t="s">
        <v>306</v>
      </c>
      <c r="E21" s="229"/>
      <c r="F21" s="228"/>
    </row>
    <row r="22" spans="1:6">
      <c r="A22" t="str">
        <f t="shared" si="0"/>
        <v>TECNICO GRADO MEDIO</v>
      </c>
      <c r="B22" s="33">
        <v>17</v>
      </c>
      <c r="D22" s="228" t="s">
        <v>213</v>
      </c>
      <c r="E22" s="229"/>
      <c r="F22" s="228"/>
    </row>
    <row r="23" spans="1:6">
      <c r="A23" t="str">
        <f t="shared" si="0"/>
        <v>TECNICO GRADO SUPERIOR</v>
      </c>
      <c r="B23" s="33">
        <v>13</v>
      </c>
      <c r="D23" s="228" t="s">
        <v>174</v>
      </c>
      <c r="E23" s="229"/>
      <c r="F23" s="228"/>
    </row>
    <row r="24" spans="1:6">
      <c r="A24" t="str">
        <f t="shared" si="0"/>
        <v>TRACTORISTA</v>
      </c>
      <c r="B24" s="33">
        <v>18</v>
      </c>
      <c r="D24" s="228" t="s">
        <v>153</v>
      </c>
      <c r="E24" s="229"/>
      <c r="F24" s="228"/>
    </row>
    <row r="25" spans="1:6">
      <c r="B25" s="33"/>
    </row>
    <row r="26" spans="1:6">
      <c r="A26" t="str">
        <f>A12</f>
        <v>Total general</v>
      </c>
      <c r="B26" s="33">
        <f>C12</f>
        <v>121</v>
      </c>
    </row>
  </sheetData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Scroll Bar 2">
              <controlPr defaultSize="0" autoPict="0">
                <anchor moveWithCells="1">
                  <from>
                    <xdr:col>3</xdr:col>
                    <xdr:colOff>133350</xdr:colOff>
                    <xdr:row>1</xdr:row>
                    <xdr:rowOff>0</xdr:rowOff>
                  </from>
                  <to>
                    <xdr:col>3</xdr:col>
                    <xdr:colOff>1590675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Scroll Bar 3">
              <controlPr defaultSize="0" autoPict="0">
                <anchor moveWithCells="1">
                  <from>
                    <xdr:col>3</xdr:col>
                    <xdr:colOff>133350</xdr:colOff>
                    <xdr:row>1</xdr:row>
                    <xdr:rowOff>161925</xdr:rowOff>
                  </from>
                  <to>
                    <xdr:col>3</xdr:col>
                    <xdr:colOff>1581150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Scroll Bar 4">
              <controlPr defaultSize="0" autoPict="0">
                <anchor moveWithCells="1">
                  <from>
                    <xdr:col>3</xdr:col>
                    <xdr:colOff>142875</xdr:colOff>
                    <xdr:row>3</xdr:row>
                    <xdr:rowOff>19050</xdr:rowOff>
                  </from>
                  <to>
                    <xdr:col>3</xdr:col>
                    <xdr:colOff>1590675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Scroll Bar 5">
              <controlPr defaultSize="0" autoPict="0">
                <anchor moveWithCells="1">
                  <from>
                    <xdr:col>3</xdr:col>
                    <xdr:colOff>171450</xdr:colOff>
                    <xdr:row>4</xdr:row>
                    <xdr:rowOff>28575</xdr:rowOff>
                  </from>
                  <to>
                    <xdr:col>3</xdr:col>
                    <xdr:colOff>1619250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Scroll Bar 6">
              <controlPr defaultSize="0" autoPict="0">
                <anchor moveWithCells="1">
                  <from>
                    <xdr:col>3</xdr:col>
                    <xdr:colOff>161925</xdr:colOff>
                    <xdr:row>4</xdr:row>
                    <xdr:rowOff>171450</xdr:rowOff>
                  </from>
                  <to>
                    <xdr:col>3</xdr:col>
                    <xdr:colOff>1609725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Scroll Bar 7">
              <controlPr defaultSize="0" autoPict="0">
                <anchor moveWithCells="1">
                  <from>
                    <xdr:col>3</xdr:col>
                    <xdr:colOff>171450</xdr:colOff>
                    <xdr:row>5</xdr:row>
                    <xdr:rowOff>171450</xdr:rowOff>
                  </from>
                  <to>
                    <xdr:col>3</xdr:col>
                    <xdr:colOff>1619250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Scroll Bar 8">
              <controlPr defaultSize="0" autoPict="0">
                <anchor moveWithCells="1">
                  <from>
                    <xdr:col>3</xdr:col>
                    <xdr:colOff>171450</xdr:colOff>
                    <xdr:row>7</xdr:row>
                    <xdr:rowOff>0</xdr:rowOff>
                  </from>
                  <to>
                    <xdr:col>3</xdr:col>
                    <xdr:colOff>1619250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3" r:id="rId11" name="Scroll Bar 9">
              <controlPr defaultSize="0" autoPict="0">
                <anchor moveWithCells="1">
                  <from>
                    <xdr:col>3</xdr:col>
                    <xdr:colOff>161925</xdr:colOff>
                    <xdr:row>8</xdr:row>
                    <xdr:rowOff>0</xdr:rowOff>
                  </from>
                  <to>
                    <xdr:col>3</xdr:col>
                    <xdr:colOff>1609725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4" r:id="rId12" name="Scroll Bar 10">
              <controlPr defaultSize="0" autoPict="0">
                <anchor moveWithCells="1">
                  <from>
                    <xdr:col>3</xdr:col>
                    <xdr:colOff>152400</xdr:colOff>
                    <xdr:row>9</xdr:row>
                    <xdr:rowOff>19050</xdr:rowOff>
                  </from>
                  <to>
                    <xdr:col>3</xdr:col>
                    <xdr:colOff>1600200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5" r:id="rId13" name="Scroll Bar 11">
              <controlPr defaultSize="0" autoPict="0">
                <anchor moveWithCells="1">
                  <from>
                    <xdr:col>4</xdr:col>
                    <xdr:colOff>38100</xdr:colOff>
                    <xdr:row>14</xdr:row>
                    <xdr:rowOff>152400</xdr:rowOff>
                  </from>
                  <to>
                    <xdr:col>5</xdr:col>
                    <xdr:colOff>704850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6" r:id="rId14" name="Scroll Bar 12">
              <controlPr defaultSize="0" autoPict="0">
                <anchor moveWithCells="1">
                  <from>
                    <xdr:col>4</xdr:col>
                    <xdr:colOff>38100</xdr:colOff>
                    <xdr:row>15</xdr:row>
                    <xdr:rowOff>142875</xdr:rowOff>
                  </from>
                  <to>
                    <xdr:col>5</xdr:col>
                    <xdr:colOff>695325</xdr:colOff>
                    <xdr:row>16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" r:id="rId15" name="Scroll Bar 13">
              <controlPr defaultSize="0" autoPict="0">
                <anchor moveWithCells="1">
                  <from>
                    <xdr:col>4</xdr:col>
                    <xdr:colOff>47625</xdr:colOff>
                    <xdr:row>16</xdr:row>
                    <xdr:rowOff>171450</xdr:rowOff>
                  </from>
                  <to>
                    <xdr:col>5</xdr:col>
                    <xdr:colOff>704850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8" r:id="rId16" name="Scroll Bar 14">
              <controlPr defaultSize="0" autoPict="0">
                <anchor moveWithCells="1">
                  <from>
                    <xdr:col>4</xdr:col>
                    <xdr:colOff>66675</xdr:colOff>
                    <xdr:row>18</xdr:row>
                    <xdr:rowOff>19050</xdr:rowOff>
                  </from>
                  <to>
                    <xdr:col>5</xdr:col>
                    <xdr:colOff>723900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9" r:id="rId17" name="Scroll Bar 15">
              <controlPr defaultSize="0" autoPict="0">
                <anchor moveWithCells="1">
                  <from>
                    <xdr:col>4</xdr:col>
                    <xdr:colOff>57150</xdr:colOff>
                    <xdr:row>18</xdr:row>
                    <xdr:rowOff>152400</xdr:rowOff>
                  </from>
                  <to>
                    <xdr:col>5</xdr:col>
                    <xdr:colOff>714375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0" r:id="rId18" name="Scroll Bar 16">
              <controlPr defaultSize="0" autoPict="0">
                <anchor moveWithCells="1">
                  <from>
                    <xdr:col>4</xdr:col>
                    <xdr:colOff>66675</xdr:colOff>
                    <xdr:row>19</xdr:row>
                    <xdr:rowOff>152400</xdr:rowOff>
                  </from>
                  <to>
                    <xdr:col>5</xdr:col>
                    <xdr:colOff>723900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1" r:id="rId19" name="Scroll Bar 17">
              <controlPr defaultSize="0" autoPict="0">
                <anchor moveWithCells="1">
                  <from>
                    <xdr:col>4</xdr:col>
                    <xdr:colOff>66675</xdr:colOff>
                    <xdr:row>20</xdr:row>
                    <xdr:rowOff>152400</xdr:rowOff>
                  </from>
                  <to>
                    <xdr:col>5</xdr:col>
                    <xdr:colOff>723900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2" r:id="rId20" name="Scroll Bar 18">
              <controlPr defaultSize="0" autoPict="0">
                <anchor moveWithCells="1">
                  <from>
                    <xdr:col>4</xdr:col>
                    <xdr:colOff>57150</xdr:colOff>
                    <xdr:row>21</xdr:row>
                    <xdr:rowOff>152400</xdr:rowOff>
                  </from>
                  <to>
                    <xdr:col>5</xdr:col>
                    <xdr:colOff>714375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3" r:id="rId21" name="Scroll Bar 19">
              <controlPr defaultSize="0" autoPict="0">
                <anchor moveWithCells="1">
                  <from>
                    <xdr:col>4</xdr:col>
                    <xdr:colOff>57150</xdr:colOff>
                    <xdr:row>23</xdr:row>
                    <xdr:rowOff>9525</xdr:rowOff>
                  </from>
                  <to>
                    <xdr:col>5</xdr:col>
                    <xdr:colOff>704850</xdr:colOff>
                    <xdr:row>23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/>
  <dimension ref="A5:C15"/>
  <sheetViews>
    <sheetView workbookViewId="0">
      <selection activeCell="AF26" sqref="AF26"/>
    </sheetView>
  </sheetViews>
  <sheetFormatPr baseColWidth="10" defaultRowHeight="12.75"/>
  <cols>
    <col min="1" max="1" width="12.7109375" bestFit="1" customWidth="1"/>
    <col min="2" max="2" width="21.85546875" bestFit="1" customWidth="1"/>
    <col min="3" max="3" width="24.7109375" bestFit="1" customWidth="1"/>
  </cols>
  <sheetData>
    <row r="5" spans="1:3">
      <c r="A5" s="190" t="s">
        <v>23</v>
      </c>
      <c r="B5" s="190" t="s">
        <v>86</v>
      </c>
      <c r="C5" s="190" t="s">
        <v>91</v>
      </c>
    </row>
    <row r="6" spans="1:3">
      <c r="A6" s="212" t="s">
        <v>25</v>
      </c>
      <c r="B6" s="121" t="s">
        <v>88</v>
      </c>
      <c r="C6" s="121">
        <v>2366944</v>
      </c>
    </row>
    <row r="7" spans="1:3">
      <c r="A7" s="212" t="s">
        <v>26</v>
      </c>
      <c r="B7" s="121" t="s">
        <v>89</v>
      </c>
      <c r="C7" s="121">
        <v>2987563</v>
      </c>
    </row>
    <row r="8" spans="1:3">
      <c r="A8" s="212" t="s">
        <v>27</v>
      </c>
      <c r="B8" s="121" t="s">
        <v>88</v>
      </c>
      <c r="C8" s="121">
        <v>1493782</v>
      </c>
    </row>
    <row r="9" spans="1:3">
      <c r="A9" s="212" t="s">
        <v>28</v>
      </c>
      <c r="B9" s="121" t="s">
        <v>89</v>
      </c>
      <c r="C9" s="121">
        <v>3947368</v>
      </c>
    </row>
    <row r="12" spans="1:3">
      <c r="B12" s="213" t="s">
        <v>948</v>
      </c>
      <c r="C12" s="214" t="s">
        <v>950</v>
      </c>
    </row>
    <row r="13" spans="1:3">
      <c r="B13" s="213" t="s">
        <v>949</v>
      </c>
      <c r="C13" s="214" t="s">
        <v>951</v>
      </c>
    </row>
    <row r="14" spans="1:3">
      <c r="B14" s="214"/>
      <c r="C14" s="214" t="s">
        <v>952</v>
      </c>
    </row>
    <row r="15" spans="1:3">
      <c r="B15" s="214"/>
      <c r="C15" s="214" t="s">
        <v>953</v>
      </c>
    </row>
  </sheetData>
  <pageMargins left="0.7" right="0.7" top="0.75" bottom="0.75" header="0.3" footer="0.3"/>
  <pageSetup orientation="portrait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2:F114"/>
  <sheetViews>
    <sheetView topLeftCell="A89" workbookViewId="0">
      <selection activeCell="C115" sqref="C115"/>
    </sheetView>
  </sheetViews>
  <sheetFormatPr baseColWidth="10" defaultRowHeight="12.75"/>
  <cols>
    <col min="1" max="1" width="31.28515625" customWidth="1"/>
    <col min="2" max="2" width="18.42578125" customWidth="1"/>
    <col min="3" max="3" width="18.7109375" customWidth="1"/>
    <col min="4" max="4" width="19.5703125" customWidth="1"/>
    <col min="5" max="5" width="17.85546875" customWidth="1"/>
    <col min="6" max="6" width="18.7109375" customWidth="1"/>
    <col min="7" max="7" width="18" customWidth="1"/>
    <col min="8" max="8" width="17.28515625" customWidth="1"/>
    <col min="9" max="9" width="13.85546875" customWidth="1"/>
    <col min="10" max="10" width="10.85546875" customWidth="1"/>
    <col min="11" max="11" width="14.5703125" customWidth="1"/>
    <col min="12" max="23" width="3" customWidth="1"/>
    <col min="24" max="24" width="12.28515625" bestFit="1" customWidth="1"/>
  </cols>
  <sheetData>
    <row r="2" spans="1:4">
      <c r="A2" s="33" t="s">
        <v>860</v>
      </c>
      <c r="B2" s="33" t="s">
        <v>863</v>
      </c>
      <c r="C2" s="33" t="s">
        <v>862</v>
      </c>
      <c r="D2" s="33" t="s">
        <v>861</v>
      </c>
    </row>
    <row r="3" spans="1:4">
      <c r="A3" s="79">
        <v>2230206677</v>
      </c>
      <c r="B3" s="79">
        <v>3975619436</v>
      </c>
      <c r="C3" s="79">
        <v>2258506483</v>
      </c>
      <c r="D3" s="79">
        <v>8464332596</v>
      </c>
    </row>
    <row r="4" spans="1:4">
      <c r="A4" s="80" t="s">
        <v>864</v>
      </c>
      <c r="B4" s="80" t="s">
        <v>866</v>
      </c>
      <c r="C4" s="80" t="s">
        <v>865</v>
      </c>
    </row>
    <row r="5" spans="1:4">
      <c r="A5" s="81">
        <f>GETPIVOTDATA("Suma de COSTOS DE PRODUCIR",$A$2)+GETPIVOTDATA("Suma de SUELDOS",$A$2)</f>
        <v>4488713160</v>
      </c>
      <c r="B5" s="81">
        <f>GETPIVOTDATA("Suma de UTILIDAD",$A$2)</f>
        <v>3975619436</v>
      </c>
      <c r="C5" s="81">
        <f>GETPIVOTDATA("Suma de INGRESOS",$A$2)</f>
        <v>8464332596</v>
      </c>
    </row>
    <row r="6" spans="1:4">
      <c r="A6" s="82"/>
      <c r="B6" s="82"/>
      <c r="C6" s="82"/>
    </row>
    <row r="9" spans="1:4">
      <c r="A9" s="39" t="s">
        <v>844</v>
      </c>
      <c r="B9" s="33" t="s">
        <v>863</v>
      </c>
      <c r="C9" s="33" t="s">
        <v>861</v>
      </c>
    </row>
    <row r="10" spans="1:4">
      <c r="A10" s="40">
        <v>2016</v>
      </c>
      <c r="B10" s="41">
        <v>870661502</v>
      </c>
      <c r="C10" s="41">
        <v>1723423331</v>
      </c>
    </row>
    <row r="11" spans="1:4">
      <c r="A11" s="83" t="s">
        <v>848</v>
      </c>
      <c r="B11" s="41">
        <v>73410364</v>
      </c>
      <c r="C11" s="41">
        <v>145599030</v>
      </c>
    </row>
    <row r="12" spans="1:4">
      <c r="A12" s="83" t="s">
        <v>849</v>
      </c>
      <c r="B12" s="41">
        <v>71572553</v>
      </c>
      <c r="C12" s="41">
        <v>147408268</v>
      </c>
    </row>
    <row r="13" spans="1:4">
      <c r="A13" s="83" t="s">
        <v>850</v>
      </c>
      <c r="B13" s="41">
        <v>71056485</v>
      </c>
      <c r="C13" s="41">
        <v>135768365</v>
      </c>
    </row>
    <row r="14" spans="1:4">
      <c r="A14" s="83" t="s">
        <v>851</v>
      </c>
      <c r="B14" s="41">
        <v>71499303</v>
      </c>
      <c r="C14" s="41">
        <v>144339843</v>
      </c>
    </row>
    <row r="15" spans="1:4">
      <c r="A15" s="83" t="s">
        <v>852</v>
      </c>
      <c r="B15" s="41">
        <v>72568803</v>
      </c>
      <c r="C15" s="41">
        <v>141786991</v>
      </c>
    </row>
    <row r="16" spans="1:4">
      <c r="A16" s="83" t="s">
        <v>853</v>
      </c>
      <c r="B16" s="41">
        <v>72496647</v>
      </c>
      <c r="C16" s="41">
        <v>138824150</v>
      </c>
    </row>
    <row r="17" spans="1:6">
      <c r="A17" s="83" t="s">
        <v>854</v>
      </c>
      <c r="B17" s="41">
        <v>74758537</v>
      </c>
      <c r="C17" s="41">
        <v>137190746</v>
      </c>
    </row>
    <row r="18" spans="1:6">
      <c r="A18" s="83" t="s">
        <v>855</v>
      </c>
      <c r="B18" s="41">
        <v>74168041</v>
      </c>
      <c r="C18" s="41">
        <v>147032805</v>
      </c>
    </row>
    <row r="19" spans="1:6">
      <c r="A19" s="83" t="s">
        <v>856</v>
      </c>
      <c r="B19" s="41">
        <v>74035506</v>
      </c>
      <c r="C19" s="41">
        <v>152501555</v>
      </c>
    </row>
    <row r="20" spans="1:6">
      <c r="A20" s="83" t="s">
        <v>857</v>
      </c>
      <c r="B20" s="41">
        <v>71846743</v>
      </c>
      <c r="C20" s="41">
        <v>149271915</v>
      </c>
    </row>
    <row r="21" spans="1:6">
      <c r="A21" s="83" t="s">
        <v>858</v>
      </c>
      <c r="B21" s="41">
        <v>70820420</v>
      </c>
      <c r="C21" s="41">
        <v>145795702</v>
      </c>
    </row>
    <row r="22" spans="1:6">
      <c r="A22" s="83" t="s">
        <v>859</v>
      </c>
      <c r="B22" s="41">
        <v>72428100</v>
      </c>
      <c r="C22" s="41">
        <v>137903961</v>
      </c>
    </row>
    <row r="23" spans="1:6">
      <c r="A23" s="40">
        <v>2017</v>
      </c>
      <c r="B23" s="41">
        <v>964160568</v>
      </c>
      <c r="C23" s="41">
        <v>2052205150</v>
      </c>
    </row>
    <row r="24" spans="1:6">
      <c r="A24" s="83" t="s">
        <v>848</v>
      </c>
      <c r="B24" s="41">
        <v>81870408</v>
      </c>
      <c r="C24" s="41">
        <v>177529206</v>
      </c>
    </row>
    <row r="25" spans="1:6">
      <c r="A25" s="83" t="s">
        <v>849</v>
      </c>
      <c r="B25" s="41">
        <v>88616671</v>
      </c>
      <c r="C25" s="41">
        <v>184302649</v>
      </c>
    </row>
    <row r="26" spans="1:6">
      <c r="A26" s="83" t="s">
        <v>850</v>
      </c>
      <c r="B26" s="41">
        <v>89222902</v>
      </c>
      <c r="C26" s="41">
        <v>183618805</v>
      </c>
    </row>
    <row r="27" spans="1:6">
      <c r="A27" s="83" t="s">
        <v>851</v>
      </c>
      <c r="B27" s="41">
        <v>78417624</v>
      </c>
      <c r="C27" s="41">
        <v>172301301</v>
      </c>
    </row>
    <row r="28" spans="1:6">
      <c r="A28" s="83" t="s">
        <v>852</v>
      </c>
      <c r="B28" s="41">
        <v>88937309</v>
      </c>
      <c r="C28" s="41">
        <v>175287021</v>
      </c>
      <c r="E28" s="39" t="s">
        <v>844</v>
      </c>
      <c r="F28" t="s">
        <v>862</v>
      </c>
    </row>
    <row r="29" spans="1:6">
      <c r="A29" s="83" t="s">
        <v>853</v>
      </c>
      <c r="B29" s="41">
        <v>74176217</v>
      </c>
      <c r="C29" s="41">
        <v>164568183</v>
      </c>
      <c r="E29" s="40">
        <v>2016</v>
      </c>
      <c r="F29" s="41">
        <v>393839371</v>
      </c>
    </row>
    <row r="30" spans="1:6">
      <c r="A30" s="83" t="s">
        <v>854</v>
      </c>
      <c r="B30" s="41">
        <v>80202147</v>
      </c>
      <c r="C30" s="41">
        <v>166614517</v>
      </c>
      <c r="E30" s="40">
        <v>2017</v>
      </c>
      <c r="F30" s="41">
        <v>525537184</v>
      </c>
    </row>
    <row r="31" spans="1:6">
      <c r="A31" s="83" t="s">
        <v>855</v>
      </c>
      <c r="B31" s="41">
        <v>81632052</v>
      </c>
      <c r="C31" s="41">
        <v>168978526</v>
      </c>
      <c r="E31" s="40">
        <v>2018</v>
      </c>
      <c r="F31" s="41">
        <v>705428649</v>
      </c>
    </row>
    <row r="32" spans="1:6">
      <c r="A32" s="83" t="s">
        <v>856</v>
      </c>
      <c r="B32" s="41">
        <v>79136571</v>
      </c>
      <c r="C32" s="41">
        <v>167967382</v>
      </c>
      <c r="E32" s="40">
        <v>2019</v>
      </c>
      <c r="F32" s="41">
        <v>633701279</v>
      </c>
    </row>
    <row r="33" spans="1:6">
      <c r="A33" s="83" t="s">
        <v>857</v>
      </c>
      <c r="B33" s="41">
        <v>71011182</v>
      </c>
      <c r="C33" s="41">
        <v>159442120</v>
      </c>
      <c r="E33" s="40" t="s">
        <v>845</v>
      </c>
      <c r="F33" s="41">
        <v>2258506483</v>
      </c>
    </row>
    <row r="34" spans="1:6">
      <c r="A34" s="83" t="s">
        <v>858</v>
      </c>
      <c r="B34" s="41">
        <v>80354705</v>
      </c>
      <c r="C34" s="41">
        <v>164951013</v>
      </c>
    </row>
    <row r="35" spans="1:6">
      <c r="A35" s="83" t="s">
        <v>859</v>
      </c>
      <c r="B35" s="41">
        <v>70582780</v>
      </c>
      <c r="C35" s="41">
        <v>166644427</v>
      </c>
    </row>
    <row r="36" spans="1:6">
      <c r="A36" s="40">
        <v>2018</v>
      </c>
      <c r="B36" s="41">
        <v>1177994361</v>
      </c>
      <c r="C36" s="41">
        <v>2532062934</v>
      </c>
    </row>
    <row r="37" spans="1:6">
      <c r="A37" s="83" t="s">
        <v>848</v>
      </c>
      <c r="B37" s="41">
        <v>98229392</v>
      </c>
      <c r="C37" s="41">
        <v>216390825</v>
      </c>
    </row>
    <row r="38" spans="1:6">
      <c r="A38" s="83" t="s">
        <v>849</v>
      </c>
      <c r="B38" s="41">
        <v>98211131</v>
      </c>
      <c r="C38" s="41">
        <v>215645264</v>
      </c>
    </row>
    <row r="39" spans="1:6">
      <c r="A39" s="83" t="s">
        <v>850</v>
      </c>
      <c r="B39" s="41">
        <v>92870411</v>
      </c>
      <c r="C39" s="41">
        <v>209341338</v>
      </c>
    </row>
    <row r="40" spans="1:6">
      <c r="A40" s="83" t="s">
        <v>851</v>
      </c>
      <c r="B40" s="41">
        <v>82816086</v>
      </c>
      <c r="C40" s="41">
        <v>193311539</v>
      </c>
    </row>
    <row r="41" spans="1:6">
      <c r="A41" s="83" t="s">
        <v>852</v>
      </c>
      <c r="B41" s="41">
        <v>92194965</v>
      </c>
      <c r="C41" s="41">
        <v>205100190</v>
      </c>
    </row>
    <row r="42" spans="1:6">
      <c r="A42" s="83" t="s">
        <v>853</v>
      </c>
      <c r="B42" s="41">
        <v>107673954</v>
      </c>
      <c r="C42" s="41">
        <v>217128684</v>
      </c>
    </row>
    <row r="43" spans="1:6">
      <c r="A43" s="83" t="s">
        <v>854</v>
      </c>
      <c r="B43" s="41">
        <v>105176916</v>
      </c>
      <c r="C43" s="41">
        <v>218811751</v>
      </c>
    </row>
    <row r="44" spans="1:6">
      <c r="A44" s="83" t="s">
        <v>855</v>
      </c>
      <c r="B44" s="41">
        <v>87912000</v>
      </c>
      <c r="C44" s="41">
        <v>199899648</v>
      </c>
    </row>
    <row r="45" spans="1:6">
      <c r="A45" s="83" t="s">
        <v>856</v>
      </c>
      <c r="B45" s="41">
        <v>101519169</v>
      </c>
      <c r="C45" s="41">
        <v>215441643</v>
      </c>
    </row>
    <row r="46" spans="1:6">
      <c r="A46" s="83" t="s">
        <v>857</v>
      </c>
      <c r="B46" s="41">
        <v>108381183</v>
      </c>
      <c r="C46" s="41">
        <v>216417366</v>
      </c>
    </row>
    <row r="47" spans="1:6">
      <c r="A47" s="83" t="s">
        <v>858</v>
      </c>
      <c r="B47" s="41">
        <v>107513244</v>
      </c>
      <c r="C47" s="41">
        <v>212923997</v>
      </c>
    </row>
    <row r="48" spans="1:6">
      <c r="A48" s="83" t="s">
        <v>859</v>
      </c>
      <c r="B48" s="41">
        <v>95495910</v>
      </c>
      <c r="C48" s="41">
        <v>211650689</v>
      </c>
    </row>
    <row r="49" spans="1:3">
      <c r="A49" s="40">
        <v>2019</v>
      </c>
      <c r="B49" s="41">
        <v>962803005</v>
      </c>
      <c r="C49" s="41">
        <v>2156641181</v>
      </c>
    </row>
    <row r="50" spans="1:3">
      <c r="A50" s="83" t="s">
        <v>848</v>
      </c>
      <c r="B50" s="41">
        <v>100591450</v>
      </c>
      <c r="C50" s="41">
        <v>231802865</v>
      </c>
    </row>
    <row r="51" spans="1:3">
      <c r="A51" s="83" t="s">
        <v>849</v>
      </c>
      <c r="B51" s="41">
        <v>103896728</v>
      </c>
      <c r="C51" s="41">
        <v>235436778</v>
      </c>
    </row>
    <row r="52" spans="1:3">
      <c r="A52" s="83" t="s">
        <v>850</v>
      </c>
      <c r="B52" s="41">
        <v>104314447</v>
      </c>
      <c r="C52" s="41">
        <v>239584950</v>
      </c>
    </row>
    <row r="53" spans="1:3">
      <c r="A53" s="83" t="s">
        <v>851</v>
      </c>
      <c r="B53" s="41">
        <v>102135189</v>
      </c>
      <c r="C53" s="41">
        <v>230632984</v>
      </c>
    </row>
    <row r="54" spans="1:3">
      <c r="A54" s="83" t="s">
        <v>852</v>
      </c>
      <c r="B54" s="41">
        <v>111387732</v>
      </c>
      <c r="C54" s="41">
        <v>237886315</v>
      </c>
    </row>
    <row r="55" spans="1:3">
      <c r="A55" s="83" t="s">
        <v>853</v>
      </c>
      <c r="B55" s="41">
        <v>104864171</v>
      </c>
      <c r="C55" s="41">
        <v>240957522</v>
      </c>
    </row>
    <row r="56" spans="1:3">
      <c r="A56" s="83" t="s">
        <v>854</v>
      </c>
      <c r="B56" s="41">
        <v>102166011</v>
      </c>
      <c r="C56" s="41">
        <v>238469111</v>
      </c>
    </row>
    <row r="57" spans="1:3">
      <c r="A57" s="83" t="s">
        <v>855</v>
      </c>
      <c r="B57" s="41">
        <v>113093617</v>
      </c>
      <c r="C57" s="41">
        <v>240326856</v>
      </c>
    </row>
    <row r="58" spans="1:3">
      <c r="A58" s="83" t="s">
        <v>856</v>
      </c>
      <c r="B58" s="41">
        <v>120353660</v>
      </c>
      <c r="C58" s="41">
        <v>261543800</v>
      </c>
    </row>
    <row r="59" spans="1:3">
      <c r="A59" s="40" t="s">
        <v>845</v>
      </c>
      <c r="B59" s="41">
        <v>3975619436</v>
      </c>
      <c r="C59" s="41">
        <v>8464332596</v>
      </c>
    </row>
    <row r="62" spans="1:3">
      <c r="A62" s="33"/>
    </row>
    <row r="63" spans="1:3">
      <c r="A63" s="39" t="s">
        <v>844</v>
      </c>
      <c r="B63" t="s">
        <v>888</v>
      </c>
    </row>
    <row r="64" spans="1:3">
      <c r="A64" s="40">
        <v>2016</v>
      </c>
      <c r="B64" s="41">
        <v>1723423331</v>
      </c>
    </row>
    <row r="65" spans="1:2">
      <c r="A65" s="83" t="s">
        <v>871</v>
      </c>
      <c r="B65" s="41">
        <v>145599030</v>
      </c>
    </row>
    <row r="66" spans="1:2">
      <c r="A66" s="83" t="s">
        <v>875</v>
      </c>
      <c r="B66" s="41">
        <v>147408268</v>
      </c>
    </row>
    <row r="67" spans="1:2">
      <c r="A67" s="83" t="s">
        <v>876</v>
      </c>
      <c r="B67" s="41">
        <v>135768365.00000003</v>
      </c>
    </row>
    <row r="68" spans="1:2">
      <c r="A68" s="83" t="s">
        <v>878</v>
      </c>
      <c r="B68" s="41">
        <v>144339843</v>
      </c>
    </row>
    <row r="69" spans="1:2">
      <c r="A69" s="83" t="s">
        <v>879</v>
      </c>
      <c r="B69" s="41">
        <v>141786991</v>
      </c>
    </row>
    <row r="70" spans="1:2">
      <c r="A70" s="83" t="s">
        <v>880</v>
      </c>
      <c r="B70" s="41">
        <v>138824150</v>
      </c>
    </row>
    <row r="71" spans="1:2">
      <c r="A71" s="83" t="s">
        <v>881</v>
      </c>
      <c r="B71" s="41">
        <v>137190746</v>
      </c>
    </row>
    <row r="72" spans="1:2">
      <c r="A72" s="83" t="s">
        <v>882</v>
      </c>
      <c r="B72" s="41">
        <v>147032805</v>
      </c>
    </row>
    <row r="73" spans="1:2">
      <c r="A73" s="83" t="s">
        <v>883</v>
      </c>
      <c r="B73" s="41">
        <v>152501555</v>
      </c>
    </row>
    <row r="74" spans="1:2">
      <c r="A74" s="83" t="s">
        <v>884</v>
      </c>
      <c r="B74" s="41">
        <v>149271915</v>
      </c>
    </row>
    <row r="75" spans="1:2">
      <c r="A75" s="83" t="s">
        <v>885</v>
      </c>
      <c r="B75" s="41">
        <v>145795702</v>
      </c>
    </row>
    <row r="76" spans="1:2">
      <c r="A76" s="83" t="s">
        <v>886</v>
      </c>
      <c r="B76" s="41">
        <v>137903961</v>
      </c>
    </row>
    <row r="77" spans="1:2">
      <c r="A77" s="40">
        <v>2017</v>
      </c>
      <c r="B77" s="41">
        <v>2053850831.8300002</v>
      </c>
    </row>
    <row r="78" spans="1:2">
      <c r="A78" s="83" t="s">
        <v>871</v>
      </c>
      <c r="B78" s="41">
        <v>177529206</v>
      </c>
    </row>
    <row r="79" spans="1:2">
      <c r="A79" s="83" t="s">
        <v>875</v>
      </c>
      <c r="B79" s="41">
        <v>184302649</v>
      </c>
    </row>
    <row r="80" spans="1:2">
      <c r="A80" s="83" t="s">
        <v>876</v>
      </c>
      <c r="B80" s="41">
        <v>183618805</v>
      </c>
    </row>
    <row r="81" spans="1:2">
      <c r="A81" s="83" t="s">
        <v>878</v>
      </c>
      <c r="B81" s="41">
        <v>172301301</v>
      </c>
    </row>
    <row r="82" spans="1:2">
      <c r="A82" s="83" t="s">
        <v>879</v>
      </c>
      <c r="B82" s="41">
        <v>175287021</v>
      </c>
    </row>
    <row r="83" spans="1:2">
      <c r="A83" s="83" t="s">
        <v>880</v>
      </c>
      <c r="B83" s="41">
        <v>166213864.83000001</v>
      </c>
    </row>
    <row r="84" spans="1:2">
      <c r="A84" s="83" t="s">
        <v>881</v>
      </c>
      <c r="B84" s="41">
        <v>166614517.00000003</v>
      </c>
    </row>
    <row r="85" spans="1:2">
      <c r="A85" s="83" t="s">
        <v>882</v>
      </c>
      <c r="B85" s="41">
        <v>168978526</v>
      </c>
    </row>
    <row r="86" spans="1:2">
      <c r="A86" s="83" t="s">
        <v>883</v>
      </c>
      <c r="B86" s="41">
        <v>167967382</v>
      </c>
    </row>
    <row r="87" spans="1:2">
      <c r="A87" s="83" t="s">
        <v>884</v>
      </c>
      <c r="B87" s="41">
        <v>159442120</v>
      </c>
    </row>
    <row r="88" spans="1:2">
      <c r="A88" s="83" t="s">
        <v>885</v>
      </c>
      <c r="B88" s="41">
        <v>164951013</v>
      </c>
    </row>
    <row r="89" spans="1:2">
      <c r="A89" s="83" t="s">
        <v>886</v>
      </c>
      <c r="B89" s="41">
        <v>166644427</v>
      </c>
    </row>
    <row r="90" spans="1:2">
      <c r="A90" s="40">
        <v>2018</v>
      </c>
      <c r="B90" s="41">
        <v>2532062934</v>
      </c>
    </row>
    <row r="91" spans="1:2">
      <c r="A91" s="83" t="s">
        <v>871</v>
      </c>
      <c r="B91" s="41">
        <v>216390825</v>
      </c>
    </row>
    <row r="92" spans="1:2">
      <c r="A92" s="83" t="s">
        <v>875</v>
      </c>
      <c r="B92" s="41">
        <v>215645264</v>
      </c>
    </row>
    <row r="93" spans="1:2">
      <c r="A93" s="83" t="s">
        <v>876</v>
      </c>
      <c r="B93" s="41">
        <v>209341337.99999997</v>
      </c>
    </row>
    <row r="94" spans="1:2">
      <c r="A94" s="83" t="s">
        <v>878</v>
      </c>
      <c r="B94" s="41">
        <v>193311539</v>
      </c>
    </row>
    <row r="95" spans="1:2">
      <c r="A95" s="83" t="s">
        <v>879</v>
      </c>
      <c r="B95" s="41">
        <v>82040076</v>
      </c>
    </row>
    <row r="96" spans="1:2">
      <c r="A96" s="83" t="s">
        <v>880</v>
      </c>
      <c r="B96" s="41">
        <v>217128684.00000003</v>
      </c>
    </row>
    <row r="97" spans="1:2">
      <c r="A97" s="83" t="s">
        <v>881</v>
      </c>
      <c r="B97" s="41">
        <v>218811751</v>
      </c>
    </row>
    <row r="98" spans="1:2">
      <c r="A98" s="83" t="s">
        <v>882</v>
      </c>
      <c r="B98" s="41">
        <v>199899648</v>
      </c>
    </row>
    <row r="99" spans="1:2">
      <c r="A99" s="83" t="s">
        <v>883</v>
      </c>
      <c r="B99" s="41">
        <v>215441643.00000003</v>
      </c>
    </row>
    <row r="100" spans="1:2">
      <c r="A100" s="83" t="s">
        <v>884</v>
      </c>
      <c r="B100" s="41">
        <v>216417366</v>
      </c>
    </row>
    <row r="101" spans="1:2">
      <c r="A101" s="83" t="s">
        <v>885</v>
      </c>
      <c r="B101" s="41">
        <v>212923997</v>
      </c>
    </row>
    <row r="102" spans="1:2">
      <c r="A102" s="83" t="s">
        <v>886</v>
      </c>
      <c r="B102" s="41">
        <v>211650689</v>
      </c>
    </row>
    <row r="103" spans="1:2">
      <c r="A103" s="83" t="s">
        <v>887</v>
      </c>
      <c r="B103" s="41">
        <v>123060114</v>
      </c>
    </row>
    <row r="104" spans="1:2">
      <c r="A104" s="40">
        <v>2019</v>
      </c>
      <c r="B104" s="41">
        <v>2156641181</v>
      </c>
    </row>
    <row r="105" spans="1:2">
      <c r="A105" s="83" t="s">
        <v>871</v>
      </c>
      <c r="B105" s="41">
        <v>231802865</v>
      </c>
    </row>
    <row r="106" spans="1:2">
      <c r="A106" s="83" t="s">
        <v>875</v>
      </c>
      <c r="B106" s="41">
        <v>235436778</v>
      </c>
    </row>
    <row r="107" spans="1:2">
      <c r="A107" s="83" t="s">
        <v>876</v>
      </c>
      <c r="B107" s="41">
        <v>239584950</v>
      </c>
    </row>
    <row r="108" spans="1:2">
      <c r="A108" s="83" t="s">
        <v>878</v>
      </c>
      <c r="B108" s="41">
        <v>230632984.00000003</v>
      </c>
    </row>
    <row r="109" spans="1:2">
      <c r="A109" s="83" t="s">
        <v>879</v>
      </c>
      <c r="B109" s="41">
        <v>237886315</v>
      </c>
    </row>
    <row r="110" spans="1:2">
      <c r="A110" s="83" t="s">
        <v>880</v>
      </c>
      <c r="B110" s="41">
        <v>240957522</v>
      </c>
    </row>
    <row r="111" spans="1:2">
      <c r="A111" s="83" t="s">
        <v>881</v>
      </c>
      <c r="B111" s="41">
        <v>238469111</v>
      </c>
    </row>
    <row r="112" spans="1:2">
      <c r="A112" s="83" t="s">
        <v>882</v>
      </c>
      <c r="B112" s="41">
        <v>240326856</v>
      </c>
    </row>
    <row r="113" spans="1:3">
      <c r="A113" s="83" t="s">
        <v>883</v>
      </c>
      <c r="B113" s="41">
        <v>261543800</v>
      </c>
    </row>
    <row r="114" spans="1:3">
      <c r="A114" s="40" t="s">
        <v>845</v>
      </c>
      <c r="B114" s="41">
        <v>8465978277.8299999</v>
      </c>
      <c r="C114">
        <f>GETPIVOTDATA("VALOR VENTA",$A$63)</f>
        <v>8465978277.8299999</v>
      </c>
    </row>
  </sheetData>
  <pageMargins left="0.7" right="0.7" top="0.75" bottom="0.75" header="0.3" footer="0.3"/>
  <drawing r:id="rId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C3:H33"/>
  <sheetViews>
    <sheetView workbookViewId="0">
      <selection activeCell="F14" sqref="F14"/>
    </sheetView>
  </sheetViews>
  <sheetFormatPr baseColWidth="10" defaultRowHeight="12.75"/>
  <sheetData>
    <row r="3" spans="3:8">
      <c r="C3" s="95"/>
      <c r="D3" s="96"/>
      <c r="E3" s="96"/>
      <c r="F3" s="96"/>
      <c r="G3" s="96"/>
      <c r="H3" s="97"/>
    </row>
    <row r="4" spans="3:8">
      <c r="C4" s="98"/>
      <c r="D4" s="99" t="s">
        <v>918</v>
      </c>
      <c r="E4" s="100"/>
      <c r="F4" s="100"/>
      <c r="G4" s="100"/>
      <c r="H4" s="101"/>
    </row>
    <row r="5" spans="3:8">
      <c r="C5" s="98"/>
      <c r="D5" s="99" t="s">
        <v>919</v>
      </c>
      <c r="E5" s="100"/>
      <c r="F5" s="100"/>
      <c r="G5" s="100"/>
      <c r="H5" s="101"/>
    </row>
    <row r="6" spans="3:8">
      <c r="C6" s="98"/>
      <c r="D6" s="100"/>
      <c r="E6" s="100"/>
      <c r="F6" s="100"/>
      <c r="G6" s="100"/>
      <c r="H6" s="101"/>
    </row>
    <row r="7" spans="3:8">
      <c r="C7" s="98"/>
      <c r="D7" s="100"/>
      <c r="E7" s="234" t="s">
        <v>920</v>
      </c>
      <c r="F7" s="234"/>
      <c r="G7" s="100"/>
      <c r="H7" s="101"/>
    </row>
    <row r="8" spans="3:8">
      <c r="C8" s="98"/>
      <c r="D8" s="100"/>
      <c r="E8" s="100"/>
      <c r="F8" s="100"/>
      <c r="G8" s="100"/>
      <c r="H8" s="101"/>
    </row>
    <row r="9" spans="3:8">
      <c r="C9" s="98"/>
      <c r="D9" s="99" t="s">
        <v>922</v>
      </c>
      <c r="E9" s="100"/>
      <c r="F9" s="100"/>
      <c r="G9" s="100"/>
      <c r="H9" s="101"/>
    </row>
    <row r="10" spans="3:8">
      <c r="C10" s="98"/>
      <c r="D10" s="99" t="s">
        <v>923</v>
      </c>
      <c r="E10" s="100"/>
      <c r="F10" s="100"/>
      <c r="G10" s="100"/>
      <c r="H10" s="101"/>
    </row>
    <row r="11" spans="3:8">
      <c r="C11" s="98"/>
      <c r="D11" s="99" t="s">
        <v>924</v>
      </c>
      <c r="E11" s="100"/>
      <c r="F11" s="100"/>
      <c r="G11" s="100"/>
      <c r="H11" s="101"/>
    </row>
    <row r="12" spans="3:8">
      <c r="C12" s="98"/>
      <c r="D12" s="99" t="s">
        <v>925</v>
      </c>
      <c r="E12" s="99"/>
      <c r="F12" s="100"/>
      <c r="G12" s="100"/>
      <c r="H12" s="101"/>
    </row>
    <row r="13" spans="3:8">
      <c r="C13" s="98"/>
      <c r="D13" s="100"/>
      <c r="E13" s="100"/>
      <c r="F13" s="100"/>
      <c r="G13" s="100"/>
      <c r="H13" s="101"/>
    </row>
    <row r="14" spans="3:8">
      <c r="C14" s="98"/>
      <c r="D14" s="100"/>
      <c r="E14" s="100"/>
      <c r="F14" s="100"/>
      <c r="G14" s="100"/>
      <c r="H14" s="101"/>
    </row>
    <row r="15" spans="3:8">
      <c r="C15" s="98"/>
      <c r="D15" s="100"/>
      <c r="E15" s="100"/>
      <c r="F15" s="100"/>
      <c r="G15" s="100"/>
      <c r="H15" s="101"/>
    </row>
    <row r="16" spans="3:8">
      <c r="C16" s="98"/>
      <c r="D16" s="100"/>
      <c r="E16" s="100"/>
      <c r="F16" s="100"/>
      <c r="G16" s="100"/>
      <c r="H16" s="101"/>
    </row>
    <row r="17" spans="3:8">
      <c r="C17" s="98"/>
      <c r="D17" s="100"/>
      <c r="E17" s="100"/>
      <c r="F17" s="100"/>
      <c r="G17" s="100"/>
      <c r="H17" s="101"/>
    </row>
    <row r="18" spans="3:8">
      <c r="C18" s="98"/>
      <c r="D18" s="100"/>
      <c r="E18" s="100"/>
      <c r="F18" s="100"/>
      <c r="G18" s="100"/>
      <c r="H18" s="101"/>
    </row>
    <row r="19" spans="3:8">
      <c r="C19" s="98"/>
      <c r="D19" s="100"/>
      <c r="E19" s="100"/>
      <c r="F19" s="100"/>
      <c r="G19" s="100"/>
      <c r="H19" s="101"/>
    </row>
    <row r="20" spans="3:8">
      <c r="C20" s="98"/>
      <c r="D20" s="100"/>
      <c r="E20" s="100"/>
      <c r="F20" s="100"/>
      <c r="G20" s="100"/>
      <c r="H20" s="101"/>
    </row>
    <row r="21" spans="3:8">
      <c r="C21" s="98"/>
      <c r="D21" s="100"/>
      <c r="E21" s="100"/>
      <c r="F21" s="100"/>
      <c r="G21" s="100"/>
      <c r="H21" s="101"/>
    </row>
    <row r="22" spans="3:8">
      <c r="C22" s="98"/>
      <c r="D22" s="100"/>
      <c r="E22" s="100"/>
      <c r="F22" s="100"/>
      <c r="G22" s="100"/>
      <c r="H22" s="101"/>
    </row>
    <row r="23" spans="3:8">
      <c r="C23" s="98"/>
      <c r="D23" s="100"/>
      <c r="E23" s="100"/>
      <c r="F23" s="100"/>
      <c r="G23" s="100"/>
      <c r="H23" s="101"/>
    </row>
    <row r="24" spans="3:8">
      <c r="C24" s="98"/>
      <c r="D24" s="100"/>
      <c r="E24" s="100"/>
      <c r="F24" s="100"/>
      <c r="G24" s="100"/>
      <c r="H24" s="101"/>
    </row>
    <row r="25" spans="3:8">
      <c r="C25" s="98"/>
      <c r="D25" s="100"/>
      <c r="E25" s="100"/>
      <c r="F25" s="100"/>
      <c r="G25" s="100"/>
      <c r="H25" s="101"/>
    </row>
    <row r="26" spans="3:8">
      <c r="C26" s="98"/>
      <c r="D26" s="100"/>
      <c r="E26" s="100"/>
      <c r="F26" s="100"/>
      <c r="G26" s="100"/>
      <c r="H26" s="101"/>
    </row>
    <row r="27" spans="3:8">
      <c r="C27" s="98"/>
      <c r="D27" s="100"/>
      <c r="E27" s="100"/>
      <c r="F27" s="100"/>
      <c r="G27" s="100"/>
      <c r="H27" s="101"/>
    </row>
    <row r="28" spans="3:8">
      <c r="C28" s="98"/>
      <c r="D28" s="100"/>
      <c r="E28" s="100"/>
      <c r="F28" s="100"/>
      <c r="G28" s="100"/>
      <c r="H28" s="101"/>
    </row>
    <row r="29" spans="3:8">
      <c r="C29" s="98"/>
      <c r="D29" s="100"/>
      <c r="E29" s="100"/>
      <c r="F29" s="100"/>
      <c r="G29" s="100"/>
      <c r="H29" s="101"/>
    </row>
    <row r="30" spans="3:8">
      <c r="C30" s="98"/>
      <c r="D30" s="100"/>
      <c r="E30" s="100"/>
      <c r="F30" s="100"/>
      <c r="G30" s="100"/>
      <c r="H30" s="101"/>
    </row>
    <row r="31" spans="3:8">
      <c r="C31" s="98"/>
      <c r="D31" s="100"/>
      <c r="E31" s="100"/>
      <c r="F31" s="100"/>
      <c r="G31" s="100"/>
      <c r="H31" s="101"/>
    </row>
    <row r="32" spans="3:8">
      <c r="C32" s="98"/>
      <c r="D32" s="100"/>
      <c r="E32" s="100"/>
      <c r="F32" s="100"/>
      <c r="G32" s="100"/>
      <c r="H32" s="101"/>
    </row>
    <row r="33" spans="3:8">
      <c r="C33" s="102"/>
      <c r="D33" s="103"/>
      <c r="E33" s="103"/>
      <c r="F33" s="103"/>
      <c r="G33" s="103"/>
      <c r="H33" s="104"/>
    </row>
  </sheetData>
  <mergeCells count="1">
    <mergeCell ref="E7:F7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B7:E19"/>
  <sheetViews>
    <sheetView workbookViewId="0">
      <selection activeCell="F11" sqref="F11"/>
    </sheetView>
  </sheetViews>
  <sheetFormatPr baseColWidth="10" defaultRowHeight="12.75"/>
  <cols>
    <col min="2" max="2" width="46.28515625" customWidth="1"/>
    <col min="3" max="3" width="17.85546875" bestFit="1" customWidth="1"/>
  </cols>
  <sheetData>
    <row r="7" spans="2:2">
      <c r="B7" s="94"/>
    </row>
    <row r="18" spans="2:5">
      <c r="B18" s="235" t="s">
        <v>927</v>
      </c>
      <c r="C18" s="236"/>
      <c r="D18" s="236"/>
      <c r="E18" s="240"/>
    </row>
    <row r="19" spans="2:5">
      <c r="B19" s="107" t="s">
        <v>926</v>
      </c>
      <c r="C19" s="105" t="s">
        <v>960</v>
      </c>
      <c r="D19" s="105"/>
      <c r="E19" s="106"/>
    </row>
  </sheetData>
  <mergeCells count="1">
    <mergeCell ref="B18:D18"/>
  </mergeCells>
  <pageMargins left="0.7" right="0.7" top="0.75" bottom="0.75" header="0.3" footer="0.3"/>
  <pageSetup orientation="landscape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S158"/>
  <sheetViews>
    <sheetView topLeftCell="J1" workbookViewId="0">
      <selection activeCell="S33" sqref="S33"/>
    </sheetView>
  </sheetViews>
  <sheetFormatPr baseColWidth="10" defaultRowHeight="12.75"/>
  <cols>
    <col min="2" max="2" width="17.42578125" bestFit="1" customWidth="1"/>
    <col min="3" max="3" width="19.42578125" bestFit="1" customWidth="1"/>
    <col min="4" max="4" width="21.7109375" bestFit="1" customWidth="1"/>
    <col min="5" max="5" width="15.7109375" bestFit="1" customWidth="1"/>
    <col min="6" max="6" width="32" bestFit="1" customWidth="1"/>
    <col min="7" max="8" width="12.7109375" bestFit="1" customWidth="1"/>
    <col min="9" max="9" width="13.5703125" bestFit="1" customWidth="1"/>
    <col min="10" max="10" width="11.140625" bestFit="1" customWidth="1"/>
    <col min="11" max="11" width="6.28515625" bestFit="1" customWidth="1"/>
    <col min="12" max="12" width="9.28515625" bestFit="1" customWidth="1"/>
    <col min="14" max="14" width="17.42578125" bestFit="1" customWidth="1"/>
    <col min="15" max="15" width="19.42578125" bestFit="1" customWidth="1"/>
    <col min="16" max="16" width="21.7109375" bestFit="1" customWidth="1"/>
    <col min="17" max="18" width="12.7109375" bestFit="1" customWidth="1"/>
  </cols>
  <sheetData>
    <row r="1" spans="1:19" s="33" customFormat="1">
      <c r="A1" s="94" t="s">
        <v>928</v>
      </c>
      <c r="B1" s="94" t="s">
        <v>929</v>
      </c>
      <c r="C1" s="94" t="s">
        <v>930</v>
      </c>
      <c r="D1" s="94" t="s">
        <v>134</v>
      </c>
      <c r="E1" s="94" t="s">
        <v>135</v>
      </c>
      <c r="F1" s="94" t="s">
        <v>136</v>
      </c>
      <c r="G1" s="94" t="s">
        <v>931</v>
      </c>
      <c r="H1" s="94" t="s">
        <v>139</v>
      </c>
      <c r="I1" s="94" t="s">
        <v>141</v>
      </c>
      <c r="J1" s="94" t="s">
        <v>932</v>
      </c>
      <c r="K1" s="94" t="s">
        <v>933</v>
      </c>
      <c r="L1" s="94" t="s">
        <v>934</v>
      </c>
      <c r="M1" s="94" t="s">
        <v>934</v>
      </c>
    </row>
    <row r="2" spans="1:19" ht="15">
      <c r="A2" s="108" t="s">
        <v>147</v>
      </c>
      <c r="B2" s="108" t="s">
        <v>148</v>
      </c>
      <c r="C2" s="108" t="s">
        <v>149</v>
      </c>
      <c r="D2" s="108" t="s">
        <v>150</v>
      </c>
      <c r="E2" s="110" t="s">
        <v>152</v>
      </c>
      <c r="F2" s="108" t="s">
        <v>153</v>
      </c>
      <c r="G2" s="108">
        <v>11</v>
      </c>
      <c r="H2" s="109">
        <v>318593</v>
      </c>
      <c r="I2" s="110" t="s">
        <v>912</v>
      </c>
      <c r="J2" s="108" t="s">
        <v>907</v>
      </c>
      <c r="K2" s="108">
        <v>3</v>
      </c>
      <c r="L2" s="118">
        <v>97811855</v>
      </c>
    </row>
    <row r="3" spans="1:19" ht="15">
      <c r="A3" s="23" t="s">
        <v>159</v>
      </c>
      <c r="B3" s="23" t="s">
        <v>160</v>
      </c>
      <c r="C3" s="23" t="s">
        <v>161</v>
      </c>
      <c r="D3" s="23" t="s">
        <v>162</v>
      </c>
      <c r="E3" s="111" t="s">
        <v>164</v>
      </c>
      <c r="F3" s="23" t="s">
        <v>165</v>
      </c>
      <c r="G3" s="23">
        <v>2</v>
      </c>
      <c r="H3" s="3">
        <v>527137</v>
      </c>
      <c r="I3" s="111" t="s">
        <v>906</v>
      </c>
      <c r="J3" s="23" t="s">
        <v>910</v>
      </c>
      <c r="K3" s="23">
        <v>4</v>
      </c>
      <c r="L3" s="119">
        <v>63748206</v>
      </c>
    </row>
    <row r="4" spans="1:19" ht="15">
      <c r="A4" s="108" t="s">
        <v>168</v>
      </c>
      <c r="B4" s="108" t="s">
        <v>169</v>
      </c>
      <c r="C4" s="108" t="s">
        <v>170</v>
      </c>
      <c r="D4" s="108" t="s">
        <v>171</v>
      </c>
      <c r="E4" s="110" t="s">
        <v>173</v>
      </c>
      <c r="F4" s="108" t="s">
        <v>174</v>
      </c>
      <c r="G4" s="108">
        <v>16</v>
      </c>
      <c r="H4" s="109">
        <v>1028812</v>
      </c>
      <c r="I4" s="110" t="s">
        <v>912</v>
      </c>
      <c r="J4" s="108" t="s">
        <v>910</v>
      </c>
      <c r="K4" s="108">
        <v>1</v>
      </c>
      <c r="L4" s="118">
        <v>64342901</v>
      </c>
    </row>
    <row r="5" spans="1:19" ht="15">
      <c r="A5" s="23" t="s">
        <v>177</v>
      </c>
      <c r="B5" s="23" t="s">
        <v>178</v>
      </c>
      <c r="C5" s="23" t="s">
        <v>180</v>
      </c>
      <c r="D5" s="23" t="s">
        <v>181</v>
      </c>
      <c r="E5" s="111" t="s">
        <v>182</v>
      </c>
      <c r="F5" s="23" t="s">
        <v>153</v>
      </c>
      <c r="G5" s="23">
        <v>6</v>
      </c>
      <c r="H5" s="3">
        <v>390276</v>
      </c>
      <c r="I5" s="111" t="s">
        <v>908</v>
      </c>
      <c r="J5" s="23" t="s">
        <v>907</v>
      </c>
      <c r="K5" s="23">
        <v>3</v>
      </c>
      <c r="L5" s="119">
        <v>79617553</v>
      </c>
    </row>
    <row r="6" spans="1:19" ht="15">
      <c r="A6" s="108" t="s">
        <v>183</v>
      </c>
      <c r="B6" s="108" t="s">
        <v>178</v>
      </c>
      <c r="C6" s="108" t="s">
        <v>184</v>
      </c>
      <c r="D6" s="108" t="s">
        <v>187</v>
      </c>
      <c r="E6" s="110" t="s">
        <v>188</v>
      </c>
      <c r="F6" s="108" t="s">
        <v>189</v>
      </c>
      <c r="G6" s="108">
        <v>8</v>
      </c>
      <c r="H6" s="109">
        <v>386271</v>
      </c>
      <c r="I6" s="110" t="s">
        <v>906</v>
      </c>
      <c r="J6" s="108" t="s">
        <v>907</v>
      </c>
      <c r="K6" s="108">
        <v>2</v>
      </c>
      <c r="L6" s="118">
        <v>98706383</v>
      </c>
    </row>
    <row r="7" spans="1:19" ht="15">
      <c r="A7" s="23" t="s">
        <v>192</v>
      </c>
      <c r="B7" s="23" t="s">
        <v>193</v>
      </c>
      <c r="C7" s="23" t="s">
        <v>194</v>
      </c>
      <c r="D7" s="23" t="s">
        <v>196</v>
      </c>
      <c r="E7" s="111" t="s">
        <v>197</v>
      </c>
      <c r="F7" s="23" t="s">
        <v>198</v>
      </c>
      <c r="G7" s="23">
        <v>10</v>
      </c>
      <c r="H7" s="3">
        <v>372548</v>
      </c>
      <c r="I7" s="111" t="s">
        <v>906</v>
      </c>
      <c r="J7" s="23" t="s">
        <v>910</v>
      </c>
      <c r="K7" s="23">
        <v>2</v>
      </c>
      <c r="L7" s="119">
        <v>49589493</v>
      </c>
    </row>
    <row r="8" spans="1:19" ht="15">
      <c r="A8" s="108" t="s">
        <v>201</v>
      </c>
      <c r="B8" s="108" t="s">
        <v>202</v>
      </c>
      <c r="C8" s="108" t="s">
        <v>203</v>
      </c>
      <c r="D8" s="108" t="s">
        <v>204</v>
      </c>
      <c r="E8" s="110" t="s">
        <v>206</v>
      </c>
      <c r="F8" s="108" t="s">
        <v>174</v>
      </c>
      <c r="G8" s="108">
        <v>20</v>
      </c>
      <c r="H8" s="109">
        <v>1188535</v>
      </c>
      <c r="I8" s="110" t="s">
        <v>911</v>
      </c>
      <c r="J8" s="108" t="s">
        <v>907</v>
      </c>
      <c r="K8" s="108">
        <v>4</v>
      </c>
      <c r="L8" s="118">
        <v>97981020</v>
      </c>
    </row>
    <row r="9" spans="1:19" ht="15">
      <c r="A9" s="23" t="s">
        <v>207</v>
      </c>
      <c r="B9" s="23" t="s">
        <v>202</v>
      </c>
      <c r="C9" s="23" t="s">
        <v>209</v>
      </c>
      <c r="D9" s="23" t="s">
        <v>210</v>
      </c>
      <c r="E9" s="111" t="s">
        <v>211</v>
      </c>
      <c r="F9" s="23" t="s">
        <v>213</v>
      </c>
      <c r="G9" s="23">
        <v>2</v>
      </c>
      <c r="H9" s="3">
        <v>772883</v>
      </c>
      <c r="I9" s="111" t="s">
        <v>909</v>
      </c>
      <c r="J9" s="23" t="s">
        <v>907</v>
      </c>
      <c r="K9" s="23">
        <v>0</v>
      </c>
      <c r="L9" s="119">
        <v>77024382</v>
      </c>
    </row>
    <row r="10" spans="1:19" ht="15">
      <c r="A10" s="108" t="s">
        <v>215</v>
      </c>
      <c r="B10" s="108" t="s">
        <v>202</v>
      </c>
      <c r="C10" s="108" t="s">
        <v>216</v>
      </c>
      <c r="D10" s="108" t="s">
        <v>218</v>
      </c>
      <c r="E10" s="110" t="s">
        <v>219</v>
      </c>
      <c r="F10" s="108" t="s">
        <v>165</v>
      </c>
      <c r="G10" s="108">
        <v>7</v>
      </c>
      <c r="H10" s="109">
        <v>523109</v>
      </c>
      <c r="I10" s="110" t="s">
        <v>912</v>
      </c>
      <c r="J10" s="108" t="s">
        <v>907</v>
      </c>
      <c r="K10" s="108">
        <v>4</v>
      </c>
      <c r="L10" s="118">
        <v>74349182</v>
      </c>
    </row>
    <row r="11" spans="1:19" ht="15">
      <c r="A11" s="23" t="s">
        <v>223</v>
      </c>
      <c r="B11" s="23" t="s">
        <v>225</v>
      </c>
      <c r="C11" s="23" t="s">
        <v>226</v>
      </c>
      <c r="D11" s="23" t="s">
        <v>228</v>
      </c>
      <c r="E11" s="111" t="s">
        <v>229</v>
      </c>
      <c r="F11" s="23" t="s">
        <v>198</v>
      </c>
      <c r="G11" s="23">
        <v>21</v>
      </c>
      <c r="H11" s="3">
        <v>446305</v>
      </c>
      <c r="I11" s="111" t="s">
        <v>909</v>
      </c>
      <c r="J11" s="23" t="s">
        <v>910</v>
      </c>
      <c r="K11" s="23">
        <v>2</v>
      </c>
      <c r="L11" s="119">
        <v>89821684</v>
      </c>
    </row>
    <row r="12" spans="1:19" ht="15">
      <c r="A12" s="108" t="s">
        <v>234</v>
      </c>
      <c r="B12" s="108" t="s">
        <v>235</v>
      </c>
      <c r="C12" s="108" t="s">
        <v>236</v>
      </c>
      <c r="D12" s="108" t="s">
        <v>238</v>
      </c>
      <c r="E12" s="110" t="s">
        <v>239</v>
      </c>
      <c r="F12" s="108" t="s">
        <v>198</v>
      </c>
      <c r="G12" s="108">
        <v>16</v>
      </c>
      <c r="H12" s="109">
        <v>362813</v>
      </c>
      <c r="I12" s="110" t="s">
        <v>912</v>
      </c>
      <c r="J12" s="108" t="s">
        <v>910</v>
      </c>
      <c r="K12" s="108">
        <v>4</v>
      </c>
      <c r="L12" s="118">
        <v>65973110</v>
      </c>
    </row>
    <row r="13" spans="1:19" ht="15">
      <c r="A13" s="23" t="s">
        <v>243</v>
      </c>
      <c r="B13" s="23" t="s">
        <v>244</v>
      </c>
      <c r="C13" s="23" t="s">
        <v>245</v>
      </c>
      <c r="D13" s="23" t="s">
        <v>247</v>
      </c>
      <c r="E13" s="111" t="s">
        <v>248</v>
      </c>
      <c r="F13" s="23" t="s">
        <v>189</v>
      </c>
      <c r="G13" s="23">
        <v>18</v>
      </c>
      <c r="H13" s="3">
        <v>436735</v>
      </c>
      <c r="I13" s="111" t="s">
        <v>906</v>
      </c>
      <c r="J13" s="23" t="s">
        <v>907</v>
      </c>
      <c r="K13" s="23">
        <v>1</v>
      </c>
      <c r="L13" s="119">
        <v>63617355</v>
      </c>
    </row>
    <row r="14" spans="1:19" ht="15">
      <c r="A14" s="108" t="s">
        <v>251</v>
      </c>
      <c r="B14" s="108" t="s">
        <v>244</v>
      </c>
      <c r="C14" s="108" t="s">
        <v>252</v>
      </c>
      <c r="D14" s="108" t="s">
        <v>253</v>
      </c>
      <c r="E14" s="110" t="s">
        <v>254</v>
      </c>
      <c r="F14" s="108" t="s">
        <v>189</v>
      </c>
      <c r="G14" s="108">
        <v>13</v>
      </c>
      <c r="H14" s="109">
        <v>300789</v>
      </c>
      <c r="I14" s="110" t="s">
        <v>912</v>
      </c>
      <c r="J14" s="108" t="s">
        <v>910</v>
      </c>
      <c r="K14" s="108">
        <v>1</v>
      </c>
      <c r="L14" s="118">
        <v>87572060</v>
      </c>
    </row>
    <row r="15" spans="1:19" ht="15">
      <c r="A15" s="23" t="s">
        <v>257</v>
      </c>
      <c r="B15" s="23" t="s">
        <v>244</v>
      </c>
      <c r="C15" s="23" t="s">
        <v>259</v>
      </c>
      <c r="D15" s="23" t="s">
        <v>260</v>
      </c>
      <c r="E15" s="111" t="s">
        <v>261</v>
      </c>
      <c r="F15" s="23" t="s">
        <v>174</v>
      </c>
      <c r="G15" s="23">
        <v>10</v>
      </c>
      <c r="H15" s="3">
        <v>958007</v>
      </c>
      <c r="I15" s="111" t="s">
        <v>906</v>
      </c>
      <c r="J15" s="23" t="s">
        <v>910</v>
      </c>
      <c r="K15" s="23">
        <v>0</v>
      </c>
      <c r="L15" s="119">
        <v>61674337</v>
      </c>
      <c r="N15" s="123" t="s">
        <v>929</v>
      </c>
      <c r="O15" s="123" t="s">
        <v>930</v>
      </c>
      <c r="P15" s="123" t="s">
        <v>134</v>
      </c>
      <c r="Q15" s="123" t="s">
        <v>931</v>
      </c>
      <c r="R15" s="123" t="s">
        <v>139</v>
      </c>
      <c r="S15" s="123" t="s">
        <v>932</v>
      </c>
    </row>
    <row r="16" spans="1:19" ht="15">
      <c r="A16" s="108" t="s">
        <v>265</v>
      </c>
      <c r="B16" s="108" t="s">
        <v>244</v>
      </c>
      <c r="C16" s="108" t="s">
        <v>266</v>
      </c>
      <c r="D16" s="108" t="s">
        <v>267</v>
      </c>
      <c r="E16" s="110" t="s">
        <v>269</v>
      </c>
      <c r="F16" s="108" t="s">
        <v>174</v>
      </c>
      <c r="G16" s="108">
        <v>3</v>
      </c>
      <c r="H16" s="109">
        <v>999512</v>
      </c>
      <c r="I16" s="110" t="s">
        <v>909</v>
      </c>
      <c r="J16" s="108" t="s">
        <v>910</v>
      </c>
      <c r="K16" s="108">
        <v>3</v>
      </c>
      <c r="L16" s="118">
        <v>68434749</v>
      </c>
      <c r="N16" s="121" t="s">
        <v>148</v>
      </c>
      <c r="O16" s="121" t="s">
        <v>149</v>
      </c>
      <c r="P16" s="121" t="s">
        <v>150</v>
      </c>
      <c r="Q16" s="121">
        <v>11</v>
      </c>
      <c r="R16" s="129">
        <v>318593</v>
      </c>
      <c r="S16" s="121" t="s">
        <v>907</v>
      </c>
    </row>
    <row r="17" spans="1:19" ht="15">
      <c r="A17" s="23" t="s">
        <v>271</v>
      </c>
      <c r="B17" s="23" t="s">
        <v>244</v>
      </c>
      <c r="C17" s="23" t="s">
        <v>184</v>
      </c>
      <c r="D17" s="23" t="s">
        <v>273</v>
      </c>
      <c r="E17" s="111" t="s">
        <v>275</v>
      </c>
      <c r="F17" s="23" t="s">
        <v>174</v>
      </c>
      <c r="G17" s="23">
        <v>15</v>
      </c>
      <c r="H17" s="3">
        <v>1088695</v>
      </c>
      <c r="I17" s="111" t="s">
        <v>906</v>
      </c>
      <c r="J17" s="23" t="s">
        <v>910</v>
      </c>
      <c r="K17" s="23">
        <v>4</v>
      </c>
      <c r="L17" s="119">
        <v>46700554</v>
      </c>
      <c r="N17" s="122" t="str">
        <f>IF(F5="TRACTORISTA",B5,0)</f>
        <v>ABDALA</v>
      </c>
      <c r="O17" s="122" t="str">
        <f>IF($F5="TRACTORISTA",C5,0)</f>
        <v>SCHWARZ</v>
      </c>
      <c r="P17" s="122" t="str">
        <f>IF($F5="TRACTORISTA",D5,0)</f>
        <v>PABLO DANIEL</v>
      </c>
      <c r="Q17" s="122">
        <f>IF($F5="TRACTORISTA",G5,0)</f>
        <v>6</v>
      </c>
      <c r="R17" s="130">
        <f>IF($F5="TRACTORISTA",H5,0)</f>
        <v>390276</v>
      </c>
      <c r="S17" s="122" t="str">
        <f>IF($F5="TRACTORISTA",J5,0)</f>
        <v>ISAPRE</v>
      </c>
    </row>
    <row r="18" spans="1:19" ht="15">
      <c r="A18" s="108" t="s">
        <v>277</v>
      </c>
      <c r="B18" s="108" t="s">
        <v>278</v>
      </c>
      <c r="C18" s="108" t="s">
        <v>280</v>
      </c>
      <c r="D18" s="108" t="s">
        <v>281</v>
      </c>
      <c r="E18" s="110" t="s">
        <v>282</v>
      </c>
      <c r="F18" s="108" t="s">
        <v>213</v>
      </c>
      <c r="G18" s="108">
        <v>9</v>
      </c>
      <c r="H18" s="109">
        <v>648609</v>
      </c>
      <c r="I18" s="110" t="s">
        <v>909</v>
      </c>
      <c r="J18" s="108" t="s">
        <v>910</v>
      </c>
      <c r="K18" s="108">
        <v>3</v>
      </c>
      <c r="L18" s="118">
        <v>40601486</v>
      </c>
      <c r="N18" s="122" t="str">
        <f>IF(F19="TRACTORISTA",B19,0)</f>
        <v>ACUÑA</v>
      </c>
      <c r="O18" s="122" t="str">
        <f>IF($F19="TRACTORISTA",C19,0)</f>
        <v>GUTIERREZ</v>
      </c>
      <c r="P18" s="122" t="str">
        <f>IF($F19="TRACTORISTA",D19,0)</f>
        <v>VICTOR ESTEBAN</v>
      </c>
      <c r="Q18" s="122">
        <f>IF($F19="TRACTORISTA",G19,0)</f>
        <v>10</v>
      </c>
      <c r="R18" s="130">
        <f>IF($F19="TRACTORISTA",H19,0)</f>
        <v>312930</v>
      </c>
      <c r="S18" s="122" t="str">
        <f>IF($F19="TRACTORISTA",J19,0)</f>
        <v>ISAPRE</v>
      </c>
    </row>
    <row r="19" spans="1:19" ht="15">
      <c r="A19" s="23" t="s">
        <v>284</v>
      </c>
      <c r="B19" s="23" t="s">
        <v>278</v>
      </c>
      <c r="C19" s="23" t="s">
        <v>285</v>
      </c>
      <c r="D19" s="23" t="s">
        <v>287</v>
      </c>
      <c r="E19" s="111" t="s">
        <v>211</v>
      </c>
      <c r="F19" s="23" t="s">
        <v>153</v>
      </c>
      <c r="G19" s="23">
        <v>10</v>
      </c>
      <c r="H19" s="3">
        <v>312930</v>
      </c>
      <c r="I19" s="111" t="s">
        <v>912</v>
      </c>
      <c r="J19" s="23" t="s">
        <v>907</v>
      </c>
      <c r="K19" s="23">
        <v>1</v>
      </c>
      <c r="L19" s="119">
        <v>94828765</v>
      </c>
      <c r="N19" s="122" t="str">
        <f>IF(F39="TRACTORISTA",B39,0)</f>
        <v>CABALLERO</v>
      </c>
      <c r="O19" s="122" t="str">
        <f>IF($F39="TRACTORISTA",C39,0)</f>
        <v>LARUMBE</v>
      </c>
      <c r="P19" s="122" t="str">
        <f>IF($F39="TRACTORISTA",D39,0)</f>
        <v>ANITA MARIA</v>
      </c>
      <c r="Q19" s="122">
        <f>IF($F39="TRACTORISTA",G39,0)</f>
        <v>21</v>
      </c>
      <c r="R19" s="130">
        <f>IF($F39="TRACTORISTA",H39,0)</f>
        <v>393125</v>
      </c>
      <c r="S19" s="122" t="str">
        <f>IF($F39="TRACTORISTA",J39,0)</f>
        <v>FONASA</v>
      </c>
    </row>
    <row r="20" spans="1:19" ht="15">
      <c r="A20" s="108" t="s">
        <v>290</v>
      </c>
      <c r="B20" s="108" t="s">
        <v>292</v>
      </c>
      <c r="C20" s="108" t="s">
        <v>293</v>
      </c>
      <c r="D20" s="108" t="s">
        <v>294</v>
      </c>
      <c r="E20" s="110" t="s">
        <v>296</v>
      </c>
      <c r="F20" s="108" t="s">
        <v>189</v>
      </c>
      <c r="G20" s="108">
        <v>13</v>
      </c>
      <c r="H20" s="109">
        <v>335140</v>
      </c>
      <c r="I20" s="110" t="s">
        <v>909</v>
      </c>
      <c r="J20" s="108" t="s">
        <v>910</v>
      </c>
      <c r="K20" s="108">
        <v>0</v>
      </c>
      <c r="L20" s="118">
        <v>74950336</v>
      </c>
      <c r="N20" s="122" t="str">
        <f>IF(F40="TRACTORISTA",B40,0)</f>
        <v>CABALLERO</v>
      </c>
      <c r="O20" s="122"/>
      <c r="P20" s="122" t="str">
        <f>IF($F40="TRACTORISTA",D40,0)</f>
        <v>ALCIDES</v>
      </c>
      <c r="Q20" s="122">
        <f>IF($F40="TRACTORISTA",G40,0)</f>
        <v>17</v>
      </c>
      <c r="R20" s="130">
        <f>IF($F40="TRACTORISTA",H40,0)</f>
        <v>301714</v>
      </c>
      <c r="S20" s="122" t="str">
        <f>IF($F40="TRACTORISTA",J40,0)</f>
        <v>FONASA</v>
      </c>
    </row>
    <row r="21" spans="1:19" ht="15">
      <c r="A21" s="23" t="s">
        <v>300</v>
      </c>
      <c r="B21" s="23" t="s">
        <v>301</v>
      </c>
      <c r="C21" s="23" t="s">
        <v>302</v>
      </c>
      <c r="D21" s="23" t="s">
        <v>304</v>
      </c>
      <c r="E21" s="111" t="s">
        <v>305</v>
      </c>
      <c r="F21" s="23" t="s">
        <v>306</v>
      </c>
      <c r="G21" s="23">
        <v>22</v>
      </c>
      <c r="H21" s="3">
        <v>481771</v>
      </c>
      <c r="I21" s="111" t="s">
        <v>908</v>
      </c>
      <c r="J21" s="23" t="s">
        <v>907</v>
      </c>
      <c r="K21" s="23">
        <v>1</v>
      </c>
      <c r="L21" s="119">
        <v>96992654</v>
      </c>
      <c r="N21" s="122" t="str">
        <f>IF(F44="TRACTORISTA",B44,0)</f>
        <v>CADIZ</v>
      </c>
      <c r="O21" s="122" t="str">
        <f>IF($F44="TRACTORISTA",C44,0)</f>
        <v>BARRETO</v>
      </c>
      <c r="P21" s="122" t="str">
        <f>IF($F44="TRACTORISTA",D44,0)</f>
        <v>JULIO ROBERTO</v>
      </c>
      <c r="Q21" s="122">
        <f>IF($F44="TRACTORISTA",G44,0)</f>
        <v>22</v>
      </c>
      <c r="R21" s="130">
        <f>IF($F44="TRACTORISTA",H44,0)</f>
        <v>395424</v>
      </c>
      <c r="S21" s="122" t="str">
        <f>IF($F44="TRACTORISTA",J44,0)</f>
        <v>FONASA</v>
      </c>
    </row>
    <row r="22" spans="1:19" ht="15">
      <c r="A22" s="108" t="s">
        <v>310</v>
      </c>
      <c r="B22" s="108" t="s">
        <v>311</v>
      </c>
      <c r="C22" s="108" t="s">
        <v>313</v>
      </c>
      <c r="D22" s="108" t="s">
        <v>315</v>
      </c>
      <c r="E22" s="110" t="s">
        <v>316</v>
      </c>
      <c r="F22" s="108" t="s">
        <v>317</v>
      </c>
      <c r="G22" s="108">
        <v>10</v>
      </c>
      <c r="H22" s="109">
        <v>200604</v>
      </c>
      <c r="I22" s="110" t="s">
        <v>911</v>
      </c>
      <c r="J22" s="108" t="s">
        <v>910</v>
      </c>
      <c r="K22" s="108">
        <v>0</v>
      </c>
      <c r="L22" s="118">
        <v>77921744</v>
      </c>
      <c r="N22" s="122" t="str">
        <f>IF(F48="TRACTORISTA",B48,0)</f>
        <v>CASTILLO</v>
      </c>
      <c r="O22" s="122" t="str">
        <f>IF($F48="TRACTORISTA",C48,0)</f>
        <v>HERRERA</v>
      </c>
      <c r="P22" s="122" t="str">
        <f>IF($F48="TRACTORISTA",D48,0)</f>
        <v>SERGIO GUSTAVO</v>
      </c>
      <c r="Q22" s="122">
        <f>IF($F48="TRACTORISTA",G48,0)</f>
        <v>1</v>
      </c>
      <c r="R22" s="130">
        <f>IF($F48="TRACTORISTA",H48,0)</f>
        <v>325521</v>
      </c>
      <c r="S22" s="122" t="str">
        <f>IF($F48="TRACTORISTA",J48,0)</f>
        <v>ISAPRE</v>
      </c>
    </row>
    <row r="23" spans="1:19" ht="15">
      <c r="A23" s="23" t="s">
        <v>323</v>
      </c>
      <c r="B23" s="23" t="s">
        <v>311</v>
      </c>
      <c r="C23" s="23" t="s">
        <v>324</v>
      </c>
      <c r="D23" s="23" t="s">
        <v>326</v>
      </c>
      <c r="E23" s="111" t="s">
        <v>261</v>
      </c>
      <c r="F23" s="23" t="s">
        <v>174</v>
      </c>
      <c r="G23" s="23">
        <v>21</v>
      </c>
      <c r="H23" s="3">
        <v>944384</v>
      </c>
      <c r="I23" s="111" t="s">
        <v>906</v>
      </c>
      <c r="J23" s="23" t="s">
        <v>907</v>
      </c>
      <c r="K23" s="23">
        <v>2</v>
      </c>
      <c r="L23" s="119">
        <v>87933546</v>
      </c>
      <c r="N23" s="122" t="str">
        <f>IF(F50="TRACTORISTA",B50,0)</f>
        <v>CHAVEZ</v>
      </c>
      <c r="O23" s="122" t="str">
        <f>IF($F50="TRACTORISTA",C50,0)</f>
        <v>PUENTE</v>
      </c>
      <c r="P23" s="122" t="str">
        <f>IF($F50="TRACTORISTA",D50,0)</f>
        <v>ALICIA</v>
      </c>
      <c r="Q23" s="122">
        <f>IF($F50="TRACTORISTA",G50,0)</f>
        <v>5</v>
      </c>
      <c r="R23" s="130">
        <f>IF($F50="TRACTORISTA",H50,0)</f>
        <v>397895</v>
      </c>
      <c r="S23" s="122" t="str">
        <f>IF($F50="TRACTORISTA",J50,0)</f>
        <v>FONASA</v>
      </c>
    </row>
    <row r="24" spans="1:19" ht="15">
      <c r="A24" s="108" t="s">
        <v>329</v>
      </c>
      <c r="B24" s="108" t="s">
        <v>331</v>
      </c>
      <c r="C24" s="108"/>
      <c r="D24" s="108" t="s">
        <v>334</v>
      </c>
      <c r="E24" s="110" t="s">
        <v>164</v>
      </c>
      <c r="F24" s="108" t="s">
        <v>306</v>
      </c>
      <c r="G24" s="108">
        <v>21</v>
      </c>
      <c r="H24" s="109">
        <v>407245</v>
      </c>
      <c r="I24" s="110" t="s">
        <v>912</v>
      </c>
      <c r="J24" s="108" t="s">
        <v>907</v>
      </c>
      <c r="K24" s="108">
        <v>2</v>
      </c>
      <c r="L24" s="118">
        <v>56615931</v>
      </c>
      <c r="N24" s="122" t="str">
        <f>IF(F60="TRACTORISTA",B60,0)</f>
        <v>LORBEER</v>
      </c>
      <c r="O24" s="122" t="str">
        <f>IF($F60="TRACTORISTA",C60,0)</f>
        <v>PONS</v>
      </c>
      <c r="P24" s="122" t="str">
        <f>IF($F60="TRACTORISTA",D60,0)</f>
        <v>GERARDO</v>
      </c>
      <c r="Q24" s="122">
        <f>IF($F60="TRACTORISTA",G60,0)</f>
        <v>12</v>
      </c>
      <c r="R24" s="130">
        <f>IF($F60="TRACTORISTA",H60,0)</f>
        <v>363240</v>
      </c>
      <c r="S24" s="122" t="str">
        <f>IF($F60="TRACTORISTA",J60,0)</f>
        <v>FONASA</v>
      </c>
    </row>
    <row r="25" spans="1:19" ht="15">
      <c r="A25" s="23" t="s">
        <v>339</v>
      </c>
      <c r="B25" s="23" t="s">
        <v>340</v>
      </c>
      <c r="C25" s="23" t="s">
        <v>342</v>
      </c>
      <c r="D25" s="23" t="s">
        <v>343</v>
      </c>
      <c r="E25" s="111" t="s">
        <v>344</v>
      </c>
      <c r="F25" s="23" t="s">
        <v>165</v>
      </c>
      <c r="G25" s="23">
        <v>22</v>
      </c>
      <c r="H25" s="3">
        <v>499565</v>
      </c>
      <c r="I25" s="111" t="s">
        <v>911</v>
      </c>
      <c r="J25" s="23" t="s">
        <v>910</v>
      </c>
      <c r="K25" s="23">
        <v>0</v>
      </c>
      <c r="L25" s="119">
        <v>78072104</v>
      </c>
      <c r="N25" s="122" t="str">
        <f>IF(F78="TRACTORISTA",B78,0)</f>
        <v>MORE</v>
      </c>
      <c r="O25" s="122" t="str">
        <f>IF($F78="TRACTORISTA",C78,0)</f>
        <v>GIACCA</v>
      </c>
      <c r="P25" s="122" t="str">
        <f>IF($F78="TRACTORISTA",D78,0)</f>
        <v>ALICIA ESTHER</v>
      </c>
      <c r="Q25" s="122">
        <f>IF($F78="TRACTORISTA",G78,0)</f>
        <v>1</v>
      </c>
      <c r="R25" s="130">
        <f>IF($F78="TRACTORISTA",H78,0)</f>
        <v>362607</v>
      </c>
      <c r="S25" s="122" t="str">
        <f>IF($F78="TRACTORISTA",J78,0)</f>
        <v>FONASA</v>
      </c>
    </row>
    <row r="26" spans="1:19" ht="15">
      <c r="A26" s="108" t="s">
        <v>348</v>
      </c>
      <c r="B26" s="108" t="s">
        <v>340</v>
      </c>
      <c r="C26" s="108" t="s">
        <v>340</v>
      </c>
      <c r="D26" s="108" t="s">
        <v>350</v>
      </c>
      <c r="E26" s="110" t="s">
        <v>254</v>
      </c>
      <c r="F26" s="108" t="s">
        <v>189</v>
      </c>
      <c r="G26" s="108">
        <v>19</v>
      </c>
      <c r="H26" s="109">
        <v>393492</v>
      </c>
      <c r="I26" s="110" t="s">
        <v>912</v>
      </c>
      <c r="J26" s="108" t="s">
        <v>910</v>
      </c>
      <c r="K26" s="108">
        <v>2</v>
      </c>
      <c r="L26" s="118">
        <v>94997479</v>
      </c>
      <c r="N26" s="122" t="str">
        <f>IF(F81="TRACTORISTA",B81,0)</f>
        <v>PORTAS</v>
      </c>
      <c r="O26" s="122" t="str">
        <f>IF($F81="TRACTORISTA",C81,0)</f>
        <v>BARREIRO</v>
      </c>
      <c r="P26" s="122" t="str">
        <f>IF($F81="TRACTORISTA",D81,0)</f>
        <v>ANA MARÍA</v>
      </c>
      <c r="Q26" s="122">
        <f>IF($F81="TRACTORISTA",G81,0)</f>
        <v>20</v>
      </c>
      <c r="R26" s="130">
        <f>IF($F81="TRACTORISTA",H81,0)</f>
        <v>315091</v>
      </c>
      <c r="S26" s="122" t="str">
        <f>IF($F81="TRACTORISTA",J81,0)</f>
        <v>ISAPRE</v>
      </c>
    </row>
    <row r="27" spans="1:19" ht="15">
      <c r="A27" s="23" t="s">
        <v>353</v>
      </c>
      <c r="B27" s="23" t="s">
        <v>354</v>
      </c>
      <c r="C27" s="23" t="s">
        <v>355</v>
      </c>
      <c r="D27" s="23" t="s">
        <v>356</v>
      </c>
      <c r="E27" s="111" t="s">
        <v>358</v>
      </c>
      <c r="F27" s="23" t="s">
        <v>165</v>
      </c>
      <c r="G27" s="23">
        <v>20</v>
      </c>
      <c r="H27" s="3">
        <v>420912</v>
      </c>
      <c r="I27" s="111" t="s">
        <v>908</v>
      </c>
      <c r="J27" s="23" t="s">
        <v>910</v>
      </c>
      <c r="K27" s="23">
        <v>1</v>
      </c>
      <c r="L27" s="119">
        <v>78479398</v>
      </c>
      <c r="N27" s="122" t="str">
        <f>IF(F82="TRACTORISTA",B82,0)</f>
        <v>PORTE</v>
      </c>
      <c r="O27" s="122" t="str">
        <f>IF($F82="TRACTORISTA",C82,0)</f>
        <v>DE SOUZA</v>
      </c>
      <c r="P27" s="122" t="str">
        <f>IF($F82="TRACTORISTA",D82,0)</f>
        <v>ARIOSTO</v>
      </c>
      <c r="Q27" s="122">
        <f>IF($F82="TRACTORISTA",G82,0)</f>
        <v>22</v>
      </c>
      <c r="R27" s="130">
        <f>IF($F82="TRACTORISTA",H82,0)</f>
        <v>399251</v>
      </c>
      <c r="S27" s="122" t="str">
        <f>IF($F82="TRACTORISTA",J82,0)</f>
        <v>ISAPRE</v>
      </c>
    </row>
    <row r="28" spans="1:19" ht="15">
      <c r="A28" s="108" t="s">
        <v>361</v>
      </c>
      <c r="B28" s="108" t="s">
        <v>362</v>
      </c>
      <c r="C28" s="108" t="s">
        <v>203</v>
      </c>
      <c r="D28" s="108" t="s">
        <v>260</v>
      </c>
      <c r="E28" s="110" t="s">
        <v>364</v>
      </c>
      <c r="F28" s="108" t="s">
        <v>213</v>
      </c>
      <c r="G28" s="108">
        <v>17</v>
      </c>
      <c r="H28" s="109">
        <v>650887</v>
      </c>
      <c r="I28" s="110" t="s">
        <v>906</v>
      </c>
      <c r="J28" s="108" t="s">
        <v>907</v>
      </c>
      <c r="K28" s="108">
        <v>4</v>
      </c>
      <c r="L28" s="118">
        <v>78941481</v>
      </c>
      <c r="N28" s="122" t="str">
        <f>IF(F91="TRACTORISTA",B91,0)</f>
        <v>QUINTANA</v>
      </c>
      <c r="O28" s="122" t="str">
        <f>IF($F91="TRACTORISTA",C91,0)</f>
        <v>CONIL</v>
      </c>
      <c r="P28" s="122" t="str">
        <f>IF($F91="TRACTORISTA",D91,0)</f>
        <v>OSCAR FERNANDO</v>
      </c>
      <c r="Q28" s="122">
        <f>IF($F91="TRACTORISTA",G91,0)</f>
        <v>6</v>
      </c>
      <c r="R28" s="130">
        <f>IF($F91="TRACTORISTA",H91,0)</f>
        <v>357150</v>
      </c>
      <c r="S28" s="122" t="str">
        <f>IF($F91="TRACTORISTA",J91,0)</f>
        <v>ISAPRE</v>
      </c>
    </row>
    <row r="29" spans="1:19" ht="15">
      <c r="A29" s="23" t="s">
        <v>367</v>
      </c>
      <c r="B29" s="23" t="s">
        <v>362</v>
      </c>
      <c r="C29" s="23" t="s">
        <v>368</v>
      </c>
      <c r="D29" s="23" t="s">
        <v>369</v>
      </c>
      <c r="E29" s="111" t="s">
        <v>364</v>
      </c>
      <c r="F29" s="23" t="s">
        <v>189</v>
      </c>
      <c r="G29" s="23">
        <v>5</v>
      </c>
      <c r="H29" s="3">
        <v>385834</v>
      </c>
      <c r="I29" s="111" t="s">
        <v>912</v>
      </c>
      <c r="J29" s="23" t="s">
        <v>907</v>
      </c>
      <c r="K29" s="23">
        <v>2</v>
      </c>
      <c r="L29" s="119">
        <v>64181702</v>
      </c>
      <c r="N29" s="122" t="str">
        <f>IF(F92="TRACTORISTA",B92,0)</f>
        <v>QUINTEIRO</v>
      </c>
      <c r="O29" s="122" t="str">
        <f>IF($F92="TRACTORISTA",C92,0)</f>
        <v>MARTINEZ</v>
      </c>
      <c r="P29" s="122" t="str">
        <f>IF($F92="TRACTORISTA",D92,0)</f>
        <v>VIRGINIA</v>
      </c>
      <c r="Q29" s="122">
        <f>IF($F92="TRACTORISTA",G92,0)</f>
        <v>9</v>
      </c>
      <c r="R29" s="130">
        <f>IF($F92="TRACTORISTA",H92,0)</f>
        <v>372015</v>
      </c>
      <c r="S29" s="122" t="str">
        <f>IF($F92="TRACTORISTA",J92,0)</f>
        <v>FONASA</v>
      </c>
    </row>
    <row r="30" spans="1:19" ht="15">
      <c r="A30" s="108" t="s">
        <v>373</v>
      </c>
      <c r="B30" s="108" t="s">
        <v>374</v>
      </c>
      <c r="C30" s="108" t="s">
        <v>375</v>
      </c>
      <c r="D30" s="108" t="s">
        <v>377</v>
      </c>
      <c r="E30" s="110" t="s">
        <v>254</v>
      </c>
      <c r="F30" s="108" t="s">
        <v>189</v>
      </c>
      <c r="G30" s="108">
        <v>2</v>
      </c>
      <c r="H30" s="109">
        <v>329204</v>
      </c>
      <c r="I30" s="110" t="s">
        <v>909</v>
      </c>
      <c r="J30" s="108" t="s">
        <v>907</v>
      </c>
      <c r="K30" s="108">
        <v>3</v>
      </c>
      <c r="L30" s="118">
        <v>62855595</v>
      </c>
      <c r="N30" s="122" t="str">
        <f>IF(F94="TRACTORISTA",B94,0)</f>
        <v>RABOSTO</v>
      </c>
      <c r="O30" s="122" t="str">
        <f>IF($F94="TRACTORISTA",C94,0)</f>
        <v>QUEVEDO</v>
      </c>
      <c r="P30" s="122" t="str">
        <f>IF($F94="TRACTORISTA",D94,0)</f>
        <v>MIGUEL ANGEL</v>
      </c>
      <c r="Q30" s="122">
        <f>IF($F94="TRACTORISTA",G94,0)</f>
        <v>7</v>
      </c>
      <c r="R30" s="130">
        <f>IF($F94="TRACTORISTA",H94,0)</f>
        <v>312481</v>
      </c>
      <c r="S30" s="122" t="str">
        <f>IF($F94="TRACTORISTA",J94,0)</f>
        <v>ISAPRE</v>
      </c>
    </row>
    <row r="31" spans="1:19" ht="15">
      <c r="A31" s="23" t="s">
        <v>380</v>
      </c>
      <c r="B31" s="23" t="s">
        <v>382</v>
      </c>
      <c r="C31" s="23" t="s">
        <v>383</v>
      </c>
      <c r="D31" s="23" t="s">
        <v>384</v>
      </c>
      <c r="E31" s="111" t="s">
        <v>211</v>
      </c>
      <c r="F31" s="23" t="s">
        <v>306</v>
      </c>
      <c r="G31" s="23">
        <v>3</v>
      </c>
      <c r="H31" s="3">
        <v>342616</v>
      </c>
      <c r="I31" s="111" t="s">
        <v>906</v>
      </c>
      <c r="J31" s="23" t="s">
        <v>910</v>
      </c>
      <c r="K31" s="23">
        <v>4</v>
      </c>
      <c r="L31" s="119">
        <v>56033427</v>
      </c>
      <c r="N31" s="122" t="str">
        <f>IF(F96="TRACTORISTA",B96,0)</f>
        <v>RADICCIONI</v>
      </c>
      <c r="O31" s="122" t="str">
        <f>IF($F96="TRACTORISTA",C96,0)</f>
        <v>CURBELO</v>
      </c>
      <c r="P31" s="122" t="str">
        <f>IF($F96="TRACTORISTA",D96,0)</f>
        <v>FRANCISCO JAVIER</v>
      </c>
      <c r="Q31" s="122">
        <f>IF($F96="TRACTORISTA",G96,0)</f>
        <v>22</v>
      </c>
      <c r="R31" s="130">
        <f>IF($F96="TRACTORISTA",H96,0)</f>
        <v>309067</v>
      </c>
      <c r="S31" s="122" t="str">
        <f>IF($F96="TRACTORISTA",J96,0)</f>
        <v>ISAPRE</v>
      </c>
    </row>
    <row r="32" spans="1:19" ht="15">
      <c r="A32" s="108" t="s">
        <v>389</v>
      </c>
      <c r="B32" s="108" t="s">
        <v>391</v>
      </c>
      <c r="C32" s="108" t="s">
        <v>392</v>
      </c>
      <c r="D32" s="108" t="s">
        <v>393</v>
      </c>
      <c r="E32" s="110" t="s">
        <v>197</v>
      </c>
      <c r="F32" s="108" t="s">
        <v>165</v>
      </c>
      <c r="G32" s="108">
        <v>15</v>
      </c>
      <c r="H32" s="109">
        <v>454778</v>
      </c>
      <c r="I32" s="110" t="s">
        <v>909</v>
      </c>
      <c r="J32" s="108" t="s">
        <v>910</v>
      </c>
      <c r="K32" s="108">
        <v>0</v>
      </c>
      <c r="L32" s="118">
        <v>85612418</v>
      </c>
      <c r="N32" s="122" t="str">
        <f>IF(F97="TRACTORISTA",B97,0)</f>
        <v>RADIO</v>
      </c>
      <c r="O32" s="122" t="str">
        <f>IF($F97="TRACTORISTA",C97,0)</f>
        <v>PRESTA</v>
      </c>
      <c r="P32" s="122" t="str">
        <f>IF($F97="TRACTORISTA",D97,0)</f>
        <v>DANIEL ALEXIS</v>
      </c>
      <c r="Q32" s="122">
        <f>IF($F97="TRACTORISTA",G97,0)</f>
        <v>14</v>
      </c>
      <c r="R32" s="130">
        <f>IF($F97="TRACTORISTA",H97,0)</f>
        <v>399833</v>
      </c>
      <c r="S32" s="122" t="str">
        <f>IF($F97="TRACTORISTA",J97,0)</f>
        <v>FONASA</v>
      </c>
    </row>
    <row r="33" spans="1:19" ht="15">
      <c r="A33" s="23" t="s">
        <v>396</v>
      </c>
      <c r="B33" s="23" t="s">
        <v>397</v>
      </c>
      <c r="C33" s="23" t="s">
        <v>399</v>
      </c>
      <c r="D33" s="23" t="s">
        <v>400</v>
      </c>
      <c r="E33" s="111" t="s">
        <v>152</v>
      </c>
      <c r="F33" s="23" t="s">
        <v>198</v>
      </c>
      <c r="G33" s="23">
        <v>13</v>
      </c>
      <c r="H33" s="3">
        <v>437528</v>
      </c>
      <c r="I33" s="111" t="s">
        <v>912</v>
      </c>
      <c r="J33" s="23" t="s">
        <v>907</v>
      </c>
      <c r="K33" s="23">
        <v>0</v>
      </c>
      <c r="L33" s="119">
        <v>96392522</v>
      </c>
      <c r="N33" s="122" t="str">
        <f>IF(F110="TRACTORISTA",B110,0)</f>
        <v>REYNO</v>
      </c>
      <c r="O33" s="122" t="str">
        <f>IF($F110="TRACTORISTA",C110,0)</f>
        <v>PRADO</v>
      </c>
      <c r="P33" s="122" t="str">
        <f>IF($F110="TRACTORISTA",D110,0)</f>
        <v>ESTELA INES</v>
      </c>
      <c r="Q33" s="122">
        <f>IF($F110="TRACTORISTA",G110,0)</f>
        <v>6</v>
      </c>
      <c r="R33" s="130">
        <f>IF($F110="TRACTORISTA",H110,0)</f>
        <v>343174</v>
      </c>
      <c r="S33" s="122" t="str">
        <f>IF($F110="TRACTORISTA",J110,0)</f>
        <v>FONASA</v>
      </c>
    </row>
    <row r="34" spans="1:19" ht="15">
      <c r="A34" s="108" t="s">
        <v>404</v>
      </c>
      <c r="B34" s="108" t="s">
        <v>405</v>
      </c>
      <c r="C34" s="108" t="s">
        <v>406</v>
      </c>
      <c r="D34" s="108" t="s">
        <v>407</v>
      </c>
      <c r="E34" s="110" t="s">
        <v>409</v>
      </c>
      <c r="F34" s="108" t="s">
        <v>411</v>
      </c>
      <c r="G34" s="108">
        <v>6</v>
      </c>
      <c r="H34" s="109">
        <v>1495675</v>
      </c>
      <c r="I34" s="110" t="s">
        <v>912</v>
      </c>
      <c r="J34" s="108" t="s">
        <v>907</v>
      </c>
      <c r="K34" s="108">
        <v>2</v>
      </c>
      <c r="L34" s="118">
        <v>58526539</v>
      </c>
    </row>
    <row r="35" spans="1:19" ht="15">
      <c r="A35" s="23" t="s">
        <v>414</v>
      </c>
      <c r="B35" s="23" t="s">
        <v>415</v>
      </c>
      <c r="C35" s="23" t="s">
        <v>417</v>
      </c>
      <c r="D35" s="23" t="s">
        <v>334</v>
      </c>
      <c r="E35" s="111" t="s">
        <v>419</v>
      </c>
      <c r="F35" s="23" t="s">
        <v>165</v>
      </c>
      <c r="G35" s="23">
        <v>19</v>
      </c>
      <c r="H35" s="3">
        <v>521836</v>
      </c>
      <c r="I35" s="111" t="s">
        <v>906</v>
      </c>
      <c r="J35" s="23" t="s">
        <v>907</v>
      </c>
      <c r="K35" s="23">
        <v>1</v>
      </c>
      <c r="L35" s="119">
        <v>88832761</v>
      </c>
    </row>
    <row r="36" spans="1:19" ht="15">
      <c r="A36" s="108" t="s">
        <v>421</v>
      </c>
      <c r="B36" s="108" t="s">
        <v>424</v>
      </c>
      <c r="C36" s="108" t="s">
        <v>425</v>
      </c>
      <c r="D36" s="108" t="s">
        <v>426</v>
      </c>
      <c r="E36" s="110" t="s">
        <v>305</v>
      </c>
      <c r="F36" s="108" t="s">
        <v>189</v>
      </c>
      <c r="G36" s="108">
        <v>12</v>
      </c>
      <c r="H36" s="109">
        <v>448482</v>
      </c>
      <c r="I36" s="110" t="s">
        <v>911</v>
      </c>
      <c r="J36" s="108" t="s">
        <v>910</v>
      </c>
      <c r="K36" s="108">
        <v>2</v>
      </c>
      <c r="L36" s="118">
        <v>63110628</v>
      </c>
    </row>
    <row r="37" spans="1:19" ht="15">
      <c r="A37" s="23" t="s">
        <v>430</v>
      </c>
      <c r="B37" s="23" t="s">
        <v>431</v>
      </c>
      <c r="C37" s="23" t="s">
        <v>432</v>
      </c>
      <c r="D37" s="23" t="s">
        <v>433</v>
      </c>
      <c r="E37" s="111" t="s">
        <v>316</v>
      </c>
      <c r="F37" s="23" t="s">
        <v>213</v>
      </c>
      <c r="G37" s="23">
        <v>18</v>
      </c>
      <c r="H37" s="3">
        <v>639676</v>
      </c>
      <c r="I37" s="111" t="s">
        <v>911</v>
      </c>
      <c r="J37" s="23" t="s">
        <v>910</v>
      </c>
      <c r="K37" s="23">
        <v>2</v>
      </c>
      <c r="L37" s="119">
        <v>87127245</v>
      </c>
    </row>
    <row r="38" spans="1:19" ht="15">
      <c r="A38" s="108" t="s">
        <v>436</v>
      </c>
      <c r="B38" s="108" t="s">
        <v>431</v>
      </c>
      <c r="C38" s="108" t="s">
        <v>438</v>
      </c>
      <c r="D38" s="108" t="s">
        <v>440</v>
      </c>
      <c r="E38" s="112" t="s">
        <v>197</v>
      </c>
      <c r="F38" s="108" t="s">
        <v>213</v>
      </c>
      <c r="G38" s="108">
        <v>3</v>
      </c>
      <c r="H38" s="109">
        <v>772035</v>
      </c>
      <c r="I38" s="110" t="s">
        <v>912</v>
      </c>
      <c r="J38" s="108" t="s">
        <v>907</v>
      </c>
      <c r="K38" s="108">
        <v>0</v>
      </c>
      <c r="L38" s="118">
        <v>91344969</v>
      </c>
    </row>
    <row r="39" spans="1:19" ht="15">
      <c r="A39" s="23" t="s">
        <v>450</v>
      </c>
      <c r="B39" s="23" t="s">
        <v>451</v>
      </c>
      <c r="C39" s="23" t="s">
        <v>453</v>
      </c>
      <c r="D39" s="23" t="s">
        <v>455</v>
      </c>
      <c r="E39" s="111" t="s">
        <v>456</v>
      </c>
      <c r="F39" s="23" t="s">
        <v>153</v>
      </c>
      <c r="G39" s="23">
        <v>21</v>
      </c>
      <c r="H39" s="3">
        <v>393125</v>
      </c>
      <c r="I39" s="111" t="s">
        <v>906</v>
      </c>
      <c r="J39" s="23" t="s">
        <v>910</v>
      </c>
      <c r="K39" s="23">
        <v>4</v>
      </c>
      <c r="L39" s="119">
        <v>73737552</v>
      </c>
    </row>
    <row r="40" spans="1:19" ht="15">
      <c r="A40" s="108" t="s">
        <v>460</v>
      </c>
      <c r="B40" s="108" t="s">
        <v>451</v>
      </c>
      <c r="C40" s="108" t="s">
        <v>935</v>
      </c>
      <c r="D40" s="108" t="s">
        <v>204</v>
      </c>
      <c r="E40" s="110" t="s">
        <v>197</v>
      </c>
      <c r="F40" s="108" t="s">
        <v>153</v>
      </c>
      <c r="G40" s="108">
        <v>17</v>
      </c>
      <c r="H40" s="109">
        <v>301714</v>
      </c>
      <c r="I40" s="110" t="s">
        <v>909</v>
      </c>
      <c r="J40" s="108" t="s">
        <v>910</v>
      </c>
      <c r="K40" s="108">
        <v>3</v>
      </c>
      <c r="L40" s="118">
        <v>76194793</v>
      </c>
      <c r="N40" s="33"/>
      <c r="O40" s="33"/>
      <c r="P40" s="33"/>
      <c r="Q40" s="33"/>
      <c r="R40" s="33"/>
      <c r="S40" s="33"/>
    </row>
    <row r="41" spans="1:19" ht="15">
      <c r="A41" s="23" t="s">
        <v>464</v>
      </c>
      <c r="B41" s="23" t="s">
        <v>465</v>
      </c>
      <c r="C41" s="23" t="s">
        <v>467</v>
      </c>
      <c r="D41" s="23" t="s">
        <v>468</v>
      </c>
      <c r="E41" s="111" t="s">
        <v>282</v>
      </c>
      <c r="F41" s="23" t="s">
        <v>198</v>
      </c>
      <c r="G41" s="23">
        <v>16</v>
      </c>
      <c r="H41" s="3">
        <v>465432</v>
      </c>
      <c r="I41" s="111" t="s">
        <v>912</v>
      </c>
      <c r="J41" s="23" t="s">
        <v>910</v>
      </c>
      <c r="K41" s="23">
        <v>0</v>
      </c>
      <c r="L41" s="119">
        <v>83042842</v>
      </c>
      <c r="N41" s="123" t="s">
        <v>929</v>
      </c>
      <c r="O41" s="123" t="s">
        <v>930</v>
      </c>
      <c r="P41" s="123" t="s">
        <v>134</v>
      </c>
      <c r="Q41" s="123" t="s">
        <v>931</v>
      </c>
      <c r="R41" s="123" t="s">
        <v>139</v>
      </c>
      <c r="S41" s="123" t="s">
        <v>932</v>
      </c>
    </row>
    <row r="42" spans="1:19" ht="15">
      <c r="A42" s="108" t="s">
        <v>474</v>
      </c>
      <c r="B42" s="108" t="s">
        <v>476</v>
      </c>
      <c r="C42" s="108" t="s">
        <v>477</v>
      </c>
      <c r="D42" s="108" t="s">
        <v>479</v>
      </c>
      <c r="E42" s="110" t="s">
        <v>480</v>
      </c>
      <c r="F42" s="108" t="s">
        <v>306</v>
      </c>
      <c r="G42" s="108">
        <v>5</v>
      </c>
      <c r="H42" s="109">
        <v>319134</v>
      </c>
      <c r="I42" s="110" t="s">
        <v>906</v>
      </c>
      <c r="J42" s="108" t="s">
        <v>910</v>
      </c>
      <c r="K42" s="108">
        <v>4</v>
      </c>
      <c r="L42" s="118">
        <v>55109781</v>
      </c>
      <c r="N42" s="124" t="s">
        <v>193</v>
      </c>
      <c r="O42" s="124" t="s">
        <v>194</v>
      </c>
      <c r="P42" s="124" t="s">
        <v>196</v>
      </c>
      <c r="Q42" s="124">
        <v>10</v>
      </c>
      <c r="R42" s="125">
        <v>372548</v>
      </c>
      <c r="S42" s="124" t="s">
        <v>910</v>
      </c>
    </row>
    <row r="43" spans="1:19" ht="15">
      <c r="A43" s="23" t="s">
        <v>483</v>
      </c>
      <c r="B43" s="23" t="s">
        <v>280</v>
      </c>
      <c r="C43" s="23" t="s">
        <v>485</v>
      </c>
      <c r="D43" s="23" t="s">
        <v>486</v>
      </c>
      <c r="E43" s="111" t="s">
        <v>211</v>
      </c>
      <c r="F43" s="23" t="s">
        <v>411</v>
      </c>
      <c r="G43" s="23">
        <v>5</v>
      </c>
      <c r="H43" s="3">
        <v>1855041</v>
      </c>
      <c r="I43" s="111" t="s">
        <v>906</v>
      </c>
      <c r="J43" s="23" t="s">
        <v>907</v>
      </c>
      <c r="K43" s="23">
        <v>0</v>
      </c>
      <c r="L43" s="119">
        <v>99543354</v>
      </c>
      <c r="N43" s="124" t="s">
        <v>225</v>
      </c>
      <c r="O43" s="124" t="s">
        <v>226</v>
      </c>
      <c r="P43" s="124" t="s">
        <v>228</v>
      </c>
      <c r="Q43" s="124">
        <v>21</v>
      </c>
      <c r="R43" s="125">
        <v>446305</v>
      </c>
      <c r="S43" s="124" t="s">
        <v>910</v>
      </c>
    </row>
    <row r="44" spans="1:19" ht="15">
      <c r="A44" s="108" t="s">
        <v>489</v>
      </c>
      <c r="B44" s="108" t="s">
        <v>491</v>
      </c>
      <c r="C44" s="108" t="s">
        <v>492</v>
      </c>
      <c r="D44" s="108" t="s">
        <v>494</v>
      </c>
      <c r="E44" s="110" t="s">
        <v>182</v>
      </c>
      <c r="F44" s="108" t="s">
        <v>153</v>
      </c>
      <c r="G44" s="108">
        <v>22</v>
      </c>
      <c r="H44" s="109">
        <v>395424</v>
      </c>
      <c r="I44" s="110" t="s">
        <v>906</v>
      </c>
      <c r="J44" s="108" t="s">
        <v>910</v>
      </c>
      <c r="K44" s="108">
        <v>3</v>
      </c>
      <c r="L44" s="118">
        <v>84240125</v>
      </c>
      <c r="N44" s="124" t="s">
        <v>235</v>
      </c>
      <c r="O44" s="124" t="s">
        <v>236</v>
      </c>
      <c r="P44" s="124" t="s">
        <v>238</v>
      </c>
      <c r="Q44" s="124">
        <v>16</v>
      </c>
      <c r="R44" s="125">
        <v>362813</v>
      </c>
      <c r="S44" s="124" t="s">
        <v>910</v>
      </c>
    </row>
    <row r="45" spans="1:19" ht="15">
      <c r="A45" s="23" t="s">
        <v>498</v>
      </c>
      <c r="B45" s="23" t="s">
        <v>499</v>
      </c>
      <c r="C45" s="23" t="s">
        <v>500</v>
      </c>
      <c r="D45" s="23" t="s">
        <v>502</v>
      </c>
      <c r="E45" s="113" t="s">
        <v>358</v>
      </c>
      <c r="F45" s="23" t="s">
        <v>213</v>
      </c>
      <c r="G45" s="23">
        <v>22</v>
      </c>
      <c r="H45" s="3">
        <v>752628</v>
      </c>
      <c r="I45" s="111" t="s">
        <v>909</v>
      </c>
      <c r="J45" s="23" t="s">
        <v>907</v>
      </c>
      <c r="K45" s="23">
        <v>2</v>
      </c>
      <c r="L45" s="119">
        <v>76272634</v>
      </c>
      <c r="N45" s="124" t="s">
        <v>397</v>
      </c>
      <c r="O45" s="124" t="s">
        <v>399</v>
      </c>
      <c r="P45" s="124" t="s">
        <v>400</v>
      </c>
      <c r="Q45" s="124">
        <v>13</v>
      </c>
      <c r="R45" s="125">
        <v>437528</v>
      </c>
      <c r="S45" s="124" t="s">
        <v>907</v>
      </c>
    </row>
    <row r="46" spans="1:19" ht="15">
      <c r="A46" s="108" t="s">
        <v>506</v>
      </c>
      <c r="B46" s="108" t="s">
        <v>508</v>
      </c>
      <c r="C46" s="108" t="s">
        <v>510</v>
      </c>
      <c r="D46" s="108" t="s">
        <v>511</v>
      </c>
      <c r="E46" s="110" t="s">
        <v>269</v>
      </c>
      <c r="F46" s="108" t="s">
        <v>317</v>
      </c>
      <c r="G46" s="108">
        <v>8</v>
      </c>
      <c r="H46" s="109">
        <v>246571</v>
      </c>
      <c r="I46" s="110" t="s">
        <v>909</v>
      </c>
      <c r="J46" s="108" t="s">
        <v>910</v>
      </c>
      <c r="K46" s="108">
        <v>3</v>
      </c>
      <c r="L46" s="118">
        <v>76103520</v>
      </c>
      <c r="N46" s="124" t="s">
        <v>465</v>
      </c>
      <c r="O46" s="124" t="s">
        <v>467</v>
      </c>
      <c r="P46" s="124" t="s">
        <v>468</v>
      </c>
      <c r="Q46" s="124">
        <v>16</v>
      </c>
      <c r="R46" s="125">
        <v>465432</v>
      </c>
      <c r="S46" s="124" t="s">
        <v>910</v>
      </c>
    </row>
    <row r="47" spans="1:19" ht="15">
      <c r="A47" s="23" t="s">
        <v>516</v>
      </c>
      <c r="B47" s="23" t="s">
        <v>508</v>
      </c>
      <c r="C47" s="23" t="s">
        <v>518</v>
      </c>
      <c r="D47" s="23" t="s">
        <v>519</v>
      </c>
      <c r="E47" s="111" t="s">
        <v>344</v>
      </c>
      <c r="F47" s="23" t="s">
        <v>198</v>
      </c>
      <c r="G47" s="23">
        <v>1</v>
      </c>
      <c r="H47" s="3">
        <v>350305</v>
      </c>
      <c r="I47" s="111" t="s">
        <v>906</v>
      </c>
      <c r="J47" s="23" t="s">
        <v>910</v>
      </c>
      <c r="K47" s="23">
        <v>0</v>
      </c>
      <c r="L47" s="119">
        <v>73652872</v>
      </c>
      <c r="N47" s="124" t="s">
        <v>508</v>
      </c>
      <c r="O47" s="124" t="s">
        <v>518</v>
      </c>
      <c r="P47" s="124" t="s">
        <v>519</v>
      </c>
      <c r="Q47" s="124">
        <v>1</v>
      </c>
      <c r="R47" s="125">
        <v>350305</v>
      </c>
      <c r="S47" s="124" t="s">
        <v>910</v>
      </c>
    </row>
    <row r="48" spans="1:19" ht="15">
      <c r="A48" s="108" t="s">
        <v>524</v>
      </c>
      <c r="B48" s="108" t="s">
        <v>525</v>
      </c>
      <c r="C48" s="108" t="s">
        <v>526</v>
      </c>
      <c r="D48" s="108" t="s">
        <v>528</v>
      </c>
      <c r="E48" s="110" t="s">
        <v>529</v>
      </c>
      <c r="F48" s="108" t="s">
        <v>153</v>
      </c>
      <c r="G48" s="108">
        <v>1</v>
      </c>
      <c r="H48" s="109">
        <v>325521</v>
      </c>
      <c r="I48" s="110" t="s">
        <v>908</v>
      </c>
      <c r="J48" s="108" t="s">
        <v>907</v>
      </c>
      <c r="K48" s="108">
        <v>3</v>
      </c>
      <c r="L48" s="118">
        <v>48437452</v>
      </c>
      <c r="N48" s="124" t="s">
        <v>608</v>
      </c>
      <c r="O48" s="124" t="s">
        <v>609</v>
      </c>
      <c r="P48" s="124" t="s">
        <v>610</v>
      </c>
      <c r="Q48" s="124">
        <v>14</v>
      </c>
      <c r="R48" s="125">
        <v>391901</v>
      </c>
      <c r="S48" s="124" t="s">
        <v>907</v>
      </c>
    </row>
    <row r="49" spans="1:19" ht="15">
      <c r="A49" s="23" t="s">
        <v>534</v>
      </c>
      <c r="B49" s="23" t="s">
        <v>525</v>
      </c>
      <c r="C49" s="23" t="s">
        <v>536</v>
      </c>
      <c r="D49" s="23" t="s">
        <v>537</v>
      </c>
      <c r="E49" s="111" t="s">
        <v>197</v>
      </c>
      <c r="F49" s="23" t="s">
        <v>165</v>
      </c>
      <c r="G49" s="23">
        <v>16</v>
      </c>
      <c r="H49" s="3">
        <v>549045</v>
      </c>
      <c r="I49" s="111" t="s">
        <v>911</v>
      </c>
      <c r="J49" s="23" t="s">
        <v>907</v>
      </c>
      <c r="K49" s="23">
        <v>4</v>
      </c>
      <c r="L49" s="119">
        <v>54027742</v>
      </c>
      <c r="N49" s="124" t="s">
        <v>673</v>
      </c>
      <c r="O49" s="124" t="s">
        <v>252</v>
      </c>
      <c r="P49" s="124" t="s">
        <v>674</v>
      </c>
      <c r="Q49" s="124">
        <v>8</v>
      </c>
      <c r="R49" s="125">
        <v>416822</v>
      </c>
      <c r="S49" s="124" t="s">
        <v>907</v>
      </c>
    </row>
    <row r="50" spans="1:19" ht="15">
      <c r="A50" s="108" t="s">
        <v>542</v>
      </c>
      <c r="B50" s="114" t="s">
        <v>544</v>
      </c>
      <c r="C50" s="108" t="s">
        <v>549</v>
      </c>
      <c r="D50" s="108" t="s">
        <v>550</v>
      </c>
      <c r="E50" s="110" t="s">
        <v>206</v>
      </c>
      <c r="F50" s="108" t="s">
        <v>153</v>
      </c>
      <c r="G50" s="108">
        <v>5</v>
      </c>
      <c r="H50" s="109">
        <v>397895</v>
      </c>
      <c r="I50" s="110" t="s">
        <v>911</v>
      </c>
      <c r="J50" s="108" t="s">
        <v>910</v>
      </c>
      <c r="K50" s="108">
        <v>1</v>
      </c>
      <c r="L50" s="118">
        <v>86971164</v>
      </c>
      <c r="N50" s="124" t="s">
        <v>691</v>
      </c>
      <c r="O50" s="124" t="s">
        <v>252</v>
      </c>
      <c r="P50" s="124" t="s">
        <v>692</v>
      </c>
      <c r="Q50" s="124">
        <v>1</v>
      </c>
      <c r="R50" s="125">
        <v>465680</v>
      </c>
      <c r="S50" s="124" t="s">
        <v>907</v>
      </c>
    </row>
    <row r="51" spans="1:19" ht="15">
      <c r="A51" s="23" t="s">
        <v>554</v>
      </c>
      <c r="B51" s="23" t="s">
        <v>555</v>
      </c>
      <c r="C51" s="23" t="s">
        <v>556</v>
      </c>
      <c r="D51" s="23" t="s">
        <v>558</v>
      </c>
      <c r="E51" s="111" t="s">
        <v>559</v>
      </c>
      <c r="F51" s="23" t="s">
        <v>189</v>
      </c>
      <c r="G51" s="23">
        <v>10</v>
      </c>
      <c r="H51" s="3">
        <v>444330</v>
      </c>
      <c r="I51" s="111" t="s">
        <v>911</v>
      </c>
      <c r="J51" s="23" t="s">
        <v>907</v>
      </c>
      <c r="K51" s="23">
        <v>3</v>
      </c>
      <c r="L51" s="119">
        <v>82107094</v>
      </c>
      <c r="N51" s="124" t="s">
        <v>715</v>
      </c>
      <c r="O51" s="124" t="s">
        <v>716</v>
      </c>
      <c r="P51" s="124" t="s">
        <v>717</v>
      </c>
      <c r="Q51" s="124">
        <v>8</v>
      </c>
      <c r="R51" s="125">
        <v>404925</v>
      </c>
      <c r="S51" s="124" t="s">
        <v>910</v>
      </c>
    </row>
    <row r="52" spans="1:19" ht="15">
      <c r="A52" s="108" t="s">
        <v>564</v>
      </c>
      <c r="B52" s="108" t="s">
        <v>566</v>
      </c>
      <c r="C52" s="108" t="s">
        <v>567</v>
      </c>
      <c r="D52" s="108" t="s">
        <v>568</v>
      </c>
      <c r="E52" s="110" t="s">
        <v>569</v>
      </c>
      <c r="F52" s="108" t="s">
        <v>213</v>
      </c>
      <c r="G52" s="108">
        <v>22</v>
      </c>
      <c r="H52" s="109">
        <v>669161</v>
      </c>
      <c r="I52" s="110" t="s">
        <v>908</v>
      </c>
      <c r="J52" s="108" t="s">
        <v>907</v>
      </c>
      <c r="K52" s="108">
        <v>1</v>
      </c>
      <c r="L52" s="118">
        <v>59851691</v>
      </c>
      <c r="N52" s="124" t="s">
        <v>719</v>
      </c>
      <c r="O52" s="124" t="s">
        <v>720</v>
      </c>
      <c r="P52" s="124" t="s">
        <v>721</v>
      </c>
      <c r="Q52" s="124">
        <v>16</v>
      </c>
      <c r="R52" s="125">
        <v>376859</v>
      </c>
      <c r="S52" s="124" t="s">
        <v>907</v>
      </c>
    </row>
    <row r="53" spans="1:19" ht="15">
      <c r="A53" s="23" t="s">
        <v>573</v>
      </c>
      <c r="B53" s="23" t="s">
        <v>574</v>
      </c>
      <c r="C53" s="23" t="s">
        <v>549</v>
      </c>
      <c r="D53" s="23" t="s">
        <v>550</v>
      </c>
      <c r="E53" s="111" t="s">
        <v>254</v>
      </c>
      <c r="F53" s="23" t="s">
        <v>411</v>
      </c>
      <c r="G53" s="23">
        <v>3</v>
      </c>
      <c r="H53" s="3">
        <v>1382404</v>
      </c>
      <c r="I53" s="111" t="s">
        <v>908</v>
      </c>
      <c r="J53" s="23" t="s">
        <v>910</v>
      </c>
      <c r="K53" s="23">
        <v>3</v>
      </c>
      <c r="L53" s="119">
        <v>76557898</v>
      </c>
      <c r="N53" s="124" t="s">
        <v>316</v>
      </c>
      <c r="O53" s="124" t="s">
        <v>739</v>
      </c>
      <c r="P53" s="124" t="s">
        <v>740</v>
      </c>
      <c r="Q53" s="124">
        <v>14</v>
      </c>
      <c r="R53" s="125">
        <v>411399</v>
      </c>
      <c r="S53" s="124" t="s">
        <v>907</v>
      </c>
    </row>
    <row r="54" spans="1:19" ht="15">
      <c r="A54" s="108" t="s">
        <v>579</v>
      </c>
      <c r="B54" s="108" t="s">
        <v>580</v>
      </c>
      <c r="C54" s="108" t="s">
        <v>184</v>
      </c>
      <c r="D54" s="108" t="s">
        <v>582</v>
      </c>
      <c r="E54" s="110" t="s">
        <v>344</v>
      </c>
      <c r="F54" s="108" t="s">
        <v>174</v>
      </c>
      <c r="G54" s="108">
        <v>19</v>
      </c>
      <c r="H54" s="109">
        <v>914513</v>
      </c>
      <c r="I54" s="110" t="s">
        <v>911</v>
      </c>
      <c r="J54" s="108" t="s">
        <v>907</v>
      </c>
      <c r="K54" s="108">
        <v>3</v>
      </c>
      <c r="L54" s="118">
        <v>96458288</v>
      </c>
      <c r="N54" s="124" t="s">
        <v>757</v>
      </c>
      <c r="O54" s="124" t="s">
        <v>252</v>
      </c>
      <c r="P54" s="124" t="s">
        <v>758</v>
      </c>
      <c r="Q54" s="124">
        <v>5</v>
      </c>
      <c r="R54" s="125">
        <v>431656</v>
      </c>
      <c r="S54" s="124" t="s">
        <v>907</v>
      </c>
    </row>
    <row r="55" spans="1:19" ht="15">
      <c r="A55" s="23" t="s">
        <v>586</v>
      </c>
      <c r="B55" s="23" t="s">
        <v>203</v>
      </c>
      <c r="C55" s="23" t="s">
        <v>588</v>
      </c>
      <c r="D55" s="23" t="s">
        <v>589</v>
      </c>
      <c r="E55" s="113" t="s">
        <v>358</v>
      </c>
      <c r="F55" s="23" t="s">
        <v>317</v>
      </c>
      <c r="G55" s="23">
        <v>12</v>
      </c>
      <c r="H55" s="3">
        <v>248955</v>
      </c>
      <c r="I55" s="111" t="s">
        <v>906</v>
      </c>
      <c r="J55" s="23" t="s">
        <v>907</v>
      </c>
      <c r="K55" s="23">
        <v>0</v>
      </c>
      <c r="L55" s="119">
        <v>72975793</v>
      </c>
      <c r="N55" s="33"/>
      <c r="O55" s="33"/>
      <c r="P55" s="33"/>
      <c r="Q55" s="33"/>
      <c r="R55" s="33"/>
      <c r="S55" s="33"/>
    </row>
    <row r="56" spans="1:19" ht="15">
      <c r="A56" s="108" t="s">
        <v>593</v>
      </c>
      <c r="B56" s="108" t="s">
        <v>526</v>
      </c>
      <c r="C56" s="108" t="s">
        <v>595</v>
      </c>
      <c r="D56" s="108" t="s">
        <v>597</v>
      </c>
      <c r="E56" s="110" t="s">
        <v>275</v>
      </c>
      <c r="F56" s="108" t="s">
        <v>165</v>
      </c>
      <c r="G56" s="108">
        <v>16</v>
      </c>
      <c r="H56" s="109">
        <v>579243</v>
      </c>
      <c r="I56" s="110" t="s">
        <v>908</v>
      </c>
      <c r="J56" s="108" t="s">
        <v>907</v>
      </c>
      <c r="K56" s="108">
        <v>2</v>
      </c>
      <c r="L56" s="118">
        <v>98339700</v>
      </c>
      <c r="N56" s="123" t="s">
        <v>929</v>
      </c>
      <c r="O56" s="123" t="s">
        <v>930</v>
      </c>
      <c r="P56" s="123" t="s">
        <v>134</v>
      </c>
      <c r="Q56" s="123" t="s">
        <v>931</v>
      </c>
      <c r="R56" s="123" t="s">
        <v>139</v>
      </c>
      <c r="S56" s="123" t="s">
        <v>932</v>
      </c>
    </row>
    <row r="57" spans="1:19" ht="15">
      <c r="A57" s="23" t="s">
        <v>602</v>
      </c>
      <c r="B57" s="23" t="s">
        <v>603</v>
      </c>
      <c r="C57" s="23" t="s">
        <v>604</v>
      </c>
      <c r="D57" s="23" t="s">
        <v>606</v>
      </c>
      <c r="E57" s="111" t="s">
        <v>261</v>
      </c>
      <c r="F57" s="23" t="s">
        <v>411</v>
      </c>
      <c r="G57" s="23">
        <v>10</v>
      </c>
      <c r="H57" s="3">
        <v>1764332</v>
      </c>
      <c r="I57" s="111" t="s">
        <v>908</v>
      </c>
      <c r="J57" s="23" t="s">
        <v>910</v>
      </c>
      <c r="K57" s="23">
        <v>3</v>
      </c>
      <c r="L57" s="119">
        <v>53471635</v>
      </c>
      <c r="N57" s="124" t="s">
        <v>178</v>
      </c>
      <c r="O57" s="124" t="s">
        <v>184</v>
      </c>
      <c r="P57" s="124" t="s">
        <v>187</v>
      </c>
      <c r="Q57" s="124">
        <v>8</v>
      </c>
      <c r="R57" s="125">
        <v>386271</v>
      </c>
      <c r="S57" s="124" t="s">
        <v>907</v>
      </c>
    </row>
    <row r="58" spans="1:19" ht="15">
      <c r="A58" s="108" t="s">
        <v>607</v>
      </c>
      <c r="B58" s="108" t="s">
        <v>608</v>
      </c>
      <c r="C58" s="108" t="s">
        <v>609</v>
      </c>
      <c r="D58" s="108" t="s">
        <v>610</v>
      </c>
      <c r="E58" s="110" t="s">
        <v>206</v>
      </c>
      <c r="F58" s="108" t="s">
        <v>198</v>
      </c>
      <c r="G58" s="108">
        <v>14</v>
      </c>
      <c r="H58" s="109">
        <v>391901</v>
      </c>
      <c r="I58" s="110" t="s">
        <v>906</v>
      </c>
      <c r="J58" s="108" t="s">
        <v>907</v>
      </c>
      <c r="K58" s="108">
        <v>2</v>
      </c>
      <c r="L58" s="118">
        <v>45008587</v>
      </c>
      <c r="N58" s="124" t="s">
        <v>244</v>
      </c>
      <c r="O58" s="124" t="s">
        <v>245</v>
      </c>
      <c r="P58" s="124" t="s">
        <v>247</v>
      </c>
      <c r="Q58" s="124">
        <v>18</v>
      </c>
      <c r="R58" s="125">
        <v>436735</v>
      </c>
      <c r="S58" s="124" t="s">
        <v>907</v>
      </c>
    </row>
    <row r="59" spans="1:19" ht="15">
      <c r="A59" s="23" t="s">
        <v>611</v>
      </c>
      <c r="B59" s="23" t="s">
        <v>612</v>
      </c>
      <c r="C59" s="23"/>
      <c r="D59" s="23" t="s">
        <v>613</v>
      </c>
      <c r="E59" s="111" t="s">
        <v>173</v>
      </c>
      <c r="F59" s="23" t="s">
        <v>317</v>
      </c>
      <c r="G59" s="23">
        <v>6</v>
      </c>
      <c r="H59" s="3">
        <v>237521</v>
      </c>
      <c r="I59" s="111" t="s">
        <v>908</v>
      </c>
      <c r="J59" s="23" t="s">
        <v>910</v>
      </c>
      <c r="K59" s="23">
        <v>0</v>
      </c>
      <c r="L59" s="119">
        <v>93107404</v>
      </c>
      <c r="N59" s="124" t="s">
        <v>244</v>
      </c>
      <c r="O59" s="124" t="s">
        <v>252</v>
      </c>
      <c r="P59" s="124" t="s">
        <v>253</v>
      </c>
      <c r="Q59" s="124">
        <v>13</v>
      </c>
      <c r="R59" s="125">
        <v>300789</v>
      </c>
      <c r="S59" s="124" t="s">
        <v>910</v>
      </c>
    </row>
    <row r="60" spans="1:19" ht="15">
      <c r="A60" s="108" t="s">
        <v>614</v>
      </c>
      <c r="B60" s="108" t="s">
        <v>615</v>
      </c>
      <c r="C60" s="108" t="s">
        <v>616</v>
      </c>
      <c r="D60" s="108" t="s">
        <v>294</v>
      </c>
      <c r="E60" s="110" t="s">
        <v>197</v>
      </c>
      <c r="F60" s="108" t="s">
        <v>153</v>
      </c>
      <c r="G60" s="108">
        <v>12</v>
      </c>
      <c r="H60" s="109">
        <v>363240</v>
      </c>
      <c r="I60" s="110" t="s">
        <v>909</v>
      </c>
      <c r="J60" s="108" t="s">
        <v>910</v>
      </c>
      <c r="K60" s="108">
        <v>0</v>
      </c>
      <c r="L60" s="118">
        <v>52327499</v>
      </c>
      <c r="N60" s="124" t="s">
        <v>292</v>
      </c>
      <c r="O60" s="124" t="s">
        <v>293</v>
      </c>
      <c r="P60" s="124" t="s">
        <v>294</v>
      </c>
      <c r="Q60" s="124">
        <v>13</v>
      </c>
      <c r="R60" s="125">
        <v>335140</v>
      </c>
      <c r="S60" s="124" t="s">
        <v>910</v>
      </c>
    </row>
    <row r="61" spans="1:19" ht="15">
      <c r="A61" s="23" t="s">
        <v>617</v>
      </c>
      <c r="B61" s="23" t="s">
        <v>618</v>
      </c>
      <c r="C61" s="23" t="s">
        <v>619</v>
      </c>
      <c r="D61" s="23" t="s">
        <v>620</v>
      </c>
      <c r="E61" s="111" t="s">
        <v>529</v>
      </c>
      <c r="F61" s="23" t="s">
        <v>174</v>
      </c>
      <c r="G61" s="23">
        <v>5</v>
      </c>
      <c r="H61" s="3">
        <v>1162376</v>
      </c>
      <c r="I61" s="111" t="s">
        <v>912</v>
      </c>
      <c r="J61" s="23" t="s">
        <v>910</v>
      </c>
      <c r="K61" s="23">
        <v>4</v>
      </c>
      <c r="L61" s="119">
        <v>88415854</v>
      </c>
      <c r="N61" s="124" t="s">
        <v>340</v>
      </c>
      <c r="O61" s="124" t="s">
        <v>340</v>
      </c>
      <c r="P61" s="124" t="s">
        <v>350</v>
      </c>
      <c r="Q61" s="124">
        <v>19</v>
      </c>
      <c r="R61" s="125">
        <v>393492</v>
      </c>
      <c r="S61" s="124" t="s">
        <v>910</v>
      </c>
    </row>
    <row r="62" spans="1:19" ht="15">
      <c r="A62" s="108" t="s">
        <v>621</v>
      </c>
      <c r="B62" s="108" t="s">
        <v>622</v>
      </c>
      <c r="C62" s="108" t="s">
        <v>623</v>
      </c>
      <c r="D62" s="108" t="s">
        <v>624</v>
      </c>
      <c r="E62" s="110" t="s">
        <v>305</v>
      </c>
      <c r="F62" s="108" t="s">
        <v>189</v>
      </c>
      <c r="G62" s="108">
        <v>8</v>
      </c>
      <c r="H62" s="109">
        <v>448150</v>
      </c>
      <c r="I62" s="110" t="s">
        <v>911</v>
      </c>
      <c r="J62" s="108" t="s">
        <v>907</v>
      </c>
      <c r="K62" s="108">
        <v>1</v>
      </c>
      <c r="L62" s="118">
        <v>56220795</v>
      </c>
      <c r="N62" s="124" t="s">
        <v>362</v>
      </c>
      <c r="O62" s="124" t="s">
        <v>368</v>
      </c>
      <c r="P62" s="124" t="s">
        <v>369</v>
      </c>
      <c r="Q62" s="124">
        <v>5</v>
      </c>
      <c r="R62" s="125">
        <v>385834</v>
      </c>
      <c r="S62" s="124" t="s">
        <v>907</v>
      </c>
    </row>
    <row r="63" spans="1:19" ht="15">
      <c r="A63" s="23" t="s">
        <v>625</v>
      </c>
      <c r="B63" s="23" t="s">
        <v>626</v>
      </c>
      <c r="C63" s="23" t="s">
        <v>627</v>
      </c>
      <c r="D63" s="23" t="s">
        <v>628</v>
      </c>
      <c r="E63" s="111" t="s">
        <v>296</v>
      </c>
      <c r="F63" s="23" t="s">
        <v>189</v>
      </c>
      <c r="G63" s="23">
        <v>8</v>
      </c>
      <c r="H63" s="3">
        <v>400029</v>
      </c>
      <c r="I63" s="111" t="s">
        <v>911</v>
      </c>
      <c r="J63" s="23" t="s">
        <v>907</v>
      </c>
      <c r="K63" s="23">
        <v>2</v>
      </c>
      <c r="L63" s="119">
        <v>88238280</v>
      </c>
      <c r="N63" s="124" t="s">
        <v>374</v>
      </c>
      <c r="O63" s="124" t="s">
        <v>375</v>
      </c>
      <c r="P63" s="124" t="s">
        <v>377</v>
      </c>
      <c r="Q63" s="124">
        <v>2</v>
      </c>
      <c r="R63" s="125">
        <v>329204</v>
      </c>
      <c r="S63" s="124" t="s">
        <v>907</v>
      </c>
    </row>
    <row r="64" spans="1:19" ht="15">
      <c r="A64" s="108" t="s">
        <v>629</v>
      </c>
      <c r="B64" s="108" t="s">
        <v>630</v>
      </c>
      <c r="C64" s="108" t="s">
        <v>631</v>
      </c>
      <c r="D64" s="108" t="s">
        <v>632</v>
      </c>
      <c r="E64" s="110" t="s">
        <v>633</v>
      </c>
      <c r="F64" s="108" t="s">
        <v>317</v>
      </c>
      <c r="G64" s="108">
        <v>3</v>
      </c>
      <c r="H64" s="109">
        <v>227562</v>
      </c>
      <c r="I64" s="110" t="s">
        <v>911</v>
      </c>
      <c r="J64" s="108" t="s">
        <v>907</v>
      </c>
      <c r="K64" s="108">
        <v>3</v>
      </c>
      <c r="L64" s="118">
        <v>89446856</v>
      </c>
      <c r="N64" s="124" t="s">
        <v>424</v>
      </c>
      <c r="O64" s="124" t="s">
        <v>425</v>
      </c>
      <c r="P64" s="124" t="s">
        <v>426</v>
      </c>
      <c r="Q64" s="124">
        <v>12</v>
      </c>
      <c r="R64" s="125">
        <v>448482</v>
      </c>
      <c r="S64" s="124" t="s">
        <v>910</v>
      </c>
    </row>
    <row r="65" spans="1:19" ht="15">
      <c r="A65" s="23" t="s">
        <v>634</v>
      </c>
      <c r="B65" s="23" t="s">
        <v>635</v>
      </c>
      <c r="C65" s="23" t="s">
        <v>636</v>
      </c>
      <c r="D65" s="23" t="s">
        <v>637</v>
      </c>
      <c r="E65" s="111" t="s">
        <v>358</v>
      </c>
      <c r="F65" s="23" t="s">
        <v>213</v>
      </c>
      <c r="G65" s="23">
        <v>7</v>
      </c>
      <c r="H65" s="3">
        <v>691682</v>
      </c>
      <c r="I65" s="111" t="s">
        <v>908</v>
      </c>
      <c r="J65" s="23" t="s">
        <v>907</v>
      </c>
      <c r="K65" s="23">
        <v>2</v>
      </c>
      <c r="L65" s="119">
        <v>42114765</v>
      </c>
      <c r="N65" s="124" t="s">
        <v>555</v>
      </c>
      <c r="O65" s="124" t="s">
        <v>556</v>
      </c>
      <c r="P65" s="124" t="s">
        <v>558</v>
      </c>
      <c r="Q65" s="124">
        <v>10</v>
      </c>
      <c r="R65" s="125">
        <v>444330</v>
      </c>
      <c r="S65" s="124" t="s">
        <v>907</v>
      </c>
    </row>
    <row r="66" spans="1:19" ht="15">
      <c r="A66" s="108" t="s">
        <v>638</v>
      </c>
      <c r="B66" s="108" t="s">
        <v>635</v>
      </c>
      <c r="C66" s="108" t="s">
        <v>639</v>
      </c>
      <c r="D66" s="108" t="s">
        <v>640</v>
      </c>
      <c r="E66" s="110" t="s">
        <v>254</v>
      </c>
      <c r="F66" s="108" t="s">
        <v>306</v>
      </c>
      <c r="G66" s="108">
        <v>7</v>
      </c>
      <c r="H66" s="109">
        <v>433144</v>
      </c>
      <c r="I66" s="110" t="s">
        <v>912</v>
      </c>
      <c r="J66" s="108" t="s">
        <v>910</v>
      </c>
      <c r="K66" s="108">
        <v>4</v>
      </c>
      <c r="L66" s="118">
        <v>94164969</v>
      </c>
      <c r="N66" s="124" t="s">
        <v>622</v>
      </c>
      <c r="O66" s="124" t="s">
        <v>623</v>
      </c>
      <c r="P66" s="124" t="s">
        <v>624</v>
      </c>
      <c r="Q66" s="124">
        <v>8</v>
      </c>
      <c r="R66" s="125">
        <v>448150</v>
      </c>
      <c r="S66" s="124" t="s">
        <v>907</v>
      </c>
    </row>
    <row r="67" spans="1:19" ht="15">
      <c r="A67" s="23" t="s">
        <v>641</v>
      </c>
      <c r="B67" s="23" t="s">
        <v>642</v>
      </c>
      <c r="C67" s="23" t="s">
        <v>643</v>
      </c>
      <c r="D67" s="23" t="s">
        <v>644</v>
      </c>
      <c r="E67" s="111" t="s">
        <v>480</v>
      </c>
      <c r="F67" s="23" t="s">
        <v>165</v>
      </c>
      <c r="G67" s="23">
        <v>20</v>
      </c>
      <c r="H67" s="3">
        <v>451540</v>
      </c>
      <c r="I67" s="111" t="s">
        <v>906</v>
      </c>
      <c r="J67" s="23" t="s">
        <v>910</v>
      </c>
      <c r="K67" s="23">
        <v>3</v>
      </c>
      <c r="L67" s="119">
        <v>76461312</v>
      </c>
      <c r="N67" s="124" t="s">
        <v>626</v>
      </c>
      <c r="O67" s="124" t="s">
        <v>627</v>
      </c>
      <c r="P67" s="124" t="s">
        <v>628</v>
      </c>
      <c r="Q67" s="124">
        <v>8</v>
      </c>
      <c r="R67" s="125">
        <v>400029</v>
      </c>
      <c r="S67" s="124" t="s">
        <v>907</v>
      </c>
    </row>
    <row r="68" spans="1:19" ht="15">
      <c r="A68" s="108" t="s">
        <v>645</v>
      </c>
      <c r="B68" s="108" t="s">
        <v>646</v>
      </c>
      <c r="C68" s="108" t="s">
        <v>647</v>
      </c>
      <c r="D68" s="108" t="s">
        <v>648</v>
      </c>
      <c r="E68" s="110" t="s">
        <v>649</v>
      </c>
      <c r="F68" s="108" t="s">
        <v>165</v>
      </c>
      <c r="G68" s="108">
        <v>8</v>
      </c>
      <c r="H68" s="109">
        <v>438657</v>
      </c>
      <c r="I68" s="110" t="s">
        <v>908</v>
      </c>
      <c r="J68" s="108" t="s">
        <v>910</v>
      </c>
      <c r="K68" s="108">
        <v>0</v>
      </c>
      <c r="L68" s="118">
        <v>88031276</v>
      </c>
      <c r="N68" s="124" t="s">
        <v>676</v>
      </c>
      <c r="O68" s="124" t="s">
        <v>677</v>
      </c>
      <c r="P68" s="124" t="s">
        <v>678</v>
      </c>
      <c r="Q68" s="124">
        <v>4</v>
      </c>
      <c r="R68" s="125">
        <v>401295</v>
      </c>
      <c r="S68" s="124" t="s">
        <v>910</v>
      </c>
    </row>
    <row r="69" spans="1:19" ht="15">
      <c r="A69" s="23" t="s">
        <v>650</v>
      </c>
      <c r="B69" s="23" t="s">
        <v>651</v>
      </c>
      <c r="C69" s="23" t="s">
        <v>652</v>
      </c>
      <c r="D69" s="23" t="s">
        <v>653</v>
      </c>
      <c r="E69" s="111" t="s">
        <v>456</v>
      </c>
      <c r="F69" s="23" t="s">
        <v>411</v>
      </c>
      <c r="G69" s="23">
        <v>13</v>
      </c>
      <c r="H69" s="3">
        <v>1265553</v>
      </c>
      <c r="I69" s="111" t="s">
        <v>906</v>
      </c>
      <c r="J69" s="23" t="s">
        <v>907</v>
      </c>
      <c r="K69" s="23">
        <v>3</v>
      </c>
      <c r="L69" s="119">
        <v>83768197</v>
      </c>
      <c r="N69" s="124" t="s">
        <v>702</v>
      </c>
      <c r="O69" s="124" t="s">
        <v>647</v>
      </c>
      <c r="P69" s="124" t="s">
        <v>334</v>
      </c>
      <c r="Q69" s="124">
        <v>2</v>
      </c>
      <c r="R69" s="125">
        <v>415641</v>
      </c>
      <c r="S69" s="124" t="s">
        <v>910</v>
      </c>
    </row>
    <row r="70" spans="1:19" ht="15">
      <c r="A70" s="108" t="s">
        <v>654</v>
      </c>
      <c r="B70" s="108" t="s">
        <v>655</v>
      </c>
      <c r="C70" s="108" t="s">
        <v>656</v>
      </c>
      <c r="D70" s="108" t="s">
        <v>657</v>
      </c>
      <c r="E70" s="110" t="s">
        <v>206</v>
      </c>
      <c r="F70" s="108" t="s">
        <v>306</v>
      </c>
      <c r="G70" s="108">
        <v>8</v>
      </c>
      <c r="H70" s="109">
        <v>469188</v>
      </c>
      <c r="I70" s="110" t="s">
        <v>911</v>
      </c>
      <c r="J70" s="108" t="s">
        <v>910</v>
      </c>
      <c r="K70" s="108">
        <v>3</v>
      </c>
      <c r="L70" s="118">
        <v>76558141</v>
      </c>
      <c r="N70" s="124" t="s">
        <v>467</v>
      </c>
      <c r="O70" s="124" t="s">
        <v>783</v>
      </c>
      <c r="P70" s="124" t="s">
        <v>784</v>
      </c>
      <c r="Q70" s="124">
        <v>21</v>
      </c>
      <c r="R70" s="125">
        <v>429608</v>
      </c>
      <c r="S70" s="124" t="s">
        <v>907</v>
      </c>
    </row>
    <row r="71" spans="1:19" ht="15">
      <c r="A71" s="23" t="s">
        <v>658</v>
      </c>
      <c r="B71" s="23" t="s">
        <v>659</v>
      </c>
      <c r="C71" s="23" t="s">
        <v>266</v>
      </c>
      <c r="D71" s="23" t="s">
        <v>660</v>
      </c>
      <c r="E71" s="111" t="s">
        <v>164</v>
      </c>
      <c r="F71" s="23" t="s">
        <v>174</v>
      </c>
      <c r="G71" s="23">
        <v>8</v>
      </c>
      <c r="H71" s="3">
        <v>985042</v>
      </c>
      <c r="I71" s="111" t="s">
        <v>906</v>
      </c>
      <c r="J71" s="23" t="s">
        <v>910</v>
      </c>
      <c r="K71" s="23">
        <v>2</v>
      </c>
      <c r="L71" s="119">
        <v>65053944</v>
      </c>
      <c r="N71" s="124" t="s">
        <v>792</v>
      </c>
      <c r="O71" s="124" t="s">
        <v>485</v>
      </c>
      <c r="P71" s="124" t="s">
        <v>793</v>
      </c>
      <c r="Q71" s="124">
        <v>8</v>
      </c>
      <c r="R71" s="125">
        <v>378684</v>
      </c>
      <c r="S71" s="124" t="s">
        <v>910</v>
      </c>
    </row>
    <row r="72" spans="1:19" ht="15">
      <c r="A72" s="108" t="s">
        <v>661</v>
      </c>
      <c r="B72" s="108" t="s">
        <v>662</v>
      </c>
      <c r="C72" s="108" t="s">
        <v>663</v>
      </c>
      <c r="D72" s="108" t="s">
        <v>664</v>
      </c>
      <c r="E72" s="110" t="s">
        <v>419</v>
      </c>
      <c r="F72" s="108" t="s">
        <v>317</v>
      </c>
      <c r="G72" s="108">
        <v>22</v>
      </c>
      <c r="H72" s="109">
        <v>233646</v>
      </c>
      <c r="I72" s="110" t="s">
        <v>909</v>
      </c>
      <c r="J72" s="108" t="s">
        <v>907</v>
      </c>
      <c r="K72" s="108">
        <v>4</v>
      </c>
      <c r="L72" s="118">
        <v>79471330</v>
      </c>
      <c r="N72" s="124" t="s">
        <v>836</v>
      </c>
      <c r="O72" s="124" t="s">
        <v>837</v>
      </c>
      <c r="P72" s="124" t="s">
        <v>838</v>
      </c>
      <c r="Q72" s="124">
        <v>15</v>
      </c>
      <c r="R72" s="125">
        <v>360824</v>
      </c>
      <c r="S72" s="124" t="s">
        <v>907</v>
      </c>
    </row>
    <row r="73" spans="1:19" ht="15">
      <c r="A73" s="23" t="s">
        <v>665</v>
      </c>
      <c r="B73" s="23" t="s">
        <v>666</v>
      </c>
      <c r="C73" s="23" t="s">
        <v>667</v>
      </c>
      <c r="D73" s="23" t="s">
        <v>668</v>
      </c>
      <c r="E73" s="111" t="s">
        <v>456</v>
      </c>
      <c r="F73" s="23" t="s">
        <v>213</v>
      </c>
      <c r="G73" s="23">
        <v>3</v>
      </c>
      <c r="H73" s="3">
        <v>600404</v>
      </c>
      <c r="I73" s="111" t="s">
        <v>911</v>
      </c>
      <c r="J73" s="23" t="s">
        <v>910</v>
      </c>
      <c r="K73" s="23">
        <v>3</v>
      </c>
      <c r="L73" s="119">
        <v>40809297</v>
      </c>
      <c r="N73" s="33"/>
      <c r="O73" s="33"/>
      <c r="P73" s="33"/>
      <c r="Q73" s="33"/>
      <c r="R73" s="33"/>
      <c r="S73" s="33"/>
    </row>
    <row r="74" spans="1:19" ht="15">
      <c r="A74" s="108" t="s">
        <v>669</v>
      </c>
      <c r="B74" s="108" t="s">
        <v>392</v>
      </c>
      <c r="C74" s="108" t="s">
        <v>670</v>
      </c>
      <c r="D74" s="108" t="s">
        <v>671</v>
      </c>
      <c r="E74" s="110" t="s">
        <v>173</v>
      </c>
      <c r="F74" s="108" t="s">
        <v>306</v>
      </c>
      <c r="G74" s="108">
        <v>14</v>
      </c>
      <c r="H74" s="109">
        <v>460809</v>
      </c>
      <c r="I74" s="110" t="s">
        <v>908</v>
      </c>
      <c r="J74" s="108" t="s">
        <v>907</v>
      </c>
      <c r="K74" s="108">
        <v>4</v>
      </c>
      <c r="L74" s="118">
        <v>53799359</v>
      </c>
      <c r="N74" s="123" t="s">
        <v>929</v>
      </c>
      <c r="O74" s="123" t="s">
        <v>930</v>
      </c>
      <c r="P74" s="123" t="s">
        <v>134</v>
      </c>
      <c r="Q74" s="123" t="s">
        <v>931</v>
      </c>
      <c r="R74" s="123" t="s">
        <v>139</v>
      </c>
      <c r="S74" s="123" t="s">
        <v>932</v>
      </c>
    </row>
    <row r="75" spans="1:19" ht="15">
      <c r="A75" s="23" t="s">
        <v>672</v>
      </c>
      <c r="B75" s="23" t="s">
        <v>673</v>
      </c>
      <c r="C75" s="23" t="s">
        <v>252</v>
      </c>
      <c r="D75" s="23" t="s">
        <v>674</v>
      </c>
      <c r="E75" s="111" t="s">
        <v>173</v>
      </c>
      <c r="F75" s="23" t="s">
        <v>198</v>
      </c>
      <c r="G75" s="23">
        <v>8</v>
      </c>
      <c r="H75" s="3">
        <v>416822</v>
      </c>
      <c r="I75" s="111" t="s">
        <v>906</v>
      </c>
      <c r="J75" s="23" t="s">
        <v>907</v>
      </c>
      <c r="K75" s="23">
        <v>4</v>
      </c>
      <c r="L75" s="119">
        <v>40665543</v>
      </c>
      <c r="N75" s="124" t="s">
        <v>311</v>
      </c>
      <c r="O75" s="124" t="s">
        <v>313</v>
      </c>
      <c r="P75" s="124" t="s">
        <v>315</v>
      </c>
      <c r="Q75" s="124">
        <v>10</v>
      </c>
      <c r="R75" s="125">
        <v>200604</v>
      </c>
      <c r="S75" s="124" t="s">
        <v>910</v>
      </c>
    </row>
    <row r="76" spans="1:19" ht="15">
      <c r="A76" s="108" t="s">
        <v>675</v>
      </c>
      <c r="B76" s="108" t="s">
        <v>676</v>
      </c>
      <c r="C76" s="108" t="s">
        <v>677</v>
      </c>
      <c r="D76" s="108" t="s">
        <v>678</v>
      </c>
      <c r="E76" s="110" t="s">
        <v>188</v>
      </c>
      <c r="F76" s="108" t="s">
        <v>189</v>
      </c>
      <c r="G76" s="108">
        <v>4</v>
      </c>
      <c r="H76" s="109">
        <v>401295</v>
      </c>
      <c r="I76" s="110" t="s">
        <v>909</v>
      </c>
      <c r="J76" s="108" t="s">
        <v>910</v>
      </c>
      <c r="K76" s="108">
        <v>0</v>
      </c>
      <c r="L76" s="118">
        <v>51429394</v>
      </c>
      <c r="N76" s="124" t="s">
        <v>508</v>
      </c>
      <c r="O76" s="124" t="s">
        <v>510</v>
      </c>
      <c r="P76" s="124" t="s">
        <v>511</v>
      </c>
      <c r="Q76" s="124">
        <v>8</v>
      </c>
      <c r="R76" s="125">
        <v>246571</v>
      </c>
      <c r="S76" s="124" t="s">
        <v>910</v>
      </c>
    </row>
    <row r="77" spans="1:19" ht="15">
      <c r="A77" s="23" t="s">
        <v>679</v>
      </c>
      <c r="B77" s="23" t="s">
        <v>680</v>
      </c>
      <c r="C77" s="23"/>
      <c r="D77" s="23" t="s">
        <v>681</v>
      </c>
      <c r="E77" s="111" t="s">
        <v>229</v>
      </c>
      <c r="F77" s="23" t="s">
        <v>213</v>
      </c>
      <c r="G77" s="23">
        <v>4</v>
      </c>
      <c r="H77" s="3">
        <v>694631</v>
      </c>
      <c r="I77" s="111" t="s">
        <v>908</v>
      </c>
      <c r="J77" s="23" t="s">
        <v>910</v>
      </c>
      <c r="K77" s="23">
        <v>3</v>
      </c>
      <c r="L77" s="119">
        <v>97021588</v>
      </c>
      <c r="N77" s="124" t="s">
        <v>203</v>
      </c>
      <c r="O77" s="124" t="s">
        <v>588</v>
      </c>
      <c r="P77" s="124" t="s">
        <v>589</v>
      </c>
      <c r="Q77" s="124">
        <v>12</v>
      </c>
      <c r="R77" s="125">
        <v>248955</v>
      </c>
      <c r="S77" s="124" t="s">
        <v>907</v>
      </c>
    </row>
    <row r="78" spans="1:19" s="126" customFormat="1" ht="15">
      <c r="A78" s="108" t="s">
        <v>682</v>
      </c>
      <c r="B78" s="108" t="s">
        <v>683</v>
      </c>
      <c r="C78" s="108" t="s">
        <v>684</v>
      </c>
      <c r="D78" s="108" t="s">
        <v>685</v>
      </c>
      <c r="E78" s="110" t="s">
        <v>206</v>
      </c>
      <c r="F78" s="108" t="s">
        <v>153</v>
      </c>
      <c r="G78" s="108">
        <v>1</v>
      </c>
      <c r="H78" s="109">
        <v>362607</v>
      </c>
      <c r="I78" s="110" t="s">
        <v>909</v>
      </c>
      <c r="J78" s="108" t="s">
        <v>910</v>
      </c>
      <c r="K78" s="108">
        <v>2</v>
      </c>
      <c r="L78" s="118">
        <v>63864092</v>
      </c>
      <c r="M78"/>
      <c r="N78" s="124" t="s">
        <v>612</v>
      </c>
      <c r="O78" s="124"/>
      <c r="P78" s="124" t="s">
        <v>613</v>
      </c>
      <c r="Q78" s="124">
        <v>6</v>
      </c>
      <c r="R78" s="125">
        <v>237521</v>
      </c>
      <c r="S78" s="124" t="s">
        <v>910</v>
      </c>
    </row>
    <row r="79" spans="1:19" ht="15">
      <c r="A79" s="23" t="s">
        <v>686</v>
      </c>
      <c r="B79" s="23" t="s">
        <v>687</v>
      </c>
      <c r="C79" s="23" t="s">
        <v>688</v>
      </c>
      <c r="D79" s="23" t="s">
        <v>689</v>
      </c>
      <c r="E79" s="111" t="s">
        <v>206</v>
      </c>
      <c r="F79" s="23" t="s">
        <v>411</v>
      </c>
      <c r="G79" s="23">
        <v>5</v>
      </c>
      <c r="H79" s="3">
        <v>1765004</v>
      </c>
      <c r="I79" s="111" t="s">
        <v>908</v>
      </c>
      <c r="J79" s="23" t="s">
        <v>907</v>
      </c>
      <c r="K79" s="23">
        <v>1</v>
      </c>
      <c r="L79" s="119">
        <v>62864148</v>
      </c>
      <c r="N79" s="124" t="s">
        <v>630</v>
      </c>
      <c r="O79" s="124" t="s">
        <v>631</v>
      </c>
      <c r="P79" s="124" t="s">
        <v>632</v>
      </c>
      <c r="Q79" s="124">
        <v>3</v>
      </c>
      <c r="R79" s="125">
        <v>227562</v>
      </c>
      <c r="S79" s="124" t="s">
        <v>907</v>
      </c>
    </row>
    <row r="80" spans="1:19" ht="15">
      <c r="A80" s="108" t="s">
        <v>690</v>
      </c>
      <c r="B80" s="108" t="s">
        <v>691</v>
      </c>
      <c r="C80" s="108" t="s">
        <v>252</v>
      </c>
      <c r="D80" s="108" t="s">
        <v>692</v>
      </c>
      <c r="E80" s="110" t="s">
        <v>188</v>
      </c>
      <c r="F80" s="108" t="s">
        <v>198</v>
      </c>
      <c r="G80" s="108">
        <v>1</v>
      </c>
      <c r="H80" s="109">
        <v>465680</v>
      </c>
      <c r="I80" s="110" t="s">
        <v>912</v>
      </c>
      <c r="J80" s="108" t="s">
        <v>907</v>
      </c>
      <c r="K80" s="108">
        <v>3</v>
      </c>
      <c r="L80" s="118">
        <v>41913729</v>
      </c>
      <c r="N80" s="124" t="s">
        <v>662</v>
      </c>
      <c r="O80" s="124" t="s">
        <v>663</v>
      </c>
      <c r="P80" s="124" t="s">
        <v>664</v>
      </c>
      <c r="Q80" s="124">
        <v>22</v>
      </c>
      <c r="R80" s="125">
        <v>233646</v>
      </c>
      <c r="S80" s="124" t="s">
        <v>907</v>
      </c>
    </row>
    <row r="81" spans="1:19" ht="15">
      <c r="A81" s="23" t="s">
        <v>693</v>
      </c>
      <c r="B81" s="23" t="s">
        <v>694</v>
      </c>
      <c r="C81" s="23" t="s">
        <v>695</v>
      </c>
      <c r="D81" s="23" t="s">
        <v>696</v>
      </c>
      <c r="E81" s="111" t="s">
        <v>409</v>
      </c>
      <c r="F81" s="23" t="s">
        <v>153</v>
      </c>
      <c r="G81" s="23">
        <v>20</v>
      </c>
      <c r="H81" s="3">
        <v>315091</v>
      </c>
      <c r="I81" s="111" t="s">
        <v>911</v>
      </c>
      <c r="J81" s="23" t="s">
        <v>907</v>
      </c>
      <c r="K81" s="23">
        <v>0</v>
      </c>
      <c r="L81" s="119">
        <v>49015415</v>
      </c>
      <c r="N81" s="124" t="s">
        <v>704</v>
      </c>
      <c r="O81" s="124" t="s">
        <v>259</v>
      </c>
      <c r="P81" s="124" t="s">
        <v>705</v>
      </c>
      <c r="Q81" s="124">
        <v>13</v>
      </c>
      <c r="R81" s="125">
        <v>218007</v>
      </c>
      <c r="S81" s="124" t="s">
        <v>910</v>
      </c>
    </row>
    <row r="82" spans="1:19" ht="15">
      <c r="A82" s="108" t="s">
        <v>697</v>
      </c>
      <c r="B82" s="108" t="s">
        <v>698</v>
      </c>
      <c r="C82" s="108" t="s">
        <v>699</v>
      </c>
      <c r="D82" s="108" t="s">
        <v>700</v>
      </c>
      <c r="E82" s="110" t="s">
        <v>275</v>
      </c>
      <c r="F82" s="108" t="s">
        <v>153</v>
      </c>
      <c r="G82" s="108">
        <v>22</v>
      </c>
      <c r="H82" s="109">
        <v>399251</v>
      </c>
      <c r="I82" s="110" t="s">
        <v>906</v>
      </c>
      <c r="J82" s="108" t="s">
        <v>907</v>
      </c>
      <c r="K82" s="108">
        <v>0</v>
      </c>
      <c r="L82" s="118">
        <v>53058017</v>
      </c>
      <c r="N82" s="124" t="s">
        <v>723</v>
      </c>
      <c r="O82" s="124" t="s">
        <v>724</v>
      </c>
      <c r="P82" s="124" t="s">
        <v>725</v>
      </c>
      <c r="Q82" s="124">
        <v>6</v>
      </c>
      <c r="R82" s="125">
        <v>225507</v>
      </c>
      <c r="S82" s="124" t="s">
        <v>910</v>
      </c>
    </row>
    <row r="83" spans="1:19" ht="15">
      <c r="A83" s="23" t="s">
        <v>701</v>
      </c>
      <c r="B83" s="23" t="s">
        <v>702</v>
      </c>
      <c r="C83" s="23" t="s">
        <v>647</v>
      </c>
      <c r="D83" s="23" t="s">
        <v>334</v>
      </c>
      <c r="E83" s="111" t="s">
        <v>164</v>
      </c>
      <c r="F83" s="23" t="s">
        <v>189</v>
      </c>
      <c r="G83" s="23">
        <v>2</v>
      </c>
      <c r="H83" s="3">
        <v>415641</v>
      </c>
      <c r="I83" s="111" t="s">
        <v>909</v>
      </c>
      <c r="J83" s="23" t="s">
        <v>910</v>
      </c>
      <c r="K83" s="23">
        <v>2</v>
      </c>
      <c r="L83" s="119">
        <v>71042608</v>
      </c>
      <c r="N83" s="124" t="s">
        <v>816</v>
      </c>
      <c r="O83" s="124" t="s">
        <v>817</v>
      </c>
      <c r="P83" s="124" t="s">
        <v>818</v>
      </c>
      <c r="Q83" s="124">
        <v>12</v>
      </c>
      <c r="R83" s="125">
        <v>215914</v>
      </c>
      <c r="S83" s="124" t="s">
        <v>907</v>
      </c>
    </row>
    <row r="84" spans="1:19" ht="15">
      <c r="A84" s="108" t="s">
        <v>703</v>
      </c>
      <c r="B84" s="108" t="s">
        <v>704</v>
      </c>
      <c r="C84" s="108" t="s">
        <v>259</v>
      </c>
      <c r="D84" s="108" t="s">
        <v>705</v>
      </c>
      <c r="E84" s="110" t="s">
        <v>182</v>
      </c>
      <c r="F84" s="108" t="s">
        <v>317</v>
      </c>
      <c r="G84" s="108">
        <v>13</v>
      </c>
      <c r="H84" s="109">
        <v>218007</v>
      </c>
      <c r="I84" s="110" t="s">
        <v>906</v>
      </c>
      <c r="J84" s="108" t="s">
        <v>910</v>
      </c>
      <c r="K84" s="108">
        <v>1</v>
      </c>
      <c r="L84" s="118">
        <v>74211965</v>
      </c>
      <c r="N84" s="33"/>
      <c r="O84" s="33"/>
      <c r="P84" s="33"/>
      <c r="Q84" s="33"/>
      <c r="R84" s="33"/>
      <c r="S84" s="33"/>
    </row>
    <row r="85" spans="1:19" ht="15">
      <c r="A85" s="23" t="s">
        <v>706</v>
      </c>
      <c r="B85" s="23" t="s">
        <v>707</v>
      </c>
      <c r="C85" s="23" t="s">
        <v>708</v>
      </c>
      <c r="D85" s="23" t="s">
        <v>709</v>
      </c>
      <c r="E85" s="111" t="s">
        <v>197</v>
      </c>
      <c r="F85" s="23" t="s">
        <v>213</v>
      </c>
      <c r="G85" s="23">
        <v>9</v>
      </c>
      <c r="H85" s="3">
        <v>885561</v>
      </c>
      <c r="I85" s="111" t="s">
        <v>906</v>
      </c>
      <c r="J85" s="23" t="s">
        <v>907</v>
      </c>
      <c r="K85" s="23">
        <v>3</v>
      </c>
      <c r="L85" s="119">
        <v>91063754</v>
      </c>
      <c r="N85" s="123" t="s">
        <v>929</v>
      </c>
      <c r="O85" s="123" t="s">
        <v>930</v>
      </c>
      <c r="P85" s="123" t="s">
        <v>134</v>
      </c>
      <c r="Q85" s="123" t="s">
        <v>931</v>
      </c>
      <c r="R85" s="123" t="s">
        <v>139</v>
      </c>
      <c r="S85" s="123" t="s">
        <v>932</v>
      </c>
    </row>
    <row r="86" spans="1:19" ht="15">
      <c r="A86" s="108" t="s">
        <v>710</v>
      </c>
      <c r="B86" s="108" t="s">
        <v>711</v>
      </c>
      <c r="C86" s="108" t="s">
        <v>712</v>
      </c>
      <c r="D86" s="108" t="s">
        <v>713</v>
      </c>
      <c r="E86" s="110" t="s">
        <v>282</v>
      </c>
      <c r="F86" s="108" t="s">
        <v>411</v>
      </c>
      <c r="G86" s="108">
        <v>11</v>
      </c>
      <c r="H86" s="109">
        <v>1314637</v>
      </c>
      <c r="I86" s="110" t="s">
        <v>912</v>
      </c>
      <c r="J86" s="108" t="s">
        <v>907</v>
      </c>
      <c r="K86" s="108">
        <v>3</v>
      </c>
      <c r="L86" s="118">
        <v>72630176</v>
      </c>
      <c r="N86" s="124" t="s">
        <v>405</v>
      </c>
      <c r="O86" s="124" t="s">
        <v>406</v>
      </c>
      <c r="P86" s="124" t="s">
        <v>407</v>
      </c>
      <c r="Q86" s="124">
        <v>6</v>
      </c>
      <c r="R86" s="125">
        <v>1495675</v>
      </c>
      <c r="S86" s="124" t="s">
        <v>907</v>
      </c>
    </row>
    <row r="87" spans="1:19" ht="15">
      <c r="A87" s="23" t="s">
        <v>714</v>
      </c>
      <c r="B87" s="23" t="s">
        <v>715</v>
      </c>
      <c r="C87" s="23" t="s">
        <v>716</v>
      </c>
      <c r="D87" s="23" t="s">
        <v>717</v>
      </c>
      <c r="E87" s="111" t="s">
        <v>229</v>
      </c>
      <c r="F87" s="23" t="s">
        <v>198</v>
      </c>
      <c r="G87" s="23">
        <v>8</v>
      </c>
      <c r="H87" s="3">
        <v>404925</v>
      </c>
      <c r="I87" s="111" t="s">
        <v>908</v>
      </c>
      <c r="J87" s="23" t="s">
        <v>910</v>
      </c>
      <c r="K87" s="23">
        <v>1</v>
      </c>
      <c r="L87" s="119">
        <v>94684082</v>
      </c>
      <c r="N87" s="124" t="s">
        <v>280</v>
      </c>
      <c r="O87" s="124" t="s">
        <v>485</v>
      </c>
      <c r="P87" s="124" t="s">
        <v>486</v>
      </c>
      <c r="Q87" s="124">
        <v>5</v>
      </c>
      <c r="R87" s="125">
        <v>1855041</v>
      </c>
      <c r="S87" s="124" t="s">
        <v>907</v>
      </c>
    </row>
    <row r="88" spans="1:19" ht="15">
      <c r="A88" s="108" t="s">
        <v>718</v>
      </c>
      <c r="B88" s="108" t="s">
        <v>719</v>
      </c>
      <c r="C88" s="108" t="s">
        <v>720</v>
      </c>
      <c r="D88" s="108" t="s">
        <v>721</v>
      </c>
      <c r="E88" s="110" t="s">
        <v>282</v>
      </c>
      <c r="F88" s="108" t="s">
        <v>198</v>
      </c>
      <c r="G88" s="108">
        <v>16</v>
      </c>
      <c r="H88" s="109">
        <v>376859</v>
      </c>
      <c r="I88" s="110" t="s">
        <v>912</v>
      </c>
      <c r="J88" s="108" t="s">
        <v>907</v>
      </c>
      <c r="K88" s="108">
        <v>0</v>
      </c>
      <c r="L88" s="118">
        <v>82683943</v>
      </c>
      <c r="N88" s="124" t="s">
        <v>574</v>
      </c>
      <c r="O88" s="124" t="s">
        <v>549</v>
      </c>
      <c r="P88" s="124" t="s">
        <v>550</v>
      </c>
      <c r="Q88" s="124">
        <v>3</v>
      </c>
      <c r="R88" s="125">
        <v>1382404</v>
      </c>
      <c r="S88" s="124" t="s">
        <v>910</v>
      </c>
    </row>
    <row r="89" spans="1:19" ht="15">
      <c r="A89" s="23" t="s">
        <v>722</v>
      </c>
      <c r="B89" s="23" t="s">
        <v>723</v>
      </c>
      <c r="C89" s="23" t="s">
        <v>724</v>
      </c>
      <c r="D89" s="23" t="s">
        <v>725</v>
      </c>
      <c r="E89" s="111" t="s">
        <v>726</v>
      </c>
      <c r="F89" s="23" t="s">
        <v>317</v>
      </c>
      <c r="G89" s="23">
        <v>6</v>
      </c>
      <c r="H89" s="3">
        <v>225507</v>
      </c>
      <c r="I89" s="111" t="s">
        <v>911</v>
      </c>
      <c r="J89" s="23" t="s">
        <v>910</v>
      </c>
      <c r="K89" s="23">
        <v>3</v>
      </c>
      <c r="L89" s="119">
        <v>98297411</v>
      </c>
      <c r="N89" s="124" t="s">
        <v>603</v>
      </c>
      <c r="O89" s="124" t="s">
        <v>604</v>
      </c>
      <c r="P89" s="124" t="s">
        <v>606</v>
      </c>
      <c r="Q89" s="124">
        <v>10</v>
      </c>
      <c r="R89" s="125">
        <v>1764332</v>
      </c>
      <c r="S89" s="124" t="s">
        <v>910</v>
      </c>
    </row>
    <row r="90" spans="1:19" ht="15">
      <c r="A90" s="108" t="s">
        <v>727</v>
      </c>
      <c r="B90" s="108" t="s">
        <v>728</v>
      </c>
      <c r="C90" s="108" t="s">
        <v>729</v>
      </c>
      <c r="D90" s="108" t="s">
        <v>730</v>
      </c>
      <c r="E90" s="110" t="s">
        <v>248</v>
      </c>
      <c r="F90" s="108" t="s">
        <v>411</v>
      </c>
      <c r="G90" s="108">
        <v>16</v>
      </c>
      <c r="H90" s="109">
        <v>1903013</v>
      </c>
      <c r="I90" s="110" t="s">
        <v>906</v>
      </c>
      <c r="J90" s="108" t="s">
        <v>907</v>
      </c>
      <c r="K90" s="108">
        <v>1</v>
      </c>
      <c r="L90" s="118">
        <v>61245515</v>
      </c>
      <c r="N90" s="124" t="s">
        <v>651</v>
      </c>
      <c r="O90" s="124" t="s">
        <v>652</v>
      </c>
      <c r="P90" s="124" t="s">
        <v>653</v>
      </c>
      <c r="Q90" s="124">
        <v>13</v>
      </c>
      <c r="R90" s="125">
        <v>1265553</v>
      </c>
      <c r="S90" s="124" t="s">
        <v>907</v>
      </c>
    </row>
    <row r="91" spans="1:19" ht="15">
      <c r="A91" s="23" t="s">
        <v>731</v>
      </c>
      <c r="B91" s="23" t="s">
        <v>732</v>
      </c>
      <c r="C91" s="23" t="s">
        <v>733</v>
      </c>
      <c r="D91" s="23" t="s">
        <v>734</v>
      </c>
      <c r="E91" s="111" t="s">
        <v>282</v>
      </c>
      <c r="F91" s="23" t="s">
        <v>153</v>
      </c>
      <c r="G91" s="23">
        <v>6</v>
      </c>
      <c r="H91" s="3">
        <v>357150</v>
      </c>
      <c r="I91" s="111" t="s">
        <v>909</v>
      </c>
      <c r="J91" s="23" t="s">
        <v>907</v>
      </c>
      <c r="K91" s="23">
        <v>0</v>
      </c>
      <c r="L91" s="119">
        <v>56986909</v>
      </c>
      <c r="N91" s="124" t="s">
        <v>687</v>
      </c>
      <c r="O91" s="124" t="s">
        <v>688</v>
      </c>
      <c r="P91" s="124" t="s">
        <v>689</v>
      </c>
      <c r="Q91" s="124">
        <v>5</v>
      </c>
      <c r="R91" s="125">
        <v>1765004</v>
      </c>
      <c r="S91" s="124" t="s">
        <v>907</v>
      </c>
    </row>
    <row r="92" spans="1:19" ht="15">
      <c r="A92" s="108" t="s">
        <v>735</v>
      </c>
      <c r="B92" s="108" t="s">
        <v>736</v>
      </c>
      <c r="C92" s="108" t="s">
        <v>252</v>
      </c>
      <c r="D92" s="108" t="s">
        <v>737</v>
      </c>
      <c r="E92" s="110" t="s">
        <v>358</v>
      </c>
      <c r="F92" s="108" t="s">
        <v>153</v>
      </c>
      <c r="G92" s="108">
        <v>9</v>
      </c>
      <c r="H92" s="109">
        <v>372015</v>
      </c>
      <c r="I92" s="110" t="s">
        <v>912</v>
      </c>
      <c r="J92" s="108" t="s">
        <v>910</v>
      </c>
      <c r="K92" s="108">
        <v>2</v>
      </c>
      <c r="L92" s="118">
        <v>99413935</v>
      </c>
      <c r="N92" s="124" t="s">
        <v>711</v>
      </c>
      <c r="O92" s="124" t="s">
        <v>712</v>
      </c>
      <c r="P92" s="124" t="s">
        <v>713</v>
      </c>
      <c r="Q92" s="124">
        <v>11</v>
      </c>
      <c r="R92" s="125">
        <v>1314637</v>
      </c>
      <c r="S92" s="124" t="s">
        <v>907</v>
      </c>
    </row>
    <row r="93" spans="1:19" ht="15">
      <c r="A93" s="23" t="s">
        <v>738</v>
      </c>
      <c r="B93" s="23" t="s">
        <v>316</v>
      </c>
      <c r="C93" s="23" t="s">
        <v>739</v>
      </c>
      <c r="D93" s="23" t="s">
        <v>740</v>
      </c>
      <c r="E93" s="111" t="s">
        <v>182</v>
      </c>
      <c r="F93" s="23" t="s">
        <v>198</v>
      </c>
      <c r="G93" s="23">
        <v>14</v>
      </c>
      <c r="H93" s="3">
        <v>411399</v>
      </c>
      <c r="I93" s="111" t="s">
        <v>908</v>
      </c>
      <c r="J93" s="23" t="s">
        <v>907</v>
      </c>
      <c r="K93" s="23">
        <v>3</v>
      </c>
      <c r="L93" s="119">
        <v>78259581</v>
      </c>
      <c r="N93" s="124" t="s">
        <v>728</v>
      </c>
      <c r="O93" s="124" t="s">
        <v>729</v>
      </c>
      <c r="P93" s="124" t="s">
        <v>730</v>
      </c>
      <c r="Q93" s="124">
        <v>16</v>
      </c>
      <c r="R93" s="125">
        <v>1903013</v>
      </c>
      <c r="S93" s="124" t="s">
        <v>907</v>
      </c>
    </row>
    <row r="94" spans="1:19" ht="15">
      <c r="A94" s="108" t="s">
        <v>741</v>
      </c>
      <c r="B94" s="108" t="s">
        <v>742</v>
      </c>
      <c r="C94" s="108" t="s">
        <v>743</v>
      </c>
      <c r="D94" s="108" t="s">
        <v>692</v>
      </c>
      <c r="E94" s="110" t="s">
        <v>409</v>
      </c>
      <c r="F94" s="108" t="s">
        <v>153</v>
      </c>
      <c r="G94" s="108">
        <v>7</v>
      </c>
      <c r="H94" s="109">
        <v>312481</v>
      </c>
      <c r="I94" s="110" t="s">
        <v>906</v>
      </c>
      <c r="J94" s="108" t="s">
        <v>907</v>
      </c>
      <c r="K94" s="108">
        <v>0</v>
      </c>
      <c r="L94" s="118">
        <v>83316785</v>
      </c>
      <c r="N94" s="124" t="s">
        <v>745</v>
      </c>
      <c r="O94" s="124" t="s">
        <v>746</v>
      </c>
      <c r="P94" s="124" t="s">
        <v>747</v>
      </c>
      <c r="Q94" s="124">
        <v>2</v>
      </c>
      <c r="R94" s="125">
        <v>1686150</v>
      </c>
      <c r="S94" s="124" t="s">
        <v>907</v>
      </c>
    </row>
    <row r="95" spans="1:19" ht="15">
      <c r="A95" s="23" t="s">
        <v>744</v>
      </c>
      <c r="B95" s="23" t="s">
        <v>745</v>
      </c>
      <c r="C95" s="23" t="s">
        <v>746</v>
      </c>
      <c r="D95" s="23" t="s">
        <v>747</v>
      </c>
      <c r="E95" s="111" t="s">
        <v>344</v>
      </c>
      <c r="F95" s="23" t="s">
        <v>411</v>
      </c>
      <c r="G95" s="23">
        <v>2</v>
      </c>
      <c r="H95" s="3">
        <v>1686150</v>
      </c>
      <c r="I95" s="111" t="s">
        <v>909</v>
      </c>
      <c r="J95" s="23" t="s">
        <v>907</v>
      </c>
      <c r="K95" s="23">
        <v>3</v>
      </c>
      <c r="L95" s="119">
        <v>41848875</v>
      </c>
      <c r="N95" s="124" t="s">
        <v>764</v>
      </c>
      <c r="O95" s="124" t="s">
        <v>765</v>
      </c>
      <c r="P95" s="124" t="s">
        <v>758</v>
      </c>
      <c r="Q95" s="124">
        <v>14</v>
      </c>
      <c r="R95" s="125">
        <v>1853438</v>
      </c>
      <c r="S95" s="124" t="s">
        <v>907</v>
      </c>
    </row>
    <row r="96" spans="1:19" ht="15">
      <c r="A96" s="108" t="s">
        <v>748</v>
      </c>
      <c r="B96" s="108" t="s">
        <v>749</v>
      </c>
      <c r="C96" s="108" t="s">
        <v>750</v>
      </c>
      <c r="D96" s="108" t="s">
        <v>751</v>
      </c>
      <c r="E96" s="110" t="s">
        <v>248</v>
      </c>
      <c r="F96" s="108" t="s">
        <v>153</v>
      </c>
      <c r="G96" s="108">
        <v>22</v>
      </c>
      <c r="H96" s="109">
        <v>309067</v>
      </c>
      <c r="I96" s="110" t="s">
        <v>906</v>
      </c>
      <c r="J96" s="108" t="s">
        <v>907</v>
      </c>
      <c r="K96" s="108">
        <v>0</v>
      </c>
      <c r="L96" s="118">
        <v>71722245</v>
      </c>
      <c r="N96" s="124" t="s">
        <v>779</v>
      </c>
      <c r="O96" s="124" t="s">
        <v>780</v>
      </c>
      <c r="P96" s="124" t="s">
        <v>781</v>
      </c>
      <c r="Q96" s="124">
        <v>17</v>
      </c>
      <c r="R96" s="125">
        <v>1875785</v>
      </c>
      <c r="S96" s="124" t="s">
        <v>907</v>
      </c>
    </row>
    <row r="97" spans="1:19" ht="15">
      <c r="A97" s="23" t="s">
        <v>752</v>
      </c>
      <c r="B97" s="23" t="s">
        <v>753</v>
      </c>
      <c r="C97" s="23" t="s">
        <v>754</v>
      </c>
      <c r="D97" s="23" t="s">
        <v>755</v>
      </c>
      <c r="E97" s="111" t="s">
        <v>182</v>
      </c>
      <c r="F97" s="23" t="s">
        <v>153</v>
      </c>
      <c r="G97" s="23">
        <v>14</v>
      </c>
      <c r="H97" s="3">
        <v>399833</v>
      </c>
      <c r="I97" s="111" t="s">
        <v>908</v>
      </c>
      <c r="J97" s="23" t="s">
        <v>910</v>
      </c>
      <c r="K97" s="23">
        <v>4</v>
      </c>
      <c r="L97" s="119">
        <v>80819786</v>
      </c>
      <c r="N97" s="124" t="s">
        <v>789</v>
      </c>
      <c r="O97" s="124" t="s">
        <v>790</v>
      </c>
      <c r="P97" s="124" t="s">
        <v>334</v>
      </c>
      <c r="Q97" s="124">
        <v>11</v>
      </c>
      <c r="R97" s="125">
        <v>1894931</v>
      </c>
      <c r="S97" s="124" t="s">
        <v>907</v>
      </c>
    </row>
    <row r="98" spans="1:19" ht="15">
      <c r="A98" s="108" t="s">
        <v>756</v>
      </c>
      <c r="B98" s="108" t="s">
        <v>757</v>
      </c>
      <c r="C98" s="108" t="s">
        <v>252</v>
      </c>
      <c r="D98" s="108" t="s">
        <v>758</v>
      </c>
      <c r="E98" s="110" t="s">
        <v>759</v>
      </c>
      <c r="F98" s="108" t="s">
        <v>198</v>
      </c>
      <c r="G98" s="108">
        <v>5</v>
      </c>
      <c r="H98" s="109">
        <v>431656</v>
      </c>
      <c r="I98" s="110" t="s">
        <v>906</v>
      </c>
      <c r="J98" s="108" t="s">
        <v>907</v>
      </c>
      <c r="K98" s="108">
        <v>0</v>
      </c>
      <c r="L98" s="118">
        <v>93195830</v>
      </c>
      <c r="N98" s="124"/>
      <c r="O98" s="124"/>
      <c r="P98" s="124"/>
      <c r="Q98" s="124"/>
      <c r="R98" s="125"/>
      <c r="S98" s="124"/>
    </row>
    <row r="99" spans="1:19" ht="15">
      <c r="A99" s="23" t="s">
        <v>760</v>
      </c>
      <c r="B99" s="23" t="s">
        <v>761</v>
      </c>
      <c r="C99" s="23" t="s">
        <v>762</v>
      </c>
      <c r="D99" s="23" t="s">
        <v>558</v>
      </c>
      <c r="E99" s="111" t="s">
        <v>358</v>
      </c>
      <c r="F99" s="23" t="s">
        <v>174</v>
      </c>
      <c r="G99" s="23">
        <v>5</v>
      </c>
      <c r="H99" s="3">
        <v>950005</v>
      </c>
      <c r="I99" s="111" t="s">
        <v>908</v>
      </c>
      <c r="J99" s="23" t="s">
        <v>907</v>
      </c>
      <c r="K99" s="23">
        <v>0</v>
      </c>
      <c r="L99" s="119">
        <v>94210822</v>
      </c>
      <c r="N99" s="33"/>
      <c r="O99" s="33"/>
      <c r="P99" s="33"/>
      <c r="Q99" s="33"/>
      <c r="R99" s="33"/>
      <c r="S99" s="33"/>
    </row>
    <row r="100" spans="1:19" ht="15">
      <c r="A100" s="108" t="s">
        <v>763</v>
      </c>
      <c r="B100" s="108" t="s">
        <v>764</v>
      </c>
      <c r="C100" s="108" t="s">
        <v>765</v>
      </c>
      <c r="D100" s="108" t="s">
        <v>758</v>
      </c>
      <c r="E100" s="110" t="s">
        <v>419</v>
      </c>
      <c r="F100" s="108" t="s">
        <v>411</v>
      </c>
      <c r="G100" s="108">
        <v>14</v>
      </c>
      <c r="H100" s="109">
        <v>1853438</v>
      </c>
      <c r="I100" s="110" t="s">
        <v>909</v>
      </c>
      <c r="J100" s="108" t="s">
        <v>907</v>
      </c>
      <c r="K100" s="108">
        <v>4</v>
      </c>
      <c r="L100" s="118">
        <v>60536177</v>
      </c>
      <c r="N100" s="123" t="s">
        <v>929</v>
      </c>
      <c r="O100" s="123" t="s">
        <v>930</v>
      </c>
      <c r="P100" s="123" t="s">
        <v>134</v>
      </c>
      <c r="Q100" s="123" t="s">
        <v>931</v>
      </c>
      <c r="R100" s="123" t="s">
        <v>139</v>
      </c>
      <c r="S100" s="123" t="s">
        <v>932</v>
      </c>
    </row>
    <row r="101" spans="1:19" ht="15">
      <c r="A101" s="23" t="s">
        <v>766</v>
      </c>
      <c r="B101" s="23" t="s">
        <v>767</v>
      </c>
      <c r="C101" s="23" t="s">
        <v>768</v>
      </c>
      <c r="D101" s="23" t="s">
        <v>769</v>
      </c>
      <c r="E101" s="111" t="s">
        <v>239</v>
      </c>
      <c r="F101" s="23" t="s">
        <v>213</v>
      </c>
      <c r="G101" s="23">
        <v>13</v>
      </c>
      <c r="H101" s="3">
        <v>699402</v>
      </c>
      <c r="I101" s="111" t="s">
        <v>912</v>
      </c>
      <c r="J101" s="23" t="s">
        <v>910</v>
      </c>
      <c r="K101" s="23">
        <v>3</v>
      </c>
      <c r="L101" s="119">
        <v>76447201</v>
      </c>
      <c r="N101" s="124" t="s">
        <v>160</v>
      </c>
      <c r="O101" s="124" t="s">
        <v>161</v>
      </c>
      <c r="P101" s="124" t="s">
        <v>162</v>
      </c>
      <c r="Q101" s="124">
        <v>2</v>
      </c>
      <c r="R101" s="125">
        <v>527137</v>
      </c>
      <c r="S101" s="124" t="s">
        <v>910</v>
      </c>
    </row>
    <row r="102" spans="1:19" ht="15">
      <c r="A102" s="108" t="s">
        <v>770</v>
      </c>
      <c r="B102" s="108" t="s">
        <v>771</v>
      </c>
      <c r="C102" s="108" t="s">
        <v>772</v>
      </c>
      <c r="D102" s="108" t="s">
        <v>773</v>
      </c>
      <c r="E102" s="110" t="s">
        <v>344</v>
      </c>
      <c r="F102" s="108" t="s">
        <v>174</v>
      </c>
      <c r="G102" s="108">
        <v>15</v>
      </c>
      <c r="H102" s="109">
        <v>1173864</v>
      </c>
      <c r="I102" s="110" t="s">
        <v>906</v>
      </c>
      <c r="J102" s="108" t="s">
        <v>907</v>
      </c>
      <c r="K102" s="108">
        <v>3</v>
      </c>
      <c r="L102" s="118">
        <v>95224253</v>
      </c>
      <c r="N102" s="124" t="s">
        <v>202</v>
      </c>
      <c r="O102" s="124" t="s">
        <v>216</v>
      </c>
      <c r="P102" s="124" t="s">
        <v>218</v>
      </c>
      <c r="Q102" s="124">
        <v>7</v>
      </c>
      <c r="R102" s="125">
        <v>523109</v>
      </c>
      <c r="S102" s="124" t="s">
        <v>907</v>
      </c>
    </row>
    <row r="103" spans="1:19" ht="15">
      <c r="A103" s="23" t="s">
        <v>774</v>
      </c>
      <c r="B103" s="23" t="s">
        <v>775</v>
      </c>
      <c r="C103" s="23" t="s">
        <v>776</v>
      </c>
      <c r="D103" s="23" t="s">
        <v>777</v>
      </c>
      <c r="E103" s="111" t="s">
        <v>269</v>
      </c>
      <c r="F103" s="23" t="s">
        <v>213</v>
      </c>
      <c r="G103" s="23">
        <v>5</v>
      </c>
      <c r="H103" s="3">
        <v>774145</v>
      </c>
      <c r="I103" s="111" t="s">
        <v>908</v>
      </c>
      <c r="J103" s="23" t="s">
        <v>910</v>
      </c>
      <c r="K103" s="23">
        <v>2</v>
      </c>
      <c r="L103" s="119">
        <v>63759674</v>
      </c>
      <c r="N103" s="124" t="s">
        <v>340</v>
      </c>
      <c r="O103" s="124" t="s">
        <v>342</v>
      </c>
      <c r="P103" s="124" t="s">
        <v>343</v>
      </c>
      <c r="Q103" s="124">
        <v>22</v>
      </c>
      <c r="R103" s="125">
        <v>499565</v>
      </c>
      <c r="S103" s="124" t="s">
        <v>910</v>
      </c>
    </row>
    <row r="104" spans="1:19" ht="15">
      <c r="A104" s="108" t="s">
        <v>778</v>
      </c>
      <c r="B104" s="108" t="s">
        <v>779</v>
      </c>
      <c r="C104" s="108" t="s">
        <v>780</v>
      </c>
      <c r="D104" s="108" t="s">
        <v>781</v>
      </c>
      <c r="E104" s="110" t="s">
        <v>726</v>
      </c>
      <c r="F104" s="108" t="s">
        <v>411</v>
      </c>
      <c r="G104" s="108">
        <v>17</v>
      </c>
      <c r="H104" s="109">
        <v>1875785</v>
      </c>
      <c r="I104" s="110" t="s">
        <v>908</v>
      </c>
      <c r="J104" s="108" t="s">
        <v>907</v>
      </c>
      <c r="K104" s="108">
        <v>3</v>
      </c>
      <c r="L104" s="118">
        <v>69620382</v>
      </c>
      <c r="N104" s="124" t="s">
        <v>354</v>
      </c>
      <c r="O104" s="124" t="s">
        <v>355</v>
      </c>
      <c r="P104" s="124" t="s">
        <v>356</v>
      </c>
      <c r="Q104" s="124">
        <v>20</v>
      </c>
      <c r="R104" s="125">
        <v>420912</v>
      </c>
      <c r="S104" s="124" t="s">
        <v>910</v>
      </c>
    </row>
    <row r="105" spans="1:19" ht="15">
      <c r="A105" s="23" t="s">
        <v>782</v>
      </c>
      <c r="B105" s="23" t="s">
        <v>467</v>
      </c>
      <c r="C105" s="23" t="s">
        <v>783</v>
      </c>
      <c r="D105" s="23" t="s">
        <v>784</v>
      </c>
      <c r="E105" s="111" t="s">
        <v>529</v>
      </c>
      <c r="F105" s="23" t="s">
        <v>189</v>
      </c>
      <c r="G105" s="23">
        <v>21</v>
      </c>
      <c r="H105" s="3">
        <v>429608</v>
      </c>
      <c r="I105" s="111" t="s">
        <v>909</v>
      </c>
      <c r="J105" s="23" t="s">
        <v>907</v>
      </c>
      <c r="K105" s="23">
        <v>3</v>
      </c>
      <c r="L105" s="119">
        <v>72843335</v>
      </c>
      <c r="N105" s="124" t="s">
        <v>391</v>
      </c>
      <c r="O105" s="124" t="s">
        <v>392</v>
      </c>
      <c r="P105" s="124" t="s">
        <v>393</v>
      </c>
      <c r="Q105" s="124">
        <v>15</v>
      </c>
      <c r="R105" s="125">
        <v>454778</v>
      </c>
      <c r="S105" s="124" t="s">
        <v>910</v>
      </c>
    </row>
    <row r="106" spans="1:19" ht="15">
      <c r="A106" s="108" t="s">
        <v>785</v>
      </c>
      <c r="B106" s="108" t="s">
        <v>467</v>
      </c>
      <c r="C106" s="108" t="s">
        <v>786</v>
      </c>
      <c r="D106" s="108" t="s">
        <v>787</v>
      </c>
      <c r="E106" s="110" t="s">
        <v>344</v>
      </c>
      <c r="F106" s="108" t="s">
        <v>306</v>
      </c>
      <c r="G106" s="108">
        <v>19</v>
      </c>
      <c r="H106" s="109">
        <v>398338</v>
      </c>
      <c r="I106" s="110" t="s">
        <v>912</v>
      </c>
      <c r="J106" s="108" t="s">
        <v>907</v>
      </c>
      <c r="K106" s="108">
        <v>3</v>
      </c>
      <c r="L106" s="118">
        <v>69643436</v>
      </c>
      <c r="N106" s="124" t="s">
        <v>415</v>
      </c>
      <c r="O106" s="124" t="s">
        <v>417</v>
      </c>
      <c r="P106" s="124" t="s">
        <v>334</v>
      </c>
      <c r="Q106" s="124">
        <v>19</v>
      </c>
      <c r="R106" s="125">
        <v>521836</v>
      </c>
      <c r="S106" s="124" t="s">
        <v>907</v>
      </c>
    </row>
    <row r="107" spans="1:19" ht="15">
      <c r="A107" s="23" t="s">
        <v>788</v>
      </c>
      <c r="B107" s="23" t="s">
        <v>789</v>
      </c>
      <c r="C107" s="23" t="s">
        <v>790</v>
      </c>
      <c r="D107" s="23" t="s">
        <v>334</v>
      </c>
      <c r="E107" s="111" t="s">
        <v>197</v>
      </c>
      <c r="F107" s="23" t="s">
        <v>411</v>
      </c>
      <c r="G107" s="23">
        <v>11</v>
      </c>
      <c r="H107" s="3">
        <v>1894931</v>
      </c>
      <c r="I107" s="111" t="s">
        <v>908</v>
      </c>
      <c r="J107" s="23" t="s">
        <v>907</v>
      </c>
      <c r="K107" s="23">
        <v>3</v>
      </c>
      <c r="L107" s="119">
        <v>61990795</v>
      </c>
      <c r="N107" s="124" t="s">
        <v>525</v>
      </c>
      <c r="O107" s="124" t="s">
        <v>536</v>
      </c>
      <c r="P107" s="124" t="s">
        <v>537</v>
      </c>
      <c r="Q107" s="124">
        <v>16</v>
      </c>
      <c r="R107" s="125">
        <v>549045</v>
      </c>
      <c r="S107" s="124" t="s">
        <v>907</v>
      </c>
    </row>
    <row r="108" spans="1:19" ht="15">
      <c r="A108" s="108" t="s">
        <v>791</v>
      </c>
      <c r="B108" s="108" t="s">
        <v>792</v>
      </c>
      <c r="C108" s="108" t="s">
        <v>485</v>
      </c>
      <c r="D108" s="108" t="s">
        <v>793</v>
      </c>
      <c r="E108" s="110" t="s">
        <v>188</v>
      </c>
      <c r="F108" s="108" t="s">
        <v>189</v>
      </c>
      <c r="G108" s="108">
        <v>8</v>
      </c>
      <c r="H108" s="109">
        <v>378684</v>
      </c>
      <c r="I108" s="110" t="s">
        <v>909</v>
      </c>
      <c r="J108" s="108" t="s">
        <v>910</v>
      </c>
      <c r="K108" s="108">
        <v>4</v>
      </c>
      <c r="L108" s="118">
        <v>75666583</v>
      </c>
      <c r="N108" s="124" t="s">
        <v>526</v>
      </c>
      <c r="O108" s="124" t="s">
        <v>595</v>
      </c>
      <c r="P108" s="124" t="s">
        <v>597</v>
      </c>
      <c r="Q108" s="124">
        <v>16</v>
      </c>
      <c r="R108" s="125">
        <v>579243</v>
      </c>
      <c r="S108" s="124" t="s">
        <v>907</v>
      </c>
    </row>
    <row r="109" spans="1:19" ht="15">
      <c r="A109" s="23" t="s">
        <v>794</v>
      </c>
      <c r="B109" s="23" t="s">
        <v>795</v>
      </c>
      <c r="C109" s="23" t="s">
        <v>796</v>
      </c>
      <c r="D109" s="23" t="s">
        <v>797</v>
      </c>
      <c r="E109" s="111" t="s">
        <v>173</v>
      </c>
      <c r="F109" s="23" t="s">
        <v>174</v>
      </c>
      <c r="G109" s="23">
        <v>11</v>
      </c>
      <c r="H109" s="3">
        <v>923748</v>
      </c>
      <c r="I109" s="111" t="s">
        <v>911</v>
      </c>
      <c r="J109" s="23" t="s">
        <v>907</v>
      </c>
      <c r="K109" s="23">
        <v>0</v>
      </c>
      <c r="L109" s="119">
        <v>79934098</v>
      </c>
      <c r="N109" s="124" t="s">
        <v>642</v>
      </c>
      <c r="O109" s="124" t="s">
        <v>643</v>
      </c>
      <c r="P109" s="124" t="s">
        <v>644</v>
      </c>
      <c r="Q109" s="124">
        <v>20</v>
      </c>
      <c r="R109" s="125">
        <v>451540</v>
      </c>
      <c r="S109" s="124" t="s">
        <v>910</v>
      </c>
    </row>
    <row r="110" spans="1:19" ht="15">
      <c r="A110" s="108" t="s">
        <v>798</v>
      </c>
      <c r="B110" s="108" t="s">
        <v>799</v>
      </c>
      <c r="C110" s="108" t="s">
        <v>800</v>
      </c>
      <c r="D110" s="108" t="s">
        <v>801</v>
      </c>
      <c r="E110" s="110" t="s">
        <v>364</v>
      </c>
      <c r="F110" s="108" t="s">
        <v>153</v>
      </c>
      <c r="G110" s="108">
        <v>6</v>
      </c>
      <c r="H110" s="109">
        <v>343174</v>
      </c>
      <c r="I110" s="110" t="s">
        <v>912</v>
      </c>
      <c r="J110" s="108" t="s">
        <v>910</v>
      </c>
      <c r="K110" s="108">
        <v>1</v>
      </c>
      <c r="L110" s="118">
        <v>54363963</v>
      </c>
      <c r="N110" s="124" t="s">
        <v>646</v>
      </c>
      <c r="O110" s="124" t="s">
        <v>647</v>
      </c>
      <c r="P110" s="124" t="s">
        <v>648</v>
      </c>
      <c r="Q110" s="124">
        <v>8</v>
      </c>
      <c r="R110" s="125">
        <v>438657</v>
      </c>
      <c r="S110" s="124" t="s">
        <v>910</v>
      </c>
    </row>
    <row r="111" spans="1:19" ht="15">
      <c r="A111" s="23" t="s">
        <v>802</v>
      </c>
      <c r="B111" s="23" t="s">
        <v>803</v>
      </c>
      <c r="C111" s="23" t="s">
        <v>804</v>
      </c>
      <c r="D111" s="23" t="s">
        <v>805</v>
      </c>
      <c r="E111" s="111" t="s">
        <v>219</v>
      </c>
      <c r="F111" s="23" t="s">
        <v>213</v>
      </c>
      <c r="G111" s="23">
        <v>15</v>
      </c>
      <c r="H111" s="3">
        <v>893778</v>
      </c>
      <c r="I111" s="111" t="s">
        <v>912</v>
      </c>
      <c r="J111" s="23" t="s">
        <v>907</v>
      </c>
      <c r="K111" s="23">
        <v>1</v>
      </c>
      <c r="L111" s="119">
        <v>62629751</v>
      </c>
      <c r="N111" s="124" t="s">
        <v>823</v>
      </c>
      <c r="O111" s="124" t="s">
        <v>824</v>
      </c>
      <c r="P111" s="124" t="s">
        <v>725</v>
      </c>
      <c r="Q111" s="124">
        <v>15</v>
      </c>
      <c r="R111" s="125">
        <v>585529</v>
      </c>
      <c r="S111" s="124" t="s">
        <v>910</v>
      </c>
    </row>
    <row r="112" spans="1:19" ht="15">
      <c r="A112" s="108" t="s">
        <v>806</v>
      </c>
      <c r="B112" s="108" t="s">
        <v>807</v>
      </c>
      <c r="C112" s="108" t="s">
        <v>808</v>
      </c>
      <c r="D112" s="108" t="s">
        <v>809</v>
      </c>
      <c r="E112" s="110" t="s">
        <v>810</v>
      </c>
      <c r="F112" s="108" t="s">
        <v>213</v>
      </c>
      <c r="G112" s="108">
        <v>7</v>
      </c>
      <c r="H112" s="109">
        <v>802711</v>
      </c>
      <c r="I112" s="110" t="s">
        <v>911</v>
      </c>
      <c r="J112" s="108" t="s">
        <v>907</v>
      </c>
      <c r="K112" s="108">
        <v>3</v>
      </c>
      <c r="L112" s="118">
        <v>49242667</v>
      </c>
      <c r="N112" s="124" t="s">
        <v>830</v>
      </c>
      <c r="O112" s="124" t="s">
        <v>485</v>
      </c>
      <c r="P112" s="124" t="s">
        <v>831</v>
      </c>
      <c r="Q112" s="124">
        <v>20</v>
      </c>
      <c r="R112" s="125">
        <v>465676</v>
      </c>
      <c r="S112" s="124" t="s">
        <v>907</v>
      </c>
    </row>
    <row r="113" spans="1:19" ht="15">
      <c r="A113" s="23" t="s">
        <v>811</v>
      </c>
      <c r="B113" s="23" t="s">
        <v>812</v>
      </c>
      <c r="C113" s="23" t="s">
        <v>813</v>
      </c>
      <c r="D113" s="23" t="s">
        <v>814</v>
      </c>
      <c r="E113" s="111" t="s">
        <v>344</v>
      </c>
      <c r="F113" s="23" t="s">
        <v>306</v>
      </c>
      <c r="G113" s="23">
        <v>1</v>
      </c>
      <c r="H113" s="3">
        <v>425984</v>
      </c>
      <c r="I113" s="111" t="s">
        <v>912</v>
      </c>
      <c r="J113" s="23" t="s">
        <v>910</v>
      </c>
      <c r="K113" s="23">
        <v>1</v>
      </c>
      <c r="L113" s="119">
        <v>73221246</v>
      </c>
    </row>
    <row r="114" spans="1:19" ht="15">
      <c r="A114" s="108" t="s">
        <v>815</v>
      </c>
      <c r="B114" s="108" t="s">
        <v>816</v>
      </c>
      <c r="C114" s="108" t="s">
        <v>817</v>
      </c>
      <c r="D114" s="108" t="s">
        <v>818</v>
      </c>
      <c r="E114" s="110" t="s">
        <v>480</v>
      </c>
      <c r="F114" s="108" t="s">
        <v>317</v>
      </c>
      <c r="G114" s="108">
        <v>12</v>
      </c>
      <c r="H114" s="109">
        <v>215914</v>
      </c>
      <c r="I114" s="110" t="s">
        <v>912</v>
      </c>
      <c r="J114" s="108" t="s">
        <v>907</v>
      </c>
      <c r="K114" s="108">
        <v>4</v>
      </c>
      <c r="L114" s="118">
        <v>52594397</v>
      </c>
      <c r="N114" s="123" t="s">
        <v>929</v>
      </c>
      <c r="O114" s="123" t="s">
        <v>930</v>
      </c>
      <c r="P114" s="123" t="s">
        <v>134</v>
      </c>
      <c r="Q114" s="123" t="s">
        <v>931</v>
      </c>
      <c r="R114" s="123" t="s">
        <v>139</v>
      </c>
      <c r="S114" s="123" t="s">
        <v>932</v>
      </c>
    </row>
    <row r="115" spans="1:19" ht="15">
      <c r="A115" s="23" t="s">
        <v>819</v>
      </c>
      <c r="B115" s="23" t="s">
        <v>820</v>
      </c>
      <c r="C115" s="23" t="s">
        <v>821</v>
      </c>
      <c r="D115" s="23" t="s">
        <v>369</v>
      </c>
      <c r="E115" s="111" t="s">
        <v>296</v>
      </c>
      <c r="F115" s="23" t="s">
        <v>213</v>
      </c>
      <c r="G115" s="23">
        <v>17</v>
      </c>
      <c r="H115" s="3">
        <v>702911</v>
      </c>
      <c r="I115" s="111" t="s">
        <v>908</v>
      </c>
      <c r="J115" s="23" t="s">
        <v>910</v>
      </c>
      <c r="K115" s="23">
        <v>4</v>
      </c>
      <c r="L115" s="119">
        <v>55413441</v>
      </c>
      <c r="N115" s="124" t="s">
        <v>301</v>
      </c>
      <c r="O115" s="124" t="s">
        <v>302</v>
      </c>
      <c r="P115" s="124" t="s">
        <v>304</v>
      </c>
      <c r="Q115" s="124">
        <v>22</v>
      </c>
      <c r="R115" s="125">
        <v>481771</v>
      </c>
      <c r="S115" s="124" t="s">
        <v>907</v>
      </c>
    </row>
    <row r="116" spans="1:19" ht="15">
      <c r="A116" s="108" t="s">
        <v>822</v>
      </c>
      <c r="B116" s="108" t="s">
        <v>823</v>
      </c>
      <c r="C116" s="108" t="s">
        <v>824</v>
      </c>
      <c r="D116" s="108" t="s">
        <v>725</v>
      </c>
      <c r="E116" s="110" t="s">
        <v>409</v>
      </c>
      <c r="F116" s="108" t="s">
        <v>165</v>
      </c>
      <c r="G116" s="108">
        <v>15</v>
      </c>
      <c r="H116" s="109">
        <v>585529</v>
      </c>
      <c r="I116" s="110" t="s">
        <v>911</v>
      </c>
      <c r="J116" s="108" t="s">
        <v>910</v>
      </c>
      <c r="K116" s="108">
        <v>2</v>
      </c>
      <c r="L116" s="118">
        <v>56601163</v>
      </c>
      <c r="N116" s="124" t="s">
        <v>331</v>
      </c>
      <c r="O116" s="124"/>
      <c r="P116" s="124" t="s">
        <v>334</v>
      </c>
      <c r="Q116" s="124">
        <v>21</v>
      </c>
      <c r="R116" s="125">
        <v>407245</v>
      </c>
      <c r="S116" s="124" t="s">
        <v>907</v>
      </c>
    </row>
    <row r="117" spans="1:19" ht="15">
      <c r="A117" s="23" t="s">
        <v>825</v>
      </c>
      <c r="B117" s="23" t="s">
        <v>826</v>
      </c>
      <c r="C117" s="23" t="s">
        <v>827</v>
      </c>
      <c r="D117" s="23" t="s">
        <v>828</v>
      </c>
      <c r="E117" s="113" t="s">
        <v>211</v>
      </c>
      <c r="F117" s="23" t="s">
        <v>306</v>
      </c>
      <c r="G117" s="23">
        <v>6</v>
      </c>
      <c r="H117" s="3">
        <v>307227</v>
      </c>
      <c r="I117" s="111" t="s">
        <v>908</v>
      </c>
      <c r="J117" s="23" t="s">
        <v>907</v>
      </c>
      <c r="K117" s="23">
        <v>3</v>
      </c>
      <c r="L117" s="119">
        <v>45493191</v>
      </c>
      <c r="N117" s="124" t="s">
        <v>382</v>
      </c>
      <c r="O117" s="124" t="s">
        <v>383</v>
      </c>
      <c r="P117" s="124" t="s">
        <v>384</v>
      </c>
      <c r="Q117" s="124">
        <v>3</v>
      </c>
      <c r="R117" s="125">
        <v>342616</v>
      </c>
      <c r="S117" s="124" t="s">
        <v>910</v>
      </c>
    </row>
    <row r="118" spans="1:19" ht="15">
      <c r="A118" s="108" t="s">
        <v>829</v>
      </c>
      <c r="B118" s="108" t="s">
        <v>830</v>
      </c>
      <c r="C118" s="108" t="s">
        <v>485</v>
      </c>
      <c r="D118" s="108" t="s">
        <v>831</v>
      </c>
      <c r="E118" s="110" t="s">
        <v>173</v>
      </c>
      <c r="F118" s="108" t="s">
        <v>165</v>
      </c>
      <c r="G118" s="108">
        <v>20</v>
      </c>
      <c r="H118" s="109">
        <v>465676</v>
      </c>
      <c r="I118" s="110" t="s">
        <v>908</v>
      </c>
      <c r="J118" s="108" t="s">
        <v>907</v>
      </c>
      <c r="K118" s="108">
        <v>3</v>
      </c>
      <c r="L118" s="118">
        <v>96329435</v>
      </c>
      <c r="N118" s="124" t="s">
        <v>476</v>
      </c>
      <c r="O118" s="124" t="s">
        <v>477</v>
      </c>
      <c r="P118" s="124" t="s">
        <v>479</v>
      </c>
      <c r="Q118" s="124">
        <v>5</v>
      </c>
      <c r="R118" s="125">
        <v>319134</v>
      </c>
      <c r="S118" s="124" t="s">
        <v>910</v>
      </c>
    </row>
    <row r="119" spans="1:19" ht="15">
      <c r="A119" s="23" t="s">
        <v>832</v>
      </c>
      <c r="B119" s="23" t="s">
        <v>833</v>
      </c>
      <c r="C119" s="23" t="s">
        <v>834</v>
      </c>
      <c r="D119" s="23" t="s">
        <v>632</v>
      </c>
      <c r="E119" s="111" t="s">
        <v>182</v>
      </c>
      <c r="F119" s="23" t="s">
        <v>213</v>
      </c>
      <c r="G119" s="23">
        <v>18</v>
      </c>
      <c r="H119" s="3">
        <v>659476</v>
      </c>
      <c r="I119" s="111" t="s">
        <v>906</v>
      </c>
      <c r="J119" s="23" t="s">
        <v>907</v>
      </c>
      <c r="K119" s="23">
        <v>4</v>
      </c>
      <c r="L119" s="119">
        <v>63230589</v>
      </c>
      <c r="N119" s="124" t="s">
        <v>635</v>
      </c>
      <c r="O119" s="124" t="s">
        <v>639</v>
      </c>
      <c r="P119" s="124" t="s">
        <v>640</v>
      </c>
      <c r="Q119" s="124">
        <v>7</v>
      </c>
      <c r="R119" s="125">
        <v>433144</v>
      </c>
      <c r="S119" s="124" t="s">
        <v>910</v>
      </c>
    </row>
    <row r="120" spans="1:19" ht="15">
      <c r="A120" s="108" t="s">
        <v>835</v>
      </c>
      <c r="B120" s="108" t="s">
        <v>836</v>
      </c>
      <c r="C120" s="108" t="s">
        <v>837</v>
      </c>
      <c r="D120" s="108" t="s">
        <v>838</v>
      </c>
      <c r="E120" s="110" t="s">
        <v>269</v>
      </c>
      <c r="F120" s="108" t="s">
        <v>189</v>
      </c>
      <c r="G120" s="108">
        <v>15</v>
      </c>
      <c r="H120" s="109">
        <v>360824</v>
      </c>
      <c r="I120" s="110" t="s">
        <v>908</v>
      </c>
      <c r="J120" s="108" t="s">
        <v>907</v>
      </c>
      <c r="K120" s="108">
        <v>4</v>
      </c>
      <c r="L120" s="118">
        <v>52347078</v>
      </c>
      <c r="N120" s="124" t="s">
        <v>655</v>
      </c>
      <c r="O120" s="124" t="s">
        <v>656</v>
      </c>
      <c r="P120" s="124" t="s">
        <v>657</v>
      </c>
      <c r="Q120" s="124">
        <v>8</v>
      </c>
      <c r="R120" s="125">
        <v>469188</v>
      </c>
      <c r="S120" s="124" t="s">
        <v>910</v>
      </c>
    </row>
    <row r="121" spans="1:19" ht="15">
      <c r="A121" s="115" t="s">
        <v>839</v>
      </c>
      <c r="B121" s="115" t="s">
        <v>840</v>
      </c>
      <c r="C121" s="115" t="s">
        <v>841</v>
      </c>
      <c r="D121" s="115" t="s">
        <v>842</v>
      </c>
      <c r="E121" s="116" t="s">
        <v>182</v>
      </c>
      <c r="F121" s="115" t="s">
        <v>174</v>
      </c>
      <c r="G121" s="115">
        <v>20</v>
      </c>
      <c r="H121" s="117">
        <v>1033516</v>
      </c>
      <c r="I121" s="116" t="s">
        <v>906</v>
      </c>
      <c r="J121" s="115" t="s">
        <v>907</v>
      </c>
      <c r="K121" s="115">
        <v>2</v>
      </c>
      <c r="L121" s="120">
        <v>56895194</v>
      </c>
      <c r="N121" s="124" t="s">
        <v>392</v>
      </c>
      <c r="O121" s="124" t="s">
        <v>670</v>
      </c>
      <c r="P121" s="124" t="s">
        <v>671</v>
      </c>
      <c r="Q121" s="124">
        <v>14</v>
      </c>
      <c r="R121" s="125">
        <v>460809</v>
      </c>
      <c r="S121" s="124" t="s">
        <v>907</v>
      </c>
    </row>
    <row r="122" spans="1:19">
      <c r="N122" s="124" t="s">
        <v>467</v>
      </c>
      <c r="O122" s="124" t="s">
        <v>786</v>
      </c>
      <c r="P122" s="124" t="s">
        <v>787</v>
      </c>
      <c r="Q122" s="124">
        <v>19</v>
      </c>
      <c r="R122" s="125">
        <v>398338</v>
      </c>
      <c r="S122" s="124" t="s">
        <v>907</v>
      </c>
    </row>
    <row r="123" spans="1:19">
      <c r="N123" s="124" t="s">
        <v>812</v>
      </c>
      <c r="O123" s="124" t="s">
        <v>813</v>
      </c>
      <c r="P123" s="124" t="s">
        <v>814</v>
      </c>
      <c r="Q123" s="124">
        <v>1</v>
      </c>
      <c r="R123" s="125">
        <v>425984</v>
      </c>
      <c r="S123" s="124" t="s">
        <v>910</v>
      </c>
    </row>
    <row r="124" spans="1:19">
      <c r="N124" s="124" t="s">
        <v>826</v>
      </c>
      <c r="O124" s="124" t="s">
        <v>827</v>
      </c>
      <c r="P124" s="124" t="s">
        <v>828</v>
      </c>
      <c r="Q124" s="124">
        <v>6</v>
      </c>
      <c r="R124" s="125">
        <v>307227</v>
      </c>
      <c r="S124" s="124" t="s">
        <v>907</v>
      </c>
    </row>
    <row r="126" spans="1:19">
      <c r="N126" s="123" t="s">
        <v>929</v>
      </c>
      <c r="O126" s="123" t="s">
        <v>930</v>
      </c>
      <c r="P126" s="123" t="s">
        <v>134</v>
      </c>
      <c r="Q126" s="123" t="s">
        <v>931</v>
      </c>
      <c r="R126" s="123" t="s">
        <v>139</v>
      </c>
      <c r="S126" s="123" t="s">
        <v>932</v>
      </c>
    </row>
    <row r="127" spans="1:19">
      <c r="N127" s="124" t="s">
        <v>202</v>
      </c>
      <c r="O127" s="124" t="s">
        <v>209</v>
      </c>
      <c r="P127" s="124" t="s">
        <v>210</v>
      </c>
      <c r="Q127" s="124">
        <v>2</v>
      </c>
      <c r="R127" s="125">
        <v>772883</v>
      </c>
      <c r="S127" s="124" t="s">
        <v>907</v>
      </c>
    </row>
    <row r="128" spans="1:19">
      <c r="N128" s="124" t="s">
        <v>278</v>
      </c>
      <c r="O128" s="124" t="s">
        <v>280</v>
      </c>
      <c r="P128" s="124" t="s">
        <v>281</v>
      </c>
      <c r="Q128" s="124">
        <v>9</v>
      </c>
      <c r="R128" s="125">
        <v>648609</v>
      </c>
      <c r="S128" s="124" t="s">
        <v>910</v>
      </c>
    </row>
    <row r="129" spans="14:19">
      <c r="N129" s="124" t="s">
        <v>362</v>
      </c>
      <c r="O129" s="124" t="s">
        <v>203</v>
      </c>
      <c r="P129" s="124" t="s">
        <v>260</v>
      </c>
      <c r="Q129" s="124">
        <v>17</v>
      </c>
      <c r="R129" s="125">
        <v>650887</v>
      </c>
      <c r="S129" s="124" t="s">
        <v>907</v>
      </c>
    </row>
    <row r="130" spans="14:19">
      <c r="N130" s="124" t="s">
        <v>431</v>
      </c>
      <c r="O130" s="124" t="s">
        <v>432</v>
      </c>
      <c r="P130" s="124" t="s">
        <v>433</v>
      </c>
      <c r="Q130" s="124">
        <v>18</v>
      </c>
      <c r="R130" s="125">
        <v>639676</v>
      </c>
      <c r="S130" s="124" t="s">
        <v>910</v>
      </c>
    </row>
    <row r="131" spans="14:19">
      <c r="N131" s="124" t="s">
        <v>431</v>
      </c>
      <c r="O131" s="124" t="s">
        <v>438</v>
      </c>
      <c r="P131" s="124" t="s">
        <v>440</v>
      </c>
      <c r="Q131" s="124">
        <v>3</v>
      </c>
      <c r="R131" s="125">
        <v>772035</v>
      </c>
      <c r="S131" s="124" t="s">
        <v>907</v>
      </c>
    </row>
    <row r="132" spans="14:19">
      <c r="N132" s="124" t="s">
        <v>499</v>
      </c>
      <c r="O132" s="124" t="s">
        <v>500</v>
      </c>
      <c r="P132" s="124" t="s">
        <v>502</v>
      </c>
      <c r="Q132" s="124">
        <v>22</v>
      </c>
      <c r="R132" s="125">
        <v>752628</v>
      </c>
      <c r="S132" s="124" t="s">
        <v>907</v>
      </c>
    </row>
    <row r="133" spans="14:19">
      <c r="N133" s="124" t="s">
        <v>566</v>
      </c>
      <c r="O133" s="124" t="s">
        <v>567</v>
      </c>
      <c r="P133" s="124" t="s">
        <v>568</v>
      </c>
      <c r="Q133" s="124">
        <v>22</v>
      </c>
      <c r="R133" s="125">
        <v>669161</v>
      </c>
      <c r="S133" s="124" t="s">
        <v>907</v>
      </c>
    </row>
    <row r="134" spans="14:19">
      <c r="N134" s="124" t="s">
        <v>635</v>
      </c>
      <c r="O134" s="124" t="s">
        <v>636</v>
      </c>
      <c r="P134" s="124" t="s">
        <v>637</v>
      </c>
      <c r="Q134" s="124">
        <v>7</v>
      </c>
      <c r="R134" s="125">
        <v>691682</v>
      </c>
      <c r="S134" s="124" t="s">
        <v>907</v>
      </c>
    </row>
    <row r="135" spans="14:19">
      <c r="N135" s="124" t="s">
        <v>666</v>
      </c>
      <c r="O135" s="124" t="s">
        <v>667</v>
      </c>
      <c r="P135" s="124" t="s">
        <v>668</v>
      </c>
      <c r="Q135" s="124">
        <v>3</v>
      </c>
      <c r="R135" s="125">
        <v>600404</v>
      </c>
      <c r="S135" s="124" t="s">
        <v>910</v>
      </c>
    </row>
    <row r="136" spans="14:19">
      <c r="N136" s="124" t="s">
        <v>680</v>
      </c>
      <c r="O136" s="124"/>
      <c r="P136" s="124" t="s">
        <v>681</v>
      </c>
      <c r="Q136" s="124">
        <v>4</v>
      </c>
      <c r="R136" s="125">
        <v>694631</v>
      </c>
      <c r="S136" s="124" t="s">
        <v>910</v>
      </c>
    </row>
    <row r="137" spans="14:19">
      <c r="N137" s="124" t="s">
        <v>707</v>
      </c>
      <c r="O137" s="124" t="s">
        <v>708</v>
      </c>
      <c r="P137" s="124" t="s">
        <v>709</v>
      </c>
      <c r="Q137" s="124">
        <v>9</v>
      </c>
      <c r="R137" s="125">
        <v>885561</v>
      </c>
      <c r="S137" s="124" t="s">
        <v>907</v>
      </c>
    </row>
    <row r="138" spans="14:19">
      <c r="N138" s="124" t="s">
        <v>767</v>
      </c>
      <c r="O138" s="124" t="s">
        <v>768</v>
      </c>
      <c r="P138" s="124" t="s">
        <v>769</v>
      </c>
      <c r="Q138" s="124">
        <v>13</v>
      </c>
      <c r="R138" s="125">
        <v>699402</v>
      </c>
      <c r="S138" s="124" t="s">
        <v>910</v>
      </c>
    </row>
    <row r="139" spans="14:19">
      <c r="N139" s="124" t="s">
        <v>775</v>
      </c>
      <c r="O139" s="124" t="s">
        <v>776</v>
      </c>
      <c r="P139" s="124" t="s">
        <v>777</v>
      </c>
      <c r="Q139" s="124">
        <v>5</v>
      </c>
      <c r="R139" s="125">
        <v>774145</v>
      </c>
      <c r="S139" s="124" t="s">
        <v>910</v>
      </c>
    </row>
    <row r="140" spans="14:19">
      <c r="N140" s="124" t="s">
        <v>803</v>
      </c>
      <c r="O140" s="124" t="s">
        <v>804</v>
      </c>
      <c r="P140" s="124" t="s">
        <v>805</v>
      </c>
      <c r="Q140" s="124">
        <v>15</v>
      </c>
      <c r="R140" s="125">
        <v>893778</v>
      </c>
      <c r="S140" s="124" t="s">
        <v>907</v>
      </c>
    </row>
    <row r="141" spans="14:19">
      <c r="N141" s="124" t="s">
        <v>807</v>
      </c>
      <c r="O141" s="124" t="s">
        <v>808</v>
      </c>
      <c r="P141" s="124" t="s">
        <v>809</v>
      </c>
      <c r="Q141" s="124">
        <v>7</v>
      </c>
      <c r="R141" s="125">
        <v>802711</v>
      </c>
      <c r="S141" s="124" t="s">
        <v>907</v>
      </c>
    </row>
    <row r="142" spans="14:19">
      <c r="N142" s="124" t="s">
        <v>820</v>
      </c>
      <c r="O142" s="124" t="s">
        <v>821</v>
      </c>
      <c r="P142" s="124" t="s">
        <v>369</v>
      </c>
      <c r="Q142" s="124">
        <v>17</v>
      </c>
      <c r="R142" s="125">
        <v>702911</v>
      </c>
      <c r="S142" s="124" t="s">
        <v>910</v>
      </c>
    </row>
    <row r="143" spans="14:19">
      <c r="N143" s="124" t="s">
        <v>833</v>
      </c>
      <c r="O143" s="124" t="s">
        <v>834</v>
      </c>
      <c r="P143" s="124" t="s">
        <v>632</v>
      </c>
      <c r="Q143" s="124">
        <v>18</v>
      </c>
      <c r="R143" s="125">
        <v>659476</v>
      </c>
      <c r="S143" s="124" t="s">
        <v>907</v>
      </c>
    </row>
    <row r="145" spans="14:19">
      <c r="N145" s="123" t="s">
        <v>929</v>
      </c>
      <c r="O145" s="123" t="s">
        <v>930</v>
      </c>
      <c r="P145" s="123" t="s">
        <v>134</v>
      </c>
      <c r="Q145" s="123" t="s">
        <v>931</v>
      </c>
      <c r="R145" s="123" t="s">
        <v>139</v>
      </c>
      <c r="S145" s="123" t="s">
        <v>932</v>
      </c>
    </row>
    <row r="146" spans="14:19">
      <c r="N146" s="124" t="s">
        <v>169</v>
      </c>
      <c r="O146" s="124" t="s">
        <v>170</v>
      </c>
      <c r="P146" s="124" t="s">
        <v>171</v>
      </c>
      <c r="Q146" s="124">
        <v>16</v>
      </c>
      <c r="R146" s="125">
        <v>1028812</v>
      </c>
      <c r="S146" s="124" t="s">
        <v>910</v>
      </c>
    </row>
    <row r="147" spans="14:19">
      <c r="N147" s="124" t="s">
        <v>202</v>
      </c>
      <c r="O147" s="124" t="s">
        <v>203</v>
      </c>
      <c r="P147" s="124" t="s">
        <v>204</v>
      </c>
      <c r="Q147" s="124">
        <v>20</v>
      </c>
      <c r="R147" s="125">
        <v>1188535</v>
      </c>
      <c r="S147" s="124" t="s">
        <v>907</v>
      </c>
    </row>
    <row r="148" spans="14:19">
      <c r="N148" s="124" t="s">
        <v>244</v>
      </c>
      <c r="O148" s="124" t="s">
        <v>259</v>
      </c>
      <c r="P148" s="124" t="s">
        <v>260</v>
      </c>
      <c r="Q148" s="124">
        <v>10</v>
      </c>
      <c r="R148" s="125">
        <v>958007</v>
      </c>
      <c r="S148" s="124" t="s">
        <v>910</v>
      </c>
    </row>
    <row r="149" spans="14:19">
      <c r="N149" s="124" t="s">
        <v>244</v>
      </c>
      <c r="O149" s="124" t="s">
        <v>266</v>
      </c>
      <c r="P149" s="124" t="s">
        <v>267</v>
      </c>
      <c r="Q149" s="124">
        <v>3</v>
      </c>
      <c r="R149" s="125">
        <v>999512</v>
      </c>
      <c r="S149" s="124" t="s">
        <v>910</v>
      </c>
    </row>
    <row r="150" spans="14:19">
      <c r="N150" s="124" t="s">
        <v>244</v>
      </c>
      <c r="O150" s="124" t="s">
        <v>184</v>
      </c>
      <c r="P150" s="124" t="s">
        <v>273</v>
      </c>
      <c r="Q150" s="124">
        <v>15</v>
      </c>
      <c r="R150" s="125">
        <v>1088695</v>
      </c>
      <c r="S150" s="124" t="s">
        <v>910</v>
      </c>
    </row>
    <row r="151" spans="14:19">
      <c r="N151" s="124" t="s">
        <v>311</v>
      </c>
      <c r="O151" s="124" t="s">
        <v>324</v>
      </c>
      <c r="P151" s="124" t="s">
        <v>326</v>
      </c>
      <c r="Q151" s="124">
        <v>21</v>
      </c>
      <c r="R151" s="125">
        <v>944384</v>
      </c>
      <c r="S151" s="124" t="s">
        <v>907</v>
      </c>
    </row>
    <row r="152" spans="14:19">
      <c r="N152" s="124" t="s">
        <v>580</v>
      </c>
      <c r="O152" s="124" t="s">
        <v>184</v>
      </c>
      <c r="P152" s="124" t="s">
        <v>582</v>
      </c>
      <c r="Q152" s="124">
        <v>19</v>
      </c>
      <c r="R152" s="125">
        <v>914513</v>
      </c>
      <c r="S152" s="124" t="s">
        <v>907</v>
      </c>
    </row>
    <row r="153" spans="14:19">
      <c r="N153" s="124" t="s">
        <v>618</v>
      </c>
      <c r="O153" s="124" t="s">
        <v>619</v>
      </c>
      <c r="P153" s="124" t="s">
        <v>620</v>
      </c>
      <c r="Q153" s="124">
        <v>5</v>
      </c>
      <c r="R153" s="125">
        <v>1162376</v>
      </c>
      <c r="S153" s="124" t="s">
        <v>910</v>
      </c>
    </row>
    <row r="154" spans="14:19">
      <c r="N154" s="124" t="s">
        <v>659</v>
      </c>
      <c r="O154" s="124" t="s">
        <v>266</v>
      </c>
      <c r="P154" s="124" t="s">
        <v>660</v>
      </c>
      <c r="Q154" s="124">
        <v>8</v>
      </c>
      <c r="R154" s="125">
        <v>985042</v>
      </c>
      <c r="S154" s="124" t="s">
        <v>910</v>
      </c>
    </row>
    <row r="155" spans="14:19">
      <c r="N155" s="124" t="s">
        <v>761</v>
      </c>
      <c r="O155" s="124" t="s">
        <v>762</v>
      </c>
      <c r="P155" s="124" t="s">
        <v>558</v>
      </c>
      <c r="Q155" s="124">
        <v>5</v>
      </c>
      <c r="R155" s="125">
        <v>950005</v>
      </c>
      <c r="S155" s="124" t="s">
        <v>907</v>
      </c>
    </row>
    <row r="156" spans="14:19">
      <c r="N156" s="124" t="s">
        <v>771</v>
      </c>
      <c r="O156" s="124" t="s">
        <v>772</v>
      </c>
      <c r="P156" s="124" t="s">
        <v>773</v>
      </c>
      <c r="Q156" s="124">
        <v>15</v>
      </c>
      <c r="R156" s="125">
        <v>1173864</v>
      </c>
      <c r="S156" s="124" t="s">
        <v>907</v>
      </c>
    </row>
    <row r="157" spans="14:19">
      <c r="N157" s="124" t="s">
        <v>795</v>
      </c>
      <c r="O157" s="124" t="s">
        <v>796</v>
      </c>
      <c r="P157" s="124" t="s">
        <v>797</v>
      </c>
      <c r="Q157" s="124">
        <v>11</v>
      </c>
      <c r="R157" s="125">
        <v>923748</v>
      </c>
      <c r="S157" s="124" t="s">
        <v>907</v>
      </c>
    </row>
    <row r="158" spans="14:19">
      <c r="N158" s="127" t="s">
        <v>840</v>
      </c>
      <c r="O158" s="127" t="s">
        <v>841</v>
      </c>
      <c r="P158" s="127" t="s">
        <v>842</v>
      </c>
      <c r="Q158" s="127">
        <v>20</v>
      </c>
      <c r="R158" s="128">
        <v>1033516</v>
      </c>
      <c r="S158" s="127" t="s">
        <v>907</v>
      </c>
    </row>
  </sheetData>
  <pageMargins left="0.7" right="0.7" top="0.75" bottom="0.75" header="0.3" footer="0.3"/>
  <pageSetup orientation="landscape" vertic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6:F29"/>
  <sheetViews>
    <sheetView workbookViewId="0">
      <selection activeCell="H16" sqref="H16"/>
    </sheetView>
  </sheetViews>
  <sheetFormatPr baseColWidth="10" defaultRowHeight="12.75"/>
  <cols>
    <col min="1" max="1" width="17.42578125" bestFit="1" customWidth="1"/>
    <col min="2" max="2" width="19.42578125" bestFit="1" customWidth="1"/>
    <col min="3" max="4" width="16.5703125" bestFit="1" customWidth="1"/>
  </cols>
  <sheetData>
    <row r="16" spans="1:6">
      <c r="A16" s="123" t="s">
        <v>929</v>
      </c>
      <c r="B16" s="123" t="s">
        <v>930</v>
      </c>
      <c r="C16" s="123" t="s">
        <v>134</v>
      </c>
      <c r="D16" s="123" t="s">
        <v>931</v>
      </c>
      <c r="E16" s="123" t="s">
        <v>139</v>
      </c>
      <c r="F16" s="123" t="s">
        <v>932</v>
      </c>
    </row>
    <row r="17" spans="1:6">
      <c r="A17" s="124" t="s">
        <v>193</v>
      </c>
      <c r="B17" s="124" t="s">
        <v>194</v>
      </c>
      <c r="C17" s="124" t="s">
        <v>196</v>
      </c>
      <c r="D17" s="124">
        <v>10</v>
      </c>
      <c r="E17" s="125">
        <v>372548</v>
      </c>
      <c r="F17" s="124" t="s">
        <v>910</v>
      </c>
    </row>
    <row r="18" spans="1:6">
      <c r="A18" s="124" t="s">
        <v>225</v>
      </c>
      <c r="B18" s="124" t="s">
        <v>226</v>
      </c>
      <c r="C18" s="124" t="s">
        <v>228</v>
      </c>
      <c r="D18" s="124">
        <v>21</v>
      </c>
      <c r="E18" s="125">
        <v>446305</v>
      </c>
      <c r="F18" s="124" t="s">
        <v>910</v>
      </c>
    </row>
    <row r="19" spans="1:6">
      <c r="A19" s="124" t="s">
        <v>235</v>
      </c>
      <c r="B19" s="124" t="s">
        <v>236</v>
      </c>
      <c r="C19" s="124" t="s">
        <v>238</v>
      </c>
      <c r="D19" s="124">
        <v>16</v>
      </c>
      <c r="E19" s="125">
        <v>362813</v>
      </c>
      <c r="F19" s="124" t="s">
        <v>910</v>
      </c>
    </row>
    <row r="20" spans="1:6">
      <c r="A20" s="124" t="s">
        <v>397</v>
      </c>
      <c r="B20" s="124" t="s">
        <v>399</v>
      </c>
      <c r="C20" s="124" t="s">
        <v>400</v>
      </c>
      <c r="D20" s="124">
        <v>13</v>
      </c>
      <c r="E20" s="125">
        <v>437528</v>
      </c>
      <c r="F20" s="124" t="s">
        <v>907</v>
      </c>
    </row>
    <row r="21" spans="1:6">
      <c r="A21" s="124" t="s">
        <v>465</v>
      </c>
      <c r="B21" s="124" t="s">
        <v>467</v>
      </c>
      <c r="C21" s="124" t="s">
        <v>468</v>
      </c>
      <c r="D21" s="124">
        <v>16</v>
      </c>
      <c r="E21" s="125">
        <v>465432</v>
      </c>
      <c r="F21" s="124" t="s">
        <v>910</v>
      </c>
    </row>
    <row r="22" spans="1:6">
      <c r="A22" s="124" t="s">
        <v>508</v>
      </c>
      <c r="B22" s="124" t="s">
        <v>518</v>
      </c>
      <c r="C22" s="124" t="s">
        <v>519</v>
      </c>
      <c r="D22" s="124">
        <v>1</v>
      </c>
      <c r="E22" s="125">
        <v>350305</v>
      </c>
      <c r="F22" s="124" t="s">
        <v>910</v>
      </c>
    </row>
    <row r="23" spans="1:6">
      <c r="A23" s="124" t="s">
        <v>608</v>
      </c>
      <c r="B23" s="124" t="s">
        <v>609</v>
      </c>
      <c r="C23" s="124" t="s">
        <v>610</v>
      </c>
      <c r="D23" s="124">
        <v>14</v>
      </c>
      <c r="E23" s="125">
        <v>391901</v>
      </c>
      <c r="F23" s="124" t="s">
        <v>907</v>
      </c>
    </row>
    <row r="24" spans="1:6">
      <c r="A24" s="124" t="s">
        <v>673</v>
      </c>
      <c r="B24" s="124" t="s">
        <v>252</v>
      </c>
      <c r="C24" s="124" t="s">
        <v>674</v>
      </c>
      <c r="D24" s="124">
        <v>8</v>
      </c>
      <c r="E24" s="125">
        <v>416822</v>
      </c>
      <c r="F24" s="124" t="s">
        <v>907</v>
      </c>
    </row>
    <row r="25" spans="1:6">
      <c r="A25" s="124" t="s">
        <v>691</v>
      </c>
      <c r="B25" s="124" t="s">
        <v>252</v>
      </c>
      <c r="C25" s="124" t="s">
        <v>692</v>
      </c>
      <c r="D25" s="124">
        <v>1</v>
      </c>
      <c r="E25" s="125">
        <v>465680</v>
      </c>
      <c r="F25" s="124" t="s">
        <v>907</v>
      </c>
    </row>
    <row r="26" spans="1:6">
      <c r="A26" s="124" t="s">
        <v>715</v>
      </c>
      <c r="B26" s="124" t="s">
        <v>716</v>
      </c>
      <c r="C26" s="124" t="s">
        <v>717</v>
      </c>
      <c r="D26" s="124">
        <v>8</v>
      </c>
      <c r="E26" s="125">
        <v>404925</v>
      </c>
      <c r="F26" s="124" t="s">
        <v>910</v>
      </c>
    </row>
    <row r="27" spans="1:6">
      <c r="A27" s="124" t="s">
        <v>719</v>
      </c>
      <c r="B27" s="124" t="s">
        <v>720</v>
      </c>
      <c r="C27" s="124" t="s">
        <v>721</v>
      </c>
      <c r="D27" s="124">
        <v>16</v>
      </c>
      <c r="E27" s="125">
        <v>376859</v>
      </c>
      <c r="F27" s="124" t="s">
        <v>907</v>
      </c>
    </row>
    <row r="28" spans="1:6">
      <c r="A28" s="124" t="s">
        <v>316</v>
      </c>
      <c r="B28" s="124" t="s">
        <v>739</v>
      </c>
      <c r="C28" s="124" t="s">
        <v>740</v>
      </c>
      <c r="D28" s="124">
        <v>14</v>
      </c>
      <c r="E28" s="125">
        <v>411399</v>
      </c>
      <c r="F28" s="124" t="s">
        <v>907</v>
      </c>
    </row>
    <row r="29" spans="1:6">
      <c r="A29" s="124" t="s">
        <v>757</v>
      </c>
      <c r="B29" s="124" t="s">
        <v>252</v>
      </c>
      <c r="C29" s="124" t="s">
        <v>758</v>
      </c>
      <c r="D29" s="124">
        <v>5</v>
      </c>
      <c r="E29" s="125">
        <v>431656</v>
      </c>
      <c r="F29" s="124" t="s">
        <v>907</v>
      </c>
    </row>
  </sheetData>
  <pageMargins left="0.7" right="0.7" top="0.75" bottom="0.75" header="0.3" footer="0.3"/>
  <pageSetup orientation="landscape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6:F32"/>
  <sheetViews>
    <sheetView workbookViewId="0">
      <selection activeCell="F32" sqref="F32"/>
    </sheetView>
  </sheetViews>
  <sheetFormatPr baseColWidth="10" defaultRowHeight="12.75"/>
  <cols>
    <col min="1" max="1" width="17.42578125" bestFit="1" customWidth="1"/>
    <col min="2" max="2" width="19.42578125" bestFit="1" customWidth="1"/>
    <col min="3" max="3" width="17.7109375" bestFit="1" customWidth="1"/>
  </cols>
  <sheetData>
    <row r="16" spans="1:6">
      <c r="A16" s="123" t="s">
        <v>929</v>
      </c>
      <c r="B16" s="123" t="s">
        <v>930</v>
      </c>
      <c r="C16" s="123" t="s">
        <v>134</v>
      </c>
      <c r="D16" s="123" t="s">
        <v>931</v>
      </c>
      <c r="E16" s="123" t="s">
        <v>139</v>
      </c>
      <c r="F16" s="123" t="s">
        <v>932</v>
      </c>
    </row>
    <row r="17" spans="1:6">
      <c r="A17" s="124" t="s">
        <v>178</v>
      </c>
      <c r="B17" s="124" t="s">
        <v>184</v>
      </c>
      <c r="C17" s="124" t="s">
        <v>187</v>
      </c>
      <c r="D17" s="124">
        <v>8</v>
      </c>
      <c r="E17" s="125">
        <v>386271</v>
      </c>
      <c r="F17" s="124" t="s">
        <v>907</v>
      </c>
    </row>
    <row r="18" spans="1:6">
      <c r="A18" s="124" t="s">
        <v>244</v>
      </c>
      <c r="B18" s="124" t="s">
        <v>245</v>
      </c>
      <c r="C18" s="124" t="s">
        <v>247</v>
      </c>
      <c r="D18" s="124">
        <v>18</v>
      </c>
      <c r="E18" s="125">
        <v>436735</v>
      </c>
      <c r="F18" s="124" t="s">
        <v>907</v>
      </c>
    </row>
    <row r="19" spans="1:6">
      <c r="A19" s="124" t="s">
        <v>244</v>
      </c>
      <c r="B19" s="124" t="s">
        <v>252</v>
      </c>
      <c r="C19" s="124" t="s">
        <v>253</v>
      </c>
      <c r="D19" s="124">
        <v>13</v>
      </c>
      <c r="E19" s="125">
        <v>300789</v>
      </c>
      <c r="F19" s="124" t="s">
        <v>910</v>
      </c>
    </row>
    <row r="20" spans="1:6">
      <c r="A20" s="124" t="s">
        <v>292</v>
      </c>
      <c r="B20" s="124" t="s">
        <v>293</v>
      </c>
      <c r="C20" s="124" t="s">
        <v>294</v>
      </c>
      <c r="D20" s="124">
        <v>13</v>
      </c>
      <c r="E20" s="125">
        <v>335140</v>
      </c>
      <c r="F20" s="124" t="s">
        <v>910</v>
      </c>
    </row>
    <row r="21" spans="1:6">
      <c r="A21" s="124" t="s">
        <v>340</v>
      </c>
      <c r="B21" s="124" t="s">
        <v>340</v>
      </c>
      <c r="C21" s="124" t="s">
        <v>350</v>
      </c>
      <c r="D21" s="124">
        <v>19</v>
      </c>
      <c r="E21" s="125">
        <v>393492</v>
      </c>
      <c r="F21" s="124" t="s">
        <v>910</v>
      </c>
    </row>
    <row r="22" spans="1:6">
      <c r="A22" s="124" t="s">
        <v>362</v>
      </c>
      <c r="B22" s="124" t="s">
        <v>368</v>
      </c>
      <c r="C22" s="124" t="s">
        <v>369</v>
      </c>
      <c r="D22" s="124">
        <v>5</v>
      </c>
      <c r="E22" s="125">
        <v>385834</v>
      </c>
      <c r="F22" s="124" t="s">
        <v>907</v>
      </c>
    </row>
    <row r="23" spans="1:6">
      <c r="A23" s="124" t="s">
        <v>374</v>
      </c>
      <c r="B23" s="124" t="s">
        <v>375</v>
      </c>
      <c r="C23" s="124" t="s">
        <v>377</v>
      </c>
      <c r="D23" s="124">
        <v>2</v>
      </c>
      <c r="E23" s="125">
        <v>329204</v>
      </c>
      <c r="F23" s="124" t="s">
        <v>907</v>
      </c>
    </row>
    <row r="24" spans="1:6">
      <c r="A24" s="124" t="s">
        <v>424</v>
      </c>
      <c r="B24" s="124" t="s">
        <v>425</v>
      </c>
      <c r="C24" s="124" t="s">
        <v>426</v>
      </c>
      <c r="D24" s="124">
        <v>12</v>
      </c>
      <c r="E24" s="125">
        <v>448482</v>
      </c>
      <c r="F24" s="124" t="s">
        <v>910</v>
      </c>
    </row>
    <row r="25" spans="1:6">
      <c r="A25" s="124" t="s">
        <v>555</v>
      </c>
      <c r="B25" s="124" t="s">
        <v>556</v>
      </c>
      <c r="C25" s="124" t="s">
        <v>558</v>
      </c>
      <c r="D25" s="124">
        <v>10</v>
      </c>
      <c r="E25" s="125">
        <v>444330</v>
      </c>
      <c r="F25" s="124" t="s">
        <v>907</v>
      </c>
    </row>
    <row r="26" spans="1:6">
      <c r="A26" s="124" t="s">
        <v>622</v>
      </c>
      <c r="B26" s="124" t="s">
        <v>623</v>
      </c>
      <c r="C26" s="124" t="s">
        <v>624</v>
      </c>
      <c r="D26" s="124">
        <v>8</v>
      </c>
      <c r="E26" s="125">
        <v>448150</v>
      </c>
      <c r="F26" s="124" t="s">
        <v>907</v>
      </c>
    </row>
    <row r="27" spans="1:6">
      <c r="A27" s="124" t="s">
        <v>626</v>
      </c>
      <c r="B27" s="124" t="s">
        <v>627</v>
      </c>
      <c r="C27" s="124" t="s">
        <v>628</v>
      </c>
      <c r="D27" s="124">
        <v>8</v>
      </c>
      <c r="E27" s="125">
        <v>400029</v>
      </c>
      <c r="F27" s="124" t="s">
        <v>907</v>
      </c>
    </row>
    <row r="28" spans="1:6">
      <c r="A28" s="124" t="s">
        <v>676</v>
      </c>
      <c r="B28" s="124" t="s">
        <v>677</v>
      </c>
      <c r="C28" s="124" t="s">
        <v>678</v>
      </c>
      <c r="D28" s="124">
        <v>4</v>
      </c>
      <c r="E28" s="125">
        <v>401295</v>
      </c>
      <c r="F28" s="124" t="s">
        <v>910</v>
      </c>
    </row>
    <row r="29" spans="1:6">
      <c r="A29" s="124" t="s">
        <v>702</v>
      </c>
      <c r="B29" s="124" t="s">
        <v>647</v>
      </c>
      <c r="C29" s="124" t="s">
        <v>334</v>
      </c>
      <c r="D29" s="124">
        <v>2</v>
      </c>
      <c r="E29" s="125">
        <v>415641</v>
      </c>
      <c r="F29" s="124" t="s">
        <v>910</v>
      </c>
    </row>
    <row r="30" spans="1:6">
      <c r="A30" s="124" t="s">
        <v>467</v>
      </c>
      <c r="B30" s="124" t="s">
        <v>783</v>
      </c>
      <c r="C30" s="124" t="s">
        <v>784</v>
      </c>
      <c r="D30" s="124">
        <v>21</v>
      </c>
      <c r="E30" s="125">
        <v>429608</v>
      </c>
      <c r="F30" s="124" t="s">
        <v>907</v>
      </c>
    </row>
    <row r="31" spans="1:6">
      <c r="A31" s="124" t="s">
        <v>792</v>
      </c>
      <c r="B31" s="124" t="s">
        <v>485</v>
      </c>
      <c r="C31" s="124" t="s">
        <v>793</v>
      </c>
      <c r="D31" s="124">
        <v>8</v>
      </c>
      <c r="E31" s="125">
        <v>378684</v>
      </c>
      <c r="F31" s="124" t="s">
        <v>910</v>
      </c>
    </row>
    <row r="32" spans="1:6">
      <c r="A32" s="124" t="s">
        <v>836</v>
      </c>
      <c r="B32" s="124" t="s">
        <v>837</v>
      </c>
      <c r="C32" s="124" t="s">
        <v>838</v>
      </c>
      <c r="D32" s="124">
        <v>15</v>
      </c>
      <c r="E32" s="125">
        <v>360824</v>
      </c>
      <c r="F32" s="124" t="s">
        <v>907</v>
      </c>
    </row>
  </sheetData>
  <pageMargins left="0.7" right="0.7" top="0.75" bottom="0.75" header="0.3" footer="0.3"/>
  <pageSetup orientation="landscape" verticalDpi="3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F25"/>
  <sheetViews>
    <sheetView workbookViewId="0">
      <selection activeCell="B29" sqref="B29"/>
    </sheetView>
  </sheetViews>
  <sheetFormatPr baseColWidth="10" defaultRowHeight="12.75"/>
  <cols>
    <col min="1" max="1" width="17.42578125" bestFit="1" customWidth="1"/>
    <col min="2" max="2" width="19.42578125" bestFit="1" customWidth="1"/>
    <col min="3" max="3" width="19.28515625" bestFit="1" customWidth="1"/>
    <col min="4" max="4" width="12.7109375" bestFit="1" customWidth="1"/>
    <col min="5" max="6" width="11.140625" bestFit="1" customWidth="1"/>
  </cols>
  <sheetData>
    <row r="1" spans="1:6">
      <c r="A1" s="131"/>
      <c r="B1" s="131"/>
      <c r="C1" s="131"/>
      <c r="D1" s="131"/>
      <c r="E1" s="131"/>
      <c r="F1" s="131"/>
    </row>
    <row r="2" spans="1:6">
      <c r="A2" s="132"/>
      <c r="B2" s="132"/>
      <c r="C2" s="132"/>
      <c r="D2" s="132"/>
      <c r="E2" s="133"/>
      <c r="F2" s="132"/>
    </row>
    <row r="3" spans="1:6">
      <c r="A3" s="132"/>
      <c r="B3" s="132"/>
      <c r="C3" s="132"/>
      <c r="D3" s="132"/>
      <c r="E3" s="133"/>
      <c r="F3" s="132"/>
    </row>
    <row r="4" spans="1:6">
      <c r="A4" s="132"/>
      <c r="B4" s="132"/>
      <c r="C4" s="132"/>
      <c r="D4" s="132"/>
      <c r="E4" s="133"/>
      <c r="F4" s="132"/>
    </row>
    <row r="5" spans="1:6">
      <c r="A5" s="132"/>
      <c r="B5" s="132"/>
      <c r="C5" s="132"/>
      <c r="D5" s="132"/>
      <c r="E5" s="133"/>
      <c r="F5" s="132"/>
    </row>
    <row r="6" spans="1:6">
      <c r="A6" s="132"/>
      <c r="B6" s="132"/>
      <c r="C6" s="132"/>
      <c r="D6" s="132"/>
      <c r="E6" s="133"/>
      <c r="F6" s="132"/>
    </row>
    <row r="7" spans="1:6">
      <c r="A7" s="132"/>
      <c r="B7" s="132"/>
      <c r="C7" s="132"/>
      <c r="D7" s="132"/>
      <c r="E7" s="133"/>
      <c r="F7" s="132"/>
    </row>
    <row r="8" spans="1:6">
      <c r="A8" s="132"/>
      <c r="B8" s="132"/>
      <c r="C8" s="132"/>
      <c r="D8" s="132"/>
      <c r="E8" s="133"/>
      <c r="F8" s="132"/>
    </row>
    <row r="9" spans="1:6">
      <c r="A9" s="132"/>
      <c r="B9" s="132"/>
      <c r="C9" s="132"/>
      <c r="D9" s="132"/>
      <c r="E9" s="133"/>
      <c r="F9" s="132"/>
    </row>
    <row r="10" spans="1:6">
      <c r="A10" s="132"/>
      <c r="B10" s="132"/>
      <c r="C10" s="132"/>
      <c r="D10" s="132"/>
      <c r="E10" s="133"/>
      <c r="F10" s="132"/>
    </row>
    <row r="16" spans="1:6">
      <c r="A16" s="123" t="s">
        <v>929</v>
      </c>
      <c r="B16" s="123" t="s">
        <v>930</v>
      </c>
      <c r="C16" s="123" t="s">
        <v>134</v>
      </c>
      <c r="D16" s="123" t="s">
        <v>931</v>
      </c>
      <c r="E16" s="123" t="s">
        <v>139</v>
      </c>
      <c r="F16" s="123" t="s">
        <v>932</v>
      </c>
    </row>
    <row r="17" spans="1:6">
      <c r="A17" s="124" t="s">
        <v>311</v>
      </c>
      <c r="B17" s="124" t="s">
        <v>313</v>
      </c>
      <c r="C17" s="124" t="s">
        <v>315</v>
      </c>
      <c r="D17" s="124">
        <v>10</v>
      </c>
      <c r="E17" s="125">
        <v>200604</v>
      </c>
      <c r="F17" s="124" t="s">
        <v>910</v>
      </c>
    </row>
    <row r="18" spans="1:6">
      <c r="A18" s="124" t="s">
        <v>508</v>
      </c>
      <c r="B18" s="124" t="s">
        <v>510</v>
      </c>
      <c r="C18" s="124" t="s">
        <v>511</v>
      </c>
      <c r="D18" s="124">
        <v>8</v>
      </c>
      <c r="E18" s="125">
        <v>246571</v>
      </c>
      <c r="F18" s="124" t="s">
        <v>910</v>
      </c>
    </row>
    <row r="19" spans="1:6">
      <c r="A19" s="124" t="s">
        <v>203</v>
      </c>
      <c r="B19" s="124" t="s">
        <v>588</v>
      </c>
      <c r="C19" s="124" t="s">
        <v>589</v>
      </c>
      <c r="D19" s="124">
        <v>12</v>
      </c>
      <c r="E19" s="125">
        <v>248955</v>
      </c>
      <c r="F19" s="124" t="s">
        <v>907</v>
      </c>
    </row>
    <row r="20" spans="1:6">
      <c r="A20" s="124" t="s">
        <v>612</v>
      </c>
      <c r="B20" s="124"/>
      <c r="C20" s="124" t="s">
        <v>613</v>
      </c>
      <c r="D20" s="124">
        <v>6</v>
      </c>
      <c r="E20" s="125">
        <v>237521</v>
      </c>
      <c r="F20" s="124" t="s">
        <v>910</v>
      </c>
    </row>
    <row r="21" spans="1:6">
      <c r="A21" s="124" t="s">
        <v>630</v>
      </c>
      <c r="B21" s="124" t="s">
        <v>631</v>
      </c>
      <c r="C21" s="124" t="s">
        <v>632</v>
      </c>
      <c r="D21" s="124">
        <v>3</v>
      </c>
      <c r="E21" s="125">
        <v>227562</v>
      </c>
      <c r="F21" s="124" t="s">
        <v>907</v>
      </c>
    </row>
    <row r="22" spans="1:6">
      <c r="A22" s="124" t="s">
        <v>662</v>
      </c>
      <c r="B22" s="124" t="s">
        <v>663</v>
      </c>
      <c r="C22" s="124" t="s">
        <v>664</v>
      </c>
      <c r="D22" s="124">
        <v>22</v>
      </c>
      <c r="E22" s="125">
        <v>233646</v>
      </c>
      <c r="F22" s="124" t="s">
        <v>907</v>
      </c>
    </row>
    <row r="23" spans="1:6">
      <c r="A23" s="124" t="s">
        <v>704</v>
      </c>
      <c r="B23" s="124" t="s">
        <v>259</v>
      </c>
      <c r="C23" s="124" t="s">
        <v>705</v>
      </c>
      <c r="D23" s="124">
        <v>13</v>
      </c>
      <c r="E23" s="125">
        <v>218007</v>
      </c>
      <c r="F23" s="124" t="s">
        <v>910</v>
      </c>
    </row>
    <row r="24" spans="1:6">
      <c r="A24" s="124" t="s">
        <v>723</v>
      </c>
      <c r="B24" s="124" t="s">
        <v>724</v>
      </c>
      <c r="C24" s="124" t="s">
        <v>725</v>
      </c>
      <c r="D24" s="124">
        <v>6</v>
      </c>
      <c r="E24" s="125">
        <v>225507</v>
      </c>
      <c r="F24" s="124" t="s">
        <v>910</v>
      </c>
    </row>
    <row r="25" spans="1:6">
      <c r="A25" s="124" t="s">
        <v>816</v>
      </c>
      <c r="B25" s="124" t="s">
        <v>817</v>
      </c>
      <c r="C25" s="124" t="s">
        <v>818</v>
      </c>
      <c r="D25" s="124">
        <v>12</v>
      </c>
      <c r="E25" s="125">
        <v>215914</v>
      </c>
      <c r="F25" s="124" t="s">
        <v>907</v>
      </c>
    </row>
  </sheetData>
  <pageMargins left="0.7" right="0.7" top="0.75" bottom="0.75" header="0.3" footer="0.3"/>
  <pageSetup orientation="landscape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6:F28"/>
  <sheetViews>
    <sheetView workbookViewId="0">
      <selection activeCell="D32" sqref="D32"/>
    </sheetView>
  </sheetViews>
  <sheetFormatPr baseColWidth="10" defaultRowHeight="12.75"/>
  <cols>
    <col min="1" max="1" width="17.42578125" bestFit="1" customWidth="1"/>
    <col min="2" max="2" width="19.42578125" bestFit="1" customWidth="1"/>
    <col min="3" max="3" width="18.7109375" bestFit="1" customWidth="1"/>
    <col min="4" max="5" width="12.7109375" bestFit="1" customWidth="1"/>
  </cols>
  <sheetData>
    <row r="16" spans="1:6">
      <c r="A16" s="123" t="s">
        <v>929</v>
      </c>
      <c r="B16" s="123" t="s">
        <v>930</v>
      </c>
      <c r="C16" s="123" t="s">
        <v>134</v>
      </c>
      <c r="D16" s="123" t="s">
        <v>931</v>
      </c>
      <c r="E16" s="123" t="s">
        <v>139</v>
      </c>
      <c r="F16" s="123" t="s">
        <v>932</v>
      </c>
    </row>
    <row r="17" spans="1:6">
      <c r="A17" s="124" t="s">
        <v>405</v>
      </c>
      <c r="B17" s="124" t="s">
        <v>406</v>
      </c>
      <c r="C17" s="124" t="s">
        <v>407</v>
      </c>
      <c r="D17" s="124">
        <v>6</v>
      </c>
      <c r="E17" s="125">
        <v>1495675</v>
      </c>
      <c r="F17" s="124" t="s">
        <v>907</v>
      </c>
    </row>
    <row r="18" spans="1:6">
      <c r="A18" s="124" t="s">
        <v>280</v>
      </c>
      <c r="B18" s="124" t="s">
        <v>485</v>
      </c>
      <c r="C18" s="124" t="s">
        <v>486</v>
      </c>
      <c r="D18" s="124">
        <v>5</v>
      </c>
      <c r="E18" s="125">
        <v>1855041</v>
      </c>
      <c r="F18" s="124" t="s">
        <v>907</v>
      </c>
    </row>
    <row r="19" spans="1:6">
      <c r="A19" s="124" t="s">
        <v>574</v>
      </c>
      <c r="B19" s="124" t="s">
        <v>549</v>
      </c>
      <c r="C19" s="124" t="s">
        <v>550</v>
      </c>
      <c r="D19" s="124">
        <v>3</v>
      </c>
      <c r="E19" s="125">
        <v>1382404</v>
      </c>
      <c r="F19" s="124" t="s">
        <v>910</v>
      </c>
    </row>
    <row r="20" spans="1:6">
      <c r="A20" s="124" t="s">
        <v>603</v>
      </c>
      <c r="B20" s="124" t="s">
        <v>604</v>
      </c>
      <c r="C20" s="124" t="s">
        <v>606</v>
      </c>
      <c r="D20" s="124">
        <v>10</v>
      </c>
      <c r="E20" s="125">
        <v>1764332</v>
      </c>
      <c r="F20" s="124" t="s">
        <v>910</v>
      </c>
    </row>
    <row r="21" spans="1:6">
      <c r="A21" s="124" t="s">
        <v>651</v>
      </c>
      <c r="B21" s="124" t="s">
        <v>652</v>
      </c>
      <c r="C21" s="124" t="s">
        <v>653</v>
      </c>
      <c r="D21" s="124">
        <v>13</v>
      </c>
      <c r="E21" s="125">
        <v>1265553</v>
      </c>
      <c r="F21" s="124" t="s">
        <v>907</v>
      </c>
    </row>
    <row r="22" spans="1:6">
      <c r="A22" s="124" t="s">
        <v>687</v>
      </c>
      <c r="B22" s="124" t="s">
        <v>688</v>
      </c>
      <c r="C22" s="124" t="s">
        <v>689</v>
      </c>
      <c r="D22" s="124">
        <v>5</v>
      </c>
      <c r="E22" s="125">
        <v>1765004</v>
      </c>
      <c r="F22" s="124" t="s">
        <v>907</v>
      </c>
    </row>
    <row r="23" spans="1:6">
      <c r="A23" s="124" t="s">
        <v>711</v>
      </c>
      <c r="B23" s="124" t="s">
        <v>712</v>
      </c>
      <c r="C23" s="124" t="s">
        <v>713</v>
      </c>
      <c r="D23" s="124">
        <v>11</v>
      </c>
      <c r="E23" s="125">
        <v>1314637</v>
      </c>
      <c r="F23" s="124" t="s">
        <v>907</v>
      </c>
    </row>
    <row r="24" spans="1:6">
      <c r="A24" s="124" t="s">
        <v>728</v>
      </c>
      <c r="B24" s="124" t="s">
        <v>729</v>
      </c>
      <c r="C24" s="124" t="s">
        <v>730</v>
      </c>
      <c r="D24" s="124">
        <v>16</v>
      </c>
      <c r="E24" s="125">
        <v>1903013</v>
      </c>
      <c r="F24" s="124" t="s">
        <v>907</v>
      </c>
    </row>
    <row r="25" spans="1:6">
      <c r="A25" s="124" t="s">
        <v>745</v>
      </c>
      <c r="B25" s="124" t="s">
        <v>746</v>
      </c>
      <c r="C25" s="124" t="s">
        <v>747</v>
      </c>
      <c r="D25" s="124">
        <v>2</v>
      </c>
      <c r="E25" s="125">
        <v>1686150</v>
      </c>
      <c r="F25" s="124" t="s">
        <v>907</v>
      </c>
    </row>
    <row r="26" spans="1:6">
      <c r="A26" s="124" t="s">
        <v>764</v>
      </c>
      <c r="B26" s="124" t="s">
        <v>765</v>
      </c>
      <c r="C26" s="124" t="s">
        <v>758</v>
      </c>
      <c r="D26" s="124">
        <v>14</v>
      </c>
      <c r="E26" s="125">
        <v>1853438</v>
      </c>
      <c r="F26" s="124" t="s">
        <v>907</v>
      </c>
    </row>
    <row r="27" spans="1:6">
      <c r="A27" s="124" t="s">
        <v>779</v>
      </c>
      <c r="B27" s="124" t="s">
        <v>780</v>
      </c>
      <c r="C27" s="124" t="s">
        <v>781</v>
      </c>
      <c r="D27" s="124">
        <v>17</v>
      </c>
      <c r="E27" s="125">
        <v>1875785</v>
      </c>
      <c r="F27" s="124" t="s">
        <v>907</v>
      </c>
    </row>
    <row r="28" spans="1:6">
      <c r="A28" s="124" t="s">
        <v>789</v>
      </c>
      <c r="B28" s="124" t="s">
        <v>790</v>
      </c>
      <c r="C28" s="124" t="s">
        <v>334</v>
      </c>
      <c r="D28" s="124">
        <v>11</v>
      </c>
      <c r="E28" s="125">
        <v>1894931</v>
      </c>
      <c r="F28" s="124" t="s">
        <v>907</v>
      </c>
    </row>
  </sheetData>
  <pageMargins left="0.7" right="0.7" top="0.75" bottom="0.75" header="0.3" footer="0.3"/>
  <pageSetup orientation="landscape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6:F28"/>
  <sheetViews>
    <sheetView workbookViewId="0">
      <selection activeCell="H14" sqref="H14"/>
    </sheetView>
  </sheetViews>
  <sheetFormatPr baseColWidth="10" defaultRowHeight="12.75"/>
  <cols>
    <col min="1" max="1" width="17.42578125" bestFit="1" customWidth="1"/>
    <col min="2" max="2" width="19.42578125" bestFit="1" customWidth="1"/>
    <col min="3" max="3" width="17.7109375" bestFit="1" customWidth="1"/>
    <col min="4" max="4" width="12.7109375" bestFit="1" customWidth="1"/>
    <col min="5" max="5" width="11.140625" bestFit="1" customWidth="1"/>
  </cols>
  <sheetData>
    <row r="16" spans="1:6">
      <c r="A16" s="123" t="s">
        <v>929</v>
      </c>
      <c r="B16" s="123" t="s">
        <v>930</v>
      </c>
      <c r="C16" s="123" t="s">
        <v>134</v>
      </c>
      <c r="D16" s="123" t="s">
        <v>931</v>
      </c>
      <c r="E16" s="123" t="s">
        <v>139</v>
      </c>
      <c r="F16" s="123" t="s">
        <v>932</v>
      </c>
    </row>
    <row r="17" spans="1:6">
      <c r="A17" s="124" t="s">
        <v>160</v>
      </c>
      <c r="B17" s="124" t="s">
        <v>161</v>
      </c>
      <c r="C17" s="124" t="s">
        <v>162</v>
      </c>
      <c r="D17" s="124">
        <v>2</v>
      </c>
      <c r="E17" s="125">
        <v>527137</v>
      </c>
      <c r="F17" s="124" t="s">
        <v>910</v>
      </c>
    </row>
    <row r="18" spans="1:6">
      <c r="A18" s="124" t="s">
        <v>202</v>
      </c>
      <c r="B18" s="124" t="s">
        <v>216</v>
      </c>
      <c r="C18" s="124" t="s">
        <v>218</v>
      </c>
      <c r="D18" s="124">
        <v>7</v>
      </c>
      <c r="E18" s="125">
        <v>523109</v>
      </c>
      <c r="F18" s="124" t="s">
        <v>907</v>
      </c>
    </row>
    <row r="19" spans="1:6">
      <c r="A19" s="124" t="s">
        <v>340</v>
      </c>
      <c r="B19" s="124" t="s">
        <v>342</v>
      </c>
      <c r="C19" s="124" t="s">
        <v>343</v>
      </c>
      <c r="D19" s="124">
        <v>22</v>
      </c>
      <c r="E19" s="125">
        <v>499565</v>
      </c>
      <c r="F19" s="124" t="s">
        <v>910</v>
      </c>
    </row>
    <row r="20" spans="1:6">
      <c r="A20" s="124" t="s">
        <v>354</v>
      </c>
      <c r="B20" s="124" t="s">
        <v>355</v>
      </c>
      <c r="C20" s="124" t="s">
        <v>356</v>
      </c>
      <c r="D20" s="124">
        <v>20</v>
      </c>
      <c r="E20" s="125">
        <v>420912</v>
      </c>
      <c r="F20" s="124" t="s">
        <v>910</v>
      </c>
    </row>
    <row r="21" spans="1:6">
      <c r="A21" s="124" t="s">
        <v>391</v>
      </c>
      <c r="B21" s="124" t="s">
        <v>392</v>
      </c>
      <c r="C21" s="124" t="s">
        <v>393</v>
      </c>
      <c r="D21" s="124">
        <v>15</v>
      </c>
      <c r="E21" s="125">
        <v>454778</v>
      </c>
      <c r="F21" s="124" t="s">
        <v>910</v>
      </c>
    </row>
    <row r="22" spans="1:6">
      <c r="A22" s="124" t="s">
        <v>415</v>
      </c>
      <c r="B22" s="124" t="s">
        <v>417</v>
      </c>
      <c r="C22" s="124" t="s">
        <v>334</v>
      </c>
      <c r="D22" s="124">
        <v>19</v>
      </c>
      <c r="E22" s="125">
        <v>521836</v>
      </c>
      <c r="F22" s="124" t="s">
        <v>907</v>
      </c>
    </row>
    <row r="23" spans="1:6">
      <c r="A23" s="124" t="s">
        <v>525</v>
      </c>
      <c r="B23" s="124" t="s">
        <v>536</v>
      </c>
      <c r="C23" s="124" t="s">
        <v>537</v>
      </c>
      <c r="D23" s="124">
        <v>16</v>
      </c>
      <c r="E23" s="125">
        <v>549045</v>
      </c>
      <c r="F23" s="124" t="s">
        <v>907</v>
      </c>
    </row>
    <row r="24" spans="1:6">
      <c r="A24" s="124" t="s">
        <v>526</v>
      </c>
      <c r="B24" s="124" t="s">
        <v>595</v>
      </c>
      <c r="C24" s="124" t="s">
        <v>597</v>
      </c>
      <c r="D24" s="124">
        <v>16</v>
      </c>
      <c r="E24" s="125">
        <v>579243</v>
      </c>
      <c r="F24" s="124" t="s">
        <v>907</v>
      </c>
    </row>
    <row r="25" spans="1:6">
      <c r="A25" s="124" t="s">
        <v>642</v>
      </c>
      <c r="B25" s="124" t="s">
        <v>643</v>
      </c>
      <c r="C25" s="124" t="s">
        <v>644</v>
      </c>
      <c r="D25" s="124">
        <v>20</v>
      </c>
      <c r="E25" s="125">
        <v>451540</v>
      </c>
      <c r="F25" s="124" t="s">
        <v>910</v>
      </c>
    </row>
    <row r="26" spans="1:6">
      <c r="A26" s="124" t="s">
        <v>646</v>
      </c>
      <c r="B26" s="124" t="s">
        <v>647</v>
      </c>
      <c r="C26" s="124" t="s">
        <v>648</v>
      </c>
      <c r="D26" s="124">
        <v>8</v>
      </c>
      <c r="E26" s="125">
        <v>438657</v>
      </c>
      <c r="F26" s="124" t="s">
        <v>910</v>
      </c>
    </row>
    <row r="27" spans="1:6">
      <c r="A27" s="124" t="s">
        <v>823</v>
      </c>
      <c r="B27" s="124" t="s">
        <v>824</v>
      </c>
      <c r="C27" s="124" t="s">
        <v>725</v>
      </c>
      <c r="D27" s="124">
        <v>15</v>
      </c>
      <c r="E27" s="125">
        <v>585529</v>
      </c>
      <c r="F27" s="124" t="s">
        <v>910</v>
      </c>
    </row>
    <row r="28" spans="1:6">
      <c r="A28" s="124" t="s">
        <v>830</v>
      </c>
      <c r="B28" s="124" t="s">
        <v>485</v>
      </c>
      <c r="C28" s="124" t="s">
        <v>831</v>
      </c>
      <c r="D28" s="124">
        <v>20</v>
      </c>
      <c r="E28" s="125">
        <v>465676</v>
      </c>
      <c r="F28" s="124" t="s">
        <v>907</v>
      </c>
    </row>
  </sheetData>
  <pageMargins left="0.7" right="0.7" top="0.75" bottom="0.75" header="0.3" footer="0.3"/>
  <pageSetup orientation="landscape" verticalDpi="3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6:F26"/>
  <sheetViews>
    <sheetView workbookViewId="0">
      <selection activeCell="J7" sqref="J7"/>
    </sheetView>
  </sheetViews>
  <sheetFormatPr baseColWidth="10" defaultRowHeight="12.75"/>
  <cols>
    <col min="1" max="1" width="17.42578125" bestFit="1" customWidth="1"/>
    <col min="2" max="2" width="19.42578125" bestFit="1" customWidth="1"/>
    <col min="3" max="3" width="21.7109375" bestFit="1" customWidth="1"/>
  </cols>
  <sheetData>
    <row r="16" spans="1:6">
      <c r="A16" s="123" t="s">
        <v>929</v>
      </c>
      <c r="B16" s="123" t="s">
        <v>930</v>
      </c>
      <c r="C16" s="123" t="s">
        <v>134</v>
      </c>
      <c r="D16" s="123" t="s">
        <v>931</v>
      </c>
      <c r="E16" s="123" t="s">
        <v>139</v>
      </c>
      <c r="F16" s="123" t="s">
        <v>932</v>
      </c>
    </row>
    <row r="17" spans="1:6">
      <c r="A17" s="124" t="s">
        <v>301</v>
      </c>
      <c r="B17" s="124" t="s">
        <v>302</v>
      </c>
      <c r="C17" s="124" t="s">
        <v>304</v>
      </c>
      <c r="D17" s="124">
        <v>22</v>
      </c>
      <c r="E17" s="125">
        <v>481771</v>
      </c>
      <c r="F17" s="124" t="s">
        <v>907</v>
      </c>
    </row>
    <row r="18" spans="1:6">
      <c r="A18" s="124" t="s">
        <v>331</v>
      </c>
      <c r="B18" s="124"/>
      <c r="C18" s="124" t="s">
        <v>334</v>
      </c>
      <c r="D18" s="124">
        <v>21</v>
      </c>
      <c r="E18" s="125">
        <v>407245</v>
      </c>
      <c r="F18" s="124" t="s">
        <v>907</v>
      </c>
    </row>
    <row r="19" spans="1:6">
      <c r="A19" s="124" t="s">
        <v>382</v>
      </c>
      <c r="B19" s="124" t="s">
        <v>383</v>
      </c>
      <c r="C19" s="124" t="s">
        <v>384</v>
      </c>
      <c r="D19" s="124">
        <v>3</v>
      </c>
      <c r="E19" s="125">
        <v>342616</v>
      </c>
      <c r="F19" s="124" t="s">
        <v>910</v>
      </c>
    </row>
    <row r="20" spans="1:6">
      <c r="A20" s="124" t="s">
        <v>476</v>
      </c>
      <c r="B20" s="124" t="s">
        <v>477</v>
      </c>
      <c r="C20" s="124" t="s">
        <v>479</v>
      </c>
      <c r="D20" s="124">
        <v>5</v>
      </c>
      <c r="E20" s="125">
        <v>319134</v>
      </c>
      <c r="F20" s="124" t="s">
        <v>910</v>
      </c>
    </row>
    <row r="21" spans="1:6">
      <c r="A21" s="124" t="s">
        <v>635</v>
      </c>
      <c r="B21" s="124" t="s">
        <v>639</v>
      </c>
      <c r="C21" s="124" t="s">
        <v>640</v>
      </c>
      <c r="D21" s="124">
        <v>7</v>
      </c>
      <c r="E21" s="125">
        <v>433144</v>
      </c>
      <c r="F21" s="124" t="s">
        <v>910</v>
      </c>
    </row>
    <row r="22" spans="1:6">
      <c r="A22" s="124" t="s">
        <v>655</v>
      </c>
      <c r="B22" s="124" t="s">
        <v>656</v>
      </c>
      <c r="C22" s="124" t="s">
        <v>657</v>
      </c>
      <c r="D22" s="124">
        <v>8</v>
      </c>
      <c r="E22" s="125">
        <v>469188</v>
      </c>
      <c r="F22" s="124" t="s">
        <v>910</v>
      </c>
    </row>
    <row r="23" spans="1:6">
      <c r="A23" s="124" t="s">
        <v>392</v>
      </c>
      <c r="B23" s="124" t="s">
        <v>670</v>
      </c>
      <c r="C23" s="124" t="s">
        <v>671</v>
      </c>
      <c r="D23" s="124">
        <v>14</v>
      </c>
      <c r="E23" s="125">
        <v>460809</v>
      </c>
      <c r="F23" s="124" t="s">
        <v>907</v>
      </c>
    </row>
    <row r="24" spans="1:6">
      <c r="A24" s="124" t="s">
        <v>467</v>
      </c>
      <c r="B24" s="124" t="s">
        <v>786</v>
      </c>
      <c r="C24" s="124" t="s">
        <v>787</v>
      </c>
      <c r="D24" s="124">
        <v>19</v>
      </c>
      <c r="E24" s="125">
        <v>398338</v>
      </c>
      <c r="F24" s="124" t="s">
        <v>907</v>
      </c>
    </row>
    <row r="25" spans="1:6">
      <c r="A25" s="124" t="s">
        <v>812</v>
      </c>
      <c r="B25" s="124" t="s">
        <v>813</v>
      </c>
      <c r="C25" s="124" t="s">
        <v>814</v>
      </c>
      <c r="D25" s="124">
        <v>1</v>
      </c>
      <c r="E25" s="125">
        <v>425984</v>
      </c>
      <c r="F25" s="124" t="s">
        <v>910</v>
      </c>
    </row>
    <row r="26" spans="1:6">
      <c r="A26" s="124" t="s">
        <v>826</v>
      </c>
      <c r="B26" s="124" t="s">
        <v>827</v>
      </c>
      <c r="C26" s="124" t="s">
        <v>828</v>
      </c>
      <c r="D26" s="124">
        <v>6</v>
      </c>
      <c r="E26" s="125">
        <v>307227</v>
      </c>
      <c r="F26" s="124" t="s">
        <v>907</v>
      </c>
    </row>
  </sheetData>
  <pageMargins left="0.7" right="0.7" top="0.75" bottom="0.75" header="0.3" footer="0.3"/>
  <pageSetup orientation="landscape" verticalDpi="3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6:F33"/>
  <sheetViews>
    <sheetView workbookViewId="0">
      <selection activeCell="K15" sqref="K15"/>
    </sheetView>
  </sheetViews>
  <sheetFormatPr baseColWidth="10" defaultRowHeight="12.75"/>
  <cols>
    <col min="1" max="1" width="17.42578125" bestFit="1" customWidth="1"/>
    <col min="2" max="2" width="19.42578125" bestFit="1" customWidth="1"/>
    <col min="3" max="3" width="21.28515625" bestFit="1" customWidth="1"/>
  </cols>
  <sheetData>
    <row r="16" spans="1:6">
      <c r="A16" s="123" t="s">
        <v>929</v>
      </c>
      <c r="B16" s="123" t="s">
        <v>930</v>
      </c>
      <c r="C16" s="123" t="s">
        <v>134</v>
      </c>
      <c r="D16" s="123" t="s">
        <v>931</v>
      </c>
      <c r="E16" s="123" t="s">
        <v>139</v>
      </c>
      <c r="F16" s="123" t="s">
        <v>932</v>
      </c>
    </row>
    <row r="17" spans="1:6">
      <c r="A17" s="124" t="s">
        <v>202</v>
      </c>
      <c r="B17" s="124" t="s">
        <v>209</v>
      </c>
      <c r="C17" s="124" t="s">
        <v>210</v>
      </c>
      <c r="D17" s="124">
        <v>2</v>
      </c>
      <c r="E17" s="125">
        <v>772883</v>
      </c>
      <c r="F17" s="124" t="s">
        <v>907</v>
      </c>
    </row>
    <row r="18" spans="1:6">
      <c r="A18" s="124" t="s">
        <v>278</v>
      </c>
      <c r="B18" s="124" t="s">
        <v>280</v>
      </c>
      <c r="C18" s="124" t="s">
        <v>281</v>
      </c>
      <c r="D18" s="124">
        <v>9</v>
      </c>
      <c r="E18" s="125">
        <v>648609</v>
      </c>
      <c r="F18" s="124" t="s">
        <v>910</v>
      </c>
    </row>
    <row r="19" spans="1:6">
      <c r="A19" s="124" t="s">
        <v>362</v>
      </c>
      <c r="B19" s="124" t="s">
        <v>203</v>
      </c>
      <c r="C19" s="124" t="s">
        <v>260</v>
      </c>
      <c r="D19" s="124">
        <v>17</v>
      </c>
      <c r="E19" s="125">
        <v>650887</v>
      </c>
      <c r="F19" s="124" t="s">
        <v>907</v>
      </c>
    </row>
    <row r="20" spans="1:6">
      <c r="A20" s="124" t="s">
        <v>431</v>
      </c>
      <c r="B20" s="124" t="s">
        <v>432</v>
      </c>
      <c r="C20" s="124" t="s">
        <v>433</v>
      </c>
      <c r="D20" s="124">
        <v>18</v>
      </c>
      <c r="E20" s="125">
        <v>639676</v>
      </c>
      <c r="F20" s="124" t="s">
        <v>910</v>
      </c>
    </row>
    <row r="21" spans="1:6">
      <c r="A21" s="124" t="s">
        <v>431</v>
      </c>
      <c r="B21" s="124" t="s">
        <v>438</v>
      </c>
      <c r="C21" s="124" t="s">
        <v>440</v>
      </c>
      <c r="D21" s="124">
        <v>3</v>
      </c>
      <c r="E21" s="125">
        <v>772035</v>
      </c>
      <c r="F21" s="124" t="s">
        <v>907</v>
      </c>
    </row>
    <row r="22" spans="1:6">
      <c r="A22" s="124" t="s">
        <v>499</v>
      </c>
      <c r="B22" s="124" t="s">
        <v>500</v>
      </c>
      <c r="C22" s="124" t="s">
        <v>502</v>
      </c>
      <c r="D22" s="124">
        <v>22</v>
      </c>
      <c r="E22" s="125">
        <v>752628</v>
      </c>
      <c r="F22" s="124" t="s">
        <v>907</v>
      </c>
    </row>
    <row r="23" spans="1:6">
      <c r="A23" s="124" t="s">
        <v>566</v>
      </c>
      <c r="B23" s="124" t="s">
        <v>567</v>
      </c>
      <c r="C23" s="124" t="s">
        <v>568</v>
      </c>
      <c r="D23" s="124">
        <v>22</v>
      </c>
      <c r="E23" s="125">
        <v>669161</v>
      </c>
      <c r="F23" s="124" t="s">
        <v>907</v>
      </c>
    </row>
    <row r="24" spans="1:6">
      <c r="A24" s="124" t="s">
        <v>635</v>
      </c>
      <c r="B24" s="124" t="s">
        <v>636</v>
      </c>
      <c r="C24" s="124" t="s">
        <v>637</v>
      </c>
      <c r="D24" s="124">
        <v>7</v>
      </c>
      <c r="E24" s="125">
        <v>691682</v>
      </c>
      <c r="F24" s="124" t="s">
        <v>907</v>
      </c>
    </row>
    <row r="25" spans="1:6">
      <c r="A25" s="124" t="s">
        <v>666</v>
      </c>
      <c r="B25" s="124" t="s">
        <v>667</v>
      </c>
      <c r="C25" s="124" t="s">
        <v>668</v>
      </c>
      <c r="D25" s="124">
        <v>3</v>
      </c>
      <c r="E25" s="125">
        <v>600404</v>
      </c>
      <c r="F25" s="124" t="s">
        <v>910</v>
      </c>
    </row>
    <row r="26" spans="1:6">
      <c r="A26" s="124" t="s">
        <v>680</v>
      </c>
      <c r="B26" s="124"/>
      <c r="C26" s="124" t="s">
        <v>681</v>
      </c>
      <c r="D26" s="124">
        <v>4</v>
      </c>
      <c r="E26" s="125">
        <v>694631</v>
      </c>
      <c r="F26" s="124" t="s">
        <v>910</v>
      </c>
    </row>
    <row r="27" spans="1:6">
      <c r="A27" s="124" t="s">
        <v>707</v>
      </c>
      <c r="B27" s="124" t="s">
        <v>708</v>
      </c>
      <c r="C27" s="124" t="s">
        <v>709</v>
      </c>
      <c r="D27" s="124">
        <v>9</v>
      </c>
      <c r="E27" s="125">
        <v>885561</v>
      </c>
      <c r="F27" s="124" t="s">
        <v>907</v>
      </c>
    </row>
    <row r="28" spans="1:6">
      <c r="A28" s="124" t="s">
        <v>767</v>
      </c>
      <c r="B28" s="124" t="s">
        <v>768</v>
      </c>
      <c r="C28" s="124" t="s">
        <v>769</v>
      </c>
      <c r="D28" s="124">
        <v>13</v>
      </c>
      <c r="E28" s="125">
        <v>699402</v>
      </c>
      <c r="F28" s="124" t="s">
        <v>910</v>
      </c>
    </row>
    <row r="29" spans="1:6">
      <c r="A29" s="124" t="s">
        <v>775</v>
      </c>
      <c r="B29" s="124" t="s">
        <v>776</v>
      </c>
      <c r="C29" s="124" t="s">
        <v>777</v>
      </c>
      <c r="D29" s="124">
        <v>5</v>
      </c>
      <c r="E29" s="125">
        <v>774145</v>
      </c>
      <c r="F29" s="124" t="s">
        <v>910</v>
      </c>
    </row>
    <row r="30" spans="1:6">
      <c r="A30" s="124" t="s">
        <v>803</v>
      </c>
      <c r="B30" s="124" t="s">
        <v>804</v>
      </c>
      <c r="C30" s="124" t="s">
        <v>805</v>
      </c>
      <c r="D30" s="124">
        <v>15</v>
      </c>
      <c r="E30" s="125">
        <v>893778</v>
      </c>
      <c r="F30" s="124" t="s">
        <v>907</v>
      </c>
    </row>
    <row r="31" spans="1:6">
      <c r="A31" s="124" t="s">
        <v>807</v>
      </c>
      <c r="B31" s="124" t="s">
        <v>808</v>
      </c>
      <c r="C31" s="124" t="s">
        <v>809</v>
      </c>
      <c r="D31" s="124">
        <v>7</v>
      </c>
      <c r="E31" s="125">
        <v>802711</v>
      </c>
      <c r="F31" s="124" t="s">
        <v>907</v>
      </c>
    </row>
    <row r="32" spans="1:6">
      <c r="A32" s="124" t="s">
        <v>820</v>
      </c>
      <c r="B32" s="124" t="s">
        <v>821</v>
      </c>
      <c r="C32" s="124" t="s">
        <v>369</v>
      </c>
      <c r="D32" s="124">
        <v>17</v>
      </c>
      <c r="E32" s="125">
        <v>702911</v>
      </c>
      <c r="F32" s="124" t="s">
        <v>910</v>
      </c>
    </row>
    <row r="33" spans="1:6">
      <c r="A33" s="124" t="s">
        <v>833</v>
      </c>
      <c r="B33" s="124" t="s">
        <v>834</v>
      </c>
      <c r="C33" s="124" t="s">
        <v>632</v>
      </c>
      <c r="D33" s="124">
        <v>18</v>
      </c>
      <c r="E33" s="125">
        <v>659476</v>
      </c>
      <c r="F33" s="124" t="s">
        <v>907</v>
      </c>
    </row>
  </sheetData>
  <pageMargins left="0.7" right="0.7" top="0.75" bottom="0.75" header="0.3" footer="0.3"/>
  <pageSetup orientation="landscape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/>
  <dimension ref="A16:F29"/>
  <sheetViews>
    <sheetView workbookViewId="0">
      <selection activeCell="I13" sqref="I13"/>
    </sheetView>
  </sheetViews>
  <sheetFormatPr baseColWidth="10" defaultRowHeight="12.75"/>
  <cols>
    <col min="1" max="1" width="17.42578125" bestFit="1" customWidth="1"/>
    <col min="2" max="2" width="19.42578125" bestFit="1" customWidth="1"/>
    <col min="3" max="3" width="21.28515625" bestFit="1" customWidth="1"/>
    <col min="4" max="5" width="12.7109375" bestFit="1" customWidth="1"/>
  </cols>
  <sheetData>
    <row r="16" spans="1:6">
      <c r="A16" s="123" t="s">
        <v>929</v>
      </c>
      <c r="B16" s="123" t="s">
        <v>930</v>
      </c>
      <c r="C16" s="123" t="s">
        <v>134</v>
      </c>
      <c r="D16" s="123" t="s">
        <v>931</v>
      </c>
      <c r="E16" s="123" t="s">
        <v>139</v>
      </c>
      <c r="F16" s="123" t="s">
        <v>932</v>
      </c>
    </row>
    <row r="17" spans="1:6">
      <c r="A17" s="124" t="s">
        <v>169</v>
      </c>
      <c r="B17" s="124" t="s">
        <v>170</v>
      </c>
      <c r="C17" s="124" t="s">
        <v>171</v>
      </c>
      <c r="D17" s="124">
        <v>16</v>
      </c>
      <c r="E17" s="125">
        <v>1028812</v>
      </c>
      <c r="F17" s="124" t="s">
        <v>910</v>
      </c>
    </row>
    <row r="18" spans="1:6">
      <c r="A18" s="124" t="s">
        <v>202</v>
      </c>
      <c r="B18" s="124" t="s">
        <v>203</v>
      </c>
      <c r="C18" s="124" t="s">
        <v>204</v>
      </c>
      <c r="D18" s="124">
        <v>20</v>
      </c>
      <c r="E18" s="125">
        <v>1188535</v>
      </c>
      <c r="F18" s="124" t="s">
        <v>907</v>
      </c>
    </row>
    <row r="19" spans="1:6">
      <c r="A19" s="124" t="s">
        <v>244</v>
      </c>
      <c r="B19" s="124" t="s">
        <v>259</v>
      </c>
      <c r="C19" s="124" t="s">
        <v>260</v>
      </c>
      <c r="D19" s="124">
        <v>10</v>
      </c>
      <c r="E19" s="125">
        <v>958007</v>
      </c>
      <c r="F19" s="124" t="s">
        <v>910</v>
      </c>
    </row>
    <row r="20" spans="1:6">
      <c r="A20" s="124" t="s">
        <v>244</v>
      </c>
      <c r="B20" s="124" t="s">
        <v>266</v>
      </c>
      <c r="C20" s="124" t="s">
        <v>267</v>
      </c>
      <c r="D20" s="124">
        <v>3</v>
      </c>
      <c r="E20" s="125">
        <v>999512</v>
      </c>
      <c r="F20" s="124" t="s">
        <v>910</v>
      </c>
    </row>
    <row r="21" spans="1:6">
      <c r="A21" s="124" t="s">
        <v>244</v>
      </c>
      <c r="B21" s="124" t="s">
        <v>184</v>
      </c>
      <c r="C21" s="124" t="s">
        <v>273</v>
      </c>
      <c r="D21" s="124">
        <v>15</v>
      </c>
      <c r="E21" s="125">
        <v>1088695</v>
      </c>
      <c r="F21" s="124" t="s">
        <v>910</v>
      </c>
    </row>
    <row r="22" spans="1:6">
      <c r="A22" s="124" t="s">
        <v>311</v>
      </c>
      <c r="B22" s="124" t="s">
        <v>324</v>
      </c>
      <c r="C22" s="124" t="s">
        <v>326</v>
      </c>
      <c r="D22" s="124">
        <v>21</v>
      </c>
      <c r="E22" s="125">
        <v>944384</v>
      </c>
      <c r="F22" s="124" t="s">
        <v>907</v>
      </c>
    </row>
    <row r="23" spans="1:6">
      <c r="A23" s="124" t="s">
        <v>580</v>
      </c>
      <c r="B23" s="124" t="s">
        <v>184</v>
      </c>
      <c r="C23" s="124" t="s">
        <v>582</v>
      </c>
      <c r="D23" s="124">
        <v>19</v>
      </c>
      <c r="E23" s="125">
        <v>914513</v>
      </c>
      <c r="F23" s="124" t="s">
        <v>907</v>
      </c>
    </row>
    <row r="24" spans="1:6">
      <c r="A24" s="124" t="s">
        <v>618</v>
      </c>
      <c r="B24" s="124" t="s">
        <v>619</v>
      </c>
      <c r="C24" s="124" t="s">
        <v>620</v>
      </c>
      <c r="D24" s="124">
        <v>5</v>
      </c>
      <c r="E24" s="125">
        <v>1162376</v>
      </c>
      <c r="F24" s="124" t="s">
        <v>910</v>
      </c>
    </row>
    <row r="25" spans="1:6">
      <c r="A25" s="124" t="s">
        <v>659</v>
      </c>
      <c r="B25" s="124" t="s">
        <v>266</v>
      </c>
      <c r="C25" s="124" t="s">
        <v>660</v>
      </c>
      <c r="D25" s="124">
        <v>8</v>
      </c>
      <c r="E25" s="125">
        <v>985042</v>
      </c>
      <c r="F25" s="124" t="s">
        <v>910</v>
      </c>
    </row>
    <row r="26" spans="1:6">
      <c r="A26" s="124" t="s">
        <v>761</v>
      </c>
      <c r="B26" s="124" t="s">
        <v>762</v>
      </c>
      <c r="C26" s="124" t="s">
        <v>558</v>
      </c>
      <c r="D26" s="124">
        <v>5</v>
      </c>
      <c r="E26" s="125">
        <v>950005</v>
      </c>
      <c r="F26" s="124" t="s">
        <v>907</v>
      </c>
    </row>
    <row r="27" spans="1:6">
      <c r="A27" s="124" t="s">
        <v>771</v>
      </c>
      <c r="B27" s="124" t="s">
        <v>772</v>
      </c>
      <c r="C27" s="124" t="s">
        <v>773</v>
      </c>
      <c r="D27" s="124">
        <v>15</v>
      </c>
      <c r="E27" s="125">
        <v>1173864</v>
      </c>
      <c r="F27" s="124" t="s">
        <v>907</v>
      </c>
    </row>
    <row r="28" spans="1:6">
      <c r="A28" s="134" t="s">
        <v>795</v>
      </c>
      <c r="B28" s="134" t="s">
        <v>796</v>
      </c>
      <c r="C28" s="134" t="s">
        <v>797</v>
      </c>
      <c r="D28" s="134">
        <v>11</v>
      </c>
      <c r="E28" s="135">
        <v>923748</v>
      </c>
      <c r="F28" s="134" t="s">
        <v>907</v>
      </c>
    </row>
    <row r="29" spans="1:6">
      <c r="A29" s="136" t="s">
        <v>840</v>
      </c>
      <c r="B29" s="136" t="s">
        <v>841</v>
      </c>
      <c r="C29" s="136" t="s">
        <v>842</v>
      </c>
      <c r="D29" s="136">
        <v>20</v>
      </c>
      <c r="E29" s="137">
        <v>1033516</v>
      </c>
      <c r="F29" s="136" t="s">
        <v>907</v>
      </c>
    </row>
  </sheetData>
  <pageMargins left="0.7" right="0.7" top="0.75" bottom="0.75" header="0.3" footer="0.3"/>
  <pageSetup orientation="landscape" verticalDpi="3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/>
  <dimension ref="A1:Q241"/>
  <sheetViews>
    <sheetView zoomScale="70" zoomScaleNormal="70" workbookViewId="0">
      <selection sqref="A1:L239"/>
    </sheetView>
  </sheetViews>
  <sheetFormatPr baseColWidth="10" defaultRowHeight="12.75"/>
  <cols>
    <col min="1" max="1" width="16.28515625" customWidth="1"/>
    <col min="2" max="2" width="19.5703125" customWidth="1"/>
    <col min="3" max="3" width="13.85546875" customWidth="1"/>
    <col min="4" max="4" width="21.28515625" customWidth="1"/>
    <col min="5" max="5" width="17" customWidth="1"/>
    <col min="6" max="6" width="18.28515625" customWidth="1"/>
    <col min="7" max="7" width="16.28515625" customWidth="1"/>
    <col min="8" max="8" width="13.7109375" bestFit="1" customWidth="1"/>
    <col min="9" max="9" width="18" customWidth="1"/>
    <col min="10" max="10" width="31.28515625" customWidth="1"/>
    <col min="11" max="11" width="22.7109375" customWidth="1"/>
    <col min="12" max="12" width="13.42578125" customWidth="1"/>
    <col min="16" max="16" width="16" bestFit="1" customWidth="1"/>
  </cols>
  <sheetData>
    <row r="1" spans="1:17">
      <c r="A1" s="180" t="s">
        <v>0</v>
      </c>
      <c r="B1" s="181" t="s">
        <v>846</v>
      </c>
      <c r="C1" s="182" t="s">
        <v>847</v>
      </c>
      <c r="D1" s="182" t="s">
        <v>2</v>
      </c>
      <c r="E1" s="183" t="s">
        <v>3</v>
      </c>
      <c r="F1" s="182" t="s">
        <v>4</v>
      </c>
      <c r="G1" s="182" t="s">
        <v>5</v>
      </c>
      <c r="H1" s="182" t="s">
        <v>6</v>
      </c>
      <c r="I1" s="182" t="s">
        <v>7</v>
      </c>
      <c r="J1" s="182" t="s">
        <v>8</v>
      </c>
      <c r="K1" s="184" t="s">
        <v>9</v>
      </c>
      <c r="L1" s="184" t="s">
        <v>870</v>
      </c>
      <c r="O1" s="190" t="s">
        <v>943</v>
      </c>
      <c r="P1" s="190" t="s">
        <v>939</v>
      </c>
      <c r="Q1" s="191"/>
    </row>
    <row r="2" spans="1:17" ht="14.25" hidden="1">
      <c r="A2" s="176" t="s">
        <v>10</v>
      </c>
      <c r="B2" s="169" t="s">
        <v>871</v>
      </c>
      <c r="C2" s="168">
        <v>2016</v>
      </c>
      <c r="D2" s="171">
        <v>43679709</v>
      </c>
      <c r="E2" s="168" t="s">
        <v>12</v>
      </c>
      <c r="F2" s="170" t="s">
        <v>22</v>
      </c>
      <c r="G2" s="170" t="s">
        <v>24</v>
      </c>
      <c r="H2" s="172">
        <f t="shared" ref="H2:H101" si="0">IF(G2="CREDITO",0.4*D2,0)</f>
        <v>17471883.600000001</v>
      </c>
      <c r="I2" s="170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2" s="173" t="s">
        <v>30</v>
      </c>
      <c r="K2" s="170" t="s">
        <v>31</v>
      </c>
      <c r="L2" s="178" t="s">
        <v>872</v>
      </c>
      <c r="O2" s="189">
        <v>2016</v>
      </c>
      <c r="P2" s="189" t="s">
        <v>945</v>
      </c>
      <c r="Q2" s="192"/>
    </row>
    <row r="3" spans="1:17" ht="28.5" hidden="1">
      <c r="A3" s="177" t="s">
        <v>33</v>
      </c>
      <c r="B3" s="164" t="s">
        <v>871</v>
      </c>
      <c r="C3" s="163">
        <v>2016</v>
      </c>
      <c r="D3" s="166">
        <v>23295844.800000001</v>
      </c>
      <c r="E3" s="163" t="s">
        <v>34</v>
      </c>
      <c r="F3" s="165" t="s">
        <v>22</v>
      </c>
      <c r="G3" s="165" t="s">
        <v>35</v>
      </c>
      <c r="H3" s="165">
        <f t="shared" si="0"/>
        <v>0</v>
      </c>
      <c r="I3" s="16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3" s="174" t="s">
        <v>36</v>
      </c>
      <c r="K3" s="165" t="s">
        <v>37</v>
      </c>
      <c r="L3" s="179" t="s">
        <v>872</v>
      </c>
      <c r="O3" s="189">
        <v>2017</v>
      </c>
      <c r="P3" s="189" t="s">
        <v>946</v>
      </c>
      <c r="Q3" s="192"/>
    </row>
    <row r="4" spans="1:17" ht="14.25" hidden="1">
      <c r="A4" s="176" t="s">
        <v>38</v>
      </c>
      <c r="B4" s="169" t="s">
        <v>871</v>
      </c>
      <c r="C4" s="168">
        <v>2016</v>
      </c>
      <c r="D4" s="171">
        <v>20383864.200000003</v>
      </c>
      <c r="E4" s="168" t="s">
        <v>39</v>
      </c>
      <c r="F4" s="170" t="s">
        <v>22</v>
      </c>
      <c r="G4" s="170" t="s">
        <v>35</v>
      </c>
      <c r="H4" s="170">
        <f t="shared" si="0"/>
        <v>0</v>
      </c>
      <c r="I4" s="170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4" s="173" t="s">
        <v>40</v>
      </c>
      <c r="K4" s="170" t="s">
        <v>41</v>
      </c>
      <c r="L4" s="178" t="s">
        <v>873</v>
      </c>
      <c r="O4" s="189">
        <v>2018</v>
      </c>
      <c r="P4" s="189" t="s">
        <v>947</v>
      </c>
      <c r="Q4" s="192"/>
    </row>
    <row r="5" spans="1:17" ht="14.25" hidden="1">
      <c r="A5" s="177" t="s">
        <v>42</v>
      </c>
      <c r="B5" s="164" t="s">
        <v>871</v>
      </c>
      <c r="C5" s="163">
        <v>2016</v>
      </c>
      <c r="D5" s="166">
        <v>14559903</v>
      </c>
      <c r="E5" s="163" t="s">
        <v>43</v>
      </c>
      <c r="F5" s="165" t="s">
        <v>44</v>
      </c>
      <c r="G5" s="165" t="s">
        <v>35</v>
      </c>
      <c r="H5" s="165">
        <f t="shared" si="0"/>
        <v>0</v>
      </c>
      <c r="I5" s="16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5" s="174" t="s">
        <v>46</v>
      </c>
      <c r="K5" s="165" t="s">
        <v>41</v>
      </c>
      <c r="L5" s="179" t="s">
        <v>872</v>
      </c>
      <c r="O5" s="189">
        <v>2019</v>
      </c>
      <c r="P5" s="189"/>
      <c r="Q5" s="192"/>
    </row>
    <row r="6" spans="1:17" ht="14.25" hidden="1">
      <c r="A6" s="176" t="s">
        <v>47</v>
      </c>
      <c r="B6" s="169" t="s">
        <v>871</v>
      </c>
      <c r="C6" s="168">
        <v>2016</v>
      </c>
      <c r="D6" s="171">
        <v>24751835.100000001</v>
      </c>
      <c r="E6" s="168" t="s">
        <v>48</v>
      </c>
      <c r="F6" s="170" t="s">
        <v>44</v>
      </c>
      <c r="G6" s="170" t="s">
        <v>24</v>
      </c>
      <c r="H6" s="172">
        <f t="shared" si="0"/>
        <v>9900734.040000001</v>
      </c>
      <c r="I6" s="170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6" s="173" t="s">
        <v>49</v>
      </c>
      <c r="K6" s="170" t="s">
        <v>41</v>
      </c>
      <c r="L6" s="178" t="s">
        <v>874</v>
      </c>
      <c r="O6" s="189" t="s">
        <v>944</v>
      </c>
      <c r="P6" s="189"/>
      <c r="Q6" s="192"/>
    </row>
    <row r="7" spans="1:17" ht="14.25" hidden="1">
      <c r="A7" s="177" t="s">
        <v>50</v>
      </c>
      <c r="B7" s="164" t="s">
        <v>871</v>
      </c>
      <c r="C7" s="163">
        <v>2016</v>
      </c>
      <c r="D7" s="166">
        <v>18927873.900000002</v>
      </c>
      <c r="E7" s="163" t="s">
        <v>51</v>
      </c>
      <c r="F7" s="165" t="s">
        <v>22</v>
      </c>
      <c r="G7" s="165" t="s">
        <v>35</v>
      </c>
      <c r="H7" s="165">
        <f t="shared" si="0"/>
        <v>0</v>
      </c>
      <c r="I7" s="16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7" s="174" t="s">
        <v>53</v>
      </c>
      <c r="K7" s="165" t="s">
        <v>37</v>
      </c>
      <c r="L7" s="179" t="s">
        <v>874</v>
      </c>
      <c r="Q7" s="126"/>
    </row>
    <row r="8" spans="1:17" ht="28.5" hidden="1">
      <c r="A8" s="176" t="s">
        <v>54</v>
      </c>
      <c r="B8" s="169" t="s">
        <v>875</v>
      </c>
      <c r="C8" s="168">
        <v>2016</v>
      </c>
      <c r="D8" s="171">
        <v>14740826.800000001</v>
      </c>
      <c r="E8" s="168" t="s">
        <v>55</v>
      </c>
      <c r="F8" s="170" t="s">
        <v>44</v>
      </c>
      <c r="G8" s="170" t="s">
        <v>24</v>
      </c>
      <c r="H8" s="172">
        <f t="shared" si="0"/>
        <v>5896330.7200000007</v>
      </c>
      <c r="I8" s="170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8" s="173" t="s">
        <v>56</v>
      </c>
      <c r="K8" s="170" t="s">
        <v>58</v>
      </c>
      <c r="L8" s="178" t="s">
        <v>873</v>
      </c>
      <c r="Q8" s="126"/>
    </row>
    <row r="9" spans="1:17" ht="14.25" hidden="1">
      <c r="A9" s="177" t="s">
        <v>59</v>
      </c>
      <c r="B9" s="164" t="s">
        <v>875</v>
      </c>
      <c r="C9" s="163">
        <v>2016</v>
      </c>
      <c r="D9" s="166">
        <v>17688992.16</v>
      </c>
      <c r="E9" s="163" t="s">
        <v>60</v>
      </c>
      <c r="F9" s="165" t="s">
        <v>44</v>
      </c>
      <c r="G9" s="165" t="s">
        <v>35</v>
      </c>
      <c r="H9" s="165">
        <f t="shared" si="0"/>
        <v>0</v>
      </c>
      <c r="I9" s="16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9" s="174" t="s">
        <v>62</v>
      </c>
      <c r="K9" s="165" t="s">
        <v>63</v>
      </c>
      <c r="L9" s="179" t="s">
        <v>873</v>
      </c>
    </row>
    <row r="10" spans="1:17" ht="28.5" hidden="1">
      <c r="A10" s="176" t="s">
        <v>64</v>
      </c>
      <c r="B10" s="169" t="s">
        <v>875</v>
      </c>
      <c r="C10" s="168">
        <v>2016</v>
      </c>
      <c r="D10" s="171">
        <v>41274315.040000007</v>
      </c>
      <c r="E10" s="168" t="s">
        <v>65</v>
      </c>
      <c r="F10" s="170" t="s">
        <v>44</v>
      </c>
      <c r="G10" s="170" t="s">
        <v>24</v>
      </c>
      <c r="H10" s="172">
        <f t="shared" si="0"/>
        <v>16509726.016000003</v>
      </c>
      <c r="I10" s="170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0" s="173" t="s">
        <v>66</v>
      </c>
      <c r="K10" s="170" t="s">
        <v>58</v>
      </c>
      <c r="L10" s="178" t="s">
        <v>872</v>
      </c>
    </row>
    <row r="11" spans="1:17" ht="28.5" hidden="1">
      <c r="A11" s="177" t="s">
        <v>67</v>
      </c>
      <c r="B11" s="164" t="s">
        <v>875</v>
      </c>
      <c r="C11" s="163">
        <v>2016</v>
      </c>
      <c r="D11" s="166">
        <v>44222480.399999999</v>
      </c>
      <c r="E11" s="163" t="s">
        <v>68</v>
      </c>
      <c r="F11" s="165" t="s">
        <v>44</v>
      </c>
      <c r="G11" s="165" t="s">
        <v>35</v>
      </c>
      <c r="H11" s="165">
        <f t="shared" si="0"/>
        <v>0</v>
      </c>
      <c r="I11" s="16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1" s="174" t="s">
        <v>69</v>
      </c>
      <c r="K11" s="165" t="s">
        <v>41</v>
      </c>
      <c r="L11" s="179" t="s">
        <v>872</v>
      </c>
    </row>
    <row r="12" spans="1:17" ht="28.5" hidden="1">
      <c r="A12" s="176" t="s">
        <v>71</v>
      </c>
      <c r="B12" s="169" t="s">
        <v>875</v>
      </c>
      <c r="C12" s="168">
        <v>2016</v>
      </c>
      <c r="D12" s="171">
        <v>29481653.600000001</v>
      </c>
      <c r="E12" s="168" t="s">
        <v>72</v>
      </c>
      <c r="F12" s="170" t="s">
        <v>22</v>
      </c>
      <c r="G12" s="170" t="s">
        <v>24</v>
      </c>
      <c r="H12" s="172">
        <f t="shared" si="0"/>
        <v>11792661.440000001</v>
      </c>
      <c r="I12" s="170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2" s="173" t="s">
        <v>75</v>
      </c>
      <c r="K12" s="170" t="s">
        <v>37</v>
      </c>
      <c r="L12" s="178" t="s">
        <v>873</v>
      </c>
    </row>
    <row r="13" spans="1:17" ht="14.25" hidden="1">
      <c r="A13" s="177" t="s">
        <v>78</v>
      </c>
      <c r="B13" s="164" t="s">
        <v>876</v>
      </c>
      <c r="C13" s="163">
        <v>2016</v>
      </c>
      <c r="D13" s="166">
        <v>14934520.15</v>
      </c>
      <c r="E13" s="163" t="s">
        <v>79</v>
      </c>
      <c r="F13" s="165" t="s">
        <v>22</v>
      </c>
      <c r="G13" s="165" t="s">
        <v>35</v>
      </c>
      <c r="H13" s="165">
        <f t="shared" si="0"/>
        <v>0</v>
      </c>
      <c r="I13" s="16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3" s="174" t="s">
        <v>83</v>
      </c>
      <c r="K13" s="165" t="s">
        <v>58</v>
      </c>
      <c r="L13" s="179" t="s">
        <v>872</v>
      </c>
    </row>
    <row r="14" spans="1:17" ht="14.25" hidden="1">
      <c r="A14" s="176" t="s">
        <v>87</v>
      </c>
      <c r="B14" s="169" t="s">
        <v>876</v>
      </c>
      <c r="C14" s="168">
        <v>2016</v>
      </c>
      <c r="D14" s="171">
        <v>13576836.5</v>
      </c>
      <c r="E14" s="168" t="s">
        <v>90</v>
      </c>
      <c r="F14" s="170" t="s">
        <v>22</v>
      </c>
      <c r="G14" s="170" t="s">
        <v>24</v>
      </c>
      <c r="H14" s="172">
        <f t="shared" si="0"/>
        <v>5430734.6000000006</v>
      </c>
      <c r="I14" s="170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4" s="173" t="s">
        <v>92</v>
      </c>
      <c r="K14" s="170" t="s">
        <v>41</v>
      </c>
      <c r="L14" s="178" t="s">
        <v>873</v>
      </c>
    </row>
    <row r="15" spans="1:17" ht="28.5" hidden="1">
      <c r="A15" s="177" t="s">
        <v>93</v>
      </c>
      <c r="B15" s="164" t="s">
        <v>876</v>
      </c>
      <c r="C15" s="163">
        <v>2016</v>
      </c>
      <c r="D15" s="166">
        <v>12219152.85</v>
      </c>
      <c r="E15" s="163" t="s">
        <v>94</v>
      </c>
      <c r="F15" s="165" t="s">
        <v>22</v>
      </c>
      <c r="G15" s="165" t="s">
        <v>24</v>
      </c>
      <c r="H15" s="167">
        <f t="shared" si="0"/>
        <v>4887661.1399999997</v>
      </c>
      <c r="I15" s="16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5" s="174" t="s">
        <v>95</v>
      </c>
      <c r="K15" s="165" t="s">
        <v>41</v>
      </c>
      <c r="L15" s="179" t="s">
        <v>872</v>
      </c>
    </row>
    <row r="16" spans="1:17" ht="14.25" hidden="1">
      <c r="A16" s="176" t="s">
        <v>96</v>
      </c>
      <c r="B16" s="169" t="s">
        <v>876</v>
      </c>
      <c r="C16" s="168">
        <v>2016</v>
      </c>
      <c r="D16" s="171">
        <v>10861469.200000001</v>
      </c>
      <c r="E16" s="168" t="s">
        <v>97</v>
      </c>
      <c r="F16" s="170" t="s">
        <v>22</v>
      </c>
      <c r="G16" s="170" t="s">
        <v>24</v>
      </c>
      <c r="H16" s="172">
        <f t="shared" si="0"/>
        <v>4344587.6800000006</v>
      </c>
      <c r="I16" s="170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6" s="173" t="s">
        <v>98</v>
      </c>
      <c r="K16" s="170" t="s">
        <v>37</v>
      </c>
      <c r="L16" s="178" t="s">
        <v>873</v>
      </c>
    </row>
    <row r="17" spans="1:12" ht="14.25" hidden="1">
      <c r="A17" s="177" t="s">
        <v>99</v>
      </c>
      <c r="B17" s="164" t="s">
        <v>876</v>
      </c>
      <c r="C17" s="163">
        <v>2016</v>
      </c>
      <c r="D17" s="166">
        <v>27153673</v>
      </c>
      <c r="E17" s="163" t="s">
        <v>100</v>
      </c>
      <c r="F17" s="165" t="s">
        <v>44</v>
      </c>
      <c r="G17" s="165" t="s">
        <v>24</v>
      </c>
      <c r="H17" s="167">
        <f t="shared" si="0"/>
        <v>10861469.200000001</v>
      </c>
      <c r="I17" s="16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7" s="174" t="s">
        <v>101</v>
      </c>
      <c r="K17" s="165" t="s">
        <v>41</v>
      </c>
      <c r="L17" s="179" t="s">
        <v>874</v>
      </c>
    </row>
    <row r="18" spans="1:12" ht="28.5" hidden="1">
      <c r="A18" s="176" t="s">
        <v>104</v>
      </c>
      <c r="B18" s="169" t="s">
        <v>876</v>
      </c>
      <c r="C18" s="168">
        <v>2016</v>
      </c>
      <c r="D18" s="171">
        <v>19007571.100000001</v>
      </c>
      <c r="E18" s="168" t="s">
        <v>105</v>
      </c>
      <c r="F18" s="170" t="s">
        <v>44</v>
      </c>
      <c r="G18" s="170" t="s">
        <v>24</v>
      </c>
      <c r="H18" s="172">
        <f t="shared" si="0"/>
        <v>7603028.4400000013</v>
      </c>
      <c r="I18" s="170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18" s="173" t="s">
        <v>106</v>
      </c>
      <c r="K18" s="170" t="s">
        <v>107</v>
      </c>
      <c r="L18" s="178" t="s">
        <v>877</v>
      </c>
    </row>
    <row r="19" spans="1:12" ht="28.5" hidden="1">
      <c r="A19" s="177" t="s">
        <v>109</v>
      </c>
      <c r="B19" s="164" t="s">
        <v>876</v>
      </c>
      <c r="C19" s="163">
        <v>2016</v>
      </c>
      <c r="D19" s="166">
        <v>21722938.400000002</v>
      </c>
      <c r="E19" s="163" t="s">
        <v>110</v>
      </c>
      <c r="F19" s="165" t="s">
        <v>44</v>
      </c>
      <c r="G19" s="165" t="s">
        <v>24</v>
      </c>
      <c r="H19" s="167">
        <f t="shared" si="0"/>
        <v>8689175.3600000013</v>
      </c>
      <c r="I19" s="16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19" s="174" t="s">
        <v>111</v>
      </c>
      <c r="K19" s="165" t="s">
        <v>63</v>
      </c>
      <c r="L19" s="179" t="s">
        <v>877</v>
      </c>
    </row>
    <row r="20" spans="1:12" ht="28.5" hidden="1">
      <c r="A20" s="176" t="s">
        <v>112</v>
      </c>
      <c r="B20" s="169" t="s">
        <v>876</v>
      </c>
      <c r="C20" s="168">
        <v>2016</v>
      </c>
      <c r="D20" s="171">
        <v>16292203.799999999</v>
      </c>
      <c r="E20" s="168" t="s">
        <v>113</v>
      </c>
      <c r="F20" s="170" t="s">
        <v>22</v>
      </c>
      <c r="G20" s="170" t="s">
        <v>24</v>
      </c>
      <c r="H20" s="172">
        <f t="shared" si="0"/>
        <v>6516881.5199999996</v>
      </c>
      <c r="I20" s="170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20" s="173" t="s">
        <v>114</v>
      </c>
      <c r="K20" s="170" t="s">
        <v>31</v>
      </c>
      <c r="L20" s="178" t="s">
        <v>872</v>
      </c>
    </row>
    <row r="21" spans="1:12" ht="14.25" hidden="1">
      <c r="A21" s="177" t="s">
        <v>115</v>
      </c>
      <c r="B21" s="164" t="s">
        <v>878</v>
      </c>
      <c r="C21" s="163">
        <v>2016</v>
      </c>
      <c r="D21" s="166">
        <v>57735937.200000003</v>
      </c>
      <c r="E21" s="163" t="s">
        <v>116</v>
      </c>
      <c r="F21" s="165" t="s">
        <v>44</v>
      </c>
      <c r="G21" s="165" t="s">
        <v>35</v>
      </c>
      <c r="H21" s="165">
        <f t="shared" si="0"/>
        <v>0</v>
      </c>
      <c r="I21" s="16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21" s="174" t="s">
        <v>117</v>
      </c>
      <c r="K21" s="165" t="s">
        <v>41</v>
      </c>
      <c r="L21" s="179" t="s">
        <v>873</v>
      </c>
    </row>
    <row r="22" spans="1:12" ht="28.5" hidden="1">
      <c r="A22" s="176" t="s">
        <v>118</v>
      </c>
      <c r="B22" s="169" t="s">
        <v>878</v>
      </c>
      <c r="C22" s="168">
        <v>2016</v>
      </c>
      <c r="D22" s="171">
        <v>7216992.1500000004</v>
      </c>
      <c r="E22" s="168" t="s">
        <v>119</v>
      </c>
      <c r="F22" s="170" t="s">
        <v>22</v>
      </c>
      <c r="G22" s="170" t="s">
        <v>24</v>
      </c>
      <c r="H22" s="172">
        <f t="shared" si="0"/>
        <v>2886796.8600000003</v>
      </c>
      <c r="I22" s="170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22" s="173" t="s">
        <v>120</v>
      </c>
      <c r="K22" s="170" t="s">
        <v>121</v>
      </c>
      <c r="L22" s="178" t="s">
        <v>872</v>
      </c>
    </row>
    <row r="23" spans="1:12" ht="14.25" hidden="1">
      <c r="A23" s="177" t="s">
        <v>122</v>
      </c>
      <c r="B23" s="164" t="s">
        <v>878</v>
      </c>
      <c r="C23" s="163">
        <v>2016</v>
      </c>
      <c r="D23" s="166">
        <v>21650976.449999999</v>
      </c>
      <c r="E23" s="163" t="s">
        <v>123</v>
      </c>
      <c r="F23" s="165" t="s">
        <v>44</v>
      </c>
      <c r="G23" s="165" t="s">
        <v>24</v>
      </c>
      <c r="H23" s="167">
        <f t="shared" si="0"/>
        <v>8660390.5800000001</v>
      </c>
      <c r="I23" s="16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23" s="174" t="s">
        <v>124</v>
      </c>
      <c r="K23" s="165" t="s">
        <v>41</v>
      </c>
      <c r="L23" s="179" t="s">
        <v>872</v>
      </c>
    </row>
    <row r="24" spans="1:12" ht="28.5" hidden="1">
      <c r="A24" s="176" t="s">
        <v>125</v>
      </c>
      <c r="B24" s="169" t="s">
        <v>878</v>
      </c>
      <c r="C24" s="168">
        <v>2016</v>
      </c>
      <c r="D24" s="171">
        <v>43301952.899999999</v>
      </c>
      <c r="E24" s="168" t="s">
        <v>126</v>
      </c>
      <c r="F24" s="170" t="s">
        <v>22</v>
      </c>
      <c r="G24" s="170" t="s">
        <v>24</v>
      </c>
      <c r="H24" s="172">
        <f t="shared" si="0"/>
        <v>17320781.16</v>
      </c>
      <c r="I24" s="170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24" s="173" t="s">
        <v>127</v>
      </c>
      <c r="K24" s="170" t="s">
        <v>128</v>
      </c>
      <c r="L24" s="178" t="s">
        <v>874</v>
      </c>
    </row>
    <row r="25" spans="1:12" ht="14.25" hidden="1">
      <c r="A25" s="177" t="s">
        <v>130</v>
      </c>
      <c r="B25" s="164" t="s">
        <v>878</v>
      </c>
      <c r="C25" s="163">
        <v>2016</v>
      </c>
      <c r="D25" s="166">
        <v>14433984.300000001</v>
      </c>
      <c r="E25" s="163" t="s">
        <v>132</v>
      </c>
      <c r="F25" s="165" t="s">
        <v>44</v>
      </c>
      <c r="G25" s="165" t="s">
        <v>24</v>
      </c>
      <c r="H25" s="167">
        <f t="shared" si="0"/>
        <v>5773593.7200000007</v>
      </c>
      <c r="I25" s="16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25" s="174" t="s">
        <v>138</v>
      </c>
      <c r="K25" s="165" t="s">
        <v>140</v>
      </c>
      <c r="L25" s="179" t="s">
        <v>872</v>
      </c>
    </row>
    <row r="26" spans="1:12" ht="28.5" hidden="1">
      <c r="A26" s="176" t="s">
        <v>144</v>
      </c>
      <c r="B26" s="169" t="s">
        <v>879</v>
      </c>
      <c r="C26" s="168">
        <v>2016</v>
      </c>
      <c r="D26" s="171">
        <v>70893495.5</v>
      </c>
      <c r="E26" s="168" t="s">
        <v>146</v>
      </c>
      <c r="F26" s="170" t="s">
        <v>44</v>
      </c>
      <c r="G26" s="170" t="s">
        <v>35</v>
      </c>
      <c r="H26" s="170">
        <f t="shared" si="0"/>
        <v>0</v>
      </c>
      <c r="I26" s="170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26" s="173" t="s">
        <v>151</v>
      </c>
      <c r="K26" s="170" t="s">
        <v>37</v>
      </c>
      <c r="L26" s="178" t="s">
        <v>873</v>
      </c>
    </row>
    <row r="27" spans="1:12" ht="28.5" hidden="1">
      <c r="A27" s="177" t="s">
        <v>154</v>
      </c>
      <c r="B27" s="164" t="s">
        <v>879</v>
      </c>
      <c r="C27" s="163">
        <v>2016</v>
      </c>
      <c r="D27" s="166">
        <v>17014438.919999998</v>
      </c>
      <c r="E27" s="163" t="s">
        <v>155</v>
      </c>
      <c r="F27" s="165" t="s">
        <v>44</v>
      </c>
      <c r="G27" s="165" t="s">
        <v>24</v>
      </c>
      <c r="H27" s="167">
        <f t="shared" si="0"/>
        <v>6805775.568</v>
      </c>
      <c r="I27" s="16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27" s="174" t="s">
        <v>156</v>
      </c>
      <c r="K27" s="165" t="s">
        <v>140</v>
      </c>
      <c r="L27" s="179" t="s">
        <v>872</v>
      </c>
    </row>
    <row r="28" spans="1:12" ht="14.25" hidden="1">
      <c r="A28" s="176" t="s">
        <v>157</v>
      </c>
      <c r="B28" s="169" t="s">
        <v>879</v>
      </c>
      <c r="C28" s="168">
        <v>2016</v>
      </c>
      <c r="D28" s="171">
        <v>18432308.830000002</v>
      </c>
      <c r="E28" s="168" t="s">
        <v>158</v>
      </c>
      <c r="F28" s="170" t="s">
        <v>44</v>
      </c>
      <c r="G28" s="170" t="s">
        <v>35</v>
      </c>
      <c r="H28" s="170">
        <f t="shared" si="0"/>
        <v>0</v>
      </c>
      <c r="I28" s="170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28" s="173" t="s">
        <v>163</v>
      </c>
      <c r="K28" s="170" t="s">
        <v>37</v>
      </c>
      <c r="L28" s="178" t="s">
        <v>874</v>
      </c>
    </row>
    <row r="29" spans="1:12" ht="28.5" hidden="1">
      <c r="A29" s="177" t="s">
        <v>166</v>
      </c>
      <c r="B29" s="164" t="s">
        <v>879</v>
      </c>
      <c r="C29" s="163">
        <v>2016</v>
      </c>
      <c r="D29" s="166">
        <v>28357398.200000003</v>
      </c>
      <c r="E29" s="163" t="s">
        <v>167</v>
      </c>
      <c r="F29" s="165" t="s">
        <v>22</v>
      </c>
      <c r="G29" s="165" t="s">
        <v>35</v>
      </c>
      <c r="H29" s="165">
        <f t="shared" si="0"/>
        <v>0</v>
      </c>
      <c r="I29" s="16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29" s="174" t="s">
        <v>172</v>
      </c>
      <c r="K29" s="165" t="s">
        <v>140</v>
      </c>
      <c r="L29" s="179" t="s">
        <v>877</v>
      </c>
    </row>
    <row r="30" spans="1:12" ht="14.25" hidden="1">
      <c r="A30" s="176" t="s">
        <v>175</v>
      </c>
      <c r="B30" s="169" t="s">
        <v>879</v>
      </c>
      <c r="C30" s="168">
        <v>2016</v>
      </c>
      <c r="D30" s="171">
        <v>7089349.5500000007</v>
      </c>
      <c r="E30" s="168" t="s">
        <v>176</v>
      </c>
      <c r="F30" s="170" t="s">
        <v>22</v>
      </c>
      <c r="G30" s="170" t="s">
        <v>24</v>
      </c>
      <c r="H30" s="172">
        <f t="shared" si="0"/>
        <v>2835739.8200000003</v>
      </c>
      <c r="I30" s="170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30" s="173" t="s">
        <v>179</v>
      </c>
      <c r="K30" s="170" t="s">
        <v>41</v>
      </c>
      <c r="L30" s="178" t="s">
        <v>877</v>
      </c>
    </row>
    <row r="31" spans="1:12" ht="14.25" hidden="1">
      <c r="A31" s="177" t="s">
        <v>185</v>
      </c>
      <c r="B31" s="164" t="s">
        <v>880</v>
      </c>
      <c r="C31" s="163">
        <v>2016</v>
      </c>
      <c r="D31" s="166">
        <v>27764830</v>
      </c>
      <c r="E31" s="163" t="s">
        <v>186</v>
      </c>
      <c r="F31" s="165" t="s">
        <v>44</v>
      </c>
      <c r="G31" s="165" t="s">
        <v>35</v>
      </c>
      <c r="H31" s="165">
        <f t="shared" si="0"/>
        <v>0</v>
      </c>
      <c r="I31" s="16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31" s="174" t="s">
        <v>190</v>
      </c>
      <c r="K31" s="165" t="s">
        <v>31</v>
      </c>
      <c r="L31" s="179" t="s">
        <v>872</v>
      </c>
    </row>
    <row r="32" spans="1:12" ht="14.25" hidden="1">
      <c r="A32" s="176" t="s">
        <v>191</v>
      </c>
      <c r="B32" s="169" t="s">
        <v>880</v>
      </c>
      <c r="C32" s="168">
        <v>2016</v>
      </c>
      <c r="D32" s="171">
        <v>13882415</v>
      </c>
      <c r="E32" s="168" t="s">
        <v>195</v>
      </c>
      <c r="F32" s="170" t="s">
        <v>22</v>
      </c>
      <c r="G32" s="170" t="s">
        <v>35</v>
      </c>
      <c r="H32" s="170">
        <f t="shared" si="0"/>
        <v>0</v>
      </c>
      <c r="I32" s="170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32" s="173" t="s">
        <v>199</v>
      </c>
      <c r="K32" s="170" t="s">
        <v>58</v>
      </c>
      <c r="L32" s="178" t="s">
        <v>877</v>
      </c>
    </row>
    <row r="33" spans="1:12" ht="14.25" hidden="1">
      <c r="A33" s="177" t="s">
        <v>200</v>
      </c>
      <c r="B33" s="164" t="s">
        <v>880</v>
      </c>
      <c r="C33" s="163">
        <v>2016</v>
      </c>
      <c r="D33" s="166">
        <v>6941207.5</v>
      </c>
      <c r="E33" s="163" t="s">
        <v>205</v>
      </c>
      <c r="F33" s="165" t="s">
        <v>44</v>
      </c>
      <c r="G33" s="165" t="s">
        <v>24</v>
      </c>
      <c r="H33" s="167">
        <f t="shared" si="0"/>
        <v>2776483</v>
      </c>
      <c r="I33" s="16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33" s="174" t="s">
        <v>208</v>
      </c>
      <c r="K33" s="165" t="s">
        <v>37</v>
      </c>
      <c r="L33" s="179" t="s">
        <v>874</v>
      </c>
    </row>
    <row r="34" spans="1:12" ht="14.25" hidden="1">
      <c r="A34" s="176" t="s">
        <v>212</v>
      </c>
      <c r="B34" s="169" t="s">
        <v>880</v>
      </c>
      <c r="C34" s="168">
        <v>2016</v>
      </c>
      <c r="D34" s="171">
        <v>8329449</v>
      </c>
      <c r="E34" s="168" t="s">
        <v>214</v>
      </c>
      <c r="F34" s="170" t="s">
        <v>22</v>
      </c>
      <c r="G34" s="170" t="s">
        <v>24</v>
      </c>
      <c r="H34" s="172">
        <f t="shared" si="0"/>
        <v>3331779.6</v>
      </c>
      <c r="I34" s="170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34" s="173" t="s">
        <v>217</v>
      </c>
      <c r="K34" s="170" t="s">
        <v>37</v>
      </c>
      <c r="L34" s="178" t="s">
        <v>877</v>
      </c>
    </row>
    <row r="35" spans="1:12" ht="14.25" hidden="1">
      <c r="A35" s="177" t="s">
        <v>220</v>
      </c>
      <c r="B35" s="164" t="s">
        <v>880</v>
      </c>
      <c r="C35" s="163">
        <v>2016</v>
      </c>
      <c r="D35" s="166">
        <v>19435381</v>
      </c>
      <c r="E35" s="163" t="s">
        <v>221</v>
      </c>
      <c r="F35" s="165" t="s">
        <v>44</v>
      </c>
      <c r="G35" s="165" t="s">
        <v>35</v>
      </c>
      <c r="H35" s="165">
        <f t="shared" si="0"/>
        <v>0</v>
      </c>
      <c r="I35" s="16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35" s="174" t="s">
        <v>222</v>
      </c>
      <c r="K35" s="165" t="s">
        <v>58</v>
      </c>
      <c r="L35" s="179" t="s">
        <v>877</v>
      </c>
    </row>
    <row r="36" spans="1:12" ht="57" hidden="1">
      <c r="A36" s="176" t="s">
        <v>224</v>
      </c>
      <c r="B36" s="169" t="s">
        <v>880</v>
      </c>
      <c r="C36" s="168">
        <v>2016</v>
      </c>
      <c r="D36" s="171">
        <v>34706037.5</v>
      </c>
      <c r="E36" s="168" t="s">
        <v>227</v>
      </c>
      <c r="F36" s="170" t="s">
        <v>22</v>
      </c>
      <c r="G36" s="170" t="s">
        <v>35</v>
      </c>
      <c r="H36" s="170">
        <f t="shared" si="0"/>
        <v>0</v>
      </c>
      <c r="I36" s="170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36" s="173" t="s">
        <v>230</v>
      </c>
      <c r="K36" s="170" t="s">
        <v>121</v>
      </c>
      <c r="L36" s="178" t="s">
        <v>877</v>
      </c>
    </row>
    <row r="37" spans="1:12" ht="14.25" hidden="1">
      <c r="A37" s="177" t="s">
        <v>231</v>
      </c>
      <c r="B37" s="164" t="s">
        <v>880</v>
      </c>
      <c r="C37" s="163">
        <v>2016</v>
      </c>
      <c r="D37" s="166">
        <v>4164724.5</v>
      </c>
      <c r="E37" s="163" t="s">
        <v>232</v>
      </c>
      <c r="F37" s="165" t="s">
        <v>22</v>
      </c>
      <c r="G37" s="165" t="s">
        <v>35</v>
      </c>
      <c r="H37" s="165">
        <f t="shared" si="0"/>
        <v>0</v>
      </c>
      <c r="I37" s="16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37" s="174" t="s">
        <v>233</v>
      </c>
      <c r="K37" s="165" t="s">
        <v>37</v>
      </c>
      <c r="L37" s="179" t="s">
        <v>872</v>
      </c>
    </row>
    <row r="38" spans="1:12" ht="14.25" hidden="1">
      <c r="A38" s="176" t="s">
        <v>237</v>
      </c>
      <c r="B38" s="169" t="s">
        <v>880</v>
      </c>
      <c r="C38" s="168">
        <v>2016</v>
      </c>
      <c r="D38" s="171">
        <v>2776483</v>
      </c>
      <c r="E38" s="168" t="s">
        <v>240</v>
      </c>
      <c r="F38" s="170" t="s">
        <v>22</v>
      </c>
      <c r="G38" s="170" t="s">
        <v>24</v>
      </c>
      <c r="H38" s="172">
        <f t="shared" si="0"/>
        <v>1110593.2</v>
      </c>
      <c r="I38" s="170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38" s="173" t="s">
        <v>241</v>
      </c>
      <c r="K38" s="170" t="s">
        <v>107</v>
      </c>
      <c r="L38" s="178" t="s">
        <v>877</v>
      </c>
    </row>
    <row r="39" spans="1:12" ht="14.25" hidden="1">
      <c r="A39" s="177" t="s">
        <v>242</v>
      </c>
      <c r="B39" s="164" t="s">
        <v>880</v>
      </c>
      <c r="C39" s="163">
        <v>2016</v>
      </c>
      <c r="D39" s="166">
        <v>20823622.5</v>
      </c>
      <c r="E39" s="163" t="s">
        <v>246</v>
      </c>
      <c r="F39" s="165" t="s">
        <v>44</v>
      </c>
      <c r="G39" s="165" t="s">
        <v>35</v>
      </c>
      <c r="H39" s="165">
        <f t="shared" si="0"/>
        <v>0</v>
      </c>
      <c r="I39" s="16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39" s="174" t="s">
        <v>249</v>
      </c>
      <c r="K39" s="165" t="s">
        <v>58</v>
      </c>
      <c r="L39" s="179" t="s">
        <v>874</v>
      </c>
    </row>
    <row r="40" spans="1:12" ht="42.75" hidden="1">
      <c r="A40" s="176" t="s">
        <v>250</v>
      </c>
      <c r="B40" s="169" t="s">
        <v>881</v>
      </c>
      <c r="C40" s="168">
        <v>2016</v>
      </c>
      <c r="D40" s="171">
        <v>13719074.600000001</v>
      </c>
      <c r="E40" s="168" t="s">
        <v>255</v>
      </c>
      <c r="F40" s="170" t="s">
        <v>22</v>
      </c>
      <c r="G40" s="170" t="s">
        <v>35</v>
      </c>
      <c r="H40" s="170">
        <f t="shared" si="0"/>
        <v>0</v>
      </c>
      <c r="I40" s="170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40" s="173" t="s">
        <v>256</v>
      </c>
      <c r="K40" s="170" t="s">
        <v>121</v>
      </c>
      <c r="L40" s="178" t="s">
        <v>874</v>
      </c>
    </row>
    <row r="41" spans="1:12" ht="28.5" hidden="1">
      <c r="A41" s="177" t="s">
        <v>258</v>
      </c>
      <c r="B41" s="164" t="s">
        <v>881</v>
      </c>
      <c r="C41" s="163">
        <v>2016</v>
      </c>
      <c r="D41" s="166">
        <v>20578611.899999999</v>
      </c>
      <c r="E41" s="163" t="s">
        <v>262</v>
      </c>
      <c r="F41" s="165" t="s">
        <v>22</v>
      </c>
      <c r="G41" s="165" t="s">
        <v>35</v>
      </c>
      <c r="H41" s="165">
        <f t="shared" si="0"/>
        <v>0</v>
      </c>
      <c r="I41" s="16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41" s="174" t="s">
        <v>263</v>
      </c>
      <c r="K41" s="165" t="s">
        <v>107</v>
      </c>
      <c r="L41" s="179" t="s">
        <v>874</v>
      </c>
    </row>
    <row r="42" spans="1:12" ht="14.25" hidden="1">
      <c r="A42" s="176" t="s">
        <v>264</v>
      </c>
      <c r="B42" s="169" t="s">
        <v>881</v>
      </c>
      <c r="C42" s="168">
        <v>2016</v>
      </c>
      <c r="D42" s="171">
        <v>6859537.3000000007</v>
      </c>
      <c r="E42" s="168" t="s">
        <v>268</v>
      </c>
      <c r="F42" s="170" t="s">
        <v>44</v>
      </c>
      <c r="G42" s="170" t="s">
        <v>24</v>
      </c>
      <c r="H42" s="172">
        <f t="shared" si="0"/>
        <v>2743814.9200000004</v>
      </c>
      <c r="I42" s="170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42" s="173" t="s">
        <v>270</v>
      </c>
      <c r="K42" s="170" t="s">
        <v>128</v>
      </c>
      <c r="L42" s="178" t="s">
        <v>872</v>
      </c>
    </row>
    <row r="43" spans="1:12" ht="42.75" hidden="1">
      <c r="A43" s="177" t="s">
        <v>272</v>
      </c>
      <c r="B43" s="164" t="s">
        <v>881</v>
      </c>
      <c r="C43" s="163">
        <v>2016</v>
      </c>
      <c r="D43" s="166">
        <v>96033522.199999988</v>
      </c>
      <c r="E43" s="163" t="s">
        <v>274</v>
      </c>
      <c r="F43" s="165" t="s">
        <v>22</v>
      </c>
      <c r="G43" s="165" t="s">
        <v>35</v>
      </c>
      <c r="H43" s="165">
        <f t="shared" si="0"/>
        <v>0</v>
      </c>
      <c r="I43" s="16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43" s="174" t="s">
        <v>276</v>
      </c>
      <c r="K43" s="165" t="s">
        <v>58</v>
      </c>
      <c r="L43" s="179" t="s">
        <v>874</v>
      </c>
    </row>
    <row r="44" spans="1:12" ht="28.5" hidden="1">
      <c r="A44" s="176" t="s">
        <v>279</v>
      </c>
      <c r="B44" s="169" t="s">
        <v>882</v>
      </c>
      <c r="C44" s="168">
        <v>2016</v>
      </c>
      <c r="D44" s="171">
        <v>11762624.4</v>
      </c>
      <c r="E44" s="168" t="s">
        <v>283</v>
      </c>
      <c r="F44" s="170" t="s">
        <v>44</v>
      </c>
      <c r="G44" s="170" t="s">
        <v>24</v>
      </c>
      <c r="H44" s="172">
        <f t="shared" si="0"/>
        <v>4705049.7600000007</v>
      </c>
      <c r="I44" s="170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44" s="173" t="s">
        <v>286</v>
      </c>
      <c r="K44" s="170" t="s">
        <v>107</v>
      </c>
      <c r="L44" s="178" t="s">
        <v>873</v>
      </c>
    </row>
    <row r="45" spans="1:12" ht="14.25" hidden="1">
      <c r="A45" s="177" t="s">
        <v>288</v>
      </c>
      <c r="B45" s="164" t="s">
        <v>882</v>
      </c>
      <c r="C45" s="163">
        <v>2016</v>
      </c>
      <c r="D45" s="166">
        <v>2940656.1</v>
      </c>
      <c r="E45" s="163" t="s">
        <v>289</v>
      </c>
      <c r="F45" s="165" t="s">
        <v>44</v>
      </c>
      <c r="G45" s="165" t="s">
        <v>35</v>
      </c>
      <c r="H45" s="165">
        <f t="shared" si="0"/>
        <v>0</v>
      </c>
      <c r="I45" s="16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45" s="174" t="s">
        <v>291</v>
      </c>
      <c r="K45" s="165" t="s">
        <v>37</v>
      </c>
      <c r="L45" s="179" t="s">
        <v>873</v>
      </c>
    </row>
    <row r="46" spans="1:12" ht="14.25" hidden="1">
      <c r="A46" s="176" t="s">
        <v>295</v>
      </c>
      <c r="B46" s="169" t="s">
        <v>882</v>
      </c>
      <c r="C46" s="168">
        <v>2016</v>
      </c>
      <c r="D46" s="171">
        <v>29406561</v>
      </c>
      <c r="E46" s="168" t="s">
        <v>297</v>
      </c>
      <c r="F46" s="170" t="s">
        <v>22</v>
      </c>
      <c r="G46" s="170" t="s">
        <v>35</v>
      </c>
      <c r="H46" s="170">
        <f t="shared" si="0"/>
        <v>0</v>
      </c>
      <c r="I46" s="170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46" s="173" t="s">
        <v>190</v>
      </c>
      <c r="K46" s="170" t="s">
        <v>41</v>
      </c>
      <c r="L46" s="178" t="s">
        <v>874</v>
      </c>
    </row>
    <row r="47" spans="1:12" ht="14.25" hidden="1">
      <c r="A47" s="177" t="s">
        <v>298</v>
      </c>
      <c r="B47" s="164" t="s">
        <v>882</v>
      </c>
      <c r="C47" s="163">
        <v>2016</v>
      </c>
      <c r="D47" s="166">
        <v>58813122</v>
      </c>
      <c r="E47" s="163" t="s">
        <v>299</v>
      </c>
      <c r="F47" s="165" t="s">
        <v>44</v>
      </c>
      <c r="G47" s="165" t="s">
        <v>35</v>
      </c>
      <c r="H47" s="165">
        <f t="shared" si="0"/>
        <v>0</v>
      </c>
      <c r="I47" s="16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47" s="174" t="s">
        <v>303</v>
      </c>
      <c r="K47" s="165" t="s">
        <v>41</v>
      </c>
      <c r="L47" s="179" t="s">
        <v>877</v>
      </c>
    </row>
    <row r="48" spans="1:12" ht="28.5" hidden="1">
      <c r="A48" s="176" t="s">
        <v>307</v>
      </c>
      <c r="B48" s="169" t="s">
        <v>882</v>
      </c>
      <c r="C48" s="168">
        <v>2016</v>
      </c>
      <c r="D48" s="171">
        <v>44109841.5</v>
      </c>
      <c r="E48" s="168" t="s">
        <v>308</v>
      </c>
      <c r="F48" s="170" t="s">
        <v>44</v>
      </c>
      <c r="G48" s="170" t="s">
        <v>35</v>
      </c>
      <c r="H48" s="170">
        <f t="shared" si="0"/>
        <v>0</v>
      </c>
      <c r="I48" s="170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48" s="173" t="s">
        <v>309</v>
      </c>
      <c r="K48" s="170" t="s">
        <v>140</v>
      </c>
      <c r="L48" s="178" t="s">
        <v>872</v>
      </c>
    </row>
    <row r="49" spans="1:12" ht="14.25" hidden="1">
      <c r="A49" s="177" t="s">
        <v>312</v>
      </c>
      <c r="B49" s="164" t="s">
        <v>883</v>
      </c>
      <c r="C49" s="163">
        <v>2016</v>
      </c>
      <c r="D49" s="166">
        <v>3050031.1</v>
      </c>
      <c r="E49" s="163" t="s">
        <v>314</v>
      </c>
      <c r="F49" s="165" t="s">
        <v>22</v>
      </c>
      <c r="G49" s="165" t="s">
        <v>24</v>
      </c>
      <c r="H49" s="167">
        <f t="shared" si="0"/>
        <v>1220012.4400000002</v>
      </c>
      <c r="I49" s="16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49" s="174" t="s">
        <v>318</v>
      </c>
      <c r="K49" s="165" t="s">
        <v>107</v>
      </c>
      <c r="L49" s="179" t="s">
        <v>877</v>
      </c>
    </row>
    <row r="50" spans="1:12" ht="14.25" hidden="1">
      <c r="A50" s="176" t="s">
        <v>319</v>
      </c>
      <c r="B50" s="169" t="s">
        <v>883</v>
      </c>
      <c r="C50" s="168">
        <v>2016</v>
      </c>
      <c r="D50" s="171">
        <v>4575046.6499999994</v>
      </c>
      <c r="E50" s="168" t="s">
        <v>320</v>
      </c>
      <c r="F50" s="170" t="s">
        <v>44</v>
      </c>
      <c r="G50" s="170" t="s">
        <v>35</v>
      </c>
      <c r="H50" s="170">
        <f t="shared" si="0"/>
        <v>0</v>
      </c>
      <c r="I50" s="170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50" s="173" t="s">
        <v>322</v>
      </c>
      <c r="K50" s="170" t="s">
        <v>107</v>
      </c>
      <c r="L50" s="178" t="s">
        <v>877</v>
      </c>
    </row>
    <row r="51" spans="1:12" ht="14.25" hidden="1">
      <c r="A51" s="177" t="s">
        <v>325</v>
      </c>
      <c r="B51" s="164" t="s">
        <v>883</v>
      </c>
      <c r="C51" s="163">
        <v>2016</v>
      </c>
      <c r="D51" s="166">
        <v>76250777.5</v>
      </c>
      <c r="E51" s="163" t="s">
        <v>327</v>
      </c>
      <c r="F51" s="165" t="s">
        <v>44</v>
      </c>
      <c r="G51" s="165" t="s">
        <v>35</v>
      </c>
      <c r="H51" s="165">
        <f t="shared" si="0"/>
        <v>0</v>
      </c>
      <c r="I51" s="16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51" s="175" t="s">
        <v>328</v>
      </c>
      <c r="K51" s="165" t="s">
        <v>37</v>
      </c>
      <c r="L51" s="179" t="s">
        <v>877</v>
      </c>
    </row>
    <row r="52" spans="1:12" ht="28.5" hidden="1">
      <c r="A52" s="176" t="s">
        <v>330</v>
      </c>
      <c r="B52" s="169" t="s">
        <v>883</v>
      </c>
      <c r="C52" s="168">
        <v>2016</v>
      </c>
      <c r="D52" s="171">
        <v>38125388.75</v>
      </c>
      <c r="E52" s="168" t="s">
        <v>332</v>
      </c>
      <c r="F52" s="170" t="s">
        <v>22</v>
      </c>
      <c r="G52" s="170" t="s">
        <v>24</v>
      </c>
      <c r="H52" s="172">
        <f t="shared" si="0"/>
        <v>15250155.5</v>
      </c>
      <c r="I52" s="170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52" s="173" t="s">
        <v>333</v>
      </c>
      <c r="K52" s="170" t="s">
        <v>31</v>
      </c>
      <c r="L52" s="178" t="s">
        <v>873</v>
      </c>
    </row>
    <row r="53" spans="1:12" ht="14.25" hidden="1">
      <c r="A53" s="177" t="s">
        <v>335</v>
      </c>
      <c r="B53" s="164" t="s">
        <v>883</v>
      </c>
      <c r="C53" s="163">
        <v>2016</v>
      </c>
      <c r="D53" s="166">
        <v>30500311</v>
      </c>
      <c r="E53" s="163" t="s">
        <v>336</v>
      </c>
      <c r="F53" s="165" t="s">
        <v>22</v>
      </c>
      <c r="G53" s="165" t="s">
        <v>24</v>
      </c>
      <c r="H53" s="167">
        <f t="shared" si="0"/>
        <v>12200124.4</v>
      </c>
      <c r="I53" s="16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53" s="174" t="s">
        <v>337</v>
      </c>
      <c r="K53" s="165" t="s">
        <v>37</v>
      </c>
      <c r="L53" s="179" t="s">
        <v>877</v>
      </c>
    </row>
    <row r="54" spans="1:12" ht="14.25" hidden="1">
      <c r="A54" s="176" t="s">
        <v>338</v>
      </c>
      <c r="B54" s="169" t="s">
        <v>884</v>
      </c>
      <c r="C54" s="168">
        <v>2016</v>
      </c>
      <c r="D54" s="171">
        <v>43288855.349999994</v>
      </c>
      <c r="E54" s="168" t="s">
        <v>341</v>
      </c>
      <c r="F54" s="170" t="s">
        <v>22</v>
      </c>
      <c r="G54" s="170" t="s">
        <v>35</v>
      </c>
      <c r="H54" s="170">
        <f t="shared" si="0"/>
        <v>0</v>
      </c>
      <c r="I54" s="170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54" s="173" t="s">
        <v>345</v>
      </c>
      <c r="K54" s="170" t="s">
        <v>41</v>
      </c>
      <c r="L54" s="178" t="s">
        <v>873</v>
      </c>
    </row>
    <row r="55" spans="1:12" ht="14.25" hidden="1">
      <c r="A55" s="177" t="s">
        <v>346</v>
      </c>
      <c r="B55" s="164" t="s">
        <v>884</v>
      </c>
      <c r="C55" s="163">
        <v>2016</v>
      </c>
      <c r="D55" s="166">
        <v>28361663.850000001</v>
      </c>
      <c r="E55" s="163" t="s">
        <v>347</v>
      </c>
      <c r="F55" s="165" t="s">
        <v>44</v>
      </c>
      <c r="G55" s="165" t="s">
        <v>35</v>
      </c>
      <c r="H55" s="165">
        <f t="shared" si="0"/>
        <v>0</v>
      </c>
      <c r="I55" s="16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55" s="174" t="s">
        <v>349</v>
      </c>
      <c r="K55" s="165" t="s">
        <v>107</v>
      </c>
      <c r="L55" s="179" t="s">
        <v>877</v>
      </c>
    </row>
    <row r="56" spans="1:12" ht="14.25" hidden="1">
      <c r="A56" s="176" t="s">
        <v>351</v>
      </c>
      <c r="B56" s="169" t="s">
        <v>884</v>
      </c>
      <c r="C56" s="168">
        <v>2016</v>
      </c>
      <c r="D56" s="171">
        <v>31347102.149999999</v>
      </c>
      <c r="E56" s="168" t="s">
        <v>352</v>
      </c>
      <c r="F56" s="170" t="s">
        <v>22</v>
      </c>
      <c r="G56" s="170" t="s">
        <v>24</v>
      </c>
      <c r="H56" s="172">
        <f t="shared" si="0"/>
        <v>12538840.859999999</v>
      </c>
      <c r="I56" s="170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56" s="173" t="s">
        <v>357</v>
      </c>
      <c r="K56" s="170" t="s">
        <v>128</v>
      </c>
      <c r="L56" s="178" t="s">
        <v>874</v>
      </c>
    </row>
    <row r="57" spans="1:12" ht="14.25" hidden="1">
      <c r="A57" s="177" t="s">
        <v>359</v>
      </c>
      <c r="B57" s="164" t="s">
        <v>884</v>
      </c>
      <c r="C57" s="163">
        <v>2016</v>
      </c>
      <c r="D57" s="166">
        <v>46274293.649999999</v>
      </c>
      <c r="E57" s="163" t="s">
        <v>360</v>
      </c>
      <c r="F57" s="165" t="s">
        <v>22</v>
      </c>
      <c r="G57" s="165" t="s">
        <v>35</v>
      </c>
      <c r="H57" s="165">
        <f t="shared" si="0"/>
        <v>0</v>
      </c>
      <c r="I57" s="16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57" s="174" t="s">
        <v>363</v>
      </c>
      <c r="K57" s="165" t="s">
        <v>41</v>
      </c>
      <c r="L57" s="179" t="s">
        <v>872</v>
      </c>
    </row>
    <row r="58" spans="1:12" ht="14.25" hidden="1">
      <c r="A58" s="176" t="s">
        <v>365</v>
      </c>
      <c r="B58" s="169" t="s">
        <v>885</v>
      </c>
      <c r="C58" s="168">
        <v>2016</v>
      </c>
      <c r="D58" s="171">
        <v>58318280.800000004</v>
      </c>
      <c r="E58" s="168" t="s">
        <v>366</v>
      </c>
      <c r="F58" s="170" t="s">
        <v>44</v>
      </c>
      <c r="G58" s="170" t="s">
        <v>24</v>
      </c>
      <c r="H58" s="172">
        <f t="shared" si="0"/>
        <v>23327312.320000004</v>
      </c>
      <c r="I58" s="170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58" s="173" t="s">
        <v>370</v>
      </c>
      <c r="K58" s="170" t="s">
        <v>58</v>
      </c>
      <c r="L58" s="178" t="s">
        <v>877</v>
      </c>
    </row>
    <row r="59" spans="1:12" ht="28.5" hidden="1">
      <c r="A59" s="177" t="s">
        <v>371</v>
      </c>
      <c r="B59" s="164" t="s">
        <v>885</v>
      </c>
      <c r="C59" s="163">
        <v>2016</v>
      </c>
      <c r="D59" s="166">
        <v>14579570.200000001</v>
      </c>
      <c r="E59" s="163" t="s">
        <v>372</v>
      </c>
      <c r="F59" s="165" t="s">
        <v>44</v>
      </c>
      <c r="G59" s="165" t="s">
        <v>24</v>
      </c>
      <c r="H59" s="167">
        <f t="shared" si="0"/>
        <v>5831828.080000001</v>
      </c>
      <c r="I59" s="16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59" s="174" t="s">
        <v>376</v>
      </c>
      <c r="K59" s="165" t="s">
        <v>58</v>
      </c>
      <c r="L59" s="179" t="s">
        <v>873</v>
      </c>
    </row>
    <row r="60" spans="1:12" ht="14.25" hidden="1">
      <c r="A60" s="176" t="s">
        <v>378</v>
      </c>
      <c r="B60" s="169" t="s">
        <v>885</v>
      </c>
      <c r="C60" s="168">
        <v>2016</v>
      </c>
      <c r="D60" s="171">
        <v>29159140.400000002</v>
      </c>
      <c r="E60" s="168" t="s">
        <v>379</v>
      </c>
      <c r="F60" s="170" t="s">
        <v>44</v>
      </c>
      <c r="G60" s="170" t="s">
        <v>24</v>
      </c>
      <c r="H60" s="172">
        <f t="shared" si="0"/>
        <v>11663656.160000002</v>
      </c>
      <c r="I60" s="170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60" s="173" t="s">
        <v>381</v>
      </c>
      <c r="K60" s="170" t="s">
        <v>140</v>
      </c>
      <c r="L60" s="178" t="s">
        <v>873</v>
      </c>
    </row>
    <row r="61" spans="1:12" ht="14.25" hidden="1">
      <c r="A61" s="177" t="s">
        <v>385</v>
      </c>
      <c r="B61" s="164" t="s">
        <v>885</v>
      </c>
      <c r="C61" s="163">
        <v>2016</v>
      </c>
      <c r="D61" s="166">
        <v>23327312.32</v>
      </c>
      <c r="E61" s="163" t="s">
        <v>386</v>
      </c>
      <c r="F61" s="165" t="s">
        <v>44</v>
      </c>
      <c r="G61" s="165" t="s">
        <v>24</v>
      </c>
      <c r="H61" s="167">
        <f t="shared" si="0"/>
        <v>9330924.9280000012</v>
      </c>
      <c r="I61" s="16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61" s="174" t="s">
        <v>387</v>
      </c>
      <c r="K61" s="165" t="s">
        <v>37</v>
      </c>
      <c r="L61" s="179" t="s">
        <v>873</v>
      </c>
    </row>
    <row r="62" spans="1:12" ht="14.25" hidden="1">
      <c r="A62" s="176" t="s">
        <v>388</v>
      </c>
      <c r="B62" s="169" t="s">
        <v>885</v>
      </c>
      <c r="C62" s="168">
        <v>2016</v>
      </c>
      <c r="D62" s="171">
        <v>20411398.280000001</v>
      </c>
      <c r="E62" s="168" t="s">
        <v>390</v>
      </c>
      <c r="F62" s="170" t="s">
        <v>22</v>
      </c>
      <c r="G62" s="170" t="s">
        <v>24</v>
      </c>
      <c r="H62" s="172">
        <f t="shared" si="0"/>
        <v>8164559.3120000008</v>
      </c>
      <c r="I62" s="170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62" s="173" t="s">
        <v>394</v>
      </c>
      <c r="K62" s="170" t="s">
        <v>37</v>
      </c>
      <c r="L62" s="178" t="s">
        <v>874</v>
      </c>
    </row>
    <row r="63" spans="1:12" ht="14.25" hidden="1">
      <c r="A63" s="177" t="s">
        <v>395</v>
      </c>
      <c r="B63" s="164" t="s">
        <v>886</v>
      </c>
      <c r="C63" s="163">
        <v>2016</v>
      </c>
      <c r="D63" s="166">
        <v>6895198.0500000007</v>
      </c>
      <c r="E63" s="163" t="s">
        <v>398</v>
      </c>
      <c r="F63" s="165" t="s">
        <v>22</v>
      </c>
      <c r="G63" s="165" t="s">
        <v>24</v>
      </c>
      <c r="H63" s="167">
        <f t="shared" si="0"/>
        <v>2758079.2200000007</v>
      </c>
      <c r="I63" s="16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63" s="174" t="s">
        <v>401</v>
      </c>
      <c r="K63" s="165" t="s">
        <v>37</v>
      </c>
      <c r="L63" s="179" t="s">
        <v>877</v>
      </c>
    </row>
    <row r="64" spans="1:12" ht="14.25" hidden="1">
      <c r="A64" s="176" t="s">
        <v>402</v>
      </c>
      <c r="B64" s="169" t="s">
        <v>886</v>
      </c>
      <c r="C64" s="168">
        <v>2016</v>
      </c>
      <c r="D64" s="171">
        <v>8274237.6600000001</v>
      </c>
      <c r="E64" s="168" t="s">
        <v>403</v>
      </c>
      <c r="F64" s="170" t="s">
        <v>44</v>
      </c>
      <c r="G64" s="170" t="s">
        <v>24</v>
      </c>
      <c r="H64" s="172">
        <f t="shared" si="0"/>
        <v>3309695.0640000002</v>
      </c>
      <c r="I64" s="170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64" s="173" t="s">
        <v>408</v>
      </c>
      <c r="K64" s="170" t="s">
        <v>63</v>
      </c>
      <c r="L64" s="178" t="s">
        <v>877</v>
      </c>
    </row>
    <row r="65" spans="1:12" ht="14.25" hidden="1">
      <c r="A65" s="177" t="s">
        <v>410</v>
      </c>
      <c r="B65" s="164" t="s">
        <v>886</v>
      </c>
      <c r="C65" s="163">
        <v>2016</v>
      </c>
      <c r="D65" s="166">
        <v>12411356.49</v>
      </c>
      <c r="E65" s="163" t="s">
        <v>412</v>
      </c>
      <c r="F65" s="165" t="s">
        <v>22</v>
      </c>
      <c r="G65" s="165" t="s">
        <v>24</v>
      </c>
      <c r="H65" s="167">
        <f t="shared" si="0"/>
        <v>4964542.5959999999</v>
      </c>
      <c r="I65" s="16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65" s="174" t="s">
        <v>413</v>
      </c>
      <c r="K65" s="165" t="s">
        <v>37</v>
      </c>
      <c r="L65" s="179" t="s">
        <v>877</v>
      </c>
    </row>
    <row r="66" spans="1:12" ht="28.5" hidden="1">
      <c r="A66" s="176" t="s">
        <v>416</v>
      </c>
      <c r="B66" s="169" t="s">
        <v>886</v>
      </c>
      <c r="C66" s="168">
        <v>2016</v>
      </c>
      <c r="D66" s="171">
        <v>55161584.400000006</v>
      </c>
      <c r="E66" s="168" t="s">
        <v>418</v>
      </c>
      <c r="F66" s="170" t="s">
        <v>22</v>
      </c>
      <c r="G66" s="170" t="s">
        <v>24</v>
      </c>
      <c r="H66" s="172">
        <f t="shared" si="0"/>
        <v>22064633.760000005</v>
      </c>
      <c r="I66" s="170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66" s="173" t="s">
        <v>420</v>
      </c>
      <c r="K66" s="170" t="s">
        <v>58</v>
      </c>
      <c r="L66" s="178" t="s">
        <v>877</v>
      </c>
    </row>
    <row r="67" spans="1:12" ht="14.25" hidden="1">
      <c r="A67" s="177" t="s">
        <v>422</v>
      </c>
      <c r="B67" s="164" t="s">
        <v>886</v>
      </c>
      <c r="C67" s="163">
        <v>2016</v>
      </c>
      <c r="D67" s="166">
        <v>28959831.809999999</v>
      </c>
      <c r="E67" s="163" t="s">
        <v>423</v>
      </c>
      <c r="F67" s="165" t="s">
        <v>44</v>
      </c>
      <c r="G67" s="165" t="s">
        <v>35</v>
      </c>
      <c r="H67" s="165">
        <f t="shared" si="0"/>
        <v>0</v>
      </c>
      <c r="I67" s="16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67" s="174" t="s">
        <v>427</v>
      </c>
      <c r="K67" s="165" t="s">
        <v>107</v>
      </c>
      <c r="L67" s="179" t="s">
        <v>872</v>
      </c>
    </row>
    <row r="68" spans="1:12" ht="14.25" hidden="1">
      <c r="A68" s="176" t="s">
        <v>428</v>
      </c>
      <c r="B68" s="169" t="s">
        <v>886</v>
      </c>
      <c r="C68" s="168">
        <v>2016</v>
      </c>
      <c r="D68" s="171">
        <v>26201752.59</v>
      </c>
      <c r="E68" s="168" t="s">
        <v>429</v>
      </c>
      <c r="F68" s="170" t="s">
        <v>44</v>
      </c>
      <c r="G68" s="170" t="s">
        <v>35</v>
      </c>
      <c r="H68" s="170">
        <f t="shared" si="0"/>
        <v>0</v>
      </c>
      <c r="I68" s="170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68" s="173" t="s">
        <v>434</v>
      </c>
      <c r="K68" s="170" t="s">
        <v>41</v>
      </c>
      <c r="L68" s="178" t="s">
        <v>874</v>
      </c>
    </row>
    <row r="69" spans="1:12" ht="14.25" hidden="1">
      <c r="A69" s="177" t="s">
        <v>435</v>
      </c>
      <c r="B69" s="164" t="s">
        <v>871</v>
      </c>
      <c r="C69" s="163">
        <v>2017</v>
      </c>
      <c r="D69" s="166">
        <v>17752920.600000001</v>
      </c>
      <c r="E69" s="163" t="s">
        <v>437</v>
      </c>
      <c r="F69" s="165" t="s">
        <v>22</v>
      </c>
      <c r="G69" s="165" t="s">
        <v>35</v>
      </c>
      <c r="H69" s="165">
        <f t="shared" si="0"/>
        <v>0</v>
      </c>
      <c r="I69" s="16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69" s="174" t="s">
        <v>439</v>
      </c>
      <c r="K69" s="165" t="s">
        <v>31</v>
      </c>
      <c r="L69" s="179" t="s">
        <v>872</v>
      </c>
    </row>
    <row r="70" spans="1:12" ht="14.25" hidden="1">
      <c r="A70" s="176" t="s">
        <v>441</v>
      </c>
      <c r="B70" s="169" t="s">
        <v>871</v>
      </c>
      <c r="C70" s="168">
        <v>2017</v>
      </c>
      <c r="D70" s="171">
        <v>26629380.899999999</v>
      </c>
      <c r="E70" s="168" t="s">
        <v>442</v>
      </c>
      <c r="F70" s="170" t="s">
        <v>22</v>
      </c>
      <c r="G70" s="170" t="s">
        <v>35</v>
      </c>
      <c r="H70" s="170">
        <f t="shared" si="0"/>
        <v>0</v>
      </c>
      <c r="I70" s="170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70" s="173" t="s">
        <v>443</v>
      </c>
      <c r="K70" s="170" t="s">
        <v>37</v>
      </c>
      <c r="L70" s="178" t="s">
        <v>874</v>
      </c>
    </row>
    <row r="71" spans="1:12" ht="14.25" hidden="1">
      <c r="A71" s="177" t="s">
        <v>444</v>
      </c>
      <c r="B71" s="164" t="s">
        <v>871</v>
      </c>
      <c r="C71" s="163">
        <v>2017</v>
      </c>
      <c r="D71" s="166">
        <v>42607009.439999998</v>
      </c>
      <c r="E71" s="163" t="s">
        <v>445</v>
      </c>
      <c r="F71" s="165" t="s">
        <v>44</v>
      </c>
      <c r="G71" s="165" t="s">
        <v>35</v>
      </c>
      <c r="H71" s="165">
        <f t="shared" si="0"/>
        <v>0</v>
      </c>
      <c r="I71" s="16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71" s="174" t="s">
        <v>446</v>
      </c>
      <c r="K71" s="165" t="s">
        <v>37</v>
      </c>
      <c r="L71" s="179" t="s">
        <v>874</v>
      </c>
    </row>
    <row r="72" spans="1:12" ht="14.25" hidden="1">
      <c r="A72" s="176" t="s">
        <v>447</v>
      </c>
      <c r="B72" s="169" t="s">
        <v>871</v>
      </c>
      <c r="C72" s="168">
        <v>2017</v>
      </c>
      <c r="D72" s="171">
        <v>35505841.200000003</v>
      </c>
      <c r="E72" s="168" t="s">
        <v>448</v>
      </c>
      <c r="F72" s="170" t="s">
        <v>44</v>
      </c>
      <c r="G72" s="170" t="s">
        <v>35</v>
      </c>
      <c r="H72" s="170">
        <f t="shared" si="0"/>
        <v>0</v>
      </c>
      <c r="I72" s="170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72" s="173" t="s">
        <v>449</v>
      </c>
      <c r="K72" s="170" t="s">
        <v>63</v>
      </c>
      <c r="L72" s="178" t="s">
        <v>874</v>
      </c>
    </row>
    <row r="73" spans="1:12" ht="14.25" hidden="1">
      <c r="A73" s="177" t="s">
        <v>452</v>
      </c>
      <c r="B73" s="164" t="s">
        <v>871</v>
      </c>
      <c r="C73" s="163">
        <v>2017</v>
      </c>
      <c r="D73" s="166">
        <v>8876460.3000000007</v>
      </c>
      <c r="E73" s="163" t="s">
        <v>454</v>
      </c>
      <c r="F73" s="165" t="s">
        <v>22</v>
      </c>
      <c r="G73" s="165" t="s">
        <v>24</v>
      </c>
      <c r="H73" s="167">
        <f t="shared" si="0"/>
        <v>3550584.1200000006</v>
      </c>
      <c r="I73" s="16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73" s="174" t="s">
        <v>457</v>
      </c>
      <c r="K73" s="165" t="s">
        <v>41</v>
      </c>
      <c r="L73" s="179" t="s">
        <v>873</v>
      </c>
    </row>
    <row r="74" spans="1:12" ht="14.25" hidden="1">
      <c r="A74" s="176" t="s">
        <v>458</v>
      </c>
      <c r="B74" s="169" t="s">
        <v>871</v>
      </c>
      <c r="C74" s="168">
        <v>2017</v>
      </c>
      <c r="D74" s="171">
        <v>46157593.560000002</v>
      </c>
      <c r="E74" s="168" t="s">
        <v>459</v>
      </c>
      <c r="F74" s="170" t="s">
        <v>22</v>
      </c>
      <c r="G74" s="170" t="s">
        <v>35</v>
      </c>
      <c r="H74" s="170">
        <f t="shared" si="0"/>
        <v>0</v>
      </c>
      <c r="I74" s="170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74" s="173" t="s">
        <v>461</v>
      </c>
      <c r="K74" s="170" t="s">
        <v>107</v>
      </c>
      <c r="L74" s="178" t="s">
        <v>877</v>
      </c>
    </row>
    <row r="75" spans="1:12" ht="14.25" hidden="1">
      <c r="A75" s="177" t="s">
        <v>462</v>
      </c>
      <c r="B75" s="164" t="s">
        <v>875</v>
      </c>
      <c r="C75" s="163">
        <v>2017</v>
      </c>
      <c r="D75" s="166">
        <v>110581589.39999999</v>
      </c>
      <c r="E75" s="163" t="s">
        <v>463</v>
      </c>
      <c r="F75" s="165" t="s">
        <v>22</v>
      </c>
      <c r="G75" s="165" t="s">
        <v>24</v>
      </c>
      <c r="H75" s="167">
        <f t="shared" si="0"/>
        <v>44232635.759999998</v>
      </c>
      <c r="I75" s="16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75" s="174" t="s">
        <v>466</v>
      </c>
      <c r="K75" s="165" t="s">
        <v>37</v>
      </c>
      <c r="L75" s="179" t="s">
        <v>877</v>
      </c>
    </row>
    <row r="76" spans="1:12" ht="14.25" hidden="1">
      <c r="A76" s="176" t="s">
        <v>469</v>
      </c>
      <c r="B76" s="169" t="s">
        <v>875</v>
      </c>
      <c r="C76" s="168">
        <v>2017</v>
      </c>
      <c r="D76" s="171">
        <v>9215132.4500000011</v>
      </c>
      <c r="E76" s="168" t="s">
        <v>470</v>
      </c>
      <c r="F76" s="170" t="s">
        <v>44</v>
      </c>
      <c r="G76" s="170" t="s">
        <v>24</v>
      </c>
      <c r="H76" s="172">
        <f t="shared" si="0"/>
        <v>3686052.9800000004</v>
      </c>
      <c r="I76" s="170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76" s="173" t="s">
        <v>471</v>
      </c>
      <c r="K76" s="170" t="s">
        <v>140</v>
      </c>
      <c r="L76" s="178" t="s">
        <v>874</v>
      </c>
    </row>
    <row r="77" spans="1:12" ht="28.5" hidden="1">
      <c r="A77" s="177" t="s">
        <v>472</v>
      </c>
      <c r="B77" s="164" t="s">
        <v>875</v>
      </c>
      <c r="C77" s="163">
        <v>2017</v>
      </c>
      <c r="D77" s="166">
        <v>27645397.349999998</v>
      </c>
      <c r="E77" s="163" t="s">
        <v>473</v>
      </c>
      <c r="F77" s="165" t="s">
        <v>22</v>
      </c>
      <c r="G77" s="165" t="s">
        <v>35</v>
      </c>
      <c r="H77" s="165">
        <f t="shared" si="0"/>
        <v>0</v>
      </c>
      <c r="I77" s="16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77" s="174" t="s">
        <v>475</v>
      </c>
      <c r="K77" s="165" t="s">
        <v>58</v>
      </c>
      <c r="L77" s="179" t="s">
        <v>872</v>
      </c>
    </row>
    <row r="78" spans="1:12" ht="14.25" hidden="1">
      <c r="A78" s="176" t="s">
        <v>478</v>
      </c>
      <c r="B78" s="169" t="s">
        <v>875</v>
      </c>
      <c r="C78" s="168">
        <v>2017</v>
      </c>
      <c r="D78" s="171">
        <v>36860529.800000004</v>
      </c>
      <c r="E78" s="168" t="s">
        <v>481</v>
      </c>
      <c r="F78" s="170" t="s">
        <v>22</v>
      </c>
      <c r="G78" s="170" t="s">
        <v>24</v>
      </c>
      <c r="H78" s="172">
        <f t="shared" si="0"/>
        <v>14744211.920000002</v>
      </c>
      <c r="I78" s="170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78" s="173" t="s">
        <v>482</v>
      </c>
      <c r="K78" s="170" t="s">
        <v>121</v>
      </c>
      <c r="L78" s="178" t="s">
        <v>873</v>
      </c>
    </row>
    <row r="79" spans="1:12" ht="14.25" hidden="1">
      <c r="A79" s="177" t="s">
        <v>484</v>
      </c>
      <c r="B79" s="164" t="s">
        <v>876</v>
      </c>
      <c r="C79" s="163">
        <v>2017</v>
      </c>
      <c r="D79" s="166">
        <v>55085641.5</v>
      </c>
      <c r="E79" s="163" t="s">
        <v>487</v>
      </c>
      <c r="F79" s="165" t="s">
        <v>22</v>
      </c>
      <c r="G79" s="165" t="s">
        <v>35</v>
      </c>
      <c r="H79" s="165">
        <f t="shared" si="0"/>
        <v>0</v>
      </c>
      <c r="I79" s="16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79" s="174" t="s">
        <v>488</v>
      </c>
      <c r="K79" s="165" t="s">
        <v>37</v>
      </c>
      <c r="L79" s="179" t="s">
        <v>872</v>
      </c>
    </row>
    <row r="80" spans="1:12" ht="14.25" hidden="1">
      <c r="A80" s="176" t="s">
        <v>490</v>
      </c>
      <c r="B80" s="169" t="s">
        <v>876</v>
      </c>
      <c r="C80" s="168">
        <v>2017</v>
      </c>
      <c r="D80" s="171">
        <v>14689504.4</v>
      </c>
      <c r="E80" s="168" t="s">
        <v>493</v>
      </c>
      <c r="F80" s="170" t="s">
        <v>44</v>
      </c>
      <c r="G80" s="170" t="s">
        <v>35</v>
      </c>
      <c r="H80" s="170">
        <f t="shared" si="0"/>
        <v>0</v>
      </c>
      <c r="I80" s="170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80" s="173" t="s">
        <v>495</v>
      </c>
      <c r="K80" s="170" t="s">
        <v>128</v>
      </c>
      <c r="L80" s="178" t="s">
        <v>877</v>
      </c>
    </row>
    <row r="81" spans="1:12" ht="14.25" hidden="1">
      <c r="A81" s="177" t="s">
        <v>496</v>
      </c>
      <c r="B81" s="164" t="s">
        <v>876</v>
      </c>
      <c r="C81" s="163">
        <v>2017</v>
      </c>
      <c r="D81" s="166">
        <v>3672376.1</v>
      </c>
      <c r="E81" s="163" t="s">
        <v>497</v>
      </c>
      <c r="F81" s="165" t="s">
        <v>44</v>
      </c>
      <c r="G81" s="165" t="s">
        <v>24</v>
      </c>
      <c r="H81" s="167">
        <f t="shared" si="0"/>
        <v>1468950.4400000002</v>
      </c>
      <c r="I81" s="16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81" s="174" t="s">
        <v>501</v>
      </c>
      <c r="K81" s="165" t="s">
        <v>31</v>
      </c>
      <c r="L81" s="179" t="s">
        <v>872</v>
      </c>
    </row>
    <row r="82" spans="1:12" ht="14.25" hidden="1">
      <c r="A82" s="176" t="s">
        <v>503</v>
      </c>
      <c r="B82" s="169" t="s">
        <v>876</v>
      </c>
      <c r="C82" s="168">
        <v>2017</v>
      </c>
      <c r="D82" s="171">
        <v>91809402.5</v>
      </c>
      <c r="E82" s="168" t="s">
        <v>504</v>
      </c>
      <c r="F82" s="170" t="s">
        <v>22</v>
      </c>
      <c r="G82" s="170" t="s">
        <v>35</v>
      </c>
      <c r="H82" s="170">
        <f t="shared" si="0"/>
        <v>0</v>
      </c>
      <c r="I82" s="170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82" s="173" t="s">
        <v>505</v>
      </c>
      <c r="K82" s="170" t="s">
        <v>37</v>
      </c>
      <c r="L82" s="178" t="s">
        <v>877</v>
      </c>
    </row>
    <row r="83" spans="1:12" ht="14.25" hidden="1">
      <c r="A83" s="177" t="s">
        <v>507</v>
      </c>
      <c r="B83" s="164" t="s">
        <v>876</v>
      </c>
      <c r="C83" s="163">
        <v>2017</v>
      </c>
      <c r="D83" s="166">
        <v>18361880.5</v>
      </c>
      <c r="E83" s="163" t="s">
        <v>509</v>
      </c>
      <c r="F83" s="165" t="s">
        <v>44</v>
      </c>
      <c r="G83" s="165" t="s">
        <v>24</v>
      </c>
      <c r="H83" s="167">
        <f t="shared" si="0"/>
        <v>7344752.2000000002</v>
      </c>
      <c r="I83" s="16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83" s="174" t="s">
        <v>512</v>
      </c>
      <c r="K83" s="165" t="s">
        <v>37</v>
      </c>
      <c r="L83" s="179" t="s">
        <v>874</v>
      </c>
    </row>
    <row r="84" spans="1:12" ht="14.25" hidden="1">
      <c r="A84" s="176" t="s">
        <v>513</v>
      </c>
      <c r="B84" s="169" t="s">
        <v>878</v>
      </c>
      <c r="C84" s="168">
        <v>2017</v>
      </c>
      <c r="D84" s="171">
        <v>8615065.0500000007</v>
      </c>
      <c r="E84" s="168" t="s">
        <v>514</v>
      </c>
      <c r="F84" s="170" t="s">
        <v>44</v>
      </c>
      <c r="G84" s="170" t="s">
        <v>24</v>
      </c>
      <c r="H84" s="172">
        <f t="shared" si="0"/>
        <v>3446026.0200000005</v>
      </c>
      <c r="I84" s="170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84" s="173" t="s">
        <v>515</v>
      </c>
      <c r="K84" s="170" t="s">
        <v>37</v>
      </c>
      <c r="L84" s="178" t="s">
        <v>877</v>
      </c>
    </row>
    <row r="85" spans="1:12" ht="28.5" hidden="1">
      <c r="A85" s="177" t="s">
        <v>517</v>
      </c>
      <c r="B85" s="164" t="s">
        <v>878</v>
      </c>
      <c r="C85" s="163">
        <v>2017</v>
      </c>
      <c r="D85" s="166">
        <v>10338078.060000001</v>
      </c>
      <c r="E85" s="163" t="s">
        <v>520</v>
      </c>
      <c r="F85" s="165" t="s">
        <v>22</v>
      </c>
      <c r="G85" s="165" t="s">
        <v>35</v>
      </c>
      <c r="H85" s="165">
        <f t="shared" si="0"/>
        <v>0</v>
      </c>
      <c r="I85" s="16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85" s="174" t="s">
        <v>521</v>
      </c>
      <c r="K85" s="165" t="s">
        <v>140</v>
      </c>
      <c r="L85" s="179" t="s">
        <v>872</v>
      </c>
    </row>
    <row r="86" spans="1:12" ht="28.5" hidden="1">
      <c r="A86" s="176" t="s">
        <v>522</v>
      </c>
      <c r="B86" s="169" t="s">
        <v>878</v>
      </c>
      <c r="C86" s="168">
        <v>2017</v>
      </c>
      <c r="D86" s="171">
        <v>15507117.09</v>
      </c>
      <c r="E86" s="168" t="s">
        <v>523</v>
      </c>
      <c r="F86" s="170" t="s">
        <v>44</v>
      </c>
      <c r="G86" s="170" t="s">
        <v>24</v>
      </c>
      <c r="H86" s="172">
        <f t="shared" si="0"/>
        <v>6202846.8360000001</v>
      </c>
      <c r="I86" s="170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86" s="173" t="s">
        <v>527</v>
      </c>
      <c r="K86" s="170" t="s">
        <v>107</v>
      </c>
      <c r="L86" s="178" t="s">
        <v>877</v>
      </c>
    </row>
    <row r="87" spans="1:12" ht="28.5" hidden="1">
      <c r="A87" s="177" t="s">
        <v>530</v>
      </c>
      <c r="B87" s="164" t="s">
        <v>878</v>
      </c>
      <c r="C87" s="163">
        <v>2017</v>
      </c>
      <c r="D87" s="166">
        <v>20676156.120000001</v>
      </c>
      <c r="E87" s="163" t="s">
        <v>531</v>
      </c>
      <c r="F87" s="165" t="s">
        <v>22</v>
      </c>
      <c r="G87" s="165" t="s">
        <v>24</v>
      </c>
      <c r="H87" s="167">
        <f t="shared" si="0"/>
        <v>8270462.4480000008</v>
      </c>
      <c r="I87" s="16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87" s="174" t="s">
        <v>532</v>
      </c>
      <c r="K87" s="165" t="s">
        <v>41</v>
      </c>
      <c r="L87" s="179" t="s">
        <v>877</v>
      </c>
    </row>
    <row r="88" spans="1:12" ht="14.25" hidden="1">
      <c r="A88" s="176" t="s">
        <v>533</v>
      </c>
      <c r="B88" s="169" t="s">
        <v>878</v>
      </c>
      <c r="C88" s="168">
        <v>2017</v>
      </c>
      <c r="D88" s="171">
        <v>31014234.18</v>
      </c>
      <c r="E88" s="168" t="s">
        <v>535</v>
      </c>
      <c r="F88" s="170" t="s">
        <v>22</v>
      </c>
      <c r="G88" s="170" t="s">
        <v>35</v>
      </c>
      <c r="H88" s="170">
        <f t="shared" si="0"/>
        <v>0</v>
      </c>
      <c r="I88" s="170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88" s="173" t="s">
        <v>538</v>
      </c>
      <c r="K88" s="170" t="s">
        <v>140</v>
      </c>
      <c r="L88" s="178" t="s">
        <v>873</v>
      </c>
    </row>
    <row r="89" spans="1:12" ht="14.25" hidden="1">
      <c r="A89" s="177" t="s">
        <v>539</v>
      </c>
      <c r="B89" s="164" t="s">
        <v>878</v>
      </c>
      <c r="C89" s="163">
        <v>2017</v>
      </c>
      <c r="D89" s="166">
        <v>17230130.100000001</v>
      </c>
      <c r="E89" s="163" t="s">
        <v>540</v>
      </c>
      <c r="F89" s="165" t="s">
        <v>44</v>
      </c>
      <c r="G89" s="165" t="s">
        <v>24</v>
      </c>
      <c r="H89" s="167">
        <f t="shared" si="0"/>
        <v>6892052.040000001</v>
      </c>
      <c r="I89" s="16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89" s="174" t="s">
        <v>541</v>
      </c>
      <c r="K89" s="165" t="s">
        <v>37</v>
      </c>
      <c r="L89" s="179" t="s">
        <v>877</v>
      </c>
    </row>
    <row r="90" spans="1:12" ht="14.25" hidden="1">
      <c r="A90" s="176" t="s">
        <v>543</v>
      </c>
      <c r="B90" s="169" t="s">
        <v>878</v>
      </c>
      <c r="C90" s="168">
        <v>2017</v>
      </c>
      <c r="D90" s="171">
        <v>56859429.330000006</v>
      </c>
      <c r="E90" s="168" t="s">
        <v>545</v>
      </c>
      <c r="F90" s="170" t="s">
        <v>44</v>
      </c>
      <c r="G90" s="170" t="s">
        <v>24</v>
      </c>
      <c r="H90" s="172">
        <f t="shared" si="0"/>
        <v>22743771.732000005</v>
      </c>
      <c r="I90" s="170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90" s="173" t="s">
        <v>546</v>
      </c>
      <c r="K90" s="170" t="s">
        <v>63</v>
      </c>
      <c r="L90" s="178" t="s">
        <v>877</v>
      </c>
    </row>
    <row r="91" spans="1:12" ht="14.25" hidden="1">
      <c r="A91" s="177" t="s">
        <v>547</v>
      </c>
      <c r="B91" s="164" t="s">
        <v>878</v>
      </c>
      <c r="C91" s="163">
        <v>2017</v>
      </c>
      <c r="D91" s="166">
        <v>12061091.07</v>
      </c>
      <c r="E91" s="163" t="s">
        <v>548</v>
      </c>
      <c r="F91" s="165" t="s">
        <v>44</v>
      </c>
      <c r="G91" s="165" t="s">
        <v>24</v>
      </c>
      <c r="H91" s="167">
        <f t="shared" si="0"/>
        <v>4824436.4280000003</v>
      </c>
      <c r="I91" s="16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91" s="174" t="s">
        <v>551</v>
      </c>
      <c r="K91" s="165" t="s">
        <v>37</v>
      </c>
      <c r="L91" s="179" t="s">
        <v>877</v>
      </c>
    </row>
    <row r="92" spans="1:12" ht="14.25" hidden="1">
      <c r="A92" s="176" t="s">
        <v>552</v>
      </c>
      <c r="B92" s="169" t="s">
        <v>879</v>
      </c>
      <c r="C92" s="168">
        <v>2017</v>
      </c>
      <c r="D92" s="171">
        <v>140229616.80000001</v>
      </c>
      <c r="E92" s="168" t="s">
        <v>553</v>
      </c>
      <c r="F92" s="170" t="s">
        <v>22</v>
      </c>
      <c r="G92" s="170" t="s">
        <v>35</v>
      </c>
      <c r="H92" s="170">
        <f t="shared" si="0"/>
        <v>0</v>
      </c>
      <c r="I92" s="170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92" s="173" t="s">
        <v>557</v>
      </c>
      <c r="K92" s="170" t="s">
        <v>41</v>
      </c>
      <c r="L92" s="178" t="s">
        <v>873</v>
      </c>
    </row>
    <row r="93" spans="1:12" ht="14.25" hidden="1">
      <c r="A93" s="177" t="s">
        <v>560</v>
      </c>
      <c r="B93" s="164" t="s">
        <v>879</v>
      </c>
      <c r="C93" s="163">
        <v>2017</v>
      </c>
      <c r="D93" s="166">
        <v>7011480.8399999999</v>
      </c>
      <c r="E93" s="163" t="s">
        <v>561</v>
      </c>
      <c r="F93" s="165" t="s">
        <v>44</v>
      </c>
      <c r="G93" s="165" t="s">
        <v>35</v>
      </c>
      <c r="H93" s="165">
        <f t="shared" si="0"/>
        <v>0</v>
      </c>
      <c r="I93" s="16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93" s="174" t="s">
        <v>562</v>
      </c>
      <c r="K93" s="165" t="s">
        <v>121</v>
      </c>
      <c r="L93" s="179" t="s">
        <v>872</v>
      </c>
    </row>
    <row r="94" spans="1:12" ht="14.25" hidden="1">
      <c r="A94" s="176" t="s">
        <v>563</v>
      </c>
      <c r="B94" s="169" t="s">
        <v>879</v>
      </c>
      <c r="C94" s="168">
        <v>2017</v>
      </c>
      <c r="D94" s="171">
        <v>10517221.26</v>
      </c>
      <c r="E94" s="168" t="s">
        <v>565</v>
      </c>
      <c r="F94" s="170" t="s">
        <v>22</v>
      </c>
      <c r="G94" s="170" t="s">
        <v>24</v>
      </c>
      <c r="H94" s="172">
        <f t="shared" si="0"/>
        <v>4206888.5039999997</v>
      </c>
      <c r="I94" s="170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94" s="173" t="s">
        <v>570</v>
      </c>
      <c r="K94" s="170" t="s">
        <v>37</v>
      </c>
      <c r="L94" s="178" t="s">
        <v>874</v>
      </c>
    </row>
    <row r="95" spans="1:12" ht="14.25" hidden="1">
      <c r="A95" s="177" t="s">
        <v>571</v>
      </c>
      <c r="B95" s="164" t="s">
        <v>879</v>
      </c>
      <c r="C95" s="163">
        <v>2017</v>
      </c>
      <c r="D95" s="166">
        <v>17528702.100000001</v>
      </c>
      <c r="E95" s="163" t="s">
        <v>572</v>
      </c>
      <c r="F95" s="165" t="s">
        <v>44</v>
      </c>
      <c r="G95" s="165" t="s">
        <v>35</v>
      </c>
      <c r="H95" s="165">
        <f t="shared" si="0"/>
        <v>0</v>
      </c>
      <c r="I95" s="16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95" s="174" t="s">
        <v>575</v>
      </c>
      <c r="K95" s="165" t="s">
        <v>58</v>
      </c>
      <c r="L95" s="179" t="s">
        <v>874</v>
      </c>
    </row>
    <row r="96" spans="1:12" ht="14.25" hidden="1">
      <c r="A96" s="176" t="s">
        <v>576</v>
      </c>
      <c r="B96" s="169" t="s">
        <v>880</v>
      </c>
      <c r="C96" s="168">
        <v>2017</v>
      </c>
      <c r="D96" s="171">
        <v>19748181.960000001</v>
      </c>
      <c r="E96" s="168" t="s">
        <v>577</v>
      </c>
      <c r="F96" s="170" t="s">
        <v>44</v>
      </c>
      <c r="G96" s="170" t="s">
        <v>35</v>
      </c>
      <c r="H96" s="170">
        <f t="shared" si="0"/>
        <v>0</v>
      </c>
      <c r="I96" s="170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96" s="173" t="s">
        <v>578</v>
      </c>
      <c r="K96" s="170" t="s">
        <v>37</v>
      </c>
      <c r="L96" s="178" t="s">
        <v>873</v>
      </c>
    </row>
    <row r="97" spans="1:12" ht="14.25" hidden="1">
      <c r="A97" s="177" t="s">
        <v>581</v>
      </c>
      <c r="B97" s="164" t="s">
        <v>880</v>
      </c>
      <c r="C97" s="163">
        <v>2017</v>
      </c>
      <c r="D97" s="166">
        <v>27976591.110000003</v>
      </c>
      <c r="E97" s="163" t="s">
        <v>583</v>
      </c>
      <c r="F97" s="165" t="s">
        <v>22</v>
      </c>
      <c r="G97" s="165" t="s">
        <v>35</v>
      </c>
      <c r="H97" s="165">
        <f t="shared" si="0"/>
        <v>0</v>
      </c>
      <c r="I97" s="16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97" s="174" t="s">
        <v>584</v>
      </c>
      <c r="K97" s="165" t="s">
        <v>58</v>
      </c>
      <c r="L97" s="179" t="s">
        <v>877</v>
      </c>
    </row>
    <row r="98" spans="1:12" ht="14.25" hidden="1">
      <c r="A98" s="176" t="s">
        <v>585</v>
      </c>
      <c r="B98" s="169" t="s">
        <v>880</v>
      </c>
      <c r="C98" s="168">
        <v>2017</v>
      </c>
      <c r="D98" s="171">
        <v>21393863.789999999</v>
      </c>
      <c r="E98" s="168" t="s">
        <v>587</v>
      </c>
      <c r="F98" s="170" t="s">
        <v>44</v>
      </c>
      <c r="G98" s="170" t="s">
        <v>24</v>
      </c>
      <c r="H98" s="172">
        <f t="shared" si="0"/>
        <v>8557545.5160000008</v>
      </c>
      <c r="I98" s="170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98" s="173" t="s">
        <v>590</v>
      </c>
      <c r="K98" s="170" t="s">
        <v>121</v>
      </c>
      <c r="L98" s="178" t="s">
        <v>874</v>
      </c>
    </row>
    <row r="99" spans="1:12" ht="14.25" hidden="1">
      <c r="A99" s="177" t="s">
        <v>591</v>
      </c>
      <c r="B99" s="164" t="s">
        <v>880</v>
      </c>
      <c r="C99" s="163">
        <v>2017</v>
      </c>
      <c r="D99" s="166">
        <v>31267954.77</v>
      </c>
      <c r="E99" s="163" t="s">
        <v>592</v>
      </c>
      <c r="F99" s="165" t="s">
        <v>44</v>
      </c>
      <c r="G99" s="165" t="s">
        <v>24</v>
      </c>
      <c r="H99" s="167">
        <f t="shared" si="0"/>
        <v>12507181.908</v>
      </c>
      <c r="I99" s="16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99" s="174" t="s">
        <v>594</v>
      </c>
      <c r="K99" s="165" t="s">
        <v>58</v>
      </c>
      <c r="L99" s="179" t="s">
        <v>872</v>
      </c>
    </row>
    <row r="100" spans="1:12" ht="14.25" hidden="1">
      <c r="A100" s="176" t="s">
        <v>596</v>
      </c>
      <c r="B100" s="169" t="s">
        <v>880</v>
      </c>
      <c r="C100" s="168">
        <v>2017</v>
      </c>
      <c r="D100" s="171">
        <v>36205000.259999998</v>
      </c>
      <c r="E100" s="168" t="s">
        <v>598</v>
      </c>
      <c r="F100" s="170" t="s">
        <v>22</v>
      </c>
      <c r="G100" s="170" t="s">
        <v>24</v>
      </c>
      <c r="H100" s="172">
        <f t="shared" si="0"/>
        <v>14482000.104</v>
      </c>
      <c r="I100" s="170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00" s="173" t="s">
        <v>599</v>
      </c>
      <c r="K100" s="170" t="s">
        <v>41</v>
      </c>
      <c r="L100" s="178" t="s">
        <v>872</v>
      </c>
    </row>
    <row r="101" spans="1:12" ht="14.25" hidden="1">
      <c r="A101" s="177" t="s">
        <v>600</v>
      </c>
      <c r="B101" s="164" t="s">
        <v>880</v>
      </c>
      <c r="C101" s="163">
        <v>2017</v>
      </c>
      <c r="D101" s="166">
        <v>29622272.939999998</v>
      </c>
      <c r="E101" s="163" t="s">
        <v>601</v>
      </c>
      <c r="F101" s="165" t="s">
        <v>44</v>
      </c>
      <c r="G101" s="165" t="s">
        <v>35</v>
      </c>
      <c r="H101" s="165">
        <f t="shared" si="0"/>
        <v>0</v>
      </c>
      <c r="I101" s="16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01" s="174" t="s">
        <v>605</v>
      </c>
      <c r="K101" s="165" t="s">
        <v>58</v>
      </c>
      <c r="L101" s="179" t="s">
        <v>874</v>
      </c>
    </row>
    <row r="102" spans="1:12" ht="14.25" hidden="1">
      <c r="A102" s="176" t="s">
        <v>10</v>
      </c>
      <c r="B102" s="169" t="s">
        <v>881</v>
      </c>
      <c r="C102" s="168">
        <v>2017</v>
      </c>
      <c r="D102" s="171">
        <v>133291613.60000001</v>
      </c>
      <c r="E102" s="168" t="s">
        <v>12</v>
      </c>
      <c r="F102" s="172" t="s">
        <v>22</v>
      </c>
      <c r="G102" s="170" t="s">
        <v>35</v>
      </c>
      <c r="H102" s="172">
        <f t="shared" ref="H102:H165" si="1">IF(G102="CREDITO",0.4*D102,0)</f>
        <v>0</v>
      </c>
      <c r="I102" s="170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102" s="173" t="s">
        <v>30</v>
      </c>
      <c r="K102" s="170" t="s">
        <v>31</v>
      </c>
      <c r="L102" s="178" t="s">
        <v>873</v>
      </c>
    </row>
    <row r="103" spans="1:12" ht="28.5" hidden="1">
      <c r="A103" s="177" t="s">
        <v>33</v>
      </c>
      <c r="B103" s="164" t="s">
        <v>881</v>
      </c>
      <c r="C103" s="163">
        <v>2017</v>
      </c>
      <c r="D103" s="166">
        <v>16661451.700000001</v>
      </c>
      <c r="E103" s="163" t="s">
        <v>34</v>
      </c>
      <c r="F103" s="167" t="s">
        <v>44</v>
      </c>
      <c r="G103" s="165" t="s">
        <v>35</v>
      </c>
      <c r="H103" s="167">
        <f t="shared" si="1"/>
        <v>0</v>
      </c>
      <c r="I103" s="16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03" s="174" t="s">
        <v>36</v>
      </c>
      <c r="K103" s="165" t="s">
        <v>37</v>
      </c>
      <c r="L103" s="179" t="s">
        <v>877</v>
      </c>
    </row>
    <row r="104" spans="1:12" ht="14.25" hidden="1">
      <c r="A104" s="176" t="s">
        <v>38</v>
      </c>
      <c r="B104" s="169" t="s">
        <v>881</v>
      </c>
      <c r="C104" s="168">
        <v>2017</v>
      </c>
      <c r="D104" s="171">
        <v>6664580.6799999997</v>
      </c>
      <c r="E104" s="168" t="s">
        <v>39</v>
      </c>
      <c r="F104" s="172" t="s">
        <v>22</v>
      </c>
      <c r="G104" s="170" t="s">
        <v>35</v>
      </c>
      <c r="H104" s="172">
        <f t="shared" si="1"/>
        <v>0</v>
      </c>
      <c r="I104" s="170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04" s="173" t="s">
        <v>40</v>
      </c>
      <c r="K104" s="170" t="s">
        <v>41</v>
      </c>
      <c r="L104" s="178" t="s">
        <v>877</v>
      </c>
    </row>
    <row r="105" spans="1:12" ht="14.25" hidden="1">
      <c r="A105" s="177" t="s">
        <v>42</v>
      </c>
      <c r="B105" s="164" t="s">
        <v>881</v>
      </c>
      <c r="C105" s="163">
        <v>2017</v>
      </c>
      <c r="D105" s="166">
        <v>9996871.0199999996</v>
      </c>
      <c r="E105" s="163" t="s">
        <v>43</v>
      </c>
      <c r="F105" s="167" t="s">
        <v>44</v>
      </c>
      <c r="G105" s="165" t="s">
        <v>24</v>
      </c>
      <c r="H105" s="167">
        <f t="shared" si="1"/>
        <v>3998748.4079999998</v>
      </c>
      <c r="I105" s="16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05" s="174" t="s">
        <v>46</v>
      </c>
      <c r="K105" s="165" t="s">
        <v>41</v>
      </c>
      <c r="L105" s="179" t="s">
        <v>877</v>
      </c>
    </row>
    <row r="106" spans="1:12" ht="14.25" hidden="1">
      <c r="A106" s="176" t="s">
        <v>47</v>
      </c>
      <c r="B106" s="169" t="s">
        <v>882</v>
      </c>
      <c r="C106" s="168">
        <v>2017</v>
      </c>
      <c r="D106" s="171">
        <v>50693557.799999997</v>
      </c>
      <c r="E106" s="168" t="s">
        <v>48</v>
      </c>
      <c r="F106" s="172" t="s">
        <v>44</v>
      </c>
      <c r="G106" s="170" t="s">
        <v>35</v>
      </c>
      <c r="H106" s="172">
        <f t="shared" si="1"/>
        <v>0</v>
      </c>
      <c r="I106" s="170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06" s="173" t="s">
        <v>49</v>
      </c>
      <c r="K106" s="170" t="s">
        <v>41</v>
      </c>
      <c r="L106" s="178" t="s">
        <v>877</v>
      </c>
    </row>
    <row r="107" spans="1:12" ht="14.25" hidden="1">
      <c r="A107" s="177" t="s">
        <v>50</v>
      </c>
      <c r="B107" s="164" t="s">
        <v>882</v>
      </c>
      <c r="C107" s="163">
        <v>2017</v>
      </c>
      <c r="D107" s="166">
        <v>76040336.700000003</v>
      </c>
      <c r="E107" s="163" t="s">
        <v>51</v>
      </c>
      <c r="F107" s="167" t="s">
        <v>44</v>
      </c>
      <c r="G107" s="165" t="s">
        <v>35</v>
      </c>
      <c r="H107" s="167">
        <f t="shared" si="1"/>
        <v>0</v>
      </c>
      <c r="I107" s="16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07" s="174" t="s">
        <v>53</v>
      </c>
      <c r="K107" s="165" t="s">
        <v>37</v>
      </c>
      <c r="L107" s="179" t="s">
        <v>873</v>
      </c>
    </row>
    <row r="108" spans="1:12" ht="28.5" hidden="1">
      <c r="A108" s="176" t="s">
        <v>54</v>
      </c>
      <c r="B108" s="169" t="s">
        <v>882</v>
      </c>
      <c r="C108" s="168">
        <v>2017</v>
      </c>
      <c r="D108" s="171">
        <v>42244631.5</v>
      </c>
      <c r="E108" s="168" t="s">
        <v>55</v>
      </c>
      <c r="F108" s="172" t="s">
        <v>22</v>
      </c>
      <c r="G108" s="170" t="s">
        <v>24</v>
      </c>
      <c r="H108" s="172">
        <f t="shared" si="1"/>
        <v>16897852.600000001</v>
      </c>
      <c r="I108" s="170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08" s="173" t="s">
        <v>56</v>
      </c>
      <c r="K108" s="170" t="s">
        <v>58</v>
      </c>
      <c r="L108" s="178" t="s">
        <v>873</v>
      </c>
    </row>
    <row r="109" spans="1:12" ht="14.25" hidden="1">
      <c r="A109" s="177" t="s">
        <v>59</v>
      </c>
      <c r="B109" s="164" t="s">
        <v>883</v>
      </c>
      <c r="C109" s="163">
        <v>2017</v>
      </c>
      <c r="D109" s="166">
        <v>20156085.84</v>
      </c>
      <c r="E109" s="163" t="s">
        <v>60</v>
      </c>
      <c r="F109" s="167" t="s">
        <v>22</v>
      </c>
      <c r="G109" s="165" t="s">
        <v>24</v>
      </c>
      <c r="H109" s="167">
        <f t="shared" si="1"/>
        <v>8062434.3360000001</v>
      </c>
      <c r="I109" s="16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109" s="174" t="s">
        <v>62</v>
      </c>
      <c r="K109" s="165" t="s">
        <v>63</v>
      </c>
      <c r="L109" s="179" t="s">
        <v>873</v>
      </c>
    </row>
    <row r="110" spans="1:12" ht="28.5" hidden="1">
      <c r="A110" s="176" t="s">
        <v>64</v>
      </c>
      <c r="B110" s="169" t="s">
        <v>883</v>
      </c>
      <c r="C110" s="168">
        <v>2017</v>
      </c>
      <c r="D110" s="171">
        <v>33593476.399999999</v>
      </c>
      <c r="E110" s="168" t="s">
        <v>65</v>
      </c>
      <c r="F110" s="172" t="s">
        <v>22</v>
      </c>
      <c r="G110" s="170" t="s">
        <v>24</v>
      </c>
      <c r="H110" s="172">
        <f t="shared" si="1"/>
        <v>13437390.560000001</v>
      </c>
      <c r="I110" s="170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10" s="173" t="s">
        <v>66</v>
      </c>
      <c r="K110" s="170" t="s">
        <v>58</v>
      </c>
      <c r="L110" s="178" t="s">
        <v>873</v>
      </c>
    </row>
    <row r="111" spans="1:12" ht="28.5" hidden="1">
      <c r="A111" s="177" t="s">
        <v>67</v>
      </c>
      <c r="B111" s="164" t="s">
        <v>883</v>
      </c>
      <c r="C111" s="163">
        <v>2017</v>
      </c>
      <c r="D111" s="166">
        <v>30234128.759999998</v>
      </c>
      <c r="E111" s="163" t="s">
        <v>68</v>
      </c>
      <c r="F111" s="167" t="s">
        <v>22</v>
      </c>
      <c r="G111" s="165" t="s">
        <v>24</v>
      </c>
      <c r="H111" s="167">
        <f t="shared" si="1"/>
        <v>12093651.504000001</v>
      </c>
      <c r="I111" s="16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11" s="174" t="s">
        <v>69</v>
      </c>
      <c r="K111" s="165" t="s">
        <v>41</v>
      </c>
      <c r="L111" s="179" t="s">
        <v>877</v>
      </c>
    </row>
    <row r="112" spans="1:12" ht="28.5" hidden="1">
      <c r="A112" s="176" t="s">
        <v>71</v>
      </c>
      <c r="B112" s="169" t="s">
        <v>883</v>
      </c>
      <c r="C112" s="168">
        <v>2017</v>
      </c>
      <c r="D112" s="171">
        <v>58788583.699999996</v>
      </c>
      <c r="E112" s="168" t="s">
        <v>72</v>
      </c>
      <c r="F112" s="172" t="s">
        <v>22</v>
      </c>
      <c r="G112" s="170" t="s">
        <v>35</v>
      </c>
      <c r="H112" s="172">
        <f t="shared" si="1"/>
        <v>0</v>
      </c>
      <c r="I112" s="170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12" s="173" t="s">
        <v>75</v>
      </c>
      <c r="K112" s="170" t="s">
        <v>37</v>
      </c>
      <c r="L112" s="178" t="s">
        <v>873</v>
      </c>
    </row>
    <row r="113" spans="1:12" ht="14.25" hidden="1">
      <c r="A113" s="177" t="s">
        <v>78</v>
      </c>
      <c r="B113" s="164" t="s">
        <v>883</v>
      </c>
      <c r="C113" s="163">
        <v>2017</v>
      </c>
      <c r="D113" s="166">
        <v>25195107.300000001</v>
      </c>
      <c r="E113" s="163" t="s">
        <v>79</v>
      </c>
      <c r="F113" s="167" t="s">
        <v>44</v>
      </c>
      <c r="G113" s="165" t="s">
        <v>35</v>
      </c>
      <c r="H113" s="167">
        <f t="shared" si="1"/>
        <v>0</v>
      </c>
      <c r="I113" s="16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13" s="174" t="s">
        <v>83</v>
      </c>
      <c r="K113" s="165" t="s">
        <v>58</v>
      </c>
      <c r="L113" s="179" t="s">
        <v>873</v>
      </c>
    </row>
    <row r="114" spans="1:12" ht="14.25" hidden="1">
      <c r="A114" s="176" t="s">
        <v>87</v>
      </c>
      <c r="B114" s="169" t="s">
        <v>884</v>
      </c>
      <c r="C114" s="168">
        <v>2017</v>
      </c>
      <c r="D114" s="171">
        <v>12755369.6</v>
      </c>
      <c r="E114" s="168" t="s">
        <v>90</v>
      </c>
      <c r="F114" s="172" t="s">
        <v>22</v>
      </c>
      <c r="G114" s="170" t="s">
        <v>35</v>
      </c>
      <c r="H114" s="172">
        <f t="shared" si="1"/>
        <v>0</v>
      </c>
      <c r="I114" s="170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14" s="173" t="s">
        <v>92</v>
      </c>
      <c r="K114" s="170" t="s">
        <v>41</v>
      </c>
      <c r="L114" s="178" t="s">
        <v>873</v>
      </c>
    </row>
    <row r="115" spans="1:12" ht="28.5" hidden="1">
      <c r="A115" s="177" t="s">
        <v>93</v>
      </c>
      <c r="B115" s="164" t="s">
        <v>884</v>
      </c>
      <c r="C115" s="163">
        <v>2017</v>
      </c>
      <c r="D115" s="166">
        <v>3188842.4</v>
      </c>
      <c r="E115" s="163" t="s">
        <v>94</v>
      </c>
      <c r="F115" s="167" t="s">
        <v>22</v>
      </c>
      <c r="G115" s="165" t="s">
        <v>24</v>
      </c>
      <c r="H115" s="167">
        <f t="shared" si="1"/>
        <v>1275536.96</v>
      </c>
      <c r="I115" s="16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15" s="174" t="s">
        <v>95</v>
      </c>
      <c r="K115" s="165" t="s">
        <v>41</v>
      </c>
      <c r="L115" s="179" t="s">
        <v>873</v>
      </c>
    </row>
    <row r="116" spans="1:12" ht="14.25" hidden="1">
      <c r="A116" s="176" t="s">
        <v>96</v>
      </c>
      <c r="B116" s="169" t="s">
        <v>884</v>
      </c>
      <c r="C116" s="168">
        <v>2017</v>
      </c>
      <c r="D116" s="171">
        <v>4783263.5999999996</v>
      </c>
      <c r="E116" s="168" t="s">
        <v>97</v>
      </c>
      <c r="F116" s="172" t="s">
        <v>22</v>
      </c>
      <c r="G116" s="170" t="s">
        <v>24</v>
      </c>
      <c r="H116" s="172">
        <f t="shared" si="1"/>
        <v>1913305.44</v>
      </c>
      <c r="I116" s="170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16" s="173" t="s">
        <v>98</v>
      </c>
      <c r="K116" s="170" t="s">
        <v>37</v>
      </c>
      <c r="L116" s="178" t="s">
        <v>877</v>
      </c>
    </row>
    <row r="117" spans="1:12" ht="14.25" hidden="1">
      <c r="A117" s="177" t="s">
        <v>99</v>
      </c>
      <c r="B117" s="164" t="s">
        <v>884</v>
      </c>
      <c r="C117" s="163">
        <v>2017</v>
      </c>
      <c r="D117" s="166">
        <v>11160948.4</v>
      </c>
      <c r="E117" s="163" t="s">
        <v>100</v>
      </c>
      <c r="F117" s="167" t="s">
        <v>22</v>
      </c>
      <c r="G117" s="165" t="s">
        <v>24</v>
      </c>
      <c r="H117" s="167">
        <f t="shared" si="1"/>
        <v>4464379.3600000003</v>
      </c>
      <c r="I117" s="16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17" s="174" t="s">
        <v>101</v>
      </c>
      <c r="K117" s="165" t="s">
        <v>41</v>
      </c>
      <c r="L117" s="179" t="s">
        <v>873</v>
      </c>
    </row>
    <row r="118" spans="1:12" ht="28.5" hidden="1">
      <c r="A118" s="176" t="s">
        <v>104</v>
      </c>
      <c r="B118" s="169" t="s">
        <v>884</v>
      </c>
      <c r="C118" s="168">
        <v>2017</v>
      </c>
      <c r="D118" s="171">
        <v>30294002.800000001</v>
      </c>
      <c r="E118" s="168" t="s">
        <v>105</v>
      </c>
      <c r="F118" s="172" t="s">
        <v>44</v>
      </c>
      <c r="G118" s="170" t="s">
        <v>35</v>
      </c>
      <c r="H118" s="172">
        <f t="shared" si="1"/>
        <v>0</v>
      </c>
      <c r="I118" s="170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118" s="173" t="s">
        <v>106</v>
      </c>
      <c r="K118" s="170" t="s">
        <v>107</v>
      </c>
      <c r="L118" s="178" t="s">
        <v>873</v>
      </c>
    </row>
    <row r="119" spans="1:12" ht="28.5" hidden="1">
      <c r="A119" s="177" t="s">
        <v>109</v>
      </c>
      <c r="B119" s="164" t="s">
        <v>884</v>
      </c>
      <c r="C119" s="163">
        <v>2017</v>
      </c>
      <c r="D119" s="166">
        <v>23916318</v>
      </c>
      <c r="E119" s="163" t="s">
        <v>110</v>
      </c>
      <c r="F119" s="167" t="s">
        <v>22</v>
      </c>
      <c r="G119" s="165" t="s">
        <v>24</v>
      </c>
      <c r="H119" s="167">
        <f t="shared" si="1"/>
        <v>9566527.2000000011</v>
      </c>
      <c r="I119" s="16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119" s="174" t="s">
        <v>111</v>
      </c>
      <c r="K119" s="165" t="s">
        <v>63</v>
      </c>
      <c r="L119" s="179" t="s">
        <v>877</v>
      </c>
    </row>
    <row r="120" spans="1:12" ht="28.5" hidden="1">
      <c r="A120" s="176" t="s">
        <v>112</v>
      </c>
      <c r="B120" s="169" t="s">
        <v>884</v>
      </c>
      <c r="C120" s="168">
        <v>2017</v>
      </c>
      <c r="D120" s="171">
        <v>39860530</v>
      </c>
      <c r="E120" s="168" t="s">
        <v>113</v>
      </c>
      <c r="F120" s="172" t="s">
        <v>44</v>
      </c>
      <c r="G120" s="170" t="s">
        <v>24</v>
      </c>
      <c r="H120" s="172">
        <f t="shared" si="1"/>
        <v>15944212</v>
      </c>
      <c r="I120" s="170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120" s="173" t="s">
        <v>114</v>
      </c>
      <c r="K120" s="170" t="s">
        <v>31</v>
      </c>
      <c r="L120" s="178" t="s">
        <v>873</v>
      </c>
    </row>
    <row r="121" spans="1:12" ht="14.25" hidden="1">
      <c r="A121" s="177" t="s">
        <v>115</v>
      </c>
      <c r="B121" s="164" t="s">
        <v>884</v>
      </c>
      <c r="C121" s="163">
        <v>2017</v>
      </c>
      <c r="D121" s="166">
        <v>33482845.199999999</v>
      </c>
      <c r="E121" s="163" t="s">
        <v>116</v>
      </c>
      <c r="F121" s="167" t="s">
        <v>22</v>
      </c>
      <c r="G121" s="165" t="s">
        <v>24</v>
      </c>
      <c r="H121" s="167">
        <f t="shared" si="1"/>
        <v>13393138.08</v>
      </c>
      <c r="I121" s="16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21" s="174" t="s">
        <v>117</v>
      </c>
      <c r="K121" s="165" t="s">
        <v>41</v>
      </c>
      <c r="L121" s="179" t="s">
        <v>877</v>
      </c>
    </row>
    <row r="122" spans="1:12" ht="28.5" hidden="1">
      <c r="A122" s="176" t="s">
        <v>118</v>
      </c>
      <c r="B122" s="169" t="s">
        <v>885</v>
      </c>
      <c r="C122" s="168">
        <v>2017</v>
      </c>
      <c r="D122" s="171">
        <v>32990202.600000001</v>
      </c>
      <c r="E122" s="168" t="s">
        <v>119</v>
      </c>
      <c r="F122" s="172" t="s">
        <v>22</v>
      </c>
      <c r="G122" s="170" t="s">
        <v>35</v>
      </c>
      <c r="H122" s="172">
        <f t="shared" si="1"/>
        <v>0</v>
      </c>
      <c r="I122" s="170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122" s="173" t="s">
        <v>120</v>
      </c>
      <c r="K122" s="170" t="s">
        <v>121</v>
      </c>
      <c r="L122" s="178" t="s">
        <v>877</v>
      </c>
    </row>
    <row r="123" spans="1:12" ht="14.25" hidden="1">
      <c r="A123" s="177" t="s">
        <v>122</v>
      </c>
      <c r="B123" s="164" t="s">
        <v>885</v>
      </c>
      <c r="C123" s="163">
        <v>2017</v>
      </c>
      <c r="D123" s="166">
        <v>49485303.899999999</v>
      </c>
      <c r="E123" s="163" t="s">
        <v>123</v>
      </c>
      <c r="F123" s="167" t="s">
        <v>44</v>
      </c>
      <c r="G123" s="165" t="s">
        <v>24</v>
      </c>
      <c r="H123" s="167">
        <f t="shared" si="1"/>
        <v>19794121.559999999</v>
      </c>
      <c r="I123" s="16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23" s="174" t="s">
        <v>124</v>
      </c>
      <c r="K123" s="165" t="s">
        <v>41</v>
      </c>
      <c r="L123" s="179" t="s">
        <v>877</v>
      </c>
    </row>
    <row r="124" spans="1:12" ht="28.5" hidden="1">
      <c r="A124" s="176" t="s">
        <v>125</v>
      </c>
      <c r="B124" s="169" t="s">
        <v>885</v>
      </c>
      <c r="C124" s="168">
        <v>2017</v>
      </c>
      <c r="D124" s="171">
        <v>65980405.200000003</v>
      </c>
      <c r="E124" s="168" t="s">
        <v>126</v>
      </c>
      <c r="F124" s="172" t="s">
        <v>22</v>
      </c>
      <c r="G124" s="170" t="s">
        <v>24</v>
      </c>
      <c r="H124" s="172">
        <f t="shared" si="1"/>
        <v>26392162.080000002</v>
      </c>
      <c r="I124" s="170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124" s="173" t="s">
        <v>127</v>
      </c>
      <c r="K124" s="170" t="s">
        <v>128</v>
      </c>
      <c r="L124" s="178" t="s">
        <v>873</v>
      </c>
    </row>
    <row r="125" spans="1:12" ht="14.25" hidden="1">
      <c r="A125" s="177" t="s">
        <v>130</v>
      </c>
      <c r="B125" s="164" t="s">
        <v>885</v>
      </c>
      <c r="C125" s="163">
        <v>2017</v>
      </c>
      <c r="D125" s="166">
        <v>16495101.300000001</v>
      </c>
      <c r="E125" s="163" t="s">
        <v>132</v>
      </c>
      <c r="F125" s="167" t="s">
        <v>44</v>
      </c>
      <c r="G125" s="165" t="s">
        <v>35</v>
      </c>
      <c r="H125" s="167">
        <f t="shared" si="1"/>
        <v>0</v>
      </c>
      <c r="I125" s="16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125" s="174" t="s">
        <v>138</v>
      </c>
      <c r="K125" s="165" t="s">
        <v>140</v>
      </c>
      <c r="L125" s="179" t="s">
        <v>873</v>
      </c>
    </row>
    <row r="126" spans="1:12" ht="28.5" hidden="1">
      <c r="A126" s="176" t="s">
        <v>144</v>
      </c>
      <c r="B126" s="169" t="s">
        <v>886</v>
      </c>
      <c r="C126" s="168">
        <v>2017</v>
      </c>
      <c r="D126" s="171">
        <v>16664442.700000001</v>
      </c>
      <c r="E126" s="168" t="s">
        <v>146</v>
      </c>
      <c r="F126" s="172" t="s">
        <v>22</v>
      </c>
      <c r="G126" s="170" t="s">
        <v>24</v>
      </c>
      <c r="H126" s="172">
        <f t="shared" si="1"/>
        <v>6665777.080000001</v>
      </c>
      <c r="I126" s="170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26" s="173" t="s">
        <v>151</v>
      </c>
      <c r="K126" s="170" t="s">
        <v>37</v>
      </c>
      <c r="L126" s="178" t="s">
        <v>877</v>
      </c>
    </row>
    <row r="127" spans="1:12" ht="28.5" hidden="1">
      <c r="A127" s="177" t="s">
        <v>154</v>
      </c>
      <c r="B127" s="164" t="s">
        <v>886</v>
      </c>
      <c r="C127" s="163">
        <v>2017</v>
      </c>
      <c r="D127" s="166">
        <v>4999332.8099999996</v>
      </c>
      <c r="E127" s="163" t="s">
        <v>155</v>
      </c>
      <c r="F127" s="167" t="s">
        <v>22</v>
      </c>
      <c r="G127" s="165" t="s">
        <v>24</v>
      </c>
      <c r="H127" s="167">
        <f t="shared" si="1"/>
        <v>1999733.1239999998</v>
      </c>
      <c r="I127" s="16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127" s="174" t="s">
        <v>156</v>
      </c>
      <c r="K127" s="165" t="s">
        <v>140</v>
      </c>
      <c r="L127" s="179" t="s">
        <v>873</v>
      </c>
    </row>
    <row r="128" spans="1:12" ht="14.25" hidden="1">
      <c r="A128" s="176" t="s">
        <v>157</v>
      </c>
      <c r="B128" s="169" t="s">
        <v>886</v>
      </c>
      <c r="C128" s="168">
        <v>2017</v>
      </c>
      <c r="D128" s="171">
        <v>11665109.890000001</v>
      </c>
      <c r="E128" s="168" t="s">
        <v>158</v>
      </c>
      <c r="F128" s="172" t="s">
        <v>44</v>
      </c>
      <c r="G128" s="170" t="s">
        <v>24</v>
      </c>
      <c r="H128" s="172">
        <f t="shared" si="1"/>
        <v>4666043.9560000002</v>
      </c>
      <c r="I128" s="170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28" s="173" t="s">
        <v>163</v>
      </c>
      <c r="K128" s="170" t="s">
        <v>37</v>
      </c>
      <c r="L128" s="178" t="s">
        <v>873</v>
      </c>
    </row>
    <row r="129" spans="1:12" ht="28.5" hidden="1">
      <c r="A129" s="177" t="s">
        <v>166</v>
      </c>
      <c r="B129" s="164" t="s">
        <v>886</v>
      </c>
      <c r="C129" s="163">
        <v>2017</v>
      </c>
      <c r="D129" s="166">
        <v>31662441.129999999</v>
      </c>
      <c r="E129" s="163" t="s">
        <v>167</v>
      </c>
      <c r="F129" s="167" t="s">
        <v>44</v>
      </c>
      <c r="G129" s="165" t="s">
        <v>24</v>
      </c>
      <c r="H129" s="167">
        <f t="shared" si="1"/>
        <v>12664976.452</v>
      </c>
      <c r="I129" s="16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129" s="174" t="s">
        <v>172</v>
      </c>
      <c r="K129" s="165" t="s">
        <v>140</v>
      </c>
      <c r="L129" s="179" t="s">
        <v>877</v>
      </c>
    </row>
    <row r="130" spans="1:12" ht="14.25" hidden="1">
      <c r="A130" s="176" t="s">
        <v>175</v>
      </c>
      <c r="B130" s="169" t="s">
        <v>886</v>
      </c>
      <c r="C130" s="168">
        <v>2017</v>
      </c>
      <c r="D130" s="171">
        <v>41661106.75</v>
      </c>
      <c r="E130" s="168" t="s">
        <v>176</v>
      </c>
      <c r="F130" s="172" t="s">
        <v>22</v>
      </c>
      <c r="G130" s="170" t="s">
        <v>24</v>
      </c>
      <c r="H130" s="172">
        <f t="shared" si="1"/>
        <v>16664442.700000001</v>
      </c>
      <c r="I130" s="170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30" s="173" t="s">
        <v>179</v>
      </c>
      <c r="K130" s="170" t="s">
        <v>41</v>
      </c>
      <c r="L130" s="178" t="s">
        <v>877</v>
      </c>
    </row>
    <row r="131" spans="1:12" ht="14.25" hidden="1">
      <c r="A131" s="177" t="s">
        <v>185</v>
      </c>
      <c r="B131" s="164" t="s">
        <v>886</v>
      </c>
      <c r="C131" s="163">
        <v>2017</v>
      </c>
      <c r="D131" s="166">
        <v>24996664.050000001</v>
      </c>
      <c r="E131" s="163" t="s">
        <v>186</v>
      </c>
      <c r="F131" s="167" t="s">
        <v>44</v>
      </c>
      <c r="G131" s="165" t="s">
        <v>24</v>
      </c>
      <c r="H131" s="167">
        <f t="shared" si="1"/>
        <v>9998665.620000001</v>
      </c>
      <c r="I131" s="16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131" s="174" t="s">
        <v>190</v>
      </c>
      <c r="K131" s="165" t="s">
        <v>31</v>
      </c>
      <c r="L131" s="179" t="s">
        <v>873</v>
      </c>
    </row>
    <row r="132" spans="1:12" ht="14.25" hidden="1">
      <c r="A132" s="176" t="s">
        <v>191</v>
      </c>
      <c r="B132" s="169" t="s">
        <v>886</v>
      </c>
      <c r="C132" s="168">
        <v>2017</v>
      </c>
      <c r="D132" s="171">
        <v>34995329.670000002</v>
      </c>
      <c r="E132" s="168" t="s">
        <v>195</v>
      </c>
      <c r="F132" s="172" t="s">
        <v>22</v>
      </c>
      <c r="G132" s="170" t="s">
        <v>35</v>
      </c>
      <c r="H132" s="172">
        <f t="shared" si="1"/>
        <v>0</v>
      </c>
      <c r="I132" s="170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32" s="173" t="s">
        <v>199</v>
      </c>
      <c r="K132" s="170" t="s">
        <v>58</v>
      </c>
      <c r="L132" s="178" t="s">
        <v>877</v>
      </c>
    </row>
    <row r="133" spans="1:12" ht="14.25" hidden="1">
      <c r="A133" s="177" t="s">
        <v>200</v>
      </c>
      <c r="B133" s="164" t="s">
        <v>871</v>
      </c>
      <c r="C133" s="165">
        <v>2018</v>
      </c>
      <c r="D133" s="166">
        <v>64917247.5</v>
      </c>
      <c r="E133" s="163" t="s">
        <v>205</v>
      </c>
      <c r="F133" s="167" t="s">
        <v>44</v>
      </c>
      <c r="G133" s="165" t="s">
        <v>35</v>
      </c>
      <c r="H133" s="167">
        <f t="shared" si="1"/>
        <v>0</v>
      </c>
      <c r="I133" s="16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33" s="174" t="s">
        <v>208</v>
      </c>
      <c r="K133" s="165" t="s">
        <v>37</v>
      </c>
      <c r="L133" s="179" t="s">
        <v>874</v>
      </c>
    </row>
    <row r="134" spans="1:12" ht="14.25" hidden="1">
      <c r="A134" s="176" t="s">
        <v>212</v>
      </c>
      <c r="B134" s="169" t="s">
        <v>871</v>
      </c>
      <c r="C134" s="170">
        <v>2018</v>
      </c>
      <c r="D134" s="171">
        <v>108195412.5</v>
      </c>
      <c r="E134" s="168" t="s">
        <v>214</v>
      </c>
      <c r="F134" s="172" t="s">
        <v>22</v>
      </c>
      <c r="G134" s="170" t="s">
        <v>35</v>
      </c>
      <c r="H134" s="172">
        <f t="shared" si="1"/>
        <v>0</v>
      </c>
      <c r="I134" s="170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34" s="173" t="s">
        <v>217</v>
      </c>
      <c r="K134" s="170" t="s">
        <v>37</v>
      </c>
      <c r="L134" s="178" t="s">
        <v>877</v>
      </c>
    </row>
    <row r="135" spans="1:12" ht="14.25" hidden="1">
      <c r="A135" s="177" t="s">
        <v>220</v>
      </c>
      <c r="B135" s="164" t="s">
        <v>871</v>
      </c>
      <c r="C135" s="165">
        <v>2018</v>
      </c>
      <c r="D135" s="166">
        <v>21639082.5</v>
      </c>
      <c r="E135" s="163" t="s">
        <v>221</v>
      </c>
      <c r="F135" s="167" t="s">
        <v>22</v>
      </c>
      <c r="G135" s="165" t="s">
        <v>35</v>
      </c>
      <c r="H135" s="167">
        <f t="shared" si="1"/>
        <v>0</v>
      </c>
      <c r="I135" s="16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35" s="174" t="s">
        <v>222</v>
      </c>
      <c r="K135" s="165" t="s">
        <v>58</v>
      </c>
      <c r="L135" s="179" t="s">
        <v>877</v>
      </c>
    </row>
    <row r="136" spans="1:12" ht="57" hidden="1">
      <c r="A136" s="176" t="s">
        <v>224</v>
      </c>
      <c r="B136" s="169" t="s">
        <v>871</v>
      </c>
      <c r="C136" s="170">
        <v>2018</v>
      </c>
      <c r="D136" s="171">
        <v>4327816.5</v>
      </c>
      <c r="E136" s="168" t="s">
        <v>227</v>
      </c>
      <c r="F136" s="172" t="s">
        <v>22</v>
      </c>
      <c r="G136" s="170" t="s">
        <v>24</v>
      </c>
      <c r="H136" s="172">
        <f t="shared" si="1"/>
        <v>1731126.6</v>
      </c>
      <c r="I136" s="170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136" s="173" t="s">
        <v>230</v>
      </c>
      <c r="K136" s="170" t="s">
        <v>121</v>
      </c>
      <c r="L136" s="178" t="s">
        <v>877</v>
      </c>
    </row>
    <row r="137" spans="1:12" ht="14.25" hidden="1">
      <c r="A137" s="177" t="s">
        <v>231</v>
      </c>
      <c r="B137" s="164" t="s">
        <v>871</v>
      </c>
      <c r="C137" s="165">
        <v>2018</v>
      </c>
      <c r="D137" s="166">
        <v>17311266</v>
      </c>
      <c r="E137" s="163" t="s">
        <v>232</v>
      </c>
      <c r="F137" s="167" t="s">
        <v>44</v>
      </c>
      <c r="G137" s="165" t="s">
        <v>24</v>
      </c>
      <c r="H137" s="167">
        <f t="shared" si="1"/>
        <v>6924506.4000000004</v>
      </c>
      <c r="I137" s="16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37" s="174" t="s">
        <v>233</v>
      </c>
      <c r="K137" s="165" t="s">
        <v>37</v>
      </c>
      <c r="L137" s="179" t="s">
        <v>877</v>
      </c>
    </row>
    <row r="138" spans="1:12" ht="14.25" hidden="1">
      <c r="A138" s="176" t="s">
        <v>237</v>
      </c>
      <c r="B138" s="169" t="s">
        <v>875</v>
      </c>
      <c r="C138" s="170">
        <v>2018</v>
      </c>
      <c r="D138" s="171">
        <v>43129052.800000004</v>
      </c>
      <c r="E138" s="168" t="s">
        <v>240</v>
      </c>
      <c r="F138" s="172" t="s">
        <v>22</v>
      </c>
      <c r="G138" s="170" t="s">
        <v>35</v>
      </c>
      <c r="H138" s="172">
        <f t="shared" si="1"/>
        <v>0</v>
      </c>
      <c r="I138" s="170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138" s="173" t="s">
        <v>241</v>
      </c>
      <c r="K138" s="170" t="s">
        <v>107</v>
      </c>
      <c r="L138" s="178" t="s">
        <v>874</v>
      </c>
    </row>
    <row r="139" spans="1:12" ht="14.25" hidden="1">
      <c r="A139" s="177" t="s">
        <v>242</v>
      </c>
      <c r="B139" s="164" t="s">
        <v>875</v>
      </c>
      <c r="C139" s="165">
        <v>2018</v>
      </c>
      <c r="D139" s="166">
        <v>64693579.199999996</v>
      </c>
      <c r="E139" s="163" t="s">
        <v>246</v>
      </c>
      <c r="F139" s="167" t="s">
        <v>22</v>
      </c>
      <c r="G139" s="165" t="s">
        <v>35</v>
      </c>
      <c r="H139" s="167">
        <f t="shared" si="1"/>
        <v>0</v>
      </c>
      <c r="I139" s="16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39" s="174" t="s">
        <v>249</v>
      </c>
      <c r="K139" s="165" t="s">
        <v>58</v>
      </c>
      <c r="L139" s="179" t="s">
        <v>872</v>
      </c>
    </row>
    <row r="140" spans="1:12" ht="42.75" hidden="1">
      <c r="A140" s="176" t="s">
        <v>250</v>
      </c>
      <c r="B140" s="169" t="s">
        <v>875</v>
      </c>
      <c r="C140" s="170">
        <v>2018</v>
      </c>
      <c r="D140" s="171">
        <v>86258105.600000009</v>
      </c>
      <c r="E140" s="168" t="s">
        <v>255</v>
      </c>
      <c r="F140" s="172" t="s">
        <v>22</v>
      </c>
      <c r="G140" s="170" t="s">
        <v>24</v>
      </c>
      <c r="H140" s="172">
        <f t="shared" si="1"/>
        <v>34503242.240000002</v>
      </c>
      <c r="I140" s="170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140" s="173" t="s">
        <v>256</v>
      </c>
      <c r="K140" s="170" t="s">
        <v>121</v>
      </c>
      <c r="L140" s="178" t="s">
        <v>872</v>
      </c>
    </row>
    <row r="141" spans="1:12" ht="28.5" hidden="1">
      <c r="A141" s="177" t="s">
        <v>258</v>
      </c>
      <c r="B141" s="164" t="s">
        <v>875</v>
      </c>
      <c r="C141" s="165">
        <v>2018</v>
      </c>
      <c r="D141" s="166">
        <v>6469357.9199999999</v>
      </c>
      <c r="E141" s="163" t="s">
        <v>262</v>
      </c>
      <c r="F141" s="167" t="s">
        <v>44</v>
      </c>
      <c r="G141" s="165" t="s">
        <v>24</v>
      </c>
      <c r="H141" s="167">
        <f t="shared" si="1"/>
        <v>2587743.1680000001</v>
      </c>
      <c r="I141" s="16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141" s="174" t="s">
        <v>263</v>
      </c>
      <c r="K141" s="165" t="s">
        <v>107</v>
      </c>
      <c r="L141" s="179" t="s">
        <v>872</v>
      </c>
    </row>
    <row r="142" spans="1:12" ht="14.25" hidden="1">
      <c r="A142" s="176" t="s">
        <v>264</v>
      </c>
      <c r="B142" s="169" t="s">
        <v>875</v>
      </c>
      <c r="C142" s="170">
        <v>2018</v>
      </c>
      <c r="D142" s="171">
        <v>15095168.480000002</v>
      </c>
      <c r="E142" s="168" t="s">
        <v>268</v>
      </c>
      <c r="F142" s="172" t="s">
        <v>22</v>
      </c>
      <c r="G142" s="170" t="s">
        <v>24</v>
      </c>
      <c r="H142" s="172">
        <f t="shared" si="1"/>
        <v>6038067.3920000009</v>
      </c>
      <c r="I142" s="170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142" s="173" t="s">
        <v>270</v>
      </c>
      <c r="K142" s="170" t="s">
        <v>128</v>
      </c>
      <c r="L142" s="178" t="s">
        <v>873</v>
      </c>
    </row>
    <row r="143" spans="1:12" ht="42.75" hidden="1">
      <c r="A143" s="177" t="s">
        <v>272</v>
      </c>
      <c r="B143" s="164" t="s">
        <v>876</v>
      </c>
      <c r="C143" s="165">
        <v>2018</v>
      </c>
      <c r="D143" s="166">
        <v>23027547.18</v>
      </c>
      <c r="E143" s="163" t="s">
        <v>274</v>
      </c>
      <c r="F143" s="167" t="s">
        <v>22</v>
      </c>
      <c r="G143" s="165" t="s">
        <v>35</v>
      </c>
      <c r="H143" s="167">
        <f t="shared" si="1"/>
        <v>0</v>
      </c>
      <c r="I143" s="16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43" s="174" t="s">
        <v>276</v>
      </c>
      <c r="K143" s="165" t="s">
        <v>58</v>
      </c>
      <c r="L143" s="179" t="s">
        <v>873</v>
      </c>
    </row>
    <row r="144" spans="1:12" ht="28.5" hidden="1">
      <c r="A144" s="176" t="s">
        <v>279</v>
      </c>
      <c r="B144" s="169" t="s">
        <v>876</v>
      </c>
      <c r="C144" s="170">
        <v>2018</v>
      </c>
      <c r="D144" s="171">
        <v>125604802.8</v>
      </c>
      <c r="E144" s="168" t="s">
        <v>283</v>
      </c>
      <c r="F144" s="172" t="s">
        <v>22</v>
      </c>
      <c r="G144" s="170" t="s">
        <v>24</v>
      </c>
      <c r="H144" s="172">
        <f t="shared" si="1"/>
        <v>50241921.120000005</v>
      </c>
      <c r="I144" s="170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144" s="173" t="s">
        <v>286</v>
      </c>
      <c r="K144" s="170" t="s">
        <v>107</v>
      </c>
      <c r="L144" s="178" t="s">
        <v>877</v>
      </c>
    </row>
    <row r="145" spans="1:12" ht="14.25" hidden="1">
      <c r="A145" s="177" t="s">
        <v>288</v>
      </c>
      <c r="B145" s="164" t="s">
        <v>876</v>
      </c>
      <c r="C145" s="165">
        <v>2018</v>
      </c>
      <c r="D145" s="166">
        <v>41868267.600000001</v>
      </c>
      <c r="E145" s="163" t="s">
        <v>289</v>
      </c>
      <c r="F145" s="167" t="s">
        <v>22</v>
      </c>
      <c r="G145" s="165" t="s">
        <v>35</v>
      </c>
      <c r="H145" s="167">
        <f t="shared" si="1"/>
        <v>0</v>
      </c>
      <c r="I145" s="16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45" s="174" t="s">
        <v>291</v>
      </c>
      <c r="K145" s="165" t="s">
        <v>37</v>
      </c>
      <c r="L145" s="179" t="s">
        <v>873</v>
      </c>
    </row>
    <row r="146" spans="1:12" ht="14.25" hidden="1">
      <c r="A146" s="176" t="s">
        <v>295</v>
      </c>
      <c r="B146" s="169" t="s">
        <v>876</v>
      </c>
      <c r="C146" s="170">
        <v>2018</v>
      </c>
      <c r="D146" s="171">
        <v>18840720.419999998</v>
      </c>
      <c r="E146" s="168" t="s">
        <v>297</v>
      </c>
      <c r="F146" s="172" t="s">
        <v>44</v>
      </c>
      <c r="G146" s="170" t="s">
        <v>24</v>
      </c>
      <c r="H146" s="172">
        <f t="shared" si="1"/>
        <v>7536288.1679999996</v>
      </c>
      <c r="I146" s="170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46" s="173" t="s">
        <v>190</v>
      </c>
      <c r="K146" s="170" t="s">
        <v>41</v>
      </c>
      <c r="L146" s="178" t="s">
        <v>874</v>
      </c>
    </row>
    <row r="147" spans="1:12" ht="14.25" hidden="1">
      <c r="A147" s="177" t="s">
        <v>298</v>
      </c>
      <c r="B147" s="164" t="s">
        <v>878</v>
      </c>
      <c r="C147" s="165">
        <v>2018</v>
      </c>
      <c r="D147" s="166">
        <v>9665576.9500000011</v>
      </c>
      <c r="E147" s="163" t="s">
        <v>299</v>
      </c>
      <c r="F147" s="167" t="s">
        <v>22</v>
      </c>
      <c r="G147" s="165" t="s">
        <v>35</v>
      </c>
      <c r="H147" s="167">
        <f t="shared" si="1"/>
        <v>0</v>
      </c>
      <c r="I147" s="16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47" s="174" t="s">
        <v>303</v>
      </c>
      <c r="K147" s="165" t="s">
        <v>41</v>
      </c>
      <c r="L147" s="179" t="s">
        <v>872</v>
      </c>
    </row>
    <row r="148" spans="1:12" ht="28.5" hidden="1">
      <c r="A148" s="176" t="s">
        <v>307</v>
      </c>
      <c r="B148" s="169" t="s">
        <v>878</v>
      </c>
      <c r="C148" s="170">
        <v>2018</v>
      </c>
      <c r="D148" s="171">
        <v>5799346.1699999999</v>
      </c>
      <c r="E148" s="168" t="s">
        <v>308</v>
      </c>
      <c r="F148" s="172" t="s">
        <v>44</v>
      </c>
      <c r="G148" s="170" t="s">
        <v>35</v>
      </c>
      <c r="H148" s="172">
        <f t="shared" si="1"/>
        <v>0</v>
      </c>
      <c r="I148" s="170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148" s="173" t="s">
        <v>309</v>
      </c>
      <c r="K148" s="170" t="s">
        <v>140</v>
      </c>
      <c r="L148" s="178" t="s">
        <v>873</v>
      </c>
    </row>
    <row r="149" spans="1:12" ht="14.25" hidden="1">
      <c r="A149" s="177" t="s">
        <v>312</v>
      </c>
      <c r="B149" s="164" t="s">
        <v>878</v>
      </c>
      <c r="C149" s="165">
        <v>2018</v>
      </c>
      <c r="D149" s="166">
        <v>13531807.73</v>
      </c>
      <c r="E149" s="163" t="s">
        <v>314</v>
      </c>
      <c r="F149" s="167" t="s">
        <v>22</v>
      </c>
      <c r="G149" s="165" t="s">
        <v>24</v>
      </c>
      <c r="H149" s="167">
        <f t="shared" si="1"/>
        <v>5412723.0920000002</v>
      </c>
      <c r="I149" s="16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149" s="174" t="s">
        <v>318</v>
      </c>
      <c r="K149" s="165" t="s">
        <v>107</v>
      </c>
      <c r="L149" s="179" t="s">
        <v>877</v>
      </c>
    </row>
    <row r="150" spans="1:12" ht="14.25" hidden="1">
      <c r="A150" s="176" t="s">
        <v>319</v>
      </c>
      <c r="B150" s="169" t="s">
        <v>878</v>
      </c>
      <c r="C150" s="170">
        <v>2018</v>
      </c>
      <c r="D150" s="171">
        <v>28996730.849999998</v>
      </c>
      <c r="E150" s="168" t="s">
        <v>320</v>
      </c>
      <c r="F150" s="172" t="s">
        <v>44</v>
      </c>
      <c r="G150" s="170" t="s">
        <v>24</v>
      </c>
      <c r="H150" s="172">
        <f t="shared" si="1"/>
        <v>11598692.34</v>
      </c>
      <c r="I150" s="170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150" s="173" t="s">
        <v>322</v>
      </c>
      <c r="K150" s="170" t="s">
        <v>107</v>
      </c>
      <c r="L150" s="178" t="s">
        <v>873</v>
      </c>
    </row>
    <row r="151" spans="1:12" ht="14.25" hidden="1">
      <c r="A151" s="177" t="s">
        <v>325</v>
      </c>
      <c r="B151" s="164" t="s">
        <v>878</v>
      </c>
      <c r="C151" s="165">
        <v>2018</v>
      </c>
      <c r="D151" s="166">
        <v>57993461.699999996</v>
      </c>
      <c r="E151" s="163" t="s">
        <v>327</v>
      </c>
      <c r="F151" s="167" t="s">
        <v>44</v>
      </c>
      <c r="G151" s="165" t="s">
        <v>35</v>
      </c>
      <c r="H151" s="167">
        <f t="shared" si="1"/>
        <v>0</v>
      </c>
      <c r="I151" s="16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51" s="175" t="s">
        <v>328</v>
      </c>
      <c r="K151" s="165" t="s">
        <v>37</v>
      </c>
      <c r="L151" s="179" t="s">
        <v>873</v>
      </c>
    </row>
    <row r="152" spans="1:12" ht="28.5" hidden="1">
      <c r="A152" s="176" t="s">
        <v>330</v>
      </c>
      <c r="B152" s="169" t="s">
        <v>878</v>
      </c>
      <c r="C152" s="170">
        <v>2018</v>
      </c>
      <c r="D152" s="171">
        <v>77324615.600000009</v>
      </c>
      <c r="E152" s="168" t="s">
        <v>332</v>
      </c>
      <c r="F152" s="172" t="s">
        <v>44</v>
      </c>
      <c r="G152" s="170" t="s">
        <v>24</v>
      </c>
      <c r="H152" s="172">
        <f t="shared" si="1"/>
        <v>30929846.240000006</v>
      </c>
      <c r="I152" s="170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152" s="173" t="s">
        <v>333</v>
      </c>
      <c r="K152" s="170" t="s">
        <v>31</v>
      </c>
      <c r="L152" s="178" t="s">
        <v>873</v>
      </c>
    </row>
    <row r="153" spans="1:12" ht="14.25" hidden="1">
      <c r="A153" s="177" t="s">
        <v>335</v>
      </c>
      <c r="B153" s="164" t="s">
        <v>887</v>
      </c>
      <c r="C153" s="165">
        <v>2018</v>
      </c>
      <c r="D153" s="166">
        <v>123060114</v>
      </c>
      <c r="E153" s="163" t="s">
        <v>336</v>
      </c>
      <c r="F153" s="167" t="s">
        <v>22</v>
      </c>
      <c r="G153" s="165" t="s">
        <v>24</v>
      </c>
      <c r="H153" s="167">
        <f t="shared" si="1"/>
        <v>49224045.600000001</v>
      </c>
      <c r="I153" s="16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53" s="174" t="s">
        <v>337</v>
      </c>
      <c r="K153" s="165" t="s">
        <v>37</v>
      </c>
      <c r="L153" s="179" t="s">
        <v>872</v>
      </c>
    </row>
    <row r="154" spans="1:12" ht="14.25" hidden="1">
      <c r="A154" s="176" t="s">
        <v>338</v>
      </c>
      <c r="B154" s="169" t="s">
        <v>879</v>
      </c>
      <c r="C154" s="170">
        <v>2018</v>
      </c>
      <c r="D154" s="171">
        <v>10255009.5</v>
      </c>
      <c r="E154" s="168" t="s">
        <v>341</v>
      </c>
      <c r="F154" s="172" t="s">
        <v>22</v>
      </c>
      <c r="G154" s="170" t="s">
        <v>24</v>
      </c>
      <c r="H154" s="172">
        <f t="shared" si="1"/>
        <v>4102003.8000000003</v>
      </c>
      <c r="I154" s="170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54" s="173" t="s">
        <v>345</v>
      </c>
      <c r="K154" s="170" t="s">
        <v>41</v>
      </c>
      <c r="L154" s="178" t="s">
        <v>877</v>
      </c>
    </row>
    <row r="155" spans="1:12" ht="14.25" hidden="1">
      <c r="A155" s="177" t="s">
        <v>346</v>
      </c>
      <c r="B155" s="164" t="s">
        <v>879</v>
      </c>
      <c r="C155" s="165">
        <v>2018</v>
      </c>
      <c r="D155" s="166">
        <v>30765028.5</v>
      </c>
      <c r="E155" s="163" t="s">
        <v>347</v>
      </c>
      <c r="F155" s="167" t="s">
        <v>22</v>
      </c>
      <c r="G155" s="165" t="s">
        <v>24</v>
      </c>
      <c r="H155" s="167">
        <f t="shared" si="1"/>
        <v>12306011.4</v>
      </c>
      <c r="I155" s="16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155" s="174" t="s">
        <v>349</v>
      </c>
      <c r="K155" s="165" t="s">
        <v>107</v>
      </c>
      <c r="L155" s="179" t="s">
        <v>874</v>
      </c>
    </row>
    <row r="156" spans="1:12" ht="14.25" hidden="1">
      <c r="A156" s="176" t="s">
        <v>351</v>
      </c>
      <c r="B156" s="169" t="s">
        <v>879</v>
      </c>
      <c r="C156" s="170">
        <v>2018</v>
      </c>
      <c r="D156" s="171">
        <v>41020038</v>
      </c>
      <c r="E156" s="168" t="s">
        <v>352</v>
      </c>
      <c r="F156" s="172" t="s">
        <v>44</v>
      </c>
      <c r="G156" s="170" t="s">
        <v>35</v>
      </c>
      <c r="H156" s="172">
        <f t="shared" si="1"/>
        <v>0</v>
      </c>
      <c r="I156" s="170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156" s="173" t="s">
        <v>357</v>
      </c>
      <c r="K156" s="170" t="s">
        <v>128</v>
      </c>
      <c r="L156" s="178" t="s">
        <v>877</v>
      </c>
    </row>
    <row r="157" spans="1:12" ht="14.25" hidden="1">
      <c r="A157" s="177" t="s">
        <v>359</v>
      </c>
      <c r="B157" s="164" t="s">
        <v>880</v>
      </c>
      <c r="C157" s="165">
        <v>2018</v>
      </c>
      <c r="D157" s="166">
        <v>15199007.880000001</v>
      </c>
      <c r="E157" s="163" t="s">
        <v>360</v>
      </c>
      <c r="F157" s="167" t="s">
        <v>22</v>
      </c>
      <c r="G157" s="165" t="s">
        <v>24</v>
      </c>
      <c r="H157" s="167">
        <f t="shared" si="1"/>
        <v>6079603.1520000007</v>
      </c>
      <c r="I157" s="16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57" s="174" t="s">
        <v>363</v>
      </c>
      <c r="K157" s="165" t="s">
        <v>41</v>
      </c>
      <c r="L157" s="179" t="s">
        <v>877</v>
      </c>
    </row>
    <row r="158" spans="1:12" ht="14.25" hidden="1">
      <c r="A158" s="176" t="s">
        <v>365</v>
      </c>
      <c r="B158" s="169" t="s">
        <v>880</v>
      </c>
      <c r="C158" s="170">
        <v>2018</v>
      </c>
      <c r="D158" s="171">
        <v>6513860.5199999996</v>
      </c>
      <c r="E158" s="168" t="s">
        <v>366</v>
      </c>
      <c r="F158" s="172" t="s">
        <v>44</v>
      </c>
      <c r="G158" s="170" t="s">
        <v>35</v>
      </c>
      <c r="H158" s="172">
        <f t="shared" si="1"/>
        <v>0</v>
      </c>
      <c r="I158" s="170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58" s="173" t="s">
        <v>370</v>
      </c>
      <c r="K158" s="170" t="s">
        <v>58</v>
      </c>
      <c r="L158" s="178" t="s">
        <v>872</v>
      </c>
    </row>
    <row r="159" spans="1:12" ht="28.5" hidden="1">
      <c r="A159" s="177" t="s">
        <v>371</v>
      </c>
      <c r="B159" s="164" t="s">
        <v>880</v>
      </c>
      <c r="C159" s="165">
        <v>2018</v>
      </c>
      <c r="D159" s="166">
        <v>32569302.599999998</v>
      </c>
      <c r="E159" s="163" t="s">
        <v>372</v>
      </c>
      <c r="F159" s="167" t="s">
        <v>44</v>
      </c>
      <c r="G159" s="165" t="s">
        <v>35</v>
      </c>
      <c r="H159" s="167">
        <f t="shared" si="1"/>
        <v>0</v>
      </c>
      <c r="I159" s="16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59" s="174" t="s">
        <v>376</v>
      </c>
      <c r="K159" s="165" t="s">
        <v>58</v>
      </c>
      <c r="L159" s="179" t="s">
        <v>874</v>
      </c>
    </row>
    <row r="160" spans="1:12" ht="14.25" hidden="1">
      <c r="A160" s="176" t="s">
        <v>378</v>
      </c>
      <c r="B160" s="169" t="s">
        <v>880</v>
      </c>
      <c r="C160" s="170">
        <v>2018</v>
      </c>
      <c r="D160" s="171">
        <v>54282171</v>
      </c>
      <c r="E160" s="168" t="s">
        <v>379</v>
      </c>
      <c r="F160" s="172" t="s">
        <v>22</v>
      </c>
      <c r="G160" s="170" t="s">
        <v>35</v>
      </c>
      <c r="H160" s="172">
        <f t="shared" si="1"/>
        <v>0</v>
      </c>
      <c r="I160" s="170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160" s="173" t="s">
        <v>381</v>
      </c>
      <c r="K160" s="170" t="s">
        <v>140</v>
      </c>
      <c r="L160" s="178" t="s">
        <v>877</v>
      </c>
    </row>
    <row r="161" spans="1:12" ht="14.25" hidden="1">
      <c r="A161" s="177" t="s">
        <v>385</v>
      </c>
      <c r="B161" s="164" t="s">
        <v>880</v>
      </c>
      <c r="C161" s="165">
        <v>2018</v>
      </c>
      <c r="D161" s="166">
        <v>86851473.600000009</v>
      </c>
      <c r="E161" s="163" t="s">
        <v>386</v>
      </c>
      <c r="F161" s="167" t="s">
        <v>44</v>
      </c>
      <c r="G161" s="165" t="s">
        <v>35</v>
      </c>
      <c r="H161" s="167">
        <f t="shared" si="1"/>
        <v>0</v>
      </c>
      <c r="I161" s="16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61" s="174" t="s">
        <v>387</v>
      </c>
      <c r="K161" s="165" t="s">
        <v>37</v>
      </c>
      <c r="L161" s="179" t="s">
        <v>873</v>
      </c>
    </row>
    <row r="162" spans="1:12" ht="14.25" hidden="1">
      <c r="A162" s="176" t="s">
        <v>388</v>
      </c>
      <c r="B162" s="169" t="s">
        <v>880</v>
      </c>
      <c r="C162" s="170">
        <v>2018</v>
      </c>
      <c r="D162" s="171">
        <v>21712868.400000002</v>
      </c>
      <c r="E162" s="168" t="s">
        <v>390</v>
      </c>
      <c r="F162" s="172" t="s">
        <v>44</v>
      </c>
      <c r="G162" s="170" t="s">
        <v>35</v>
      </c>
      <c r="H162" s="172">
        <f t="shared" si="1"/>
        <v>0</v>
      </c>
      <c r="I162" s="170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62" s="173" t="s">
        <v>394</v>
      </c>
      <c r="K162" s="170" t="s">
        <v>37</v>
      </c>
      <c r="L162" s="178" t="s">
        <v>873</v>
      </c>
    </row>
    <row r="163" spans="1:12" ht="14.25" hidden="1">
      <c r="A163" s="177" t="s">
        <v>395</v>
      </c>
      <c r="B163" s="164" t="s">
        <v>881</v>
      </c>
      <c r="C163" s="165">
        <v>2018</v>
      </c>
      <c r="D163" s="166">
        <v>65643525.299999997</v>
      </c>
      <c r="E163" s="163" t="s">
        <v>398</v>
      </c>
      <c r="F163" s="167" t="s">
        <v>22</v>
      </c>
      <c r="G163" s="165" t="s">
        <v>24</v>
      </c>
      <c r="H163" s="167">
        <f t="shared" si="1"/>
        <v>26257410.120000001</v>
      </c>
      <c r="I163" s="16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63" s="174" t="s">
        <v>401</v>
      </c>
      <c r="K163" s="165" t="s">
        <v>37</v>
      </c>
      <c r="L163" s="179" t="s">
        <v>872</v>
      </c>
    </row>
    <row r="164" spans="1:12" ht="14.25" hidden="1">
      <c r="A164" s="176" t="s">
        <v>402</v>
      </c>
      <c r="B164" s="169" t="s">
        <v>881</v>
      </c>
      <c r="C164" s="170">
        <v>2018</v>
      </c>
      <c r="D164" s="171">
        <v>10940587.550000001</v>
      </c>
      <c r="E164" s="168" t="s">
        <v>403</v>
      </c>
      <c r="F164" s="172" t="s">
        <v>22</v>
      </c>
      <c r="G164" s="170" t="s">
        <v>24</v>
      </c>
      <c r="H164" s="172">
        <f t="shared" si="1"/>
        <v>4376235.0200000005</v>
      </c>
      <c r="I164" s="170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164" s="173" t="s">
        <v>408</v>
      </c>
      <c r="K164" s="170" t="s">
        <v>63</v>
      </c>
      <c r="L164" s="178" t="s">
        <v>873</v>
      </c>
    </row>
    <row r="165" spans="1:12" ht="14.25" hidden="1">
      <c r="A165" s="177" t="s">
        <v>410</v>
      </c>
      <c r="B165" s="164" t="s">
        <v>881</v>
      </c>
      <c r="C165" s="165">
        <v>2018</v>
      </c>
      <c r="D165" s="166">
        <v>32821762.649999999</v>
      </c>
      <c r="E165" s="163" t="s">
        <v>412</v>
      </c>
      <c r="F165" s="167" t="s">
        <v>44</v>
      </c>
      <c r="G165" s="165" t="s">
        <v>35</v>
      </c>
      <c r="H165" s="167">
        <f t="shared" si="1"/>
        <v>0</v>
      </c>
      <c r="I165" s="16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65" s="174" t="s">
        <v>413</v>
      </c>
      <c r="K165" s="165" t="s">
        <v>37</v>
      </c>
      <c r="L165" s="179" t="s">
        <v>877</v>
      </c>
    </row>
    <row r="166" spans="1:12" ht="28.5" hidden="1">
      <c r="A166" s="176" t="s">
        <v>416</v>
      </c>
      <c r="B166" s="169" t="s">
        <v>881</v>
      </c>
      <c r="C166" s="170">
        <v>2018</v>
      </c>
      <c r="D166" s="171">
        <v>41574232.689999998</v>
      </c>
      <c r="E166" s="168" t="s">
        <v>418</v>
      </c>
      <c r="F166" s="172" t="s">
        <v>44</v>
      </c>
      <c r="G166" s="170" t="s">
        <v>24</v>
      </c>
      <c r="H166" s="172">
        <f t="shared" ref="H166:H229" si="2">IF(G166="CREDITO",0.4*D166,0)</f>
        <v>16629693.075999999</v>
      </c>
      <c r="I166" s="170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66" s="173" t="s">
        <v>420</v>
      </c>
      <c r="K166" s="170" t="s">
        <v>58</v>
      </c>
      <c r="L166" s="178" t="s">
        <v>877</v>
      </c>
    </row>
    <row r="167" spans="1:12" ht="14.25" hidden="1">
      <c r="A167" s="177" t="s">
        <v>422</v>
      </c>
      <c r="B167" s="164" t="s">
        <v>881</v>
      </c>
      <c r="C167" s="165">
        <v>2018</v>
      </c>
      <c r="D167" s="166">
        <v>45950467.710000001</v>
      </c>
      <c r="E167" s="163" t="s">
        <v>423</v>
      </c>
      <c r="F167" s="167" t="s">
        <v>22</v>
      </c>
      <c r="G167" s="165" t="s">
        <v>35</v>
      </c>
      <c r="H167" s="167">
        <f t="shared" si="2"/>
        <v>0</v>
      </c>
      <c r="I167" s="16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167" s="174" t="s">
        <v>427</v>
      </c>
      <c r="K167" s="165" t="s">
        <v>107</v>
      </c>
      <c r="L167" s="179" t="s">
        <v>872</v>
      </c>
    </row>
    <row r="168" spans="1:12" ht="14.25" hidden="1">
      <c r="A168" s="176" t="s">
        <v>428</v>
      </c>
      <c r="B168" s="169" t="s">
        <v>881</v>
      </c>
      <c r="C168" s="170">
        <v>2018</v>
      </c>
      <c r="D168" s="171">
        <v>21881175.100000001</v>
      </c>
      <c r="E168" s="168" t="s">
        <v>429</v>
      </c>
      <c r="F168" s="172" t="s">
        <v>44</v>
      </c>
      <c r="G168" s="170" t="s">
        <v>35</v>
      </c>
      <c r="H168" s="172">
        <f t="shared" si="2"/>
        <v>0</v>
      </c>
      <c r="I168" s="170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68" s="173" t="s">
        <v>434</v>
      </c>
      <c r="K168" s="170" t="s">
        <v>41</v>
      </c>
      <c r="L168" s="178" t="s">
        <v>874</v>
      </c>
    </row>
    <row r="169" spans="1:12" ht="14.25" hidden="1">
      <c r="A169" s="177" t="s">
        <v>435</v>
      </c>
      <c r="B169" s="164" t="s">
        <v>882</v>
      </c>
      <c r="C169" s="165">
        <v>2018</v>
      </c>
      <c r="D169" s="166">
        <v>19989964.800000001</v>
      </c>
      <c r="E169" s="163" t="s">
        <v>437</v>
      </c>
      <c r="F169" s="167" t="s">
        <v>22</v>
      </c>
      <c r="G169" s="165" t="s">
        <v>24</v>
      </c>
      <c r="H169" s="167">
        <f t="shared" si="2"/>
        <v>7995985.9200000009</v>
      </c>
      <c r="I169" s="16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169" s="174" t="s">
        <v>439</v>
      </c>
      <c r="K169" s="165" t="s">
        <v>31</v>
      </c>
      <c r="L169" s="179" t="s">
        <v>877</v>
      </c>
    </row>
    <row r="170" spans="1:12" ht="14.25" hidden="1">
      <c r="A170" s="176" t="s">
        <v>441</v>
      </c>
      <c r="B170" s="169" t="s">
        <v>882</v>
      </c>
      <c r="C170" s="170">
        <v>2018</v>
      </c>
      <c r="D170" s="171">
        <v>39979929.600000001</v>
      </c>
      <c r="E170" s="168" t="s">
        <v>442</v>
      </c>
      <c r="F170" s="172" t="s">
        <v>22</v>
      </c>
      <c r="G170" s="170" t="s">
        <v>35</v>
      </c>
      <c r="H170" s="172">
        <f t="shared" si="2"/>
        <v>0</v>
      </c>
      <c r="I170" s="170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70" s="173" t="s">
        <v>443</v>
      </c>
      <c r="K170" s="170" t="s">
        <v>37</v>
      </c>
      <c r="L170" s="178" t="s">
        <v>873</v>
      </c>
    </row>
    <row r="171" spans="1:12" ht="14.25" hidden="1">
      <c r="A171" s="177" t="s">
        <v>444</v>
      </c>
      <c r="B171" s="164" t="s">
        <v>882</v>
      </c>
      <c r="C171" s="165">
        <v>2018</v>
      </c>
      <c r="D171" s="166">
        <v>59969894.399999999</v>
      </c>
      <c r="E171" s="163" t="s">
        <v>445</v>
      </c>
      <c r="F171" s="167" t="s">
        <v>22</v>
      </c>
      <c r="G171" s="165" t="s">
        <v>35</v>
      </c>
      <c r="H171" s="167">
        <f t="shared" si="2"/>
        <v>0</v>
      </c>
      <c r="I171" s="16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71" s="174" t="s">
        <v>446</v>
      </c>
      <c r="K171" s="165" t="s">
        <v>37</v>
      </c>
      <c r="L171" s="179" t="s">
        <v>873</v>
      </c>
    </row>
    <row r="172" spans="1:12" ht="14.25" hidden="1">
      <c r="A172" s="176" t="s">
        <v>447</v>
      </c>
      <c r="B172" s="169" t="s">
        <v>882</v>
      </c>
      <c r="C172" s="170">
        <v>2018</v>
      </c>
      <c r="D172" s="171">
        <v>9994982.4000000004</v>
      </c>
      <c r="E172" s="168" t="s">
        <v>448</v>
      </c>
      <c r="F172" s="172" t="s">
        <v>22</v>
      </c>
      <c r="G172" s="170" t="s">
        <v>35</v>
      </c>
      <c r="H172" s="172">
        <f t="shared" si="2"/>
        <v>0</v>
      </c>
      <c r="I172" s="170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172" s="173" t="s">
        <v>449</v>
      </c>
      <c r="K172" s="170" t="s">
        <v>63</v>
      </c>
      <c r="L172" s="178" t="s">
        <v>872</v>
      </c>
    </row>
    <row r="173" spans="1:12" ht="14.25" hidden="1">
      <c r="A173" s="177" t="s">
        <v>452</v>
      </c>
      <c r="B173" s="164" t="s">
        <v>882</v>
      </c>
      <c r="C173" s="165">
        <v>2018</v>
      </c>
      <c r="D173" s="166">
        <v>7995985.9199999999</v>
      </c>
      <c r="E173" s="163" t="s">
        <v>454</v>
      </c>
      <c r="F173" s="167" t="s">
        <v>44</v>
      </c>
      <c r="G173" s="165" t="s">
        <v>35</v>
      </c>
      <c r="H173" s="167">
        <f t="shared" si="2"/>
        <v>0</v>
      </c>
      <c r="I173" s="16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73" s="174" t="s">
        <v>457</v>
      </c>
      <c r="K173" s="165" t="s">
        <v>41</v>
      </c>
      <c r="L173" s="179" t="s">
        <v>877</v>
      </c>
    </row>
    <row r="174" spans="1:12" ht="14.25" hidden="1">
      <c r="A174" s="176" t="s">
        <v>458</v>
      </c>
      <c r="B174" s="169" t="s">
        <v>882</v>
      </c>
      <c r="C174" s="170">
        <v>2018</v>
      </c>
      <c r="D174" s="171">
        <v>61968890.880000003</v>
      </c>
      <c r="E174" s="168" t="s">
        <v>459</v>
      </c>
      <c r="F174" s="172" t="s">
        <v>44</v>
      </c>
      <c r="G174" s="170" t="s">
        <v>35</v>
      </c>
      <c r="H174" s="172">
        <f t="shared" si="2"/>
        <v>0</v>
      </c>
      <c r="I174" s="170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174" s="173" t="s">
        <v>461</v>
      </c>
      <c r="K174" s="170" t="s">
        <v>107</v>
      </c>
      <c r="L174" s="178" t="s">
        <v>873</v>
      </c>
    </row>
    <row r="175" spans="1:12" ht="14.25" hidden="1">
      <c r="A175" s="177" t="s">
        <v>462</v>
      </c>
      <c r="B175" s="164" t="s">
        <v>883</v>
      </c>
      <c r="C175" s="165">
        <v>2018</v>
      </c>
      <c r="D175" s="166">
        <v>86176657.200000003</v>
      </c>
      <c r="E175" s="163" t="s">
        <v>463</v>
      </c>
      <c r="F175" s="167" t="s">
        <v>44</v>
      </c>
      <c r="G175" s="165" t="s">
        <v>35</v>
      </c>
      <c r="H175" s="167">
        <f t="shared" si="2"/>
        <v>0</v>
      </c>
      <c r="I175" s="16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75" s="174" t="s">
        <v>466</v>
      </c>
      <c r="K175" s="165" t="s">
        <v>37</v>
      </c>
      <c r="L175" s="179" t="s">
        <v>877</v>
      </c>
    </row>
    <row r="176" spans="1:12" ht="14.25" hidden="1">
      <c r="A176" s="176" t="s">
        <v>469</v>
      </c>
      <c r="B176" s="169" t="s">
        <v>883</v>
      </c>
      <c r="C176" s="170">
        <v>2018</v>
      </c>
      <c r="D176" s="171">
        <v>6463249.29</v>
      </c>
      <c r="E176" s="168" t="s">
        <v>470</v>
      </c>
      <c r="F176" s="172" t="s">
        <v>44</v>
      </c>
      <c r="G176" s="170" t="s">
        <v>24</v>
      </c>
      <c r="H176" s="172">
        <f t="shared" si="2"/>
        <v>2585299.716</v>
      </c>
      <c r="I176" s="170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176" s="173" t="s">
        <v>471</v>
      </c>
      <c r="K176" s="170" t="s">
        <v>140</v>
      </c>
      <c r="L176" s="178" t="s">
        <v>877</v>
      </c>
    </row>
    <row r="177" spans="1:12" ht="28.5" hidden="1">
      <c r="A177" s="177" t="s">
        <v>472</v>
      </c>
      <c r="B177" s="164" t="s">
        <v>883</v>
      </c>
      <c r="C177" s="165">
        <v>2018</v>
      </c>
      <c r="D177" s="166">
        <v>15080915.010000002</v>
      </c>
      <c r="E177" s="163" t="s">
        <v>473</v>
      </c>
      <c r="F177" s="167" t="s">
        <v>22</v>
      </c>
      <c r="G177" s="165" t="s">
        <v>24</v>
      </c>
      <c r="H177" s="167">
        <f t="shared" si="2"/>
        <v>6032366.0040000007</v>
      </c>
      <c r="I177" s="16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77" s="174" t="s">
        <v>475</v>
      </c>
      <c r="K177" s="165" t="s">
        <v>58</v>
      </c>
      <c r="L177" s="179" t="s">
        <v>874</v>
      </c>
    </row>
    <row r="178" spans="1:12" ht="14.25" hidden="1">
      <c r="A178" s="176" t="s">
        <v>478</v>
      </c>
      <c r="B178" s="169" t="s">
        <v>883</v>
      </c>
      <c r="C178" s="170">
        <v>2018</v>
      </c>
      <c r="D178" s="171">
        <v>43088328.600000001</v>
      </c>
      <c r="E178" s="168" t="s">
        <v>481</v>
      </c>
      <c r="F178" s="172" t="s">
        <v>22</v>
      </c>
      <c r="G178" s="170" t="s">
        <v>35</v>
      </c>
      <c r="H178" s="172">
        <f t="shared" si="2"/>
        <v>0</v>
      </c>
      <c r="I178" s="170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178" s="173" t="s">
        <v>482</v>
      </c>
      <c r="K178" s="170" t="s">
        <v>121</v>
      </c>
      <c r="L178" s="178" t="s">
        <v>873</v>
      </c>
    </row>
    <row r="179" spans="1:12" ht="14.25" hidden="1">
      <c r="A179" s="177" t="s">
        <v>484</v>
      </c>
      <c r="B179" s="164" t="s">
        <v>883</v>
      </c>
      <c r="C179" s="165">
        <v>2018</v>
      </c>
      <c r="D179" s="166">
        <v>28007413.59</v>
      </c>
      <c r="E179" s="163" t="s">
        <v>487</v>
      </c>
      <c r="F179" s="167" t="s">
        <v>44</v>
      </c>
      <c r="G179" s="165" t="s">
        <v>24</v>
      </c>
      <c r="H179" s="167">
        <f t="shared" si="2"/>
        <v>11202965.436000001</v>
      </c>
      <c r="I179" s="16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79" s="174" t="s">
        <v>488</v>
      </c>
      <c r="K179" s="165" t="s">
        <v>37</v>
      </c>
      <c r="L179" s="179" t="s">
        <v>874</v>
      </c>
    </row>
    <row r="180" spans="1:12" ht="14.25" hidden="1">
      <c r="A180" s="176" t="s">
        <v>490</v>
      </c>
      <c r="B180" s="169" t="s">
        <v>883</v>
      </c>
      <c r="C180" s="170">
        <v>2018</v>
      </c>
      <c r="D180" s="171">
        <v>36625079.310000002</v>
      </c>
      <c r="E180" s="168" t="s">
        <v>493</v>
      </c>
      <c r="F180" s="172" t="s">
        <v>44</v>
      </c>
      <c r="G180" s="170" t="s">
        <v>24</v>
      </c>
      <c r="H180" s="172">
        <f t="shared" si="2"/>
        <v>14650031.724000001</v>
      </c>
      <c r="I180" s="170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180" s="173" t="s">
        <v>495</v>
      </c>
      <c r="K180" s="170" t="s">
        <v>128</v>
      </c>
      <c r="L180" s="178" t="s">
        <v>872</v>
      </c>
    </row>
    <row r="181" spans="1:12" ht="14.25" hidden="1">
      <c r="A181" s="177" t="s">
        <v>496</v>
      </c>
      <c r="B181" s="164" t="s">
        <v>884</v>
      </c>
      <c r="C181" s="165">
        <v>2018</v>
      </c>
      <c r="D181" s="166">
        <v>8656694.6400000006</v>
      </c>
      <c r="E181" s="163" t="s">
        <v>497</v>
      </c>
      <c r="F181" s="167" t="s">
        <v>44</v>
      </c>
      <c r="G181" s="165" t="s">
        <v>35</v>
      </c>
      <c r="H181" s="167">
        <f t="shared" si="2"/>
        <v>0</v>
      </c>
      <c r="I181" s="16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181" s="174" t="s">
        <v>501</v>
      </c>
      <c r="K181" s="165" t="s">
        <v>31</v>
      </c>
      <c r="L181" s="179" t="s">
        <v>877</v>
      </c>
    </row>
    <row r="182" spans="1:12" ht="14.25" hidden="1">
      <c r="A182" s="176" t="s">
        <v>503</v>
      </c>
      <c r="B182" s="169" t="s">
        <v>884</v>
      </c>
      <c r="C182" s="170">
        <v>2018</v>
      </c>
      <c r="D182" s="171">
        <v>12985041.959999999</v>
      </c>
      <c r="E182" s="168" t="s">
        <v>504</v>
      </c>
      <c r="F182" s="172" t="s">
        <v>22</v>
      </c>
      <c r="G182" s="170" t="s">
        <v>24</v>
      </c>
      <c r="H182" s="172">
        <f t="shared" si="2"/>
        <v>5194016.784</v>
      </c>
      <c r="I182" s="170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82" s="173" t="s">
        <v>505</v>
      </c>
      <c r="K182" s="170" t="s">
        <v>37</v>
      </c>
      <c r="L182" s="178" t="s">
        <v>872</v>
      </c>
    </row>
    <row r="183" spans="1:12" ht="14.25" hidden="1">
      <c r="A183" s="177" t="s">
        <v>507</v>
      </c>
      <c r="B183" s="164" t="s">
        <v>884</v>
      </c>
      <c r="C183" s="165">
        <v>2018</v>
      </c>
      <c r="D183" s="166">
        <v>43283473.200000003</v>
      </c>
      <c r="E183" s="163" t="s">
        <v>509</v>
      </c>
      <c r="F183" s="167" t="s">
        <v>44</v>
      </c>
      <c r="G183" s="165" t="s">
        <v>35</v>
      </c>
      <c r="H183" s="167">
        <f t="shared" si="2"/>
        <v>0</v>
      </c>
      <c r="I183" s="16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83" s="174" t="s">
        <v>512</v>
      </c>
      <c r="K183" s="165" t="s">
        <v>37</v>
      </c>
      <c r="L183" s="179" t="s">
        <v>877</v>
      </c>
    </row>
    <row r="184" spans="1:12" ht="14.25" hidden="1">
      <c r="A184" s="176" t="s">
        <v>513</v>
      </c>
      <c r="B184" s="169" t="s">
        <v>884</v>
      </c>
      <c r="C184" s="170">
        <v>2018</v>
      </c>
      <c r="D184" s="171">
        <v>32462604.899999999</v>
      </c>
      <c r="E184" s="168" t="s">
        <v>514</v>
      </c>
      <c r="F184" s="172" t="s">
        <v>22</v>
      </c>
      <c r="G184" s="170" t="s">
        <v>35</v>
      </c>
      <c r="H184" s="172">
        <f t="shared" si="2"/>
        <v>0</v>
      </c>
      <c r="I184" s="170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84" s="173" t="s">
        <v>515</v>
      </c>
      <c r="K184" s="170" t="s">
        <v>37</v>
      </c>
      <c r="L184" s="178" t="s">
        <v>874</v>
      </c>
    </row>
    <row r="185" spans="1:12" ht="28.5" hidden="1">
      <c r="A185" s="177" t="s">
        <v>517</v>
      </c>
      <c r="B185" s="164" t="s">
        <v>884</v>
      </c>
      <c r="C185" s="165">
        <v>2018</v>
      </c>
      <c r="D185" s="166">
        <v>54104341.5</v>
      </c>
      <c r="E185" s="163" t="s">
        <v>520</v>
      </c>
      <c r="F185" s="167" t="s">
        <v>44</v>
      </c>
      <c r="G185" s="165" t="s">
        <v>35</v>
      </c>
      <c r="H185" s="167">
        <f t="shared" si="2"/>
        <v>0</v>
      </c>
      <c r="I185" s="16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185" s="174" t="s">
        <v>521</v>
      </c>
      <c r="K185" s="165" t="s">
        <v>140</v>
      </c>
      <c r="L185" s="179" t="s">
        <v>874</v>
      </c>
    </row>
    <row r="186" spans="1:12" ht="28.5" hidden="1">
      <c r="A186" s="176" t="s">
        <v>522</v>
      </c>
      <c r="B186" s="169" t="s">
        <v>884</v>
      </c>
      <c r="C186" s="170">
        <v>2018</v>
      </c>
      <c r="D186" s="171">
        <v>64925209.799999997</v>
      </c>
      <c r="E186" s="168" t="s">
        <v>523</v>
      </c>
      <c r="F186" s="172" t="s">
        <v>22</v>
      </c>
      <c r="G186" s="170" t="s">
        <v>24</v>
      </c>
      <c r="H186" s="172">
        <f t="shared" si="2"/>
        <v>25970083.920000002</v>
      </c>
      <c r="I186" s="170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186" s="173" t="s">
        <v>527</v>
      </c>
      <c r="K186" s="170" t="s">
        <v>107</v>
      </c>
      <c r="L186" s="178" t="s">
        <v>874</v>
      </c>
    </row>
    <row r="187" spans="1:12" ht="28.5" hidden="1">
      <c r="A187" s="177" t="s">
        <v>530</v>
      </c>
      <c r="B187" s="164" t="s">
        <v>885</v>
      </c>
      <c r="C187" s="165">
        <v>2018</v>
      </c>
      <c r="D187" s="166">
        <v>25550879.640000001</v>
      </c>
      <c r="E187" s="163" t="s">
        <v>531</v>
      </c>
      <c r="F187" s="167" t="s">
        <v>22</v>
      </c>
      <c r="G187" s="165" t="s">
        <v>24</v>
      </c>
      <c r="H187" s="167">
        <f t="shared" si="2"/>
        <v>10220351.856000001</v>
      </c>
      <c r="I187" s="16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87" s="174" t="s">
        <v>532</v>
      </c>
      <c r="K187" s="165" t="s">
        <v>41</v>
      </c>
      <c r="L187" s="179" t="s">
        <v>877</v>
      </c>
    </row>
    <row r="188" spans="1:12" ht="14.25" hidden="1">
      <c r="A188" s="176" t="s">
        <v>533</v>
      </c>
      <c r="B188" s="169" t="s">
        <v>885</v>
      </c>
      <c r="C188" s="170">
        <v>2018</v>
      </c>
      <c r="D188" s="171">
        <v>27680119.609999999</v>
      </c>
      <c r="E188" s="168" t="s">
        <v>535</v>
      </c>
      <c r="F188" s="172" t="s">
        <v>44</v>
      </c>
      <c r="G188" s="170" t="s">
        <v>35</v>
      </c>
      <c r="H188" s="172">
        <f t="shared" si="2"/>
        <v>0</v>
      </c>
      <c r="I188" s="170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188" s="173" t="s">
        <v>538</v>
      </c>
      <c r="K188" s="170" t="s">
        <v>140</v>
      </c>
      <c r="L188" s="178" t="s">
        <v>873</v>
      </c>
    </row>
    <row r="189" spans="1:12" ht="14.25" hidden="1">
      <c r="A189" s="177" t="s">
        <v>539</v>
      </c>
      <c r="B189" s="164" t="s">
        <v>885</v>
      </c>
      <c r="C189" s="165">
        <v>2018</v>
      </c>
      <c r="D189" s="166">
        <v>42584799.400000006</v>
      </c>
      <c r="E189" s="163" t="s">
        <v>540</v>
      </c>
      <c r="F189" s="167" t="s">
        <v>44</v>
      </c>
      <c r="G189" s="165" t="s">
        <v>24</v>
      </c>
      <c r="H189" s="167">
        <f t="shared" si="2"/>
        <v>17033919.760000002</v>
      </c>
      <c r="I189" s="16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89" s="174" t="s">
        <v>541</v>
      </c>
      <c r="K189" s="165" t="s">
        <v>37</v>
      </c>
      <c r="L189" s="179" t="s">
        <v>877</v>
      </c>
    </row>
    <row r="190" spans="1:12" ht="14.25" hidden="1">
      <c r="A190" s="176" t="s">
        <v>543</v>
      </c>
      <c r="B190" s="169" t="s">
        <v>885</v>
      </c>
      <c r="C190" s="170">
        <v>2018</v>
      </c>
      <c r="D190" s="171">
        <v>6387719.9100000001</v>
      </c>
      <c r="E190" s="168" t="s">
        <v>545</v>
      </c>
      <c r="F190" s="172" t="s">
        <v>22</v>
      </c>
      <c r="G190" s="170" t="s">
        <v>24</v>
      </c>
      <c r="H190" s="172">
        <f t="shared" si="2"/>
        <v>2555087.9640000002</v>
      </c>
      <c r="I190" s="170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190" s="173" t="s">
        <v>546</v>
      </c>
      <c r="K190" s="170" t="s">
        <v>63</v>
      </c>
      <c r="L190" s="178" t="s">
        <v>873</v>
      </c>
    </row>
    <row r="191" spans="1:12" ht="14.25" hidden="1">
      <c r="A191" s="177" t="s">
        <v>547</v>
      </c>
      <c r="B191" s="164" t="s">
        <v>885</v>
      </c>
      <c r="C191" s="165">
        <v>2018</v>
      </c>
      <c r="D191" s="166">
        <v>14904679.790000001</v>
      </c>
      <c r="E191" s="163" t="s">
        <v>548</v>
      </c>
      <c r="F191" s="167" t="s">
        <v>22</v>
      </c>
      <c r="G191" s="165" t="s">
        <v>35</v>
      </c>
      <c r="H191" s="167">
        <f t="shared" si="2"/>
        <v>0</v>
      </c>
      <c r="I191" s="16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91" s="174" t="s">
        <v>551</v>
      </c>
      <c r="K191" s="165" t="s">
        <v>37</v>
      </c>
      <c r="L191" s="179" t="s">
        <v>872</v>
      </c>
    </row>
    <row r="192" spans="1:12" ht="14.25" hidden="1">
      <c r="A192" s="176" t="s">
        <v>552</v>
      </c>
      <c r="B192" s="169" t="s">
        <v>885</v>
      </c>
      <c r="C192" s="170">
        <v>2018</v>
      </c>
      <c r="D192" s="171">
        <v>95815798.650000006</v>
      </c>
      <c r="E192" s="168" t="s">
        <v>553</v>
      </c>
      <c r="F192" s="172" t="s">
        <v>44</v>
      </c>
      <c r="G192" s="170" t="s">
        <v>24</v>
      </c>
      <c r="H192" s="172">
        <f t="shared" si="2"/>
        <v>38326319.460000001</v>
      </c>
      <c r="I192" s="170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92" s="173" t="s">
        <v>557</v>
      </c>
      <c r="K192" s="170" t="s">
        <v>41</v>
      </c>
      <c r="L192" s="178" t="s">
        <v>874</v>
      </c>
    </row>
    <row r="193" spans="1:12" ht="14.25" hidden="1">
      <c r="A193" s="177" t="s">
        <v>560</v>
      </c>
      <c r="B193" s="164" t="s">
        <v>886</v>
      </c>
      <c r="C193" s="165">
        <v>2018</v>
      </c>
      <c r="D193" s="166">
        <v>29631096.460000005</v>
      </c>
      <c r="E193" s="163" t="s">
        <v>561</v>
      </c>
      <c r="F193" s="167" t="s">
        <v>44</v>
      </c>
      <c r="G193" s="165" t="s">
        <v>24</v>
      </c>
      <c r="H193" s="167">
        <f t="shared" si="2"/>
        <v>11852438.584000003</v>
      </c>
      <c r="I193" s="16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193" s="174" t="s">
        <v>562</v>
      </c>
      <c r="K193" s="165" t="s">
        <v>121</v>
      </c>
      <c r="L193" s="179" t="s">
        <v>873</v>
      </c>
    </row>
    <row r="194" spans="1:12" ht="14.25" hidden="1">
      <c r="A194" s="176" t="s">
        <v>563</v>
      </c>
      <c r="B194" s="169" t="s">
        <v>886</v>
      </c>
      <c r="C194" s="170">
        <v>2018</v>
      </c>
      <c r="D194" s="171">
        <v>33864110.240000002</v>
      </c>
      <c r="E194" s="168" t="s">
        <v>565</v>
      </c>
      <c r="F194" s="172" t="s">
        <v>22</v>
      </c>
      <c r="G194" s="170" t="s">
        <v>35</v>
      </c>
      <c r="H194" s="172">
        <f t="shared" si="2"/>
        <v>0</v>
      </c>
      <c r="I194" s="170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94" s="173" t="s">
        <v>570</v>
      </c>
      <c r="K194" s="170" t="s">
        <v>37</v>
      </c>
      <c r="L194" s="178" t="s">
        <v>877</v>
      </c>
    </row>
    <row r="195" spans="1:12" ht="14.25" hidden="1">
      <c r="A195" s="177" t="s">
        <v>571</v>
      </c>
      <c r="B195" s="164" t="s">
        <v>886</v>
      </c>
      <c r="C195" s="165">
        <v>2018</v>
      </c>
      <c r="D195" s="166">
        <v>52912672.25</v>
      </c>
      <c r="E195" s="163" t="s">
        <v>572</v>
      </c>
      <c r="F195" s="167" t="s">
        <v>44</v>
      </c>
      <c r="G195" s="165" t="s">
        <v>24</v>
      </c>
      <c r="H195" s="167">
        <f t="shared" si="2"/>
        <v>21165068.900000002</v>
      </c>
      <c r="I195" s="16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95" s="174" t="s">
        <v>575</v>
      </c>
      <c r="K195" s="165" t="s">
        <v>58</v>
      </c>
      <c r="L195" s="179" t="s">
        <v>872</v>
      </c>
    </row>
    <row r="196" spans="1:12" ht="14.25" hidden="1">
      <c r="A196" s="176" t="s">
        <v>576</v>
      </c>
      <c r="B196" s="169" t="s">
        <v>886</v>
      </c>
      <c r="C196" s="170">
        <v>2018</v>
      </c>
      <c r="D196" s="171">
        <v>31747603.349999998</v>
      </c>
      <c r="E196" s="168" t="s">
        <v>577</v>
      </c>
      <c r="F196" s="172" t="s">
        <v>22</v>
      </c>
      <c r="G196" s="170" t="s">
        <v>24</v>
      </c>
      <c r="H196" s="172">
        <f t="shared" si="2"/>
        <v>12699041.34</v>
      </c>
      <c r="I196" s="170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96" s="173" t="s">
        <v>578</v>
      </c>
      <c r="K196" s="170" t="s">
        <v>37</v>
      </c>
      <c r="L196" s="178" t="s">
        <v>872</v>
      </c>
    </row>
    <row r="197" spans="1:12" ht="14.25" hidden="1">
      <c r="A197" s="177" t="s">
        <v>581</v>
      </c>
      <c r="B197" s="164" t="s">
        <v>886</v>
      </c>
      <c r="C197" s="165">
        <v>2018</v>
      </c>
      <c r="D197" s="166">
        <v>57145686.030000001</v>
      </c>
      <c r="E197" s="163" t="s">
        <v>583</v>
      </c>
      <c r="F197" s="167" t="s">
        <v>44</v>
      </c>
      <c r="G197" s="165" t="s">
        <v>35</v>
      </c>
      <c r="H197" s="167">
        <f t="shared" si="2"/>
        <v>0</v>
      </c>
      <c r="I197" s="16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97" s="174" t="s">
        <v>584</v>
      </c>
      <c r="K197" s="165" t="s">
        <v>58</v>
      </c>
      <c r="L197" s="179" t="s">
        <v>872</v>
      </c>
    </row>
    <row r="198" spans="1:12" ht="14.25" hidden="1">
      <c r="A198" s="176" t="s">
        <v>585</v>
      </c>
      <c r="B198" s="169" t="s">
        <v>886</v>
      </c>
      <c r="C198" s="170">
        <v>2018</v>
      </c>
      <c r="D198" s="171">
        <v>6349520.6699999999</v>
      </c>
      <c r="E198" s="168" t="s">
        <v>587</v>
      </c>
      <c r="F198" s="172" t="s">
        <v>44</v>
      </c>
      <c r="G198" s="170" t="s">
        <v>35</v>
      </c>
      <c r="H198" s="172">
        <f t="shared" si="2"/>
        <v>0</v>
      </c>
      <c r="I198" s="170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198" s="173" t="s">
        <v>590</v>
      </c>
      <c r="K198" s="170" t="s">
        <v>121</v>
      </c>
      <c r="L198" s="178" t="s">
        <v>874</v>
      </c>
    </row>
    <row r="199" spans="1:12" ht="14.25">
      <c r="A199" s="177" t="s">
        <v>591</v>
      </c>
      <c r="B199" s="164" t="s">
        <v>871</v>
      </c>
      <c r="C199" s="165">
        <v>2019</v>
      </c>
      <c r="D199" s="166">
        <v>27816343.800000001</v>
      </c>
      <c r="E199" s="163" t="s">
        <v>592</v>
      </c>
      <c r="F199" s="167" t="s">
        <v>44</v>
      </c>
      <c r="G199" s="165" t="s">
        <v>35</v>
      </c>
      <c r="H199" s="167">
        <f t="shared" si="2"/>
        <v>0</v>
      </c>
      <c r="I199" s="16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199" s="174" t="s">
        <v>594</v>
      </c>
      <c r="K199" s="165" t="s">
        <v>58</v>
      </c>
      <c r="L199" s="179" t="s">
        <v>872</v>
      </c>
    </row>
    <row r="200" spans="1:12" ht="14.25">
      <c r="A200" s="176" t="s">
        <v>596</v>
      </c>
      <c r="B200" s="169" t="s">
        <v>871</v>
      </c>
      <c r="C200" s="170">
        <v>2019</v>
      </c>
      <c r="D200" s="171">
        <v>25498315.149999999</v>
      </c>
      <c r="E200" s="168" t="s">
        <v>598</v>
      </c>
      <c r="F200" s="172" t="s">
        <v>22</v>
      </c>
      <c r="G200" s="170" t="s">
        <v>24</v>
      </c>
      <c r="H200" s="172">
        <f t="shared" si="2"/>
        <v>10199326.060000001</v>
      </c>
      <c r="I200" s="170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200" s="173" t="s">
        <v>599</v>
      </c>
      <c r="K200" s="170" t="s">
        <v>41</v>
      </c>
      <c r="L200" s="178" t="s">
        <v>877</v>
      </c>
    </row>
    <row r="201" spans="1:12" ht="14.25">
      <c r="A201" s="177" t="s">
        <v>600</v>
      </c>
      <c r="B201" s="164" t="s">
        <v>871</v>
      </c>
      <c r="C201" s="165">
        <v>2019</v>
      </c>
      <c r="D201" s="166">
        <v>39406487.050000004</v>
      </c>
      <c r="E201" s="163" t="s">
        <v>601</v>
      </c>
      <c r="F201" s="167" t="s">
        <v>22</v>
      </c>
      <c r="G201" s="165" t="s">
        <v>35</v>
      </c>
      <c r="H201" s="167">
        <f t="shared" si="2"/>
        <v>0</v>
      </c>
      <c r="I201" s="16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201" s="174" t="s">
        <v>605</v>
      </c>
      <c r="K201" s="165" t="s">
        <v>58</v>
      </c>
      <c r="L201" s="179" t="s">
        <v>874</v>
      </c>
    </row>
    <row r="202" spans="1:12" ht="14.25" hidden="1">
      <c r="A202" s="176" t="s">
        <v>388</v>
      </c>
      <c r="B202" s="169" t="s">
        <v>871</v>
      </c>
      <c r="C202" s="170">
        <v>2019</v>
      </c>
      <c r="D202" s="171">
        <v>46360573</v>
      </c>
      <c r="E202" s="168" t="s">
        <v>390</v>
      </c>
      <c r="F202" s="172" t="s">
        <v>22</v>
      </c>
      <c r="G202" s="170" t="s">
        <v>35</v>
      </c>
      <c r="H202" s="172">
        <f t="shared" si="2"/>
        <v>0</v>
      </c>
      <c r="I202" s="170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202" s="173" t="s">
        <v>30</v>
      </c>
      <c r="K202" s="170" t="s">
        <v>31</v>
      </c>
      <c r="L202" s="178" t="s">
        <v>872</v>
      </c>
    </row>
    <row r="203" spans="1:12" ht="28.5">
      <c r="A203" s="177" t="s">
        <v>395</v>
      </c>
      <c r="B203" s="164" t="s">
        <v>871</v>
      </c>
      <c r="C203" s="165">
        <v>2019</v>
      </c>
      <c r="D203" s="166">
        <v>57950716.25</v>
      </c>
      <c r="E203" s="163" t="s">
        <v>398</v>
      </c>
      <c r="F203" s="167" t="s">
        <v>22</v>
      </c>
      <c r="G203" s="165" t="s">
        <v>24</v>
      </c>
      <c r="H203" s="167">
        <f t="shared" si="2"/>
        <v>23180286.5</v>
      </c>
      <c r="I203" s="16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203" s="174" t="s">
        <v>36</v>
      </c>
      <c r="K203" s="165" t="s">
        <v>37</v>
      </c>
      <c r="L203" s="179" t="s">
        <v>873</v>
      </c>
    </row>
    <row r="204" spans="1:12" ht="14.25">
      <c r="A204" s="176" t="s">
        <v>402</v>
      </c>
      <c r="B204" s="169" t="s">
        <v>871</v>
      </c>
      <c r="C204" s="170">
        <v>2019</v>
      </c>
      <c r="D204" s="171">
        <v>34770429.75</v>
      </c>
      <c r="E204" s="168" t="s">
        <v>403</v>
      </c>
      <c r="F204" s="172" t="s">
        <v>44</v>
      </c>
      <c r="G204" s="170" t="s">
        <v>35</v>
      </c>
      <c r="H204" s="172">
        <f t="shared" si="2"/>
        <v>0</v>
      </c>
      <c r="I204" s="170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204" s="173" t="s">
        <v>40</v>
      </c>
      <c r="K204" s="170" t="s">
        <v>41</v>
      </c>
      <c r="L204" s="178" t="s">
        <v>873</v>
      </c>
    </row>
    <row r="205" spans="1:12" ht="14.25">
      <c r="A205" s="177" t="s">
        <v>410</v>
      </c>
      <c r="B205" s="164" t="s">
        <v>875</v>
      </c>
      <c r="C205" s="165">
        <v>2019</v>
      </c>
      <c r="D205" s="166">
        <v>94174711.200000003</v>
      </c>
      <c r="E205" s="163" t="s">
        <v>412</v>
      </c>
      <c r="F205" s="167" t="s">
        <v>22</v>
      </c>
      <c r="G205" s="165" t="s">
        <v>35</v>
      </c>
      <c r="H205" s="167">
        <f t="shared" si="2"/>
        <v>0</v>
      </c>
      <c r="I205" s="16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205" s="174" t="s">
        <v>46</v>
      </c>
      <c r="K205" s="165" t="s">
        <v>41</v>
      </c>
      <c r="L205" s="179" t="s">
        <v>877</v>
      </c>
    </row>
    <row r="206" spans="1:12" ht="14.25">
      <c r="A206" s="176" t="s">
        <v>416</v>
      </c>
      <c r="B206" s="169" t="s">
        <v>875</v>
      </c>
      <c r="C206" s="170">
        <v>2019</v>
      </c>
      <c r="D206" s="171">
        <v>70631033.399999991</v>
      </c>
      <c r="E206" s="168" t="s">
        <v>418</v>
      </c>
      <c r="F206" s="172" t="s">
        <v>22</v>
      </c>
      <c r="G206" s="170" t="s">
        <v>35</v>
      </c>
      <c r="H206" s="172">
        <f t="shared" si="2"/>
        <v>0</v>
      </c>
      <c r="I206" s="170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206" s="173" t="s">
        <v>49</v>
      </c>
      <c r="K206" s="170" t="s">
        <v>41</v>
      </c>
      <c r="L206" s="178" t="s">
        <v>873</v>
      </c>
    </row>
    <row r="207" spans="1:12" ht="14.25">
      <c r="A207" s="177" t="s">
        <v>422</v>
      </c>
      <c r="B207" s="164" t="s">
        <v>875</v>
      </c>
      <c r="C207" s="165">
        <v>2019</v>
      </c>
      <c r="D207" s="166">
        <v>23543677.800000001</v>
      </c>
      <c r="E207" s="163" t="s">
        <v>423</v>
      </c>
      <c r="F207" s="167" t="s">
        <v>44</v>
      </c>
      <c r="G207" s="165" t="s">
        <v>24</v>
      </c>
      <c r="H207" s="167">
        <f t="shared" si="2"/>
        <v>9417471.120000001</v>
      </c>
      <c r="I207" s="16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207" s="174" t="s">
        <v>53</v>
      </c>
      <c r="K207" s="165" t="s">
        <v>37</v>
      </c>
      <c r="L207" s="179" t="s">
        <v>873</v>
      </c>
    </row>
    <row r="208" spans="1:12" ht="28.5">
      <c r="A208" s="176" t="s">
        <v>428</v>
      </c>
      <c r="B208" s="169" t="s">
        <v>875</v>
      </c>
      <c r="C208" s="170">
        <v>2019</v>
      </c>
      <c r="D208" s="171">
        <v>35315516.699999996</v>
      </c>
      <c r="E208" s="168" t="s">
        <v>429</v>
      </c>
      <c r="F208" s="172" t="s">
        <v>22</v>
      </c>
      <c r="G208" s="170" t="s">
        <v>35</v>
      </c>
      <c r="H208" s="172">
        <f t="shared" si="2"/>
        <v>0</v>
      </c>
      <c r="I208" s="170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208" s="173" t="s">
        <v>56</v>
      </c>
      <c r="K208" s="170" t="s">
        <v>58</v>
      </c>
      <c r="L208" s="178" t="s">
        <v>874</v>
      </c>
    </row>
    <row r="209" spans="1:12" ht="14.25" hidden="1">
      <c r="A209" s="177" t="s">
        <v>435</v>
      </c>
      <c r="B209" s="164" t="s">
        <v>875</v>
      </c>
      <c r="C209" s="165">
        <v>2019</v>
      </c>
      <c r="D209" s="166">
        <v>11771838.9</v>
      </c>
      <c r="E209" s="163" t="s">
        <v>437</v>
      </c>
      <c r="F209" s="167" t="s">
        <v>22</v>
      </c>
      <c r="G209" s="165" t="s">
        <v>24</v>
      </c>
      <c r="H209" s="167">
        <f t="shared" si="2"/>
        <v>4708735.5600000005</v>
      </c>
      <c r="I209" s="16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209" s="174" t="s">
        <v>62</v>
      </c>
      <c r="K209" s="165" t="s">
        <v>63</v>
      </c>
      <c r="L209" s="179" t="s">
        <v>873</v>
      </c>
    </row>
    <row r="210" spans="1:12" ht="28.5">
      <c r="A210" s="176" t="s">
        <v>441</v>
      </c>
      <c r="B210" s="169" t="s">
        <v>876</v>
      </c>
      <c r="C210" s="170">
        <v>2019</v>
      </c>
      <c r="D210" s="171">
        <v>71875485</v>
      </c>
      <c r="E210" s="168" t="s">
        <v>442</v>
      </c>
      <c r="F210" s="172" t="s">
        <v>22</v>
      </c>
      <c r="G210" s="170" t="s">
        <v>35</v>
      </c>
      <c r="H210" s="172">
        <f t="shared" si="2"/>
        <v>0</v>
      </c>
      <c r="I210" s="170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210" s="173" t="s">
        <v>66</v>
      </c>
      <c r="K210" s="170" t="s">
        <v>58</v>
      </c>
      <c r="L210" s="178" t="s">
        <v>874</v>
      </c>
    </row>
    <row r="211" spans="1:12" ht="28.5">
      <c r="A211" s="177" t="s">
        <v>444</v>
      </c>
      <c r="B211" s="164" t="s">
        <v>876</v>
      </c>
      <c r="C211" s="165">
        <v>2019</v>
      </c>
      <c r="D211" s="166">
        <v>76667184</v>
      </c>
      <c r="E211" s="163" t="s">
        <v>445</v>
      </c>
      <c r="F211" s="167" t="s">
        <v>44</v>
      </c>
      <c r="G211" s="165" t="s">
        <v>35</v>
      </c>
      <c r="H211" s="167">
        <f t="shared" si="2"/>
        <v>0</v>
      </c>
      <c r="I211" s="16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211" s="174" t="s">
        <v>69</v>
      </c>
      <c r="K211" s="165" t="s">
        <v>41</v>
      </c>
      <c r="L211" s="179" t="s">
        <v>874</v>
      </c>
    </row>
    <row r="212" spans="1:12" ht="28.5">
      <c r="A212" s="176" t="s">
        <v>447</v>
      </c>
      <c r="B212" s="169" t="s">
        <v>876</v>
      </c>
      <c r="C212" s="170">
        <v>2019</v>
      </c>
      <c r="D212" s="171">
        <v>67083786.000000007</v>
      </c>
      <c r="E212" s="168" t="s">
        <v>448</v>
      </c>
      <c r="F212" s="172" t="s">
        <v>22</v>
      </c>
      <c r="G212" s="170" t="s">
        <v>35</v>
      </c>
      <c r="H212" s="172">
        <f t="shared" si="2"/>
        <v>0</v>
      </c>
      <c r="I212" s="170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212" s="173" t="s">
        <v>75</v>
      </c>
      <c r="K212" s="170" t="s">
        <v>37</v>
      </c>
      <c r="L212" s="178" t="s">
        <v>877</v>
      </c>
    </row>
    <row r="213" spans="1:12" ht="14.25">
      <c r="A213" s="177" t="s">
        <v>452</v>
      </c>
      <c r="B213" s="164" t="s">
        <v>876</v>
      </c>
      <c r="C213" s="165">
        <v>2019</v>
      </c>
      <c r="D213" s="166">
        <v>23958495</v>
      </c>
      <c r="E213" s="163" t="s">
        <v>454</v>
      </c>
      <c r="F213" s="167" t="s">
        <v>44</v>
      </c>
      <c r="G213" s="165" t="s">
        <v>35</v>
      </c>
      <c r="H213" s="167">
        <f t="shared" si="2"/>
        <v>0</v>
      </c>
      <c r="I213" s="16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213" s="174" t="s">
        <v>83</v>
      </c>
      <c r="K213" s="165" t="s">
        <v>58</v>
      </c>
      <c r="L213" s="179" t="s">
        <v>872</v>
      </c>
    </row>
    <row r="214" spans="1:12" ht="14.25">
      <c r="A214" s="176" t="s">
        <v>458</v>
      </c>
      <c r="B214" s="169" t="s">
        <v>878</v>
      </c>
      <c r="C214" s="170">
        <v>2019</v>
      </c>
      <c r="D214" s="171">
        <v>11531649.200000001</v>
      </c>
      <c r="E214" s="168" t="s">
        <v>459</v>
      </c>
      <c r="F214" s="172" t="s">
        <v>22</v>
      </c>
      <c r="G214" s="170" t="s">
        <v>24</v>
      </c>
      <c r="H214" s="172">
        <f t="shared" si="2"/>
        <v>4612659.6800000006</v>
      </c>
      <c r="I214" s="170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214" s="173" t="s">
        <v>92</v>
      </c>
      <c r="K214" s="170" t="s">
        <v>41</v>
      </c>
      <c r="L214" s="178" t="s">
        <v>873</v>
      </c>
    </row>
    <row r="215" spans="1:12" ht="28.5">
      <c r="A215" s="177" t="s">
        <v>462</v>
      </c>
      <c r="B215" s="164" t="s">
        <v>878</v>
      </c>
      <c r="C215" s="165">
        <v>2019</v>
      </c>
      <c r="D215" s="166">
        <v>34594947.600000001</v>
      </c>
      <c r="E215" s="163" t="s">
        <v>463</v>
      </c>
      <c r="F215" s="167" t="s">
        <v>44</v>
      </c>
      <c r="G215" s="165" t="s">
        <v>35</v>
      </c>
      <c r="H215" s="167">
        <f t="shared" si="2"/>
        <v>0</v>
      </c>
      <c r="I215" s="16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215" s="174" t="s">
        <v>95</v>
      </c>
      <c r="K215" s="165" t="s">
        <v>41</v>
      </c>
      <c r="L215" s="179" t="s">
        <v>873</v>
      </c>
    </row>
    <row r="216" spans="1:12" ht="14.25">
      <c r="A216" s="176" t="s">
        <v>469</v>
      </c>
      <c r="B216" s="169" t="s">
        <v>878</v>
      </c>
      <c r="C216" s="170">
        <v>2019</v>
      </c>
      <c r="D216" s="171">
        <v>69189895.200000003</v>
      </c>
      <c r="E216" s="168" t="s">
        <v>470</v>
      </c>
      <c r="F216" s="172" t="s">
        <v>22</v>
      </c>
      <c r="G216" s="170" t="s">
        <v>24</v>
      </c>
      <c r="H216" s="172">
        <f t="shared" si="2"/>
        <v>27675958.080000002</v>
      </c>
      <c r="I216" s="170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216" s="173" t="s">
        <v>98</v>
      </c>
      <c r="K216" s="170" t="s">
        <v>37</v>
      </c>
      <c r="L216" s="178" t="s">
        <v>872</v>
      </c>
    </row>
    <row r="217" spans="1:12" ht="14.25">
      <c r="A217" s="177" t="s">
        <v>472</v>
      </c>
      <c r="B217" s="164" t="s">
        <v>878</v>
      </c>
      <c r="C217" s="165">
        <v>2019</v>
      </c>
      <c r="D217" s="166">
        <v>92253193.600000009</v>
      </c>
      <c r="E217" s="163" t="s">
        <v>473</v>
      </c>
      <c r="F217" s="167" t="s">
        <v>44</v>
      </c>
      <c r="G217" s="165" t="s">
        <v>35</v>
      </c>
      <c r="H217" s="167">
        <f t="shared" si="2"/>
        <v>0</v>
      </c>
      <c r="I217" s="16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217" s="174" t="s">
        <v>101</v>
      </c>
      <c r="K217" s="165" t="s">
        <v>41</v>
      </c>
      <c r="L217" s="179" t="s">
        <v>873</v>
      </c>
    </row>
    <row r="218" spans="1:12" ht="28.5" hidden="1">
      <c r="A218" s="176" t="s">
        <v>478</v>
      </c>
      <c r="B218" s="169" t="s">
        <v>878</v>
      </c>
      <c r="C218" s="170">
        <v>2019</v>
      </c>
      <c r="D218" s="171">
        <v>23063298.400000002</v>
      </c>
      <c r="E218" s="168" t="s">
        <v>481</v>
      </c>
      <c r="F218" s="172" t="s">
        <v>22</v>
      </c>
      <c r="G218" s="170" t="s">
        <v>24</v>
      </c>
      <c r="H218" s="172">
        <f t="shared" si="2"/>
        <v>9225319.3600000013</v>
      </c>
      <c r="I218" s="170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218" s="173" t="s">
        <v>106</v>
      </c>
      <c r="K218" s="170" t="s">
        <v>107</v>
      </c>
      <c r="L218" s="178" t="s">
        <v>877</v>
      </c>
    </row>
    <row r="219" spans="1:12" ht="28.5" hidden="1">
      <c r="A219" s="177" t="s">
        <v>484</v>
      </c>
      <c r="B219" s="164" t="s">
        <v>879</v>
      </c>
      <c r="C219" s="165">
        <v>2019</v>
      </c>
      <c r="D219" s="166">
        <v>47577263</v>
      </c>
      <c r="E219" s="163" t="s">
        <v>487</v>
      </c>
      <c r="F219" s="167" t="s">
        <v>44</v>
      </c>
      <c r="G219" s="165" t="s">
        <v>35</v>
      </c>
      <c r="H219" s="167">
        <f t="shared" si="2"/>
        <v>0</v>
      </c>
      <c r="I219" s="16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219" s="174" t="s">
        <v>111</v>
      </c>
      <c r="K219" s="165" t="s">
        <v>63</v>
      </c>
      <c r="L219" s="179" t="s">
        <v>873</v>
      </c>
    </row>
    <row r="220" spans="1:12" ht="28.5" hidden="1">
      <c r="A220" s="176" t="s">
        <v>490</v>
      </c>
      <c r="B220" s="169" t="s">
        <v>879</v>
      </c>
      <c r="C220" s="170">
        <v>2019</v>
      </c>
      <c r="D220" s="171">
        <v>49956126.149999999</v>
      </c>
      <c r="E220" s="168" t="s">
        <v>493</v>
      </c>
      <c r="F220" s="172" t="s">
        <v>44</v>
      </c>
      <c r="G220" s="170" t="s">
        <v>24</v>
      </c>
      <c r="H220" s="172">
        <f t="shared" si="2"/>
        <v>19982450.460000001</v>
      </c>
      <c r="I220" s="170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220" s="173" t="s">
        <v>114</v>
      </c>
      <c r="K220" s="170" t="s">
        <v>31</v>
      </c>
      <c r="L220" s="178" t="s">
        <v>877</v>
      </c>
    </row>
    <row r="221" spans="1:12" ht="14.25">
      <c r="A221" s="177" t="s">
        <v>496</v>
      </c>
      <c r="B221" s="164" t="s">
        <v>879</v>
      </c>
      <c r="C221" s="165">
        <v>2019</v>
      </c>
      <c r="D221" s="166">
        <v>21409768.349999998</v>
      </c>
      <c r="E221" s="163" t="s">
        <v>497</v>
      </c>
      <c r="F221" s="167" t="s">
        <v>44</v>
      </c>
      <c r="G221" s="165" t="s">
        <v>24</v>
      </c>
      <c r="H221" s="167">
        <f t="shared" si="2"/>
        <v>8563907.3399999999</v>
      </c>
      <c r="I221" s="16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221" s="174" t="s">
        <v>117</v>
      </c>
      <c r="K221" s="165" t="s">
        <v>41</v>
      </c>
      <c r="L221" s="179" t="s">
        <v>873</v>
      </c>
    </row>
    <row r="222" spans="1:12" ht="28.5" hidden="1">
      <c r="A222" s="176" t="s">
        <v>503</v>
      </c>
      <c r="B222" s="169" t="s">
        <v>879</v>
      </c>
      <c r="C222" s="170">
        <v>2019</v>
      </c>
      <c r="D222" s="171">
        <v>47577263</v>
      </c>
      <c r="E222" s="168" t="s">
        <v>504</v>
      </c>
      <c r="F222" s="172" t="s">
        <v>44</v>
      </c>
      <c r="G222" s="170" t="s">
        <v>24</v>
      </c>
      <c r="H222" s="172">
        <f t="shared" si="2"/>
        <v>19030905.199999999</v>
      </c>
      <c r="I222" s="170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222" s="173" t="s">
        <v>120</v>
      </c>
      <c r="K222" s="170" t="s">
        <v>121</v>
      </c>
      <c r="L222" s="178" t="s">
        <v>873</v>
      </c>
    </row>
    <row r="223" spans="1:12" ht="14.25">
      <c r="A223" s="177" t="s">
        <v>507</v>
      </c>
      <c r="B223" s="164" t="s">
        <v>879</v>
      </c>
      <c r="C223" s="165">
        <v>2019</v>
      </c>
      <c r="D223" s="166">
        <v>71365894.5</v>
      </c>
      <c r="E223" s="163" t="s">
        <v>509</v>
      </c>
      <c r="F223" s="167" t="s">
        <v>22</v>
      </c>
      <c r="G223" s="165" t="s">
        <v>35</v>
      </c>
      <c r="H223" s="167">
        <f t="shared" si="2"/>
        <v>0</v>
      </c>
      <c r="I223" s="16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223" s="174" t="s">
        <v>124</v>
      </c>
      <c r="K223" s="165" t="s">
        <v>41</v>
      </c>
      <c r="L223" s="179" t="s">
        <v>874</v>
      </c>
    </row>
    <row r="224" spans="1:12" ht="28.5" hidden="1">
      <c r="A224" s="176" t="s">
        <v>513</v>
      </c>
      <c r="B224" s="169" t="s">
        <v>880</v>
      </c>
      <c r="C224" s="170">
        <v>2019</v>
      </c>
      <c r="D224" s="171">
        <v>7228725.6600000001</v>
      </c>
      <c r="E224" s="168" t="s">
        <v>514</v>
      </c>
      <c r="F224" s="172" t="s">
        <v>22</v>
      </c>
      <c r="G224" s="170" t="s">
        <v>35</v>
      </c>
      <c r="H224" s="172">
        <f t="shared" si="2"/>
        <v>0</v>
      </c>
      <c r="I224" s="170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224" s="173" t="s">
        <v>127</v>
      </c>
      <c r="K224" s="170" t="s">
        <v>128</v>
      </c>
      <c r="L224" s="178" t="s">
        <v>877</v>
      </c>
    </row>
    <row r="225" spans="1:12" ht="14.25" hidden="1">
      <c r="A225" s="177" t="s">
        <v>517</v>
      </c>
      <c r="B225" s="164" t="s">
        <v>880</v>
      </c>
      <c r="C225" s="165">
        <v>2019</v>
      </c>
      <c r="D225" s="166">
        <v>9638300.8800000008</v>
      </c>
      <c r="E225" s="163" t="s">
        <v>520</v>
      </c>
      <c r="F225" s="167" t="s">
        <v>44</v>
      </c>
      <c r="G225" s="165" t="s">
        <v>24</v>
      </c>
      <c r="H225" s="167">
        <f t="shared" si="2"/>
        <v>3855320.3520000004</v>
      </c>
      <c r="I225" s="16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225" s="174" t="s">
        <v>138</v>
      </c>
      <c r="K225" s="165" t="s">
        <v>140</v>
      </c>
      <c r="L225" s="179" t="s">
        <v>874</v>
      </c>
    </row>
    <row r="226" spans="1:12" ht="28.5">
      <c r="A226" s="176" t="s">
        <v>522</v>
      </c>
      <c r="B226" s="169" t="s">
        <v>880</v>
      </c>
      <c r="C226" s="170">
        <v>2019</v>
      </c>
      <c r="D226" s="171">
        <v>16867026.540000003</v>
      </c>
      <c r="E226" s="168" t="s">
        <v>523</v>
      </c>
      <c r="F226" s="172" t="s">
        <v>44</v>
      </c>
      <c r="G226" s="170" t="s">
        <v>35</v>
      </c>
      <c r="H226" s="172">
        <f t="shared" si="2"/>
        <v>0</v>
      </c>
      <c r="I226" s="170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226" s="173" t="s">
        <v>151</v>
      </c>
      <c r="K226" s="170" t="s">
        <v>37</v>
      </c>
      <c r="L226" s="178" t="s">
        <v>873</v>
      </c>
    </row>
    <row r="227" spans="1:12" ht="28.5" hidden="1">
      <c r="A227" s="177" t="s">
        <v>530</v>
      </c>
      <c r="B227" s="164" t="s">
        <v>880</v>
      </c>
      <c r="C227" s="165">
        <v>2019</v>
      </c>
      <c r="D227" s="166">
        <v>14457451.32</v>
      </c>
      <c r="E227" s="163" t="s">
        <v>531</v>
      </c>
      <c r="F227" s="167" t="s">
        <v>44</v>
      </c>
      <c r="G227" s="165" t="s">
        <v>24</v>
      </c>
      <c r="H227" s="167">
        <f t="shared" si="2"/>
        <v>5782980.5280000009</v>
      </c>
      <c r="I227" s="16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227" s="174" t="s">
        <v>156</v>
      </c>
      <c r="K227" s="165" t="s">
        <v>140</v>
      </c>
      <c r="L227" s="179" t="s">
        <v>873</v>
      </c>
    </row>
    <row r="228" spans="1:12" ht="14.25">
      <c r="A228" s="176" t="s">
        <v>533</v>
      </c>
      <c r="B228" s="169" t="s">
        <v>880</v>
      </c>
      <c r="C228" s="170">
        <v>2019</v>
      </c>
      <c r="D228" s="171">
        <v>48191504.400000006</v>
      </c>
      <c r="E228" s="168" t="s">
        <v>535</v>
      </c>
      <c r="F228" s="172" t="s">
        <v>44</v>
      </c>
      <c r="G228" s="170" t="s">
        <v>24</v>
      </c>
      <c r="H228" s="172">
        <f t="shared" si="2"/>
        <v>19276601.760000002</v>
      </c>
      <c r="I228" s="170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228" s="173" t="s">
        <v>163</v>
      </c>
      <c r="K228" s="170" t="s">
        <v>37</v>
      </c>
      <c r="L228" s="178" t="s">
        <v>872</v>
      </c>
    </row>
    <row r="229" spans="1:12" ht="28.5" hidden="1">
      <c r="A229" s="177" t="s">
        <v>539</v>
      </c>
      <c r="B229" s="164" t="s">
        <v>880</v>
      </c>
      <c r="C229" s="165">
        <v>2019</v>
      </c>
      <c r="D229" s="166">
        <v>144574513.19999999</v>
      </c>
      <c r="E229" s="163" t="s">
        <v>540</v>
      </c>
      <c r="F229" s="167" t="s">
        <v>44</v>
      </c>
      <c r="G229" s="165" t="s">
        <v>35</v>
      </c>
      <c r="H229" s="167">
        <f t="shared" si="2"/>
        <v>0</v>
      </c>
      <c r="I229" s="16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229" s="174" t="s">
        <v>172</v>
      </c>
      <c r="K229" s="165" t="s">
        <v>140</v>
      </c>
      <c r="L229" s="179" t="s">
        <v>877</v>
      </c>
    </row>
    <row r="230" spans="1:12" ht="14.25">
      <c r="A230" s="176" t="s">
        <v>543</v>
      </c>
      <c r="B230" s="169" t="s">
        <v>881</v>
      </c>
      <c r="C230" s="170">
        <v>2019</v>
      </c>
      <c r="D230" s="171">
        <v>35770366.649999999</v>
      </c>
      <c r="E230" s="168" t="s">
        <v>545</v>
      </c>
      <c r="F230" s="172" t="s">
        <v>44</v>
      </c>
      <c r="G230" s="170" t="s">
        <v>24</v>
      </c>
      <c r="H230" s="172">
        <f t="shared" ref="H230:H241" si="3">IF(G230="CREDITO",0.4*D230,0)</f>
        <v>14308146.66</v>
      </c>
      <c r="I230" s="170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230" s="173" t="s">
        <v>179</v>
      </c>
      <c r="K230" s="170" t="s">
        <v>41</v>
      </c>
      <c r="L230" s="178" t="s">
        <v>873</v>
      </c>
    </row>
    <row r="231" spans="1:12" ht="14.25" hidden="1">
      <c r="A231" s="177" t="s">
        <v>547</v>
      </c>
      <c r="B231" s="164" t="s">
        <v>881</v>
      </c>
      <c r="C231" s="165">
        <v>2019</v>
      </c>
      <c r="D231" s="166">
        <v>119234555.5</v>
      </c>
      <c r="E231" s="163" t="s">
        <v>548</v>
      </c>
      <c r="F231" s="167" t="s">
        <v>44</v>
      </c>
      <c r="G231" s="165" t="s">
        <v>24</v>
      </c>
      <c r="H231" s="167">
        <f t="shared" si="3"/>
        <v>47693822.200000003</v>
      </c>
      <c r="I231" s="165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231" s="174" t="s">
        <v>190</v>
      </c>
      <c r="K231" s="165" t="s">
        <v>31</v>
      </c>
      <c r="L231" s="179" t="s">
        <v>872</v>
      </c>
    </row>
    <row r="232" spans="1:12" ht="14.25">
      <c r="A232" s="176" t="s">
        <v>552</v>
      </c>
      <c r="B232" s="169" t="s">
        <v>881</v>
      </c>
      <c r="C232" s="170">
        <v>2019</v>
      </c>
      <c r="D232" s="171">
        <v>11923455.550000001</v>
      </c>
      <c r="E232" s="168" t="s">
        <v>553</v>
      </c>
      <c r="F232" s="172" t="s">
        <v>22</v>
      </c>
      <c r="G232" s="170" t="s">
        <v>35</v>
      </c>
      <c r="H232" s="172">
        <f t="shared" si="3"/>
        <v>0</v>
      </c>
      <c r="I232" s="170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232" s="173" t="s">
        <v>199</v>
      </c>
      <c r="K232" s="170" t="s">
        <v>58</v>
      </c>
      <c r="L232" s="178" t="s">
        <v>872</v>
      </c>
    </row>
    <row r="233" spans="1:12" ht="14.25">
      <c r="A233" s="177" t="s">
        <v>560</v>
      </c>
      <c r="B233" s="164" t="s">
        <v>881</v>
      </c>
      <c r="C233" s="165">
        <v>2019</v>
      </c>
      <c r="D233" s="166">
        <v>23846911.100000001</v>
      </c>
      <c r="E233" s="163" t="s">
        <v>561</v>
      </c>
      <c r="F233" s="167" t="s">
        <v>44</v>
      </c>
      <c r="G233" s="165" t="s">
        <v>24</v>
      </c>
      <c r="H233" s="167">
        <f t="shared" si="3"/>
        <v>9538764.4400000013</v>
      </c>
      <c r="I233" s="16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233" s="174" t="s">
        <v>208</v>
      </c>
      <c r="K233" s="165" t="s">
        <v>37</v>
      </c>
      <c r="L233" s="179" t="s">
        <v>874</v>
      </c>
    </row>
    <row r="234" spans="1:12" ht="14.25">
      <c r="A234" s="176" t="s">
        <v>563</v>
      </c>
      <c r="B234" s="169" t="s">
        <v>881</v>
      </c>
      <c r="C234" s="170">
        <v>2019</v>
      </c>
      <c r="D234" s="171">
        <v>47693822.200000003</v>
      </c>
      <c r="E234" s="168" t="s">
        <v>565</v>
      </c>
      <c r="F234" s="172" t="s">
        <v>44</v>
      </c>
      <c r="G234" s="170" t="s">
        <v>35</v>
      </c>
      <c r="H234" s="172">
        <f t="shared" si="3"/>
        <v>0</v>
      </c>
      <c r="I234" s="170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234" s="173" t="s">
        <v>217</v>
      </c>
      <c r="K234" s="170" t="s">
        <v>37</v>
      </c>
      <c r="L234" s="178" t="s">
        <v>873</v>
      </c>
    </row>
    <row r="235" spans="1:12" ht="14.25">
      <c r="A235" s="177" t="s">
        <v>571</v>
      </c>
      <c r="B235" s="164" t="s">
        <v>882</v>
      </c>
      <c r="C235" s="165">
        <v>2019</v>
      </c>
      <c r="D235" s="166">
        <v>72098056.799999997</v>
      </c>
      <c r="E235" s="163" t="s">
        <v>572</v>
      </c>
      <c r="F235" s="167" t="s">
        <v>22</v>
      </c>
      <c r="G235" s="165" t="s">
        <v>35</v>
      </c>
      <c r="H235" s="167">
        <f t="shared" si="3"/>
        <v>0</v>
      </c>
      <c r="I235" s="16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235" s="174" t="s">
        <v>222</v>
      </c>
      <c r="K235" s="165" t="s">
        <v>58</v>
      </c>
      <c r="L235" s="179" t="s">
        <v>873</v>
      </c>
    </row>
    <row r="236" spans="1:12" ht="57" hidden="1">
      <c r="A236" s="176" t="s">
        <v>576</v>
      </c>
      <c r="B236" s="169" t="s">
        <v>882</v>
      </c>
      <c r="C236" s="170">
        <v>2019</v>
      </c>
      <c r="D236" s="171">
        <v>7209805.6799999997</v>
      </c>
      <c r="E236" s="168" t="s">
        <v>577</v>
      </c>
      <c r="F236" s="172" t="s">
        <v>44</v>
      </c>
      <c r="G236" s="170" t="s">
        <v>24</v>
      </c>
      <c r="H236" s="172">
        <f t="shared" si="3"/>
        <v>2883922.2719999999</v>
      </c>
      <c r="I236" s="170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236" s="173" t="s">
        <v>230</v>
      </c>
      <c r="K236" s="170" t="s">
        <v>121</v>
      </c>
      <c r="L236" s="178" t="s">
        <v>874</v>
      </c>
    </row>
    <row r="237" spans="1:12" ht="14.25">
      <c r="A237" s="177" t="s">
        <v>581</v>
      </c>
      <c r="B237" s="164" t="s">
        <v>882</v>
      </c>
      <c r="C237" s="165">
        <v>2019</v>
      </c>
      <c r="D237" s="166">
        <v>40855565.520000003</v>
      </c>
      <c r="E237" s="163" t="s">
        <v>583</v>
      </c>
      <c r="F237" s="167" t="s">
        <v>22</v>
      </c>
      <c r="G237" s="165" t="s">
        <v>35</v>
      </c>
      <c r="H237" s="167">
        <f t="shared" si="3"/>
        <v>0</v>
      </c>
      <c r="I237" s="16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237" s="174" t="s">
        <v>233</v>
      </c>
      <c r="K237" s="165" t="s">
        <v>37</v>
      </c>
      <c r="L237" s="179" t="s">
        <v>877</v>
      </c>
    </row>
    <row r="238" spans="1:12" ht="14.25" hidden="1">
      <c r="A238" s="176" t="s">
        <v>585</v>
      </c>
      <c r="B238" s="169" t="s">
        <v>882</v>
      </c>
      <c r="C238" s="170">
        <v>2019</v>
      </c>
      <c r="D238" s="171">
        <v>120163428</v>
      </c>
      <c r="E238" s="168" t="s">
        <v>587</v>
      </c>
      <c r="F238" s="172" t="s">
        <v>44</v>
      </c>
      <c r="G238" s="170" t="s">
        <v>24</v>
      </c>
      <c r="H238" s="172">
        <f t="shared" si="3"/>
        <v>48065371.200000003</v>
      </c>
      <c r="I238" s="170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238" s="173" t="s">
        <v>241</v>
      </c>
      <c r="K238" s="170" t="s">
        <v>107</v>
      </c>
      <c r="L238" s="178" t="s">
        <v>877</v>
      </c>
    </row>
    <row r="239" spans="1:12" ht="14.25">
      <c r="A239" s="177" t="s">
        <v>591</v>
      </c>
      <c r="B239" s="164" t="s">
        <v>883</v>
      </c>
      <c r="C239" s="165">
        <v>2019</v>
      </c>
      <c r="D239" s="166">
        <v>78463140</v>
      </c>
      <c r="E239" s="163" t="s">
        <v>592</v>
      </c>
      <c r="F239" s="167" t="s">
        <v>22</v>
      </c>
      <c r="G239" s="165" t="s">
        <v>35</v>
      </c>
      <c r="H239" s="167">
        <f t="shared" si="3"/>
        <v>0</v>
      </c>
      <c r="I239" s="165" t="str">
        <f>IF(CONTABILIDAD[[#This Row],[ORIGEN COMPRADOR]]="EEUU","EXPORTACION",IF(CONTABILIDAD[[#This Row],[ORIGEN COMPRADOR]]="MEXICO","EXPORTACION",IF(CONTABILIDAD[[#This Row],[ORIGEN COMPRADOR]]="HOLANDA","EXPORTACION","VENTA NACIONAL")))</f>
        <v>EXPORTACION</v>
      </c>
      <c r="J239" s="174" t="s">
        <v>249</v>
      </c>
      <c r="K239" s="165" t="s">
        <v>58</v>
      </c>
      <c r="L239" s="179" t="s">
        <v>877</v>
      </c>
    </row>
    <row r="240" spans="1:12" ht="42.75" hidden="1">
      <c r="A240" s="176" t="s">
        <v>596</v>
      </c>
      <c r="B240" s="169" t="s">
        <v>883</v>
      </c>
      <c r="C240" s="170">
        <v>2019</v>
      </c>
      <c r="D240" s="171">
        <v>117694710</v>
      </c>
      <c r="E240" s="168" t="s">
        <v>598</v>
      </c>
      <c r="F240" s="172" t="s">
        <v>44</v>
      </c>
      <c r="G240" s="170" t="s">
        <v>24</v>
      </c>
      <c r="H240" s="172">
        <f t="shared" si="3"/>
        <v>47077884</v>
      </c>
      <c r="I240" s="170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240" s="173" t="s">
        <v>256</v>
      </c>
      <c r="K240" s="170" t="s">
        <v>121</v>
      </c>
      <c r="L240" s="178" t="s">
        <v>872</v>
      </c>
    </row>
    <row r="241" spans="1:12" ht="28.5" hidden="1">
      <c r="A241" s="185" t="s">
        <v>600</v>
      </c>
      <c r="B241" s="153" t="s">
        <v>883</v>
      </c>
      <c r="C241" s="154">
        <v>2019</v>
      </c>
      <c r="D241" s="186">
        <v>65385950</v>
      </c>
      <c r="E241" s="157" t="s">
        <v>601</v>
      </c>
      <c r="F241" s="156" t="s">
        <v>44</v>
      </c>
      <c r="G241" s="154" t="s">
        <v>35</v>
      </c>
      <c r="H241" s="156">
        <f t="shared" si="3"/>
        <v>0</v>
      </c>
      <c r="I241" s="154" t="str">
        <f>IF(CONTABILIDAD[[#This Row],[ORIGEN COMPRADOR]]="EEUU","EXPORTACION",IF(CONTABILIDAD[[#This Row],[ORIGEN COMPRADOR]]="MEXICO","EXPORTACION",IF(CONTABILIDAD[[#This Row],[ORIGEN COMPRADOR]]="HOLANDA","EXPORTACION","VENTA NACIONAL")))</f>
        <v>VENTA NACIONAL</v>
      </c>
      <c r="J241" s="187" t="s">
        <v>263</v>
      </c>
      <c r="K241" s="154" t="s">
        <v>107</v>
      </c>
      <c r="L241" s="188" t="s">
        <v>877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/>
  <dimension ref="A14:F40"/>
  <sheetViews>
    <sheetView workbookViewId="0">
      <selection activeCell="K18" sqref="K18"/>
    </sheetView>
  </sheetViews>
  <sheetFormatPr baseColWidth="10" defaultRowHeight="12.75"/>
  <cols>
    <col min="1" max="1" width="20.42578125" customWidth="1"/>
    <col min="2" max="2" width="13.140625" customWidth="1"/>
    <col min="3" max="3" width="14.28515625" customWidth="1"/>
    <col min="4" max="4" width="23.5703125" customWidth="1"/>
    <col min="5" max="5" width="23" customWidth="1"/>
    <col min="6" max="6" width="12.85546875" customWidth="1"/>
  </cols>
  <sheetData>
    <row r="14" spans="1:6" ht="22.9" customHeight="1">
      <c r="A14" s="193" t="s">
        <v>0</v>
      </c>
      <c r="B14" s="194" t="s">
        <v>846</v>
      </c>
      <c r="C14" s="195" t="s">
        <v>2</v>
      </c>
      <c r="D14" s="195" t="s">
        <v>8</v>
      </c>
      <c r="E14" s="196" t="s">
        <v>9</v>
      </c>
      <c r="F14" s="195" t="s">
        <v>870</v>
      </c>
    </row>
    <row r="15" spans="1:6" ht="28.5">
      <c r="A15" s="197" t="s">
        <v>10</v>
      </c>
      <c r="B15" s="198" t="s">
        <v>871</v>
      </c>
      <c r="C15" s="200">
        <v>43679709</v>
      </c>
      <c r="D15" s="202" t="s">
        <v>30</v>
      </c>
      <c r="E15" s="201" t="s">
        <v>31</v>
      </c>
      <c r="F15" s="203" t="s">
        <v>872</v>
      </c>
    </row>
    <row r="16" spans="1:6" ht="14.25">
      <c r="A16" s="197" t="s">
        <v>59</v>
      </c>
      <c r="B16" s="198" t="s">
        <v>875</v>
      </c>
      <c r="C16" s="200">
        <v>17688992.16</v>
      </c>
      <c r="D16" s="202" t="s">
        <v>62</v>
      </c>
      <c r="E16" s="201" t="s">
        <v>63</v>
      </c>
      <c r="F16" s="203" t="s">
        <v>873</v>
      </c>
    </row>
    <row r="17" spans="1:6" ht="28.5">
      <c r="A17" s="197" t="s">
        <v>104</v>
      </c>
      <c r="B17" s="198" t="s">
        <v>876</v>
      </c>
      <c r="C17" s="200">
        <v>19007571.100000001</v>
      </c>
      <c r="D17" s="202" t="s">
        <v>106</v>
      </c>
      <c r="E17" s="201" t="s">
        <v>107</v>
      </c>
      <c r="F17" s="203" t="s">
        <v>877</v>
      </c>
    </row>
    <row r="18" spans="1:6" ht="28.5">
      <c r="A18" s="197" t="s">
        <v>109</v>
      </c>
      <c r="B18" s="198" t="s">
        <v>876</v>
      </c>
      <c r="C18" s="200">
        <v>21722938.400000002</v>
      </c>
      <c r="D18" s="202" t="s">
        <v>111</v>
      </c>
      <c r="E18" s="201" t="s">
        <v>63</v>
      </c>
      <c r="F18" s="203" t="s">
        <v>877</v>
      </c>
    </row>
    <row r="19" spans="1:6" ht="42.75">
      <c r="A19" s="197" t="s">
        <v>112</v>
      </c>
      <c r="B19" s="198" t="s">
        <v>876</v>
      </c>
      <c r="C19" s="200">
        <v>16292203.799999999</v>
      </c>
      <c r="D19" s="202" t="s">
        <v>114</v>
      </c>
      <c r="E19" s="201" t="s">
        <v>31</v>
      </c>
      <c r="F19" s="203" t="s">
        <v>872</v>
      </c>
    </row>
    <row r="20" spans="1:6" ht="28.5">
      <c r="A20" s="197" t="s">
        <v>118</v>
      </c>
      <c r="B20" s="198" t="s">
        <v>878</v>
      </c>
      <c r="C20" s="200">
        <v>7216992.1500000004</v>
      </c>
      <c r="D20" s="202" t="s">
        <v>120</v>
      </c>
      <c r="E20" s="201" t="s">
        <v>121</v>
      </c>
      <c r="F20" s="203" t="s">
        <v>872</v>
      </c>
    </row>
    <row r="21" spans="1:6" ht="28.5">
      <c r="A21" s="197" t="s">
        <v>125</v>
      </c>
      <c r="B21" s="198" t="s">
        <v>878</v>
      </c>
      <c r="C21" s="200">
        <v>43301952.899999999</v>
      </c>
      <c r="D21" s="202" t="s">
        <v>127</v>
      </c>
      <c r="E21" s="201" t="s">
        <v>128</v>
      </c>
      <c r="F21" s="203" t="s">
        <v>874</v>
      </c>
    </row>
    <row r="22" spans="1:6" ht="28.5">
      <c r="A22" s="197" t="s">
        <v>130</v>
      </c>
      <c r="B22" s="198" t="s">
        <v>878</v>
      </c>
      <c r="C22" s="200">
        <v>14433984.300000001</v>
      </c>
      <c r="D22" s="202" t="s">
        <v>138</v>
      </c>
      <c r="E22" s="201" t="s">
        <v>140</v>
      </c>
      <c r="F22" s="203" t="s">
        <v>872</v>
      </c>
    </row>
    <row r="23" spans="1:6" ht="42.75">
      <c r="A23" s="197" t="s">
        <v>154</v>
      </c>
      <c r="B23" s="198" t="s">
        <v>879</v>
      </c>
      <c r="C23" s="200">
        <v>17014438.919999998</v>
      </c>
      <c r="D23" s="202" t="s">
        <v>156</v>
      </c>
      <c r="E23" s="201" t="s">
        <v>140</v>
      </c>
      <c r="F23" s="203" t="s">
        <v>872</v>
      </c>
    </row>
    <row r="24" spans="1:6" ht="57">
      <c r="A24" s="197" t="s">
        <v>166</v>
      </c>
      <c r="B24" s="198" t="s">
        <v>879</v>
      </c>
      <c r="C24" s="200">
        <v>28357398.200000003</v>
      </c>
      <c r="D24" s="202" t="s">
        <v>172</v>
      </c>
      <c r="E24" s="201" t="s">
        <v>140</v>
      </c>
      <c r="F24" s="203" t="s">
        <v>877</v>
      </c>
    </row>
    <row r="25" spans="1:6" ht="14.25">
      <c r="A25" s="197" t="s">
        <v>185</v>
      </c>
      <c r="B25" s="198" t="s">
        <v>880</v>
      </c>
      <c r="C25" s="200">
        <v>27764830</v>
      </c>
      <c r="D25" s="202" t="s">
        <v>190</v>
      </c>
      <c r="E25" s="201" t="s">
        <v>31</v>
      </c>
      <c r="F25" s="203" t="s">
        <v>872</v>
      </c>
    </row>
    <row r="26" spans="1:6" ht="57">
      <c r="A26" s="197" t="s">
        <v>224</v>
      </c>
      <c r="B26" s="198" t="s">
        <v>880</v>
      </c>
      <c r="C26" s="200">
        <v>34706037.5</v>
      </c>
      <c r="D26" s="202" t="s">
        <v>230</v>
      </c>
      <c r="E26" s="201" t="s">
        <v>121</v>
      </c>
      <c r="F26" s="203" t="s">
        <v>877</v>
      </c>
    </row>
    <row r="27" spans="1:6" ht="14.25">
      <c r="A27" s="197" t="s">
        <v>237</v>
      </c>
      <c r="B27" s="198" t="s">
        <v>880</v>
      </c>
      <c r="C27" s="200">
        <v>2776483</v>
      </c>
      <c r="D27" s="202" t="s">
        <v>241</v>
      </c>
      <c r="E27" s="201" t="s">
        <v>107</v>
      </c>
      <c r="F27" s="203" t="s">
        <v>877</v>
      </c>
    </row>
    <row r="28" spans="1:6" ht="85.5">
      <c r="A28" s="197" t="s">
        <v>250</v>
      </c>
      <c r="B28" s="198" t="s">
        <v>881</v>
      </c>
      <c r="C28" s="200">
        <v>13719074.600000001</v>
      </c>
      <c r="D28" s="202" t="s">
        <v>256</v>
      </c>
      <c r="E28" s="201" t="s">
        <v>121</v>
      </c>
      <c r="F28" s="203" t="s">
        <v>874</v>
      </c>
    </row>
    <row r="29" spans="1:6" ht="42.75">
      <c r="A29" s="197" t="s">
        <v>258</v>
      </c>
      <c r="B29" s="198" t="s">
        <v>881</v>
      </c>
      <c r="C29" s="200">
        <v>20578611.899999999</v>
      </c>
      <c r="D29" s="202" t="s">
        <v>263</v>
      </c>
      <c r="E29" s="201" t="s">
        <v>107</v>
      </c>
      <c r="F29" s="203" t="s">
        <v>874</v>
      </c>
    </row>
    <row r="30" spans="1:6" ht="14.25">
      <c r="A30" s="197" t="s">
        <v>264</v>
      </c>
      <c r="B30" s="198" t="s">
        <v>881</v>
      </c>
      <c r="C30" s="200">
        <v>6859537.3000000007</v>
      </c>
      <c r="D30" s="202" t="s">
        <v>270</v>
      </c>
      <c r="E30" s="201" t="s">
        <v>128</v>
      </c>
      <c r="F30" s="203" t="s">
        <v>872</v>
      </c>
    </row>
    <row r="31" spans="1:6" ht="42.75">
      <c r="A31" s="197" t="s">
        <v>279</v>
      </c>
      <c r="B31" s="198" t="s">
        <v>882</v>
      </c>
      <c r="C31" s="200">
        <v>11762624.4</v>
      </c>
      <c r="D31" s="202" t="s">
        <v>286</v>
      </c>
      <c r="E31" s="201" t="s">
        <v>107</v>
      </c>
      <c r="F31" s="203" t="s">
        <v>873</v>
      </c>
    </row>
    <row r="32" spans="1:6" ht="42.75">
      <c r="A32" s="197" t="s">
        <v>307</v>
      </c>
      <c r="B32" s="198" t="s">
        <v>882</v>
      </c>
      <c r="C32" s="200">
        <v>44109841.5</v>
      </c>
      <c r="D32" s="202" t="s">
        <v>309</v>
      </c>
      <c r="E32" s="201" t="s">
        <v>140</v>
      </c>
      <c r="F32" s="203" t="s">
        <v>872</v>
      </c>
    </row>
    <row r="33" spans="1:6" ht="14.25">
      <c r="A33" s="197" t="s">
        <v>312</v>
      </c>
      <c r="B33" s="198" t="s">
        <v>883</v>
      </c>
      <c r="C33" s="200">
        <v>3050031.1</v>
      </c>
      <c r="D33" s="202" t="s">
        <v>318</v>
      </c>
      <c r="E33" s="201" t="s">
        <v>107</v>
      </c>
      <c r="F33" s="203" t="s">
        <v>877</v>
      </c>
    </row>
    <row r="34" spans="1:6" ht="14.25">
      <c r="A34" s="197" t="s">
        <v>319</v>
      </c>
      <c r="B34" s="198" t="s">
        <v>883</v>
      </c>
      <c r="C34" s="200">
        <v>4575046.6499999994</v>
      </c>
      <c r="D34" s="202" t="s">
        <v>322</v>
      </c>
      <c r="E34" s="201" t="s">
        <v>107</v>
      </c>
      <c r="F34" s="203" t="s">
        <v>877</v>
      </c>
    </row>
    <row r="35" spans="1:6" ht="42.75">
      <c r="A35" s="197" t="s">
        <v>330</v>
      </c>
      <c r="B35" s="198" t="s">
        <v>883</v>
      </c>
      <c r="C35" s="200">
        <v>38125388.75</v>
      </c>
      <c r="D35" s="202" t="s">
        <v>333</v>
      </c>
      <c r="E35" s="201" t="s">
        <v>31</v>
      </c>
      <c r="F35" s="203" t="s">
        <v>873</v>
      </c>
    </row>
    <row r="36" spans="1:6" ht="14.25">
      <c r="A36" s="197" t="s">
        <v>346</v>
      </c>
      <c r="B36" s="198" t="s">
        <v>884</v>
      </c>
      <c r="C36" s="200">
        <v>28361663.850000001</v>
      </c>
      <c r="D36" s="202" t="s">
        <v>349</v>
      </c>
      <c r="E36" s="201" t="s">
        <v>107</v>
      </c>
      <c r="F36" s="203" t="s">
        <v>877</v>
      </c>
    </row>
    <row r="37" spans="1:6" ht="28.5">
      <c r="A37" s="197" t="s">
        <v>351</v>
      </c>
      <c r="B37" s="198" t="s">
        <v>884</v>
      </c>
      <c r="C37" s="200">
        <v>31347102.149999999</v>
      </c>
      <c r="D37" s="202" t="s">
        <v>357</v>
      </c>
      <c r="E37" s="201" t="s">
        <v>128</v>
      </c>
      <c r="F37" s="203" t="s">
        <v>874</v>
      </c>
    </row>
    <row r="38" spans="1:6" ht="14.25">
      <c r="A38" s="197" t="s">
        <v>378</v>
      </c>
      <c r="B38" s="198" t="s">
        <v>885</v>
      </c>
      <c r="C38" s="200">
        <v>29159140.400000002</v>
      </c>
      <c r="D38" s="202" t="s">
        <v>381</v>
      </c>
      <c r="E38" s="201" t="s">
        <v>140</v>
      </c>
      <c r="F38" s="203" t="s">
        <v>873</v>
      </c>
    </row>
    <row r="39" spans="1:6" ht="14.25">
      <c r="A39" s="197" t="s">
        <v>402</v>
      </c>
      <c r="B39" s="198" t="s">
        <v>886</v>
      </c>
      <c r="C39" s="200">
        <v>8274237.6600000001</v>
      </c>
      <c r="D39" s="202" t="s">
        <v>408</v>
      </c>
      <c r="E39" s="201" t="s">
        <v>63</v>
      </c>
      <c r="F39" s="203" t="s">
        <v>877</v>
      </c>
    </row>
    <row r="40" spans="1:6" ht="28.5">
      <c r="A40" s="197" t="s">
        <v>422</v>
      </c>
      <c r="B40" s="198" t="s">
        <v>886</v>
      </c>
      <c r="C40" s="200">
        <v>28959831.809999999</v>
      </c>
      <c r="D40" s="202" t="s">
        <v>427</v>
      </c>
      <c r="E40" s="201" t="s">
        <v>107</v>
      </c>
      <c r="F40" s="203" t="s">
        <v>872</v>
      </c>
    </row>
  </sheetData>
  <pageMargins left="0.7" right="0.7" top="0.75" bottom="0.75" header="0.3" footer="0.3"/>
  <pageSetup orientation="landscape" verticalDpi="3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/>
  <dimension ref="A14:F38"/>
  <sheetViews>
    <sheetView workbookViewId="0">
      <selection activeCell="I18" sqref="I18"/>
    </sheetView>
  </sheetViews>
  <sheetFormatPr baseColWidth="10" defaultRowHeight="12.75"/>
  <cols>
    <col min="1" max="1" width="16.85546875" customWidth="1"/>
    <col min="2" max="3" width="15.28515625" customWidth="1"/>
    <col min="4" max="4" width="18.28515625" customWidth="1"/>
    <col min="5" max="5" width="14.28515625" customWidth="1"/>
    <col min="6" max="6" width="13.28515625" customWidth="1"/>
  </cols>
  <sheetData>
    <row r="14" spans="1:6" ht="25.5">
      <c r="A14" s="193" t="s">
        <v>0</v>
      </c>
      <c r="B14" s="194" t="s">
        <v>846</v>
      </c>
      <c r="C14" s="195" t="s">
        <v>2</v>
      </c>
      <c r="D14" s="195" t="s">
        <v>8</v>
      </c>
      <c r="E14" s="196" t="s">
        <v>9</v>
      </c>
      <c r="F14" s="195" t="s">
        <v>870</v>
      </c>
    </row>
    <row r="15" spans="1:6" ht="28.5">
      <c r="A15" s="197" t="s">
        <v>435</v>
      </c>
      <c r="B15" s="198" t="s">
        <v>871</v>
      </c>
      <c r="C15" s="200">
        <v>17752920.600000001</v>
      </c>
      <c r="D15" s="202" t="s">
        <v>439</v>
      </c>
      <c r="E15" s="201" t="s">
        <v>31</v>
      </c>
      <c r="F15" s="203" t="s">
        <v>872</v>
      </c>
    </row>
    <row r="16" spans="1:6" ht="28.5">
      <c r="A16" s="197" t="s">
        <v>447</v>
      </c>
      <c r="B16" s="198" t="s">
        <v>871</v>
      </c>
      <c r="C16" s="200">
        <v>35505841.200000003</v>
      </c>
      <c r="D16" s="202" t="s">
        <v>449</v>
      </c>
      <c r="E16" s="201" t="s">
        <v>63</v>
      </c>
      <c r="F16" s="203" t="s">
        <v>874</v>
      </c>
    </row>
    <row r="17" spans="1:6" ht="28.5">
      <c r="A17" s="197" t="s">
        <v>458</v>
      </c>
      <c r="B17" s="198" t="s">
        <v>871</v>
      </c>
      <c r="C17" s="200">
        <v>46157593.560000002</v>
      </c>
      <c r="D17" s="202" t="s">
        <v>461</v>
      </c>
      <c r="E17" s="201" t="s">
        <v>107</v>
      </c>
      <c r="F17" s="203" t="s">
        <v>877</v>
      </c>
    </row>
    <row r="18" spans="1:6" ht="14.25">
      <c r="A18" s="197" t="s">
        <v>469</v>
      </c>
      <c r="B18" s="198" t="s">
        <v>875</v>
      </c>
      <c r="C18" s="200">
        <v>9215132.4500000011</v>
      </c>
      <c r="D18" s="202" t="s">
        <v>471</v>
      </c>
      <c r="E18" s="201" t="s">
        <v>140</v>
      </c>
      <c r="F18" s="203" t="s">
        <v>874</v>
      </c>
    </row>
    <row r="19" spans="1:6" ht="14.25">
      <c r="A19" s="197" t="s">
        <v>478</v>
      </c>
      <c r="B19" s="198" t="s">
        <v>875</v>
      </c>
      <c r="C19" s="200">
        <v>36860529.800000004</v>
      </c>
      <c r="D19" s="202" t="s">
        <v>482</v>
      </c>
      <c r="E19" s="201" t="s">
        <v>121</v>
      </c>
      <c r="F19" s="203" t="s">
        <v>873</v>
      </c>
    </row>
    <row r="20" spans="1:6" ht="14.25">
      <c r="A20" s="197" t="s">
        <v>490</v>
      </c>
      <c r="B20" s="198" t="s">
        <v>876</v>
      </c>
      <c r="C20" s="200">
        <v>14689504.4</v>
      </c>
      <c r="D20" s="202" t="s">
        <v>495</v>
      </c>
      <c r="E20" s="201" t="s">
        <v>128</v>
      </c>
      <c r="F20" s="203" t="s">
        <v>877</v>
      </c>
    </row>
    <row r="21" spans="1:6" ht="28.5">
      <c r="A21" s="197" t="s">
        <v>496</v>
      </c>
      <c r="B21" s="198" t="s">
        <v>876</v>
      </c>
      <c r="C21" s="200">
        <v>3672376.1</v>
      </c>
      <c r="D21" s="202" t="s">
        <v>501</v>
      </c>
      <c r="E21" s="201" t="s">
        <v>31</v>
      </c>
      <c r="F21" s="203" t="s">
        <v>872</v>
      </c>
    </row>
    <row r="22" spans="1:6" ht="42.75">
      <c r="A22" s="197" t="s">
        <v>517</v>
      </c>
      <c r="B22" s="198" t="s">
        <v>878</v>
      </c>
      <c r="C22" s="200">
        <v>10338078.060000001</v>
      </c>
      <c r="D22" s="202" t="s">
        <v>521</v>
      </c>
      <c r="E22" s="201" t="s">
        <v>140</v>
      </c>
      <c r="F22" s="203" t="s">
        <v>872</v>
      </c>
    </row>
    <row r="23" spans="1:6" ht="28.5">
      <c r="A23" s="197" t="s">
        <v>522</v>
      </c>
      <c r="B23" s="198" t="s">
        <v>878</v>
      </c>
      <c r="C23" s="200">
        <v>15507117.09</v>
      </c>
      <c r="D23" s="202" t="s">
        <v>527</v>
      </c>
      <c r="E23" s="201" t="s">
        <v>107</v>
      </c>
      <c r="F23" s="203" t="s">
        <v>877</v>
      </c>
    </row>
    <row r="24" spans="1:6" ht="28.5">
      <c r="A24" s="197" t="s">
        <v>533</v>
      </c>
      <c r="B24" s="198" t="s">
        <v>878</v>
      </c>
      <c r="C24" s="200">
        <v>31014234.18</v>
      </c>
      <c r="D24" s="202" t="s">
        <v>538</v>
      </c>
      <c r="E24" s="201" t="s">
        <v>140</v>
      </c>
      <c r="F24" s="203" t="s">
        <v>873</v>
      </c>
    </row>
    <row r="25" spans="1:6" ht="14.25">
      <c r="A25" s="197" t="s">
        <v>543</v>
      </c>
      <c r="B25" s="198" t="s">
        <v>878</v>
      </c>
      <c r="C25" s="200">
        <v>56859429.330000006</v>
      </c>
      <c r="D25" s="202" t="s">
        <v>546</v>
      </c>
      <c r="E25" s="201" t="s">
        <v>63</v>
      </c>
      <c r="F25" s="203" t="s">
        <v>877</v>
      </c>
    </row>
    <row r="26" spans="1:6" ht="28.5">
      <c r="A26" s="197" t="s">
        <v>560</v>
      </c>
      <c r="B26" s="198" t="s">
        <v>879</v>
      </c>
      <c r="C26" s="200">
        <v>7011480.8399999999</v>
      </c>
      <c r="D26" s="202" t="s">
        <v>562</v>
      </c>
      <c r="E26" s="201" t="s">
        <v>121</v>
      </c>
      <c r="F26" s="203" t="s">
        <v>872</v>
      </c>
    </row>
    <row r="27" spans="1:6" ht="28.5">
      <c r="A27" s="197" t="s">
        <v>585</v>
      </c>
      <c r="B27" s="198" t="s">
        <v>880</v>
      </c>
      <c r="C27" s="200">
        <v>21393863.789999999</v>
      </c>
      <c r="D27" s="202" t="s">
        <v>590</v>
      </c>
      <c r="E27" s="201" t="s">
        <v>121</v>
      </c>
      <c r="F27" s="203" t="s">
        <v>874</v>
      </c>
    </row>
    <row r="28" spans="1:6" ht="28.5">
      <c r="A28" s="197" t="s">
        <v>10</v>
      </c>
      <c r="B28" s="198" t="s">
        <v>881</v>
      </c>
      <c r="C28" s="200">
        <v>133291613.60000001</v>
      </c>
      <c r="D28" s="202" t="s">
        <v>30</v>
      </c>
      <c r="E28" s="201" t="s">
        <v>31</v>
      </c>
      <c r="F28" s="203" t="s">
        <v>873</v>
      </c>
    </row>
    <row r="29" spans="1:6" ht="14.25">
      <c r="A29" s="197" t="s">
        <v>59</v>
      </c>
      <c r="B29" s="198" t="s">
        <v>883</v>
      </c>
      <c r="C29" s="200">
        <v>20156085.84</v>
      </c>
      <c r="D29" s="202" t="s">
        <v>62</v>
      </c>
      <c r="E29" s="201" t="s">
        <v>63</v>
      </c>
      <c r="F29" s="203" t="s">
        <v>873</v>
      </c>
    </row>
    <row r="30" spans="1:6" ht="28.5">
      <c r="A30" s="197" t="s">
        <v>104</v>
      </c>
      <c r="B30" s="198" t="s">
        <v>884</v>
      </c>
      <c r="C30" s="200">
        <v>30294002.800000001</v>
      </c>
      <c r="D30" s="202" t="s">
        <v>106</v>
      </c>
      <c r="E30" s="201" t="s">
        <v>107</v>
      </c>
      <c r="F30" s="203" t="s">
        <v>873</v>
      </c>
    </row>
    <row r="31" spans="1:6" ht="42.75">
      <c r="A31" s="197" t="s">
        <v>109</v>
      </c>
      <c r="B31" s="198" t="s">
        <v>884</v>
      </c>
      <c r="C31" s="200">
        <v>23916318</v>
      </c>
      <c r="D31" s="202" t="s">
        <v>111</v>
      </c>
      <c r="E31" s="201" t="s">
        <v>63</v>
      </c>
      <c r="F31" s="203" t="s">
        <v>877</v>
      </c>
    </row>
    <row r="32" spans="1:6" ht="57">
      <c r="A32" s="197" t="s">
        <v>112</v>
      </c>
      <c r="B32" s="198" t="s">
        <v>884</v>
      </c>
      <c r="C32" s="200">
        <v>39860530</v>
      </c>
      <c r="D32" s="202" t="s">
        <v>114</v>
      </c>
      <c r="E32" s="201" t="s">
        <v>31</v>
      </c>
      <c r="F32" s="203" t="s">
        <v>873</v>
      </c>
    </row>
    <row r="33" spans="1:6" ht="42.75">
      <c r="A33" s="197" t="s">
        <v>118</v>
      </c>
      <c r="B33" s="198" t="s">
        <v>885</v>
      </c>
      <c r="C33" s="200">
        <v>32990202.600000001</v>
      </c>
      <c r="D33" s="202" t="s">
        <v>120</v>
      </c>
      <c r="E33" s="201" t="s">
        <v>121</v>
      </c>
      <c r="F33" s="203" t="s">
        <v>877</v>
      </c>
    </row>
    <row r="34" spans="1:6" ht="28.5">
      <c r="A34" s="197" t="s">
        <v>125</v>
      </c>
      <c r="B34" s="198" t="s">
        <v>885</v>
      </c>
      <c r="C34" s="200">
        <v>65980405.200000003</v>
      </c>
      <c r="D34" s="202" t="s">
        <v>127</v>
      </c>
      <c r="E34" s="201" t="s">
        <v>128</v>
      </c>
      <c r="F34" s="203" t="s">
        <v>873</v>
      </c>
    </row>
    <row r="35" spans="1:6" ht="28.5">
      <c r="A35" s="197" t="s">
        <v>130</v>
      </c>
      <c r="B35" s="198" t="s">
        <v>885</v>
      </c>
      <c r="C35" s="200">
        <v>16495101.300000001</v>
      </c>
      <c r="D35" s="202" t="s">
        <v>138</v>
      </c>
      <c r="E35" s="201" t="s">
        <v>140</v>
      </c>
      <c r="F35" s="203" t="s">
        <v>873</v>
      </c>
    </row>
    <row r="36" spans="1:6" ht="42.75">
      <c r="A36" s="197" t="s">
        <v>154</v>
      </c>
      <c r="B36" s="198" t="s">
        <v>886</v>
      </c>
      <c r="C36" s="200">
        <v>4999332.8099999996</v>
      </c>
      <c r="D36" s="202" t="s">
        <v>156</v>
      </c>
      <c r="E36" s="201" t="s">
        <v>140</v>
      </c>
      <c r="F36" s="203" t="s">
        <v>873</v>
      </c>
    </row>
    <row r="37" spans="1:6" ht="57">
      <c r="A37" s="197" t="s">
        <v>166</v>
      </c>
      <c r="B37" s="198" t="s">
        <v>886</v>
      </c>
      <c r="C37" s="200">
        <v>31662441.129999999</v>
      </c>
      <c r="D37" s="202" t="s">
        <v>172</v>
      </c>
      <c r="E37" s="201" t="s">
        <v>140</v>
      </c>
      <c r="F37" s="203" t="s">
        <v>877</v>
      </c>
    </row>
    <row r="38" spans="1:6" ht="14.25">
      <c r="A38" s="197" t="s">
        <v>185</v>
      </c>
      <c r="B38" s="198" t="s">
        <v>886</v>
      </c>
      <c r="C38" s="200">
        <v>24996664.050000001</v>
      </c>
      <c r="D38" s="202" t="s">
        <v>190</v>
      </c>
      <c r="E38" s="201" t="s">
        <v>31</v>
      </c>
      <c r="F38" s="203" t="s">
        <v>873</v>
      </c>
    </row>
  </sheetData>
  <pageMargins left="0.7" right="0.7" top="0.75" bottom="0.75" header="0.3" footer="0.3"/>
  <pageSetup orientation="landscape" verticalDpi="3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14:F42"/>
  <sheetViews>
    <sheetView topLeftCell="A26" workbookViewId="0">
      <selection activeCell="H15" sqref="H15"/>
    </sheetView>
  </sheetViews>
  <sheetFormatPr baseColWidth="10" defaultRowHeight="12.75"/>
  <cols>
    <col min="1" max="1" width="13.5703125" customWidth="1"/>
    <col min="2" max="2" width="13" customWidth="1"/>
    <col min="3" max="3" width="13.140625" customWidth="1"/>
    <col min="4" max="4" width="21.7109375" customWidth="1"/>
    <col min="5" max="5" width="20.140625" customWidth="1"/>
    <col min="6" max="6" width="14.7109375" customWidth="1"/>
  </cols>
  <sheetData>
    <row r="14" spans="1:6" ht="25.5">
      <c r="A14" s="193" t="s">
        <v>0</v>
      </c>
      <c r="B14" s="194" t="s">
        <v>846</v>
      </c>
      <c r="C14" s="195" t="s">
        <v>2</v>
      </c>
      <c r="D14" s="195" t="s">
        <v>8</v>
      </c>
      <c r="E14" s="196" t="s">
        <v>9</v>
      </c>
      <c r="F14" s="195" t="s">
        <v>870</v>
      </c>
    </row>
    <row r="15" spans="1:6" ht="57">
      <c r="A15" s="197" t="s">
        <v>224</v>
      </c>
      <c r="B15" s="198" t="s">
        <v>871</v>
      </c>
      <c r="C15" s="200">
        <v>4327816.5</v>
      </c>
      <c r="D15" s="202" t="s">
        <v>230</v>
      </c>
      <c r="E15" s="201" t="s">
        <v>121</v>
      </c>
      <c r="F15" s="203" t="s">
        <v>877</v>
      </c>
    </row>
    <row r="16" spans="1:6" ht="14.25">
      <c r="A16" s="197" t="s">
        <v>237</v>
      </c>
      <c r="B16" s="198" t="s">
        <v>875</v>
      </c>
      <c r="C16" s="200">
        <v>43129052.800000004</v>
      </c>
      <c r="D16" s="202" t="s">
        <v>241</v>
      </c>
      <c r="E16" s="201" t="s">
        <v>107</v>
      </c>
      <c r="F16" s="203" t="s">
        <v>874</v>
      </c>
    </row>
    <row r="17" spans="1:6" ht="85.5">
      <c r="A17" s="197" t="s">
        <v>250</v>
      </c>
      <c r="B17" s="198" t="s">
        <v>875</v>
      </c>
      <c r="C17" s="200">
        <v>86258105.600000009</v>
      </c>
      <c r="D17" s="202" t="s">
        <v>256</v>
      </c>
      <c r="E17" s="201" t="s">
        <v>121</v>
      </c>
      <c r="F17" s="203" t="s">
        <v>872</v>
      </c>
    </row>
    <row r="18" spans="1:6" ht="42.75">
      <c r="A18" s="197" t="s">
        <v>258</v>
      </c>
      <c r="B18" s="198" t="s">
        <v>875</v>
      </c>
      <c r="C18" s="200">
        <v>6469357.9199999999</v>
      </c>
      <c r="D18" s="202" t="s">
        <v>263</v>
      </c>
      <c r="E18" s="201" t="s">
        <v>107</v>
      </c>
      <c r="F18" s="203" t="s">
        <v>872</v>
      </c>
    </row>
    <row r="19" spans="1:6" ht="14.25">
      <c r="A19" s="197" t="s">
        <v>264</v>
      </c>
      <c r="B19" s="198" t="s">
        <v>875</v>
      </c>
      <c r="C19" s="200">
        <v>15095168.480000002</v>
      </c>
      <c r="D19" s="202" t="s">
        <v>270</v>
      </c>
      <c r="E19" s="201" t="s">
        <v>128</v>
      </c>
      <c r="F19" s="203" t="s">
        <v>873</v>
      </c>
    </row>
    <row r="20" spans="1:6" ht="42.75">
      <c r="A20" s="197" t="s">
        <v>279</v>
      </c>
      <c r="B20" s="198" t="s">
        <v>876</v>
      </c>
      <c r="C20" s="200">
        <v>125604802.8</v>
      </c>
      <c r="D20" s="202" t="s">
        <v>286</v>
      </c>
      <c r="E20" s="201" t="s">
        <v>107</v>
      </c>
      <c r="F20" s="203" t="s">
        <v>877</v>
      </c>
    </row>
    <row r="21" spans="1:6" ht="42.75">
      <c r="A21" s="197" t="s">
        <v>307</v>
      </c>
      <c r="B21" s="198" t="s">
        <v>878</v>
      </c>
      <c r="C21" s="200">
        <v>5799346.1699999999</v>
      </c>
      <c r="D21" s="202" t="s">
        <v>309</v>
      </c>
      <c r="E21" s="201" t="s">
        <v>140</v>
      </c>
      <c r="F21" s="203" t="s">
        <v>873</v>
      </c>
    </row>
    <row r="22" spans="1:6" ht="14.25">
      <c r="A22" s="197" t="s">
        <v>312</v>
      </c>
      <c r="B22" s="198" t="s">
        <v>878</v>
      </c>
      <c r="C22" s="200">
        <v>13531807.73</v>
      </c>
      <c r="D22" s="202" t="s">
        <v>318</v>
      </c>
      <c r="E22" s="201" t="s">
        <v>107</v>
      </c>
      <c r="F22" s="203" t="s">
        <v>877</v>
      </c>
    </row>
    <row r="23" spans="1:6" ht="14.25">
      <c r="A23" s="197" t="s">
        <v>319</v>
      </c>
      <c r="B23" s="198" t="s">
        <v>878</v>
      </c>
      <c r="C23" s="200">
        <v>28996730.849999998</v>
      </c>
      <c r="D23" s="202" t="s">
        <v>322</v>
      </c>
      <c r="E23" s="201" t="s">
        <v>107</v>
      </c>
      <c r="F23" s="203" t="s">
        <v>873</v>
      </c>
    </row>
    <row r="24" spans="1:6" ht="42.75">
      <c r="A24" s="197" t="s">
        <v>330</v>
      </c>
      <c r="B24" s="198" t="s">
        <v>878</v>
      </c>
      <c r="C24" s="200">
        <v>77324615.600000009</v>
      </c>
      <c r="D24" s="202" t="s">
        <v>333</v>
      </c>
      <c r="E24" s="201" t="s">
        <v>31</v>
      </c>
      <c r="F24" s="203" t="s">
        <v>873</v>
      </c>
    </row>
    <row r="25" spans="1:6" ht="14.25">
      <c r="A25" s="197" t="s">
        <v>346</v>
      </c>
      <c r="B25" s="198" t="s">
        <v>879</v>
      </c>
      <c r="C25" s="200">
        <v>30765028.5</v>
      </c>
      <c r="D25" s="202" t="s">
        <v>349</v>
      </c>
      <c r="E25" s="201" t="s">
        <v>107</v>
      </c>
      <c r="F25" s="203" t="s">
        <v>874</v>
      </c>
    </row>
    <row r="26" spans="1:6" ht="28.5">
      <c r="A26" s="197" t="s">
        <v>351</v>
      </c>
      <c r="B26" s="198" t="s">
        <v>879</v>
      </c>
      <c r="C26" s="200">
        <v>41020038</v>
      </c>
      <c r="D26" s="202" t="s">
        <v>357</v>
      </c>
      <c r="E26" s="201" t="s">
        <v>128</v>
      </c>
      <c r="F26" s="203" t="s">
        <v>877</v>
      </c>
    </row>
    <row r="27" spans="1:6" ht="28.5">
      <c r="A27" s="197" t="s">
        <v>378</v>
      </c>
      <c r="B27" s="198" t="s">
        <v>880</v>
      </c>
      <c r="C27" s="200">
        <v>54282171</v>
      </c>
      <c r="D27" s="202" t="s">
        <v>381</v>
      </c>
      <c r="E27" s="201" t="s">
        <v>140</v>
      </c>
      <c r="F27" s="203" t="s">
        <v>877</v>
      </c>
    </row>
    <row r="28" spans="1:6" ht="14.25">
      <c r="A28" s="197" t="s">
        <v>402</v>
      </c>
      <c r="B28" s="198" t="s">
        <v>881</v>
      </c>
      <c r="C28" s="200">
        <v>10940587.550000001</v>
      </c>
      <c r="D28" s="202" t="s">
        <v>408</v>
      </c>
      <c r="E28" s="201" t="s">
        <v>63</v>
      </c>
      <c r="F28" s="203" t="s">
        <v>873</v>
      </c>
    </row>
    <row r="29" spans="1:6" ht="28.5">
      <c r="A29" s="197" t="s">
        <v>422</v>
      </c>
      <c r="B29" s="198" t="s">
        <v>881</v>
      </c>
      <c r="C29" s="200">
        <v>45950467.710000001</v>
      </c>
      <c r="D29" s="202" t="s">
        <v>427</v>
      </c>
      <c r="E29" s="201" t="s">
        <v>107</v>
      </c>
      <c r="F29" s="203" t="s">
        <v>872</v>
      </c>
    </row>
    <row r="30" spans="1:6" ht="14.25">
      <c r="A30" s="197" t="s">
        <v>435</v>
      </c>
      <c r="B30" s="198" t="s">
        <v>882</v>
      </c>
      <c r="C30" s="200">
        <v>19989964.800000001</v>
      </c>
      <c r="D30" s="202" t="s">
        <v>439</v>
      </c>
      <c r="E30" s="201" t="s">
        <v>31</v>
      </c>
      <c r="F30" s="203" t="s">
        <v>877</v>
      </c>
    </row>
    <row r="31" spans="1:6" ht="28.5">
      <c r="A31" s="197" t="s">
        <v>447</v>
      </c>
      <c r="B31" s="198" t="s">
        <v>882</v>
      </c>
      <c r="C31" s="200">
        <v>9994982.4000000004</v>
      </c>
      <c r="D31" s="202" t="s">
        <v>449</v>
      </c>
      <c r="E31" s="201" t="s">
        <v>63</v>
      </c>
      <c r="F31" s="203" t="s">
        <v>872</v>
      </c>
    </row>
    <row r="32" spans="1:6" ht="14.25">
      <c r="A32" s="197" t="s">
        <v>458</v>
      </c>
      <c r="B32" s="198" t="s">
        <v>882</v>
      </c>
      <c r="C32" s="200">
        <v>61968890.880000003</v>
      </c>
      <c r="D32" s="202" t="s">
        <v>461</v>
      </c>
      <c r="E32" s="201" t="s">
        <v>107</v>
      </c>
      <c r="F32" s="203" t="s">
        <v>873</v>
      </c>
    </row>
    <row r="33" spans="1:6" ht="14.25">
      <c r="A33" s="197" t="s">
        <v>469</v>
      </c>
      <c r="B33" s="198" t="s">
        <v>883</v>
      </c>
      <c r="C33" s="200">
        <v>6463249.29</v>
      </c>
      <c r="D33" s="202" t="s">
        <v>471</v>
      </c>
      <c r="E33" s="201" t="s">
        <v>140</v>
      </c>
      <c r="F33" s="203" t="s">
        <v>877</v>
      </c>
    </row>
    <row r="34" spans="1:6" ht="14.25">
      <c r="A34" s="197" t="s">
        <v>478</v>
      </c>
      <c r="B34" s="198" t="s">
        <v>883</v>
      </c>
      <c r="C34" s="200">
        <v>43088328.600000001</v>
      </c>
      <c r="D34" s="202" t="s">
        <v>482</v>
      </c>
      <c r="E34" s="201" t="s">
        <v>121</v>
      </c>
      <c r="F34" s="203" t="s">
        <v>873</v>
      </c>
    </row>
    <row r="35" spans="1:6" ht="14.25">
      <c r="A35" s="197" t="s">
        <v>490</v>
      </c>
      <c r="B35" s="198" t="s">
        <v>883</v>
      </c>
      <c r="C35" s="200">
        <v>36625079.310000002</v>
      </c>
      <c r="D35" s="202" t="s">
        <v>495</v>
      </c>
      <c r="E35" s="201" t="s">
        <v>128</v>
      </c>
      <c r="F35" s="203" t="s">
        <v>872</v>
      </c>
    </row>
    <row r="36" spans="1:6" ht="28.5">
      <c r="A36" s="197" t="s">
        <v>496</v>
      </c>
      <c r="B36" s="198" t="s">
        <v>884</v>
      </c>
      <c r="C36" s="200">
        <v>8656694.6400000006</v>
      </c>
      <c r="D36" s="202" t="s">
        <v>501</v>
      </c>
      <c r="E36" s="201" t="s">
        <v>31</v>
      </c>
      <c r="F36" s="203" t="s">
        <v>877</v>
      </c>
    </row>
    <row r="37" spans="1:6" ht="42.75">
      <c r="A37" s="197" t="s">
        <v>517</v>
      </c>
      <c r="B37" s="198" t="s">
        <v>884</v>
      </c>
      <c r="C37" s="200">
        <v>54104341.5</v>
      </c>
      <c r="D37" s="202" t="s">
        <v>521</v>
      </c>
      <c r="E37" s="201" t="s">
        <v>140</v>
      </c>
      <c r="F37" s="203" t="s">
        <v>874</v>
      </c>
    </row>
    <row r="38" spans="1:6" ht="28.5">
      <c r="A38" s="197" t="s">
        <v>522</v>
      </c>
      <c r="B38" s="198" t="s">
        <v>884</v>
      </c>
      <c r="C38" s="200">
        <v>64925209.799999997</v>
      </c>
      <c r="D38" s="202" t="s">
        <v>527</v>
      </c>
      <c r="E38" s="201" t="s">
        <v>107</v>
      </c>
      <c r="F38" s="203" t="s">
        <v>874</v>
      </c>
    </row>
    <row r="39" spans="1:6" ht="14.25">
      <c r="A39" s="197" t="s">
        <v>533</v>
      </c>
      <c r="B39" s="198" t="s">
        <v>885</v>
      </c>
      <c r="C39" s="200">
        <v>27680119.609999999</v>
      </c>
      <c r="D39" s="202" t="s">
        <v>538</v>
      </c>
      <c r="E39" s="201" t="s">
        <v>140</v>
      </c>
      <c r="F39" s="203" t="s">
        <v>873</v>
      </c>
    </row>
    <row r="40" spans="1:6" ht="14.25">
      <c r="A40" s="197" t="s">
        <v>543</v>
      </c>
      <c r="B40" s="198" t="s">
        <v>885</v>
      </c>
      <c r="C40" s="200">
        <v>6387719.9100000001</v>
      </c>
      <c r="D40" s="202" t="s">
        <v>546</v>
      </c>
      <c r="E40" s="201" t="s">
        <v>63</v>
      </c>
      <c r="F40" s="203" t="s">
        <v>873</v>
      </c>
    </row>
    <row r="41" spans="1:6" ht="28.5">
      <c r="A41" s="197" t="s">
        <v>560</v>
      </c>
      <c r="B41" s="198" t="s">
        <v>886</v>
      </c>
      <c r="C41" s="200">
        <v>29631096.460000005</v>
      </c>
      <c r="D41" s="202" t="s">
        <v>562</v>
      </c>
      <c r="E41" s="201" t="s">
        <v>121</v>
      </c>
      <c r="F41" s="203" t="s">
        <v>873</v>
      </c>
    </row>
    <row r="42" spans="1:6" ht="28.5">
      <c r="A42" s="197" t="s">
        <v>585</v>
      </c>
      <c r="B42" s="198" t="s">
        <v>886</v>
      </c>
      <c r="C42" s="200">
        <v>6349520.6699999999</v>
      </c>
      <c r="D42" s="202" t="s">
        <v>590</v>
      </c>
      <c r="E42" s="201" t="s">
        <v>121</v>
      </c>
      <c r="F42" s="203" t="s">
        <v>874</v>
      </c>
    </row>
  </sheetData>
  <pageMargins left="0.7" right="0.7" top="0.75" bottom="0.75" header="0.3" footer="0.3"/>
  <pageSetup orientation="landscape" verticalDpi="3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/>
  <dimension ref="A14:F42"/>
  <sheetViews>
    <sheetView workbookViewId="0">
      <selection activeCell="G10" sqref="G10"/>
    </sheetView>
  </sheetViews>
  <sheetFormatPr baseColWidth="10" defaultRowHeight="12.75"/>
  <cols>
    <col min="1" max="1" width="14" customWidth="1"/>
    <col min="2" max="2" width="14.5703125" customWidth="1"/>
    <col min="3" max="3" width="16.28515625" customWidth="1"/>
    <col min="4" max="4" width="17.85546875" customWidth="1"/>
    <col min="5" max="5" width="17.140625" customWidth="1"/>
    <col min="6" max="6" width="13.7109375" customWidth="1"/>
  </cols>
  <sheetData>
    <row r="14" spans="1:6" ht="25.5">
      <c r="A14" s="193" t="s">
        <v>0</v>
      </c>
      <c r="B14" s="194" t="s">
        <v>846</v>
      </c>
      <c r="C14" s="195" t="s">
        <v>2</v>
      </c>
      <c r="D14" s="195" t="s">
        <v>8</v>
      </c>
      <c r="E14" s="196" t="s">
        <v>9</v>
      </c>
      <c r="F14" s="195" t="s">
        <v>870</v>
      </c>
    </row>
    <row r="15" spans="1:6" ht="85.5">
      <c r="A15" s="199" t="s">
        <v>224</v>
      </c>
      <c r="B15" s="198" t="s">
        <v>871</v>
      </c>
      <c r="C15" s="200">
        <v>4327816.5</v>
      </c>
      <c r="D15" s="202" t="s">
        <v>230</v>
      </c>
      <c r="E15" s="201" t="s">
        <v>121</v>
      </c>
      <c r="F15" s="204" t="s">
        <v>877</v>
      </c>
    </row>
    <row r="16" spans="1:6" ht="28.5">
      <c r="A16" s="199" t="s">
        <v>237</v>
      </c>
      <c r="B16" s="198" t="s">
        <v>875</v>
      </c>
      <c r="C16" s="200">
        <v>43129052.800000004</v>
      </c>
      <c r="D16" s="202" t="s">
        <v>241</v>
      </c>
      <c r="E16" s="201" t="s">
        <v>107</v>
      </c>
      <c r="F16" s="204" t="s">
        <v>874</v>
      </c>
    </row>
    <row r="17" spans="1:6" ht="85.5">
      <c r="A17" s="199" t="s">
        <v>250</v>
      </c>
      <c r="B17" s="198" t="s">
        <v>875</v>
      </c>
      <c r="C17" s="200">
        <v>86258105.600000009</v>
      </c>
      <c r="D17" s="202" t="s">
        <v>256</v>
      </c>
      <c r="E17" s="201" t="s">
        <v>121</v>
      </c>
      <c r="F17" s="204" t="s">
        <v>872</v>
      </c>
    </row>
    <row r="18" spans="1:6" ht="42.75">
      <c r="A18" s="199" t="s">
        <v>258</v>
      </c>
      <c r="B18" s="198" t="s">
        <v>875</v>
      </c>
      <c r="C18" s="200">
        <v>6469357.9199999999</v>
      </c>
      <c r="D18" s="202" t="s">
        <v>263</v>
      </c>
      <c r="E18" s="201" t="s">
        <v>107</v>
      </c>
      <c r="F18" s="204" t="s">
        <v>872</v>
      </c>
    </row>
    <row r="19" spans="1:6" ht="14.25">
      <c r="A19" s="199" t="s">
        <v>264</v>
      </c>
      <c r="B19" s="198" t="s">
        <v>875</v>
      </c>
      <c r="C19" s="200">
        <v>15095168.480000002</v>
      </c>
      <c r="D19" s="202" t="s">
        <v>270</v>
      </c>
      <c r="E19" s="201" t="s">
        <v>128</v>
      </c>
      <c r="F19" s="204" t="s">
        <v>873</v>
      </c>
    </row>
    <row r="20" spans="1:6" ht="42.75">
      <c r="A20" s="199" t="s">
        <v>279</v>
      </c>
      <c r="B20" s="198" t="s">
        <v>876</v>
      </c>
      <c r="C20" s="200">
        <v>125604802.8</v>
      </c>
      <c r="D20" s="202" t="s">
        <v>286</v>
      </c>
      <c r="E20" s="201" t="s">
        <v>107</v>
      </c>
      <c r="F20" s="204" t="s">
        <v>877</v>
      </c>
    </row>
    <row r="21" spans="1:6" ht="42.75">
      <c r="A21" s="199" t="s">
        <v>307</v>
      </c>
      <c r="B21" s="198" t="s">
        <v>878</v>
      </c>
      <c r="C21" s="200">
        <v>5799346.1699999999</v>
      </c>
      <c r="D21" s="202" t="s">
        <v>309</v>
      </c>
      <c r="E21" s="201" t="s">
        <v>140</v>
      </c>
      <c r="F21" s="204" t="s">
        <v>873</v>
      </c>
    </row>
    <row r="22" spans="1:6" ht="14.25">
      <c r="A22" s="199" t="s">
        <v>312</v>
      </c>
      <c r="B22" s="198" t="s">
        <v>878</v>
      </c>
      <c r="C22" s="200">
        <v>13531807.73</v>
      </c>
      <c r="D22" s="202" t="s">
        <v>318</v>
      </c>
      <c r="E22" s="201" t="s">
        <v>107</v>
      </c>
      <c r="F22" s="204" t="s">
        <v>877</v>
      </c>
    </row>
    <row r="23" spans="1:6" ht="28.5">
      <c r="A23" s="199" t="s">
        <v>319</v>
      </c>
      <c r="B23" s="198" t="s">
        <v>878</v>
      </c>
      <c r="C23" s="200">
        <v>28996730.849999998</v>
      </c>
      <c r="D23" s="202" t="s">
        <v>322</v>
      </c>
      <c r="E23" s="201" t="s">
        <v>107</v>
      </c>
      <c r="F23" s="204" t="s">
        <v>873</v>
      </c>
    </row>
    <row r="24" spans="1:6" ht="42.75">
      <c r="A24" s="199" t="s">
        <v>330</v>
      </c>
      <c r="B24" s="198" t="s">
        <v>878</v>
      </c>
      <c r="C24" s="200">
        <v>77324615.600000009</v>
      </c>
      <c r="D24" s="202" t="s">
        <v>333</v>
      </c>
      <c r="E24" s="201" t="s">
        <v>31</v>
      </c>
      <c r="F24" s="204" t="s">
        <v>873</v>
      </c>
    </row>
    <row r="25" spans="1:6" ht="28.5">
      <c r="A25" s="199" t="s">
        <v>346</v>
      </c>
      <c r="B25" s="198" t="s">
        <v>879</v>
      </c>
      <c r="C25" s="200">
        <v>30765028.5</v>
      </c>
      <c r="D25" s="202" t="s">
        <v>349</v>
      </c>
      <c r="E25" s="201" t="s">
        <v>107</v>
      </c>
      <c r="F25" s="204" t="s">
        <v>874</v>
      </c>
    </row>
    <row r="26" spans="1:6" ht="42.75">
      <c r="A26" s="199" t="s">
        <v>351</v>
      </c>
      <c r="B26" s="198" t="s">
        <v>879</v>
      </c>
      <c r="C26" s="200">
        <v>41020038</v>
      </c>
      <c r="D26" s="202" t="s">
        <v>357</v>
      </c>
      <c r="E26" s="201" t="s">
        <v>128</v>
      </c>
      <c r="F26" s="204" t="s">
        <v>877</v>
      </c>
    </row>
    <row r="27" spans="1:6" ht="28.5">
      <c r="A27" s="199" t="s">
        <v>378</v>
      </c>
      <c r="B27" s="198" t="s">
        <v>880</v>
      </c>
      <c r="C27" s="200">
        <v>54282171</v>
      </c>
      <c r="D27" s="202" t="s">
        <v>381</v>
      </c>
      <c r="E27" s="201" t="s">
        <v>140</v>
      </c>
      <c r="F27" s="204" t="s">
        <v>877</v>
      </c>
    </row>
    <row r="28" spans="1:6" ht="28.5">
      <c r="A28" s="199" t="s">
        <v>402</v>
      </c>
      <c r="B28" s="198" t="s">
        <v>881</v>
      </c>
      <c r="C28" s="200">
        <v>10940587.550000001</v>
      </c>
      <c r="D28" s="202" t="s">
        <v>408</v>
      </c>
      <c r="E28" s="201" t="s">
        <v>63</v>
      </c>
      <c r="F28" s="204" t="s">
        <v>873</v>
      </c>
    </row>
    <row r="29" spans="1:6" ht="28.5">
      <c r="A29" s="199" t="s">
        <v>422</v>
      </c>
      <c r="B29" s="198" t="s">
        <v>881</v>
      </c>
      <c r="C29" s="200">
        <v>45950467.710000001</v>
      </c>
      <c r="D29" s="202" t="s">
        <v>427</v>
      </c>
      <c r="E29" s="201" t="s">
        <v>107</v>
      </c>
      <c r="F29" s="204" t="s">
        <v>872</v>
      </c>
    </row>
    <row r="30" spans="1:6" ht="28.5">
      <c r="A30" s="199" t="s">
        <v>435</v>
      </c>
      <c r="B30" s="198" t="s">
        <v>882</v>
      </c>
      <c r="C30" s="200">
        <v>19989964.800000001</v>
      </c>
      <c r="D30" s="202" t="s">
        <v>439</v>
      </c>
      <c r="E30" s="201" t="s">
        <v>31</v>
      </c>
      <c r="F30" s="204" t="s">
        <v>877</v>
      </c>
    </row>
    <row r="31" spans="1:6" ht="28.5">
      <c r="A31" s="199" t="s">
        <v>447</v>
      </c>
      <c r="B31" s="198" t="s">
        <v>882</v>
      </c>
      <c r="C31" s="200">
        <v>9994982.4000000004</v>
      </c>
      <c r="D31" s="202" t="s">
        <v>449</v>
      </c>
      <c r="E31" s="201" t="s">
        <v>63</v>
      </c>
      <c r="F31" s="204" t="s">
        <v>872</v>
      </c>
    </row>
    <row r="32" spans="1:6" ht="28.5">
      <c r="A32" s="199" t="s">
        <v>458</v>
      </c>
      <c r="B32" s="198" t="s">
        <v>882</v>
      </c>
      <c r="C32" s="200">
        <v>61968890.880000003</v>
      </c>
      <c r="D32" s="202" t="s">
        <v>461</v>
      </c>
      <c r="E32" s="201" t="s">
        <v>107</v>
      </c>
      <c r="F32" s="204" t="s">
        <v>873</v>
      </c>
    </row>
    <row r="33" spans="1:6" ht="14.25">
      <c r="A33" s="199" t="s">
        <v>469</v>
      </c>
      <c r="B33" s="198" t="s">
        <v>883</v>
      </c>
      <c r="C33" s="200">
        <v>6463249.29</v>
      </c>
      <c r="D33" s="202" t="s">
        <v>471</v>
      </c>
      <c r="E33" s="201" t="s">
        <v>140</v>
      </c>
      <c r="F33" s="204" t="s">
        <v>877</v>
      </c>
    </row>
    <row r="34" spans="1:6" ht="28.5">
      <c r="A34" s="199" t="s">
        <v>478</v>
      </c>
      <c r="B34" s="198" t="s">
        <v>883</v>
      </c>
      <c r="C34" s="200">
        <v>43088328.600000001</v>
      </c>
      <c r="D34" s="202" t="s">
        <v>482</v>
      </c>
      <c r="E34" s="201" t="s">
        <v>121</v>
      </c>
      <c r="F34" s="204" t="s">
        <v>873</v>
      </c>
    </row>
    <row r="35" spans="1:6" ht="14.25">
      <c r="A35" s="199" t="s">
        <v>490</v>
      </c>
      <c r="B35" s="198" t="s">
        <v>883</v>
      </c>
      <c r="C35" s="200">
        <v>36625079.310000002</v>
      </c>
      <c r="D35" s="202" t="s">
        <v>495</v>
      </c>
      <c r="E35" s="201" t="s">
        <v>128</v>
      </c>
      <c r="F35" s="204" t="s">
        <v>872</v>
      </c>
    </row>
    <row r="36" spans="1:6" ht="28.5">
      <c r="A36" s="199" t="s">
        <v>496</v>
      </c>
      <c r="B36" s="198" t="s">
        <v>884</v>
      </c>
      <c r="C36" s="200">
        <v>8656694.6400000006</v>
      </c>
      <c r="D36" s="202" t="s">
        <v>501</v>
      </c>
      <c r="E36" s="201" t="s">
        <v>31</v>
      </c>
      <c r="F36" s="204" t="s">
        <v>877</v>
      </c>
    </row>
    <row r="37" spans="1:6" ht="42.75">
      <c r="A37" s="199" t="s">
        <v>517</v>
      </c>
      <c r="B37" s="198" t="s">
        <v>884</v>
      </c>
      <c r="C37" s="200">
        <v>54104341.5</v>
      </c>
      <c r="D37" s="202" t="s">
        <v>521</v>
      </c>
      <c r="E37" s="201" t="s">
        <v>140</v>
      </c>
      <c r="F37" s="204" t="s">
        <v>874</v>
      </c>
    </row>
    <row r="38" spans="1:6" ht="28.5">
      <c r="A38" s="199" t="s">
        <v>522</v>
      </c>
      <c r="B38" s="198" t="s">
        <v>884</v>
      </c>
      <c r="C38" s="200">
        <v>64925209.799999997</v>
      </c>
      <c r="D38" s="202" t="s">
        <v>527</v>
      </c>
      <c r="E38" s="201" t="s">
        <v>107</v>
      </c>
      <c r="F38" s="204" t="s">
        <v>874</v>
      </c>
    </row>
    <row r="39" spans="1:6" ht="28.5">
      <c r="A39" s="199" t="s">
        <v>533</v>
      </c>
      <c r="B39" s="198" t="s">
        <v>885</v>
      </c>
      <c r="C39" s="200">
        <v>27680119.609999999</v>
      </c>
      <c r="D39" s="202" t="s">
        <v>538</v>
      </c>
      <c r="E39" s="201" t="s">
        <v>140</v>
      </c>
      <c r="F39" s="204" t="s">
        <v>873</v>
      </c>
    </row>
    <row r="40" spans="1:6" ht="28.5">
      <c r="A40" s="199" t="s">
        <v>543</v>
      </c>
      <c r="B40" s="198" t="s">
        <v>885</v>
      </c>
      <c r="C40" s="200">
        <v>6387719.9100000001</v>
      </c>
      <c r="D40" s="202" t="s">
        <v>546</v>
      </c>
      <c r="E40" s="201" t="s">
        <v>63</v>
      </c>
      <c r="F40" s="204" t="s">
        <v>873</v>
      </c>
    </row>
    <row r="41" spans="1:6" ht="28.5">
      <c r="A41" s="199" t="s">
        <v>560</v>
      </c>
      <c r="B41" s="198" t="s">
        <v>886</v>
      </c>
      <c r="C41" s="200">
        <v>29631096.460000005</v>
      </c>
      <c r="D41" s="202" t="s">
        <v>562</v>
      </c>
      <c r="E41" s="201" t="s">
        <v>121</v>
      </c>
      <c r="F41" s="204" t="s">
        <v>873</v>
      </c>
    </row>
    <row r="42" spans="1:6" ht="28.5">
      <c r="A42" s="199" t="s">
        <v>585</v>
      </c>
      <c r="B42" s="198" t="s">
        <v>886</v>
      </c>
      <c r="C42" s="200">
        <v>6349520.6699999999</v>
      </c>
      <c r="D42" s="202" t="s">
        <v>590</v>
      </c>
      <c r="E42" s="201" t="s">
        <v>121</v>
      </c>
      <c r="F42" s="204" t="s">
        <v>874</v>
      </c>
    </row>
  </sheetData>
  <pageMargins left="0.7" right="0.7" top="0.75" bottom="0.75" header="0.3" footer="0.3"/>
  <pageSetup orientation="landscape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/>
  <dimension ref="A14:F55"/>
  <sheetViews>
    <sheetView workbookViewId="0">
      <selection activeCell="K20" sqref="K20"/>
    </sheetView>
  </sheetViews>
  <sheetFormatPr baseColWidth="10" defaultRowHeight="12.75"/>
  <cols>
    <col min="1" max="1" width="14" customWidth="1"/>
    <col min="2" max="2" width="14.140625" customWidth="1"/>
    <col min="3" max="3" width="12.28515625" bestFit="1" customWidth="1"/>
    <col min="4" max="4" width="22.28515625" customWidth="1"/>
    <col min="5" max="5" width="18.42578125" customWidth="1"/>
    <col min="6" max="6" width="14.140625" customWidth="1"/>
  </cols>
  <sheetData>
    <row r="14" spans="1:6" ht="25.5">
      <c r="A14" s="193" t="s">
        <v>0</v>
      </c>
      <c r="B14" s="194" t="s">
        <v>846</v>
      </c>
      <c r="C14" s="195" t="s">
        <v>2</v>
      </c>
      <c r="D14" s="195" t="s">
        <v>8</v>
      </c>
      <c r="E14" s="196" t="s">
        <v>9</v>
      </c>
      <c r="F14" s="195" t="s">
        <v>870</v>
      </c>
    </row>
    <row r="15" spans="1:6" ht="28.5">
      <c r="A15" s="199" t="s">
        <v>33</v>
      </c>
      <c r="B15" s="198" t="s">
        <v>871</v>
      </c>
      <c r="C15" s="200">
        <v>23295844.800000001</v>
      </c>
      <c r="D15" s="202" t="s">
        <v>36</v>
      </c>
      <c r="E15" s="201" t="s">
        <v>37</v>
      </c>
      <c r="F15" s="204" t="s">
        <v>872</v>
      </c>
    </row>
    <row r="16" spans="1:6" ht="14.25">
      <c r="A16" s="199" t="s">
        <v>38</v>
      </c>
      <c r="B16" s="198" t="s">
        <v>871</v>
      </c>
      <c r="C16" s="200">
        <v>20383864.200000003</v>
      </c>
      <c r="D16" s="202" t="s">
        <v>40</v>
      </c>
      <c r="E16" s="201" t="s">
        <v>41</v>
      </c>
      <c r="F16" s="204" t="s">
        <v>873</v>
      </c>
    </row>
    <row r="17" spans="1:6" ht="28.5">
      <c r="A17" s="199" t="s">
        <v>42</v>
      </c>
      <c r="B17" s="198" t="s">
        <v>871</v>
      </c>
      <c r="C17" s="200">
        <v>14559903</v>
      </c>
      <c r="D17" s="202" t="s">
        <v>46</v>
      </c>
      <c r="E17" s="201" t="s">
        <v>41</v>
      </c>
      <c r="F17" s="204" t="s">
        <v>872</v>
      </c>
    </row>
    <row r="18" spans="1:6" ht="14.25">
      <c r="A18" s="199" t="s">
        <v>47</v>
      </c>
      <c r="B18" s="198" t="s">
        <v>871</v>
      </c>
      <c r="C18" s="200">
        <v>24751835.100000001</v>
      </c>
      <c r="D18" s="202" t="s">
        <v>49</v>
      </c>
      <c r="E18" s="201" t="s">
        <v>41</v>
      </c>
      <c r="F18" s="204" t="s">
        <v>874</v>
      </c>
    </row>
    <row r="19" spans="1:6" ht="14.25">
      <c r="A19" s="199" t="s">
        <v>50</v>
      </c>
      <c r="B19" s="198" t="s">
        <v>871</v>
      </c>
      <c r="C19" s="200">
        <v>18927873.900000002</v>
      </c>
      <c r="D19" s="202" t="s">
        <v>53</v>
      </c>
      <c r="E19" s="201" t="s">
        <v>37</v>
      </c>
      <c r="F19" s="204" t="s">
        <v>874</v>
      </c>
    </row>
    <row r="20" spans="1:6" ht="28.5">
      <c r="A20" s="199" t="s">
        <v>54</v>
      </c>
      <c r="B20" s="198" t="s">
        <v>875</v>
      </c>
      <c r="C20" s="200">
        <v>14740826.800000001</v>
      </c>
      <c r="D20" s="202" t="s">
        <v>56</v>
      </c>
      <c r="E20" s="201" t="s">
        <v>58</v>
      </c>
      <c r="F20" s="204" t="s">
        <v>873</v>
      </c>
    </row>
    <row r="21" spans="1:6" ht="42.75">
      <c r="A21" s="199" t="s">
        <v>64</v>
      </c>
      <c r="B21" s="198" t="s">
        <v>875</v>
      </c>
      <c r="C21" s="200">
        <v>41274315.040000007</v>
      </c>
      <c r="D21" s="202" t="s">
        <v>66</v>
      </c>
      <c r="E21" s="201" t="s">
        <v>58</v>
      </c>
      <c r="F21" s="204" t="s">
        <v>872</v>
      </c>
    </row>
    <row r="22" spans="1:6" ht="28.5">
      <c r="A22" s="199" t="s">
        <v>67</v>
      </c>
      <c r="B22" s="198" t="s">
        <v>875</v>
      </c>
      <c r="C22" s="200">
        <v>44222480.399999999</v>
      </c>
      <c r="D22" s="202" t="s">
        <v>69</v>
      </c>
      <c r="E22" s="201" t="s">
        <v>41</v>
      </c>
      <c r="F22" s="204" t="s">
        <v>872</v>
      </c>
    </row>
    <row r="23" spans="1:6" ht="28.5">
      <c r="A23" s="199" t="s">
        <v>71</v>
      </c>
      <c r="B23" s="198" t="s">
        <v>875</v>
      </c>
      <c r="C23" s="200">
        <v>29481653.600000001</v>
      </c>
      <c r="D23" s="202" t="s">
        <v>75</v>
      </c>
      <c r="E23" s="201" t="s">
        <v>37</v>
      </c>
      <c r="F23" s="204" t="s">
        <v>873</v>
      </c>
    </row>
    <row r="24" spans="1:6" ht="28.5">
      <c r="A24" s="199" t="s">
        <v>78</v>
      </c>
      <c r="B24" s="198" t="s">
        <v>876</v>
      </c>
      <c r="C24" s="200">
        <v>14934520.15</v>
      </c>
      <c r="D24" s="202" t="s">
        <v>83</v>
      </c>
      <c r="E24" s="201" t="s">
        <v>58</v>
      </c>
      <c r="F24" s="204" t="s">
        <v>872</v>
      </c>
    </row>
    <row r="25" spans="1:6" ht="14.25">
      <c r="A25" s="199" t="s">
        <v>87</v>
      </c>
      <c r="B25" s="198" t="s">
        <v>876</v>
      </c>
      <c r="C25" s="200">
        <v>13576836.5</v>
      </c>
      <c r="D25" s="202" t="s">
        <v>92</v>
      </c>
      <c r="E25" s="201" t="s">
        <v>41</v>
      </c>
      <c r="F25" s="204" t="s">
        <v>873</v>
      </c>
    </row>
    <row r="26" spans="1:6" ht="28.5">
      <c r="A26" s="199" t="s">
        <v>93</v>
      </c>
      <c r="B26" s="198" t="s">
        <v>876</v>
      </c>
      <c r="C26" s="200">
        <v>12219152.85</v>
      </c>
      <c r="D26" s="202" t="s">
        <v>95</v>
      </c>
      <c r="E26" s="201" t="s">
        <v>41</v>
      </c>
      <c r="F26" s="204" t="s">
        <v>872</v>
      </c>
    </row>
    <row r="27" spans="1:6" ht="14.25">
      <c r="A27" s="199" t="s">
        <v>96</v>
      </c>
      <c r="B27" s="198" t="s">
        <v>876</v>
      </c>
      <c r="C27" s="200">
        <v>10861469.200000001</v>
      </c>
      <c r="D27" s="202" t="s">
        <v>98</v>
      </c>
      <c r="E27" s="201" t="s">
        <v>37</v>
      </c>
      <c r="F27" s="204" t="s">
        <v>873</v>
      </c>
    </row>
    <row r="28" spans="1:6" ht="14.25">
      <c r="A28" s="199" t="s">
        <v>99</v>
      </c>
      <c r="B28" s="198" t="s">
        <v>876</v>
      </c>
      <c r="C28" s="200">
        <v>27153673</v>
      </c>
      <c r="D28" s="202" t="s">
        <v>101</v>
      </c>
      <c r="E28" s="201" t="s">
        <v>41</v>
      </c>
      <c r="F28" s="204" t="s">
        <v>874</v>
      </c>
    </row>
    <row r="29" spans="1:6" ht="14.25">
      <c r="A29" s="199" t="s">
        <v>115</v>
      </c>
      <c r="B29" s="198" t="s">
        <v>878</v>
      </c>
      <c r="C29" s="200">
        <v>57735937.200000003</v>
      </c>
      <c r="D29" s="202" t="s">
        <v>117</v>
      </c>
      <c r="E29" s="201" t="s">
        <v>41</v>
      </c>
      <c r="F29" s="204" t="s">
        <v>873</v>
      </c>
    </row>
    <row r="30" spans="1:6" ht="14.25">
      <c r="A30" s="199" t="s">
        <v>122</v>
      </c>
      <c r="B30" s="198" t="s">
        <v>878</v>
      </c>
      <c r="C30" s="200">
        <v>21650976.449999999</v>
      </c>
      <c r="D30" s="202" t="s">
        <v>124</v>
      </c>
      <c r="E30" s="201" t="s">
        <v>41</v>
      </c>
      <c r="F30" s="204" t="s">
        <v>872</v>
      </c>
    </row>
    <row r="31" spans="1:6" ht="42.75">
      <c r="A31" s="199" t="s">
        <v>144</v>
      </c>
      <c r="B31" s="198" t="s">
        <v>879</v>
      </c>
      <c r="C31" s="200">
        <v>70893495.5</v>
      </c>
      <c r="D31" s="202" t="s">
        <v>151</v>
      </c>
      <c r="E31" s="201" t="s">
        <v>37</v>
      </c>
      <c r="F31" s="204" t="s">
        <v>873</v>
      </c>
    </row>
    <row r="32" spans="1:6" ht="14.25">
      <c r="A32" s="199" t="s">
        <v>157</v>
      </c>
      <c r="B32" s="198" t="s">
        <v>879</v>
      </c>
      <c r="C32" s="200">
        <v>18432308.830000002</v>
      </c>
      <c r="D32" s="202" t="s">
        <v>163</v>
      </c>
      <c r="E32" s="201" t="s">
        <v>37</v>
      </c>
      <c r="F32" s="204" t="s">
        <v>874</v>
      </c>
    </row>
    <row r="33" spans="1:6" ht="14.25">
      <c r="A33" s="199" t="s">
        <v>175</v>
      </c>
      <c r="B33" s="198" t="s">
        <v>879</v>
      </c>
      <c r="C33" s="200">
        <v>7089349.5500000007</v>
      </c>
      <c r="D33" s="202" t="s">
        <v>179</v>
      </c>
      <c r="E33" s="201" t="s">
        <v>41</v>
      </c>
      <c r="F33" s="204" t="s">
        <v>877</v>
      </c>
    </row>
    <row r="34" spans="1:6" ht="28.5">
      <c r="A34" s="199" t="s">
        <v>191</v>
      </c>
      <c r="B34" s="198" t="s">
        <v>880</v>
      </c>
      <c r="C34" s="200">
        <v>13882415</v>
      </c>
      <c r="D34" s="202" t="s">
        <v>199</v>
      </c>
      <c r="E34" s="201" t="s">
        <v>58</v>
      </c>
      <c r="F34" s="204" t="s">
        <v>877</v>
      </c>
    </row>
    <row r="35" spans="1:6" ht="14.25">
      <c r="A35" s="199" t="s">
        <v>200</v>
      </c>
      <c r="B35" s="198" t="s">
        <v>880</v>
      </c>
      <c r="C35" s="200">
        <v>6941207.5</v>
      </c>
      <c r="D35" s="202" t="s">
        <v>208</v>
      </c>
      <c r="E35" s="201" t="s">
        <v>37</v>
      </c>
      <c r="F35" s="204" t="s">
        <v>874</v>
      </c>
    </row>
    <row r="36" spans="1:6" ht="28.5">
      <c r="A36" s="199" t="s">
        <v>212</v>
      </c>
      <c r="B36" s="198" t="s">
        <v>880</v>
      </c>
      <c r="C36" s="200">
        <v>8329449</v>
      </c>
      <c r="D36" s="202" t="s">
        <v>217</v>
      </c>
      <c r="E36" s="201" t="s">
        <v>37</v>
      </c>
      <c r="F36" s="204" t="s">
        <v>877</v>
      </c>
    </row>
    <row r="37" spans="1:6" ht="14.25">
      <c r="A37" s="199" t="s">
        <v>220</v>
      </c>
      <c r="B37" s="198" t="s">
        <v>880</v>
      </c>
      <c r="C37" s="200">
        <v>19435381</v>
      </c>
      <c r="D37" s="202" t="s">
        <v>222</v>
      </c>
      <c r="E37" s="201" t="s">
        <v>58</v>
      </c>
      <c r="F37" s="204" t="s">
        <v>877</v>
      </c>
    </row>
    <row r="38" spans="1:6" ht="14.25">
      <c r="A38" s="199" t="s">
        <v>231</v>
      </c>
      <c r="B38" s="198" t="s">
        <v>880</v>
      </c>
      <c r="C38" s="200">
        <v>4164724.5</v>
      </c>
      <c r="D38" s="202" t="s">
        <v>233</v>
      </c>
      <c r="E38" s="201" t="s">
        <v>37</v>
      </c>
      <c r="F38" s="204" t="s">
        <v>872</v>
      </c>
    </row>
    <row r="39" spans="1:6" ht="14.25">
      <c r="A39" s="199" t="s">
        <v>242</v>
      </c>
      <c r="B39" s="198" t="s">
        <v>880</v>
      </c>
      <c r="C39" s="200">
        <v>20823622.5</v>
      </c>
      <c r="D39" s="202" t="s">
        <v>249</v>
      </c>
      <c r="E39" s="201" t="s">
        <v>58</v>
      </c>
      <c r="F39" s="204" t="s">
        <v>874</v>
      </c>
    </row>
    <row r="40" spans="1:6" ht="57">
      <c r="A40" s="199" t="s">
        <v>272</v>
      </c>
      <c r="B40" s="198" t="s">
        <v>881</v>
      </c>
      <c r="C40" s="200">
        <v>96033522.199999988</v>
      </c>
      <c r="D40" s="202" t="s">
        <v>276</v>
      </c>
      <c r="E40" s="201" t="s">
        <v>58</v>
      </c>
      <c r="F40" s="204" t="s">
        <v>874</v>
      </c>
    </row>
    <row r="41" spans="1:6" ht="14.25">
      <c r="A41" s="199" t="s">
        <v>288</v>
      </c>
      <c r="B41" s="198" t="s">
        <v>882</v>
      </c>
      <c r="C41" s="200">
        <v>2940656.1</v>
      </c>
      <c r="D41" s="202" t="s">
        <v>291</v>
      </c>
      <c r="E41" s="201" t="s">
        <v>37</v>
      </c>
      <c r="F41" s="204" t="s">
        <v>873</v>
      </c>
    </row>
    <row r="42" spans="1:6" ht="14.25">
      <c r="A42" s="199" t="s">
        <v>295</v>
      </c>
      <c r="B42" s="198" t="s">
        <v>882</v>
      </c>
      <c r="C42" s="200">
        <v>29406561</v>
      </c>
      <c r="D42" s="202" t="s">
        <v>190</v>
      </c>
      <c r="E42" s="201" t="s">
        <v>41</v>
      </c>
      <c r="F42" s="204" t="s">
        <v>874</v>
      </c>
    </row>
    <row r="43" spans="1:6" ht="14.25">
      <c r="A43" s="199" t="s">
        <v>298</v>
      </c>
      <c r="B43" s="198" t="s">
        <v>882</v>
      </c>
      <c r="C43" s="200">
        <v>58813122</v>
      </c>
      <c r="D43" s="202" t="s">
        <v>303</v>
      </c>
      <c r="E43" s="201" t="s">
        <v>41</v>
      </c>
      <c r="F43" s="204" t="s">
        <v>877</v>
      </c>
    </row>
    <row r="44" spans="1:6" ht="14.25">
      <c r="A44" s="199" t="s">
        <v>325</v>
      </c>
      <c r="B44" s="198" t="s">
        <v>883</v>
      </c>
      <c r="C44" s="200">
        <v>76250777.5</v>
      </c>
      <c r="D44" s="205" t="s">
        <v>328</v>
      </c>
      <c r="E44" s="201" t="s">
        <v>37</v>
      </c>
      <c r="F44" s="204" t="s">
        <v>877</v>
      </c>
    </row>
    <row r="45" spans="1:6" ht="28.5">
      <c r="A45" s="199" t="s">
        <v>335</v>
      </c>
      <c r="B45" s="198" t="s">
        <v>883</v>
      </c>
      <c r="C45" s="200">
        <v>30500311</v>
      </c>
      <c r="D45" s="202" t="s">
        <v>337</v>
      </c>
      <c r="E45" s="201" t="s">
        <v>37</v>
      </c>
      <c r="F45" s="204" t="s">
        <v>877</v>
      </c>
    </row>
    <row r="46" spans="1:6" ht="14.25">
      <c r="A46" s="199" t="s">
        <v>338</v>
      </c>
      <c r="B46" s="198" t="s">
        <v>884</v>
      </c>
      <c r="C46" s="200">
        <v>43288855.349999994</v>
      </c>
      <c r="D46" s="202" t="s">
        <v>345</v>
      </c>
      <c r="E46" s="201" t="s">
        <v>41</v>
      </c>
      <c r="F46" s="204" t="s">
        <v>873</v>
      </c>
    </row>
    <row r="47" spans="1:6" ht="14.25">
      <c r="A47" s="199" t="s">
        <v>359</v>
      </c>
      <c r="B47" s="198" t="s">
        <v>884</v>
      </c>
      <c r="C47" s="200">
        <v>46274293.649999999</v>
      </c>
      <c r="D47" s="202" t="s">
        <v>363</v>
      </c>
      <c r="E47" s="201" t="s">
        <v>41</v>
      </c>
      <c r="F47" s="204" t="s">
        <v>872</v>
      </c>
    </row>
    <row r="48" spans="1:6" ht="28.5">
      <c r="A48" s="199" t="s">
        <v>365</v>
      </c>
      <c r="B48" s="198" t="s">
        <v>885</v>
      </c>
      <c r="C48" s="200">
        <v>58318280.800000004</v>
      </c>
      <c r="D48" s="202" t="s">
        <v>370</v>
      </c>
      <c r="E48" s="201" t="s">
        <v>58</v>
      </c>
      <c r="F48" s="204" t="s">
        <v>877</v>
      </c>
    </row>
    <row r="49" spans="1:6" ht="42.75">
      <c r="A49" s="199" t="s">
        <v>371</v>
      </c>
      <c r="B49" s="198" t="s">
        <v>885</v>
      </c>
      <c r="C49" s="200">
        <v>14579570.200000001</v>
      </c>
      <c r="D49" s="202" t="s">
        <v>376</v>
      </c>
      <c r="E49" s="201" t="s">
        <v>58</v>
      </c>
      <c r="F49" s="204" t="s">
        <v>873</v>
      </c>
    </row>
    <row r="50" spans="1:6" ht="28.5">
      <c r="A50" s="199" t="s">
        <v>385</v>
      </c>
      <c r="B50" s="198" t="s">
        <v>885</v>
      </c>
      <c r="C50" s="200">
        <v>23327312.32</v>
      </c>
      <c r="D50" s="202" t="s">
        <v>387</v>
      </c>
      <c r="E50" s="201" t="s">
        <v>37</v>
      </c>
      <c r="F50" s="204" t="s">
        <v>873</v>
      </c>
    </row>
    <row r="51" spans="1:6" ht="28.5">
      <c r="A51" s="199" t="s">
        <v>388</v>
      </c>
      <c r="B51" s="198" t="s">
        <v>885</v>
      </c>
      <c r="C51" s="200">
        <v>20411398.280000001</v>
      </c>
      <c r="D51" s="202" t="s">
        <v>394</v>
      </c>
      <c r="E51" s="201" t="s">
        <v>37</v>
      </c>
      <c r="F51" s="204" t="s">
        <v>874</v>
      </c>
    </row>
    <row r="52" spans="1:6" ht="28.5">
      <c r="A52" s="199" t="s">
        <v>395</v>
      </c>
      <c r="B52" s="198" t="s">
        <v>886</v>
      </c>
      <c r="C52" s="200">
        <v>6895198.0500000007</v>
      </c>
      <c r="D52" s="202" t="s">
        <v>401</v>
      </c>
      <c r="E52" s="201" t="s">
        <v>37</v>
      </c>
      <c r="F52" s="204" t="s">
        <v>877</v>
      </c>
    </row>
    <row r="53" spans="1:6" ht="14.25">
      <c r="A53" s="199" t="s">
        <v>410</v>
      </c>
      <c r="B53" s="198" t="s">
        <v>886</v>
      </c>
      <c r="C53" s="200">
        <v>12411356.49</v>
      </c>
      <c r="D53" s="202" t="s">
        <v>413</v>
      </c>
      <c r="E53" s="201" t="s">
        <v>37</v>
      </c>
      <c r="F53" s="204" t="s">
        <v>877</v>
      </c>
    </row>
    <row r="54" spans="1:6" ht="28.5">
      <c r="A54" s="199" t="s">
        <v>416</v>
      </c>
      <c r="B54" s="198" t="s">
        <v>886</v>
      </c>
      <c r="C54" s="200">
        <v>55161584.400000006</v>
      </c>
      <c r="D54" s="202" t="s">
        <v>420</v>
      </c>
      <c r="E54" s="201" t="s">
        <v>58</v>
      </c>
      <c r="F54" s="204" t="s">
        <v>877</v>
      </c>
    </row>
    <row r="55" spans="1:6" ht="14.25">
      <c r="A55" s="199" t="s">
        <v>428</v>
      </c>
      <c r="B55" s="198" t="s">
        <v>886</v>
      </c>
      <c r="C55" s="200">
        <v>26201752.59</v>
      </c>
      <c r="D55" s="202" t="s">
        <v>434</v>
      </c>
      <c r="E55" s="201" t="s">
        <v>41</v>
      </c>
      <c r="F55" s="204" t="s">
        <v>874</v>
      </c>
    </row>
  </sheetData>
  <pageMargins left="0.7" right="0.7" top="0.75" bottom="0.75" header="0.3" footer="0.3"/>
  <pageSetup orientation="landscape" verticalDpi="3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/>
  <dimension ref="A14:F54"/>
  <sheetViews>
    <sheetView workbookViewId="0">
      <selection activeCell="J20" sqref="J20"/>
    </sheetView>
  </sheetViews>
  <sheetFormatPr baseColWidth="10" defaultRowHeight="12.75"/>
  <cols>
    <col min="1" max="1" width="14.7109375" customWidth="1"/>
    <col min="2" max="2" width="15.42578125" customWidth="1"/>
    <col min="3" max="3" width="15" customWidth="1"/>
    <col min="4" max="4" width="20.28515625" customWidth="1"/>
    <col min="5" max="5" width="16.28515625" customWidth="1"/>
    <col min="6" max="6" width="13.85546875" bestFit="1" customWidth="1"/>
  </cols>
  <sheetData>
    <row r="14" spans="1:6" ht="25.5">
      <c r="A14" s="193" t="s">
        <v>0</v>
      </c>
      <c r="B14" s="194" t="s">
        <v>846</v>
      </c>
      <c r="C14" s="195" t="s">
        <v>2</v>
      </c>
      <c r="D14" s="195" t="s">
        <v>8</v>
      </c>
      <c r="E14" s="196" t="s">
        <v>9</v>
      </c>
      <c r="F14" s="195" t="s">
        <v>870</v>
      </c>
    </row>
    <row r="15" spans="1:6" ht="14.25">
      <c r="A15" s="197" t="s">
        <v>441</v>
      </c>
      <c r="B15" s="198" t="s">
        <v>871</v>
      </c>
      <c r="C15" s="200">
        <v>26629380.899999999</v>
      </c>
      <c r="D15" s="202" t="s">
        <v>443</v>
      </c>
      <c r="E15" s="201" t="s">
        <v>37</v>
      </c>
      <c r="F15" s="203" t="s">
        <v>874</v>
      </c>
    </row>
    <row r="16" spans="1:6" ht="14.25">
      <c r="A16" s="197" t="s">
        <v>444</v>
      </c>
      <c r="B16" s="198" t="s">
        <v>871</v>
      </c>
      <c r="C16" s="200">
        <v>42607009.439999998</v>
      </c>
      <c r="D16" s="202" t="s">
        <v>446</v>
      </c>
      <c r="E16" s="201" t="s">
        <v>37</v>
      </c>
      <c r="F16" s="203" t="s">
        <v>874</v>
      </c>
    </row>
    <row r="17" spans="1:6" ht="14.25">
      <c r="A17" s="197" t="s">
        <v>452</v>
      </c>
      <c r="B17" s="198" t="s">
        <v>871</v>
      </c>
      <c r="C17" s="200">
        <v>8876460.3000000007</v>
      </c>
      <c r="D17" s="202" t="s">
        <v>457</v>
      </c>
      <c r="E17" s="201" t="s">
        <v>41</v>
      </c>
      <c r="F17" s="203" t="s">
        <v>873</v>
      </c>
    </row>
    <row r="18" spans="1:6" ht="14.25">
      <c r="A18" s="197" t="s">
        <v>462</v>
      </c>
      <c r="B18" s="198" t="s">
        <v>875</v>
      </c>
      <c r="C18" s="200">
        <v>110581589.39999999</v>
      </c>
      <c r="D18" s="202" t="s">
        <v>466</v>
      </c>
      <c r="E18" s="201" t="s">
        <v>37</v>
      </c>
      <c r="F18" s="203" t="s">
        <v>877</v>
      </c>
    </row>
    <row r="19" spans="1:6" ht="42.75">
      <c r="A19" s="197" t="s">
        <v>472</v>
      </c>
      <c r="B19" s="198" t="s">
        <v>875</v>
      </c>
      <c r="C19" s="200">
        <v>27645397.349999998</v>
      </c>
      <c r="D19" s="202" t="s">
        <v>475</v>
      </c>
      <c r="E19" s="201" t="s">
        <v>58</v>
      </c>
      <c r="F19" s="203" t="s">
        <v>872</v>
      </c>
    </row>
    <row r="20" spans="1:6" ht="28.5">
      <c r="A20" s="197" t="s">
        <v>484</v>
      </c>
      <c r="B20" s="198" t="s">
        <v>876</v>
      </c>
      <c r="C20" s="200">
        <v>55085641.5</v>
      </c>
      <c r="D20" s="202" t="s">
        <v>488</v>
      </c>
      <c r="E20" s="201" t="s">
        <v>37</v>
      </c>
      <c r="F20" s="203" t="s">
        <v>872</v>
      </c>
    </row>
    <row r="21" spans="1:6" ht="14.25">
      <c r="A21" s="197" t="s">
        <v>503</v>
      </c>
      <c r="B21" s="198" t="s">
        <v>876</v>
      </c>
      <c r="C21" s="200">
        <v>91809402.5</v>
      </c>
      <c r="D21" s="202" t="s">
        <v>505</v>
      </c>
      <c r="E21" s="201" t="s">
        <v>37</v>
      </c>
      <c r="F21" s="203" t="s">
        <v>877</v>
      </c>
    </row>
    <row r="22" spans="1:6" ht="28.5">
      <c r="A22" s="197" t="s">
        <v>507</v>
      </c>
      <c r="B22" s="198" t="s">
        <v>876</v>
      </c>
      <c r="C22" s="200">
        <v>18361880.5</v>
      </c>
      <c r="D22" s="202" t="s">
        <v>512</v>
      </c>
      <c r="E22" s="201" t="s">
        <v>37</v>
      </c>
      <c r="F22" s="203" t="s">
        <v>874</v>
      </c>
    </row>
    <row r="23" spans="1:6" ht="28.5">
      <c r="A23" s="197" t="s">
        <v>513</v>
      </c>
      <c r="B23" s="198" t="s">
        <v>878</v>
      </c>
      <c r="C23" s="200">
        <v>8615065.0500000007</v>
      </c>
      <c r="D23" s="202" t="s">
        <v>515</v>
      </c>
      <c r="E23" s="201" t="s">
        <v>37</v>
      </c>
      <c r="F23" s="203" t="s">
        <v>877</v>
      </c>
    </row>
    <row r="24" spans="1:6" ht="42.75">
      <c r="A24" s="197" t="s">
        <v>530</v>
      </c>
      <c r="B24" s="198" t="s">
        <v>878</v>
      </c>
      <c r="C24" s="200">
        <v>20676156.120000001</v>
      </c>
      <c r="D24" s="202" t="s">
        <v>532</v>
      </c>
      <c r="E24" s="201" t="s">
        <v>41</v>
      </c>
      <c r="F24" s="203" t="s">
        <v>877</v>
      </c>
    </row>
    <row r="25" spans="1:6" ht="28.5">
      <c r="A25" s="197" t="s">
        <v>539</v>
      </c>
      <c r="B25" s="198" t="s">
        <v>878</v>
      </c>
      <c r="C25" s="200">
        <v>17230130.100000001</v>
      </c>
      <c r="D25" s="202" t="s">
        <v>541</v>
      </c>
      <c r="E25" s="201" t="s">
        <v>37</v>
      </c>
      <c r="F25" s="203" t="s">
        <v>877</v>
      </c>
    </row>
    <row r="26" spans="1:6" ht="28.5">
      <c r="A26" s="197" t="s">
        <v>547</v>
      </c>
      <c r="B26" s="198" t="s">
        <v>878</v>
      </c>
      <c r="C26" s="200">
        <v>12061091.07</v>
      </c>
      <c r="D26" s="202" t="s">
        <v>551</v>
      </c>
      <c r="E26" s="201" t="s">
        <v>37</v>
      </c>
      <c r="F26" s="203" t="s">
        <v>877</v>
      </c>
    </row>
    <row r="27" spans="1:6" ht="14.25">
      <c r="A27" s="197" t="s">
        <v>552</v>
      </c>
      <c r="B27" s="198" t="s">
        <v>879</v>
      </c>
      <c r="C27" s="200">
        <v>140229616.80000001</v>
      </c>
      <c r="D27" s="202" t="s">
        <v>557</v>
      </c>
      <c r="E27" s="201" t="s">
        <v>41</v>
      </c>
      <c r="F27" s="203" t="s">
        <v>873</v>
      </c>
    </row>
    <row r="28" spans="1:6" ht="14.25">
      <c r="A28" s="197" t="s">
        <v>563</v>
      </c>
      <c r="B28" s="198" t="s">
        <v>879</v>
      </c>
      <c r="C28" s="200">
        <v>10517221.26</v>
      </c>
      <c r="D28" s="202" t="s">
        <v>570</v>
      </c>
      <c r="E28" s="201" t="s">
        <v>37</v>
      </c>
      <c r="F28" s="203" t="s">
        <v>874</v>
      </c>
    </row>
    <row r="29" spans="1:6" ht="28.5">
      <c r="A29" s="197" t="s">
        <v>571</v>
      </c>
      <c r="B29" s="198" t="s">
        <v>879</v>
      </c>
      <c r="C29" s="200">
        <v>17528702.100000001</v>
      </c>
      <c r="D29" s="202" t="s">
        <v>575</v>
      </c>
      <c r="E29" s="201" t="s">
        <v>58</v>
      </c>
      <c r="F29" s="203" t="s">
        <v>874</v>
      </c>
    </row>
    <row r="30" spans="1:6" ht="14.25">
      <c r="A30" s="197" t="s">
        <v>576</v>
      </c>
      <c r="B30" s="198" t="s">
        <v>880</v>
      </c>
      <c r="C30" s="200">
        <v>19748181.960000001</v>
      </c>
      <c r="D30" s="202" t="s">
        <v>578</v>
      </c>
      <c r="E30" s="201" t="s">
        <v>37</v>
      </c>
      <c r="F30" s="203" t="s">
        <v>873</v>
      </c>
    </row>
    <row r="31" spans="1:6" ht="28.5">
      <c r="A31" s="197" t="s">
        <v>581</v>
      </c>
      <c r="B31" s="198" t="s">
        <v>880</v>
      </c>
      <c r="C31" s="200">
        <v>27976591.110000003</v>
      </c>
      <c r="D31" s="202" t="s">
        <v>584</v>
      </c>
      <c r="E31" s="201" t="s">
        <v>58</v>
      </c>
      <c r="F31" s="203" t="s">
        <v>877</v>
      </c>
    </row>
    <row r="32" spans="1:6" ht="28.5">
      <c r="A32" s="197" t="s">
        <v>591</v>
      </c>
      <c r="B32" s="198" t="s">
        <v>880</v>
      </c>
      <c r="C32" s="200">
        <v>31267954.77</v>
      </c>
      <c r="D32" s="202" t="s">
        <v>594</v>
      </c>
      <c r="E32" s="201" t="s">
        <v>58</v>
      </c>
      <c r="F32" s="203" t="s">
        <v>872</v>
      </c>
    </row>
    <row r="33" spans="1:6" ht="28.5">
      <c r="A33" s="197" t="s">
        <v>596</v>
      </c>
      <c r="B33" s="198" t="s">
        <v>880</v>
      </c>
      <c r="C33" s="200">
        <v>36205000.259999998</v>
      </c>
      <c r="D33" s="202" t="s">
        <v>599</v>
      </c>
      <c r="E33" s="201" t="s">
        <v>41</v>
      </c>
      <c r="F33" s="203" t="s">
        <v>872</v>
      </c>
    </row>
    <row r="34" spans="1:6" ht="14.25">
      <c r="A34" s="197" t="s">
        <v>600</v>
      </c>
      <c r="B34" s="198" t="s">
        <v>880</v>
      </c>
      <c r="C34" s="200">
        <v>29622272.939999998</v>
      </c>
      <c r="D34" s="202" t="s">
        <v>605</v>
      </c>
      <c r="E34" s="201" t="s">
        <v>58</v>
      </c>
      <c r="F34" s="203" t="s">
        <v>874</v>
      </c>
    </row>
    <row r="35" spans="1:6" ht="28.5">
      <c r="A35" s="197" t="s">
        <v>33</v>
      </c>
      <c r="B35" s="198" t="s">
        <v>881</v>
      </c>
      <c r="C35" s="200">
        <v>16661451.700000001</v>
      </c>
      <c r="D35" s="202" t="s">
        <v>36</v>
      </c>
      <c r="E35" s="201" t="s">
        <v>37</v>
      </c>
      <c r="F35" s="203" t="s">
        <v>877</v>
      </c>
    </row>
    <row r="36" spans="1:6" ht="14.25">
      <c r="A36" s="197" t="s">
        <v>38</v>
      </c>
      <c r="B36" s="198" t="s">
        <v>881</v>
      </c>
      <c r="C36" s="200">
        <v>6664580.6799999997</v>
      </c>
      <c r="D36" s="202" t="s">
        <v>40</v>
      </c>
      <c r="E36" s="201" t="s">
        <v>41</v>
      </c>
      <c r="F36" s="203" t="s">
        <v>877</v>
      </c>
    </row>
    <row r="37" spans="1:6" ht="28.5">
      <c r="A37" s="197" t="s">
        <v>42</v>
      </c>
      <c r="B37" s="198" t="s">
        <v>881</v>
      </c>
      <c r="C37" s="200">
        <v>9996871.0199999996</v>
      </c>
      <c r="D37" s="202" t="s">
        <v>46</v>
      </c>
      <c r="E37" s="201" t="s">
        <v>41</v>
      </c>
      <c r="F37" s="203" t="s">
        <v>877</v>
      </c>
    </row>
    <row r="38" spans="1:6" ht="14.25">
      <c r="A38" s="197" t="s">
        <v>47</v>
      </c>
      <c r="B38" s="198" t="s">
        <v>882</v>
      </c>
      <c r="C38" s="200">
        <v>50693557.799999997</v>
      </c>
      <c r="D38" s="202" t="s">
        <v>49</v>
      </c>
      <c r="E38" s="201" t="s">
        <v>41</v>
      </c>
      <c r="F38" s="203" t="s">
        <v>877</v>
      </c>
    </row>
    <row r="39" spans="1:6" ht="14.25">
      <c r="A39" s="197" t="s">
        <v>50</v>
      </c>
      <c r="B39" s="198" t="s">
        <v>882</v>
      </c>
      <c r="C39" s="200">
        <v>76040336.700000003</v>
      </c>
      <c r="D39" s="202" t="s">
        <v>53</v>
      </c>
      <c r="E39" s="201" t="s">
        <v>37</v>
      </c>
      <c r="F39" s="203" t="s">
        <v>873</v>
      </c>
    </row>
    <row r="40" spans="1:6" ht="28.5">
      <c r="A40" s="197" t="s">
        <v>54</v>
      </c>
      <c r="B40" s="198" t="s">
        <v>882</v>
      </c>
      <c r="C40" s="200">
        <v>42244631.5</v>
      </c>
      <c r="D40" s="202" t="s">
        <v>56</v>
      </c>
      <c r="E40" s="201" t="s">
        <v>58</v>
      </c>
      <c r="F40" s="203" t="s">
        <v>873</v>
      </c>
    </row>
    <row r="41" spans="1:6" ht="42.75">
      <c r="A41" s="197" t="s">
        <v>64</v>
      </c>
      <c r="B41" s="198" t="s">
        <v>883</v>
      </c>
      <c r="C41" s="200">
        <v>33593476.399999999</v>
      </c>
      <c r="D41" s="202" t="s">
        <v>66</v>
      </c>
      <c r="E41" s="201" t="s">
        <v>58</v>
      </c>
      <c r="F41" s="203" t="s">
        <v>873</v>
      </c>
    </row>
    <row r="42" spans="1:6" ht="28.5">
      <c r="A42" s="197" t="s">
        <v>67</v>
      </c>
      <c r="B42" s="198" t="s">
        <v>883</v>
      </c>
      <c r="C42" s="200">
        <v>30234128.759999998</v>
      </c>
      <c r="D42" s="202" t="s">
        <v>69</v>
      </c>
      <c r="E42" s="201" t="s">
        <v>41</v>
      </c>
      <c r="F42" s="203" t="s">
        <v>877</v>
      </c>
    </row>
    <row r="43" spans="1:6" ht="42.75">
      <c r="A43" s="197" t="s">
        <v>71</v>
      </c>
      <c r="B43" s="198" t="s">
        <v>883</v>
      </c>
      <c r="C43" s="200">
        <v>58788583.699999996</v>
      </c>
      <c r="D43" s="202" t="s">
        <v>75</v>
      </c>
      <c r="E43" s="201" t="s">
        <v>37</v>
      </c>
      <c r="F43" s="203" t="s">
        <v>873</v>
      </c>
    </row>
    <row r="44" spans="1:6" ht="28.5">
      <c r="A44" s="197" t="s">
        <v>78</v>
      </c>
      <c r="B44" s="198" t="s">
        <v>883</v>
      </c>
      <c r="C44" s="200">
        <v>25195107.300000001</v>
      </c>
      <c r="D44" s="202" t="s">
        <v>83</v>
      </c>
      <c r="E44" s="201" t="s">
        <v>58</v>
      </c>
      <c r="F44" s="203" t="s">
        <v>873</v>
      </c>
    </row>
    <row r="45" spans="1:6" ht="14.25">
      <c r="A45" s="197" t="s">
        <v>87</v>
      </c>
      <c r="B45" s="198" t="s">
        <v>884</v>
      </c>
      <c r="C45" s="200">
        <v>12755369.6</v>
      </c>
      <c r="D45" s="202" t="s">
        <v>92</v>
      </c>
      <c r="E45" s="201" t="s">
        <v>41</v>
      </c>
      <c r="F45" s="203" t="s">
        <v>873</v>
      </c>
    </row>
    <row r="46" spans="1:6" ht="28.5">
      <c r="A46" s="197" t="s">
        <v>93</v>
      </c>
      <c r="B46" s="198" t="s">
        <v>884</v>
      </c>
      <c r="C46" s="200">
        <v>3188842.4</v>
      </c>
      <c r="D46" s="202" t="s">
        <v>95</v>
      </c>
      <c r="E46" s="201" t="s">
        <v>41</v>
      </c>
      <c r="F46" s="203" t="s">
        <v>873</v>
      </c>
    </row>
    <row r="47" spans="1:6" ht="14.25">
      <c r="A47" s="197" t="s">
        <v>96</v>
      </c>
      <c r="B47" s="198" t="s">
        <v>884</v>
      </c>
      <c r="C47" s="200">
        <v>4783263.5999999996</v>
      </c>
      <c r="D47" s="202" t="s">
        <v>98</v>
      </c>
      <c r="E47" s="201" t="s">
        <v>37</v>
      </c>
      <c r="F47" s="203" t="s">
        <v>877</v>
      </c>
    </row>
    <row r="48" spans="1:6" ht="14.25">
      <c r="A48" s="197" t="s">
        <v>99</v>
      </c>
      <c r="B48" s="198" t="s">
        <v>884</v>
      </c>
      <c r="C48" s="200">
        <v>11160948.4</v>
      </c>
      <c r="D48" s="202" t="s">
        <v>101</v>
      </c>
      <c r="E48" s="201" t="s">
        <v>41</v>
      </c>
      <c r="F48" s="203" t="s">
        <v>873</v>
      </c>
    </row>
    <row r="49" spans="1:6" ht="14.25">
      <c r="A49" s="197" t="s">
        <v>115</v>
      </c>
      <c r="B49" s="198" t="s">
        <v>884</v>
      </c>
      <c r="C49" s="200">
        <v>33482845.199999999</v>
      </c>
      <c r="D49" s="202" t="s">
        <v>117</v>
      </c>
      <c r="E49" s="201" t="s">
        <v>41</v>
      </c>
      <c r="F49" s="203" t="s">
        <v>877</v>
      </c>
    </row>
    <row r="50" spans="1:6" ht="14.25">
      <c r="A50" s="197" t="s">
        <v>122</v>
      </c>
      <c r="B50" s="198" t="s">
        <v>885</v>
      </c>
      <c r="C50" s="200">
        <v>49485303.899999999</v>
      </c>
      <c r="D50" s="202" t="s">
        <v>124</v>
      </c>
      <c r="E50" s="201" t="s">
        <v>41</v>
      </c>
      <c r="F50" s="203" t="s">
        <v>877</v>
      </c>
    </row>
    <row r="51" spans="1:6" ht="42.75">
      <c r="A51" s="197" t="s">
        <v>144</v>
      </c>
      <c r="B51" s="198" t="s">
        <v>886</v>
      </c>
      <c r="C51" s="200">
        <v>16664442.700000001</v>
      </c>
      <c r="D51" s="202" t="s">
        <v>151</v>
      </c>
      <c r="E51" s="201" t="s">
        <v>37</v>
      </c>
      <c r="F51" s="203" t="s">
        <v>877</v>
      </c>
    </row>
    <row r="52" spans="1:6" ht="14.25">
      <c r="A52" s="197" t="s">
        <v>157</v>
      </c>
      <c r="B52" s="198" t="s">
        <v>886</v>
      </c>
      <c r="C52" s="200">
        <v>11665109.890000001</v>
      </c>
      <c r="D52" s="202" t="s">
        <v>163</v>
      </c>
      <c r="E52" s="201" t="s">
        <v>37</v>
      </c>
      <c r="F52" s="203" t="s">
        <v>873</v>
      </c>
    </row>
    <row r="53" spans="1:6" ht="14.25">
      <c r="A53" s="197" t="s">
        <v>175</v>
      </c>
      <c r="B53" s="198" t="s">
        <v>886</v>
      </c>
      <c r="C53" s="200">
        <v>41661106.75</v>
      </c>
      <c r="D53" s="202" t="s">
        <v>179</v>
      </c>
      <c r="E53" s="201" t="s">
        <v>41</v>
      </c>
      <c r="F53" s="203" t="s">
        <v>877</v>
      </c>
    </row>
    <row r="54" spans="1:6" ht="28.5">
      <c r="A54" s="197" t="s">
        <v>191</v>
      </c>
      <c r="B54" s="198" t="s">
        <v>886</v>
      </c>
      <c r="C54" s="200">
        <v>34995329.670000002</v>
      </c>
      <c r="D54" s="202" t="s">
        <v>199</v>
      </c>
      <c r="E54" s="201" t="s">
        <v>58</v>
      </c>
      <c r="F54" s="203" t="s">
        <v>877</v>
      </c>
    </row>
  </sheetData>
  <pageMargins left="0.7" right="0.7" top="0.75" bottom="0.75" header="0.3" footer="0.3"/>
  <pageSetup orientation="landscape" verticalDpi="3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/>
  <dimension ref="A14:F52"/>
  <sheetViews>
    <sheetView topLeftCell="A35" workbookViewId="0">
      <selection activeCell="A14" sqref="A14"/>
    </sheetView>
  </sheetViews>
  <sheetFormatPr baseColWidth="10" defaultRowHeight="12.75"/>
  <cols>
    <col min="1" max="1" width="15.42578125" customWidth="1"/>
    <col min="2" max="2" width="14" customWidth="1"/>
    <col min="3" max="3" width="14.7109375" customWidth="1"/>
    <col min="4" max="4" width="20.42578125" customWidth="1"/>
    <col min="5" max="5" width="15.5703125" customWidth="1"/>
    <col min="6" max="6" width="13.7109375" customWidth="1"/>
  </cols>
  <sheetData>
    <row r="14" spans="1:6" ht="25.5">
      <c r="A14" s="193" t="s">
        <v>0</v>
      </c>
      <c r="B14" s="194" t="s">
        <v>846</v>
      </c>
      <c r="C14" s="195" t="s">
        <v>2</v>
      </c>
      <c r="D14" s="195" t="s">
        <v>8</v>
      </c>
      <c r="E14" s="196" t="s">
        <v>9</v>
      </c>
      <c r="F14" s="195" t="s">
        <v>870</v>
      </c>
    </row>
    <row r="15" spans="1:6" ht="14.25">
      <c r="A15" s="197" t="s">
        <v>200</v>
      </c>
      <c r="B15" s="198" t="s">
        <v>871</v>
      </c>
      <c r="C15" s="200">
        <v>64917247.5</v>
      </c>
      <c r="D15" s="202" t="s">
        <v>208</v>
      </c>
      <c r="E15" s="201" t="s">
        <v>37</v>
      </c>
      <c r="F15" s="203" t="s">
        <v>874</v>
      </c>
    </row>
    <row r="16" spans="1:6" ht="28.5">
      <c r="A16" s="197" t="s">
        <v>212</v>
      </c>
      <c r="B16" s="198" t="s">
        <v>871</v>
      </c>
      <c r="C16" s="200">
        <v>108195412.5</v>
      </c>
      <c r="D16" s="202" t="s">
        <v>217</v>
      </c>
      <c r="E16" s="201" t="s">
        <v>37</v>
      </c>
      <c r="F16" s="203" t="s">
        <v>877</v>
      </c>
    </row>
    <row r="17" spans="1:6" ht="14.25">
      <c r="A17" s="197" t="s">
        <v>220</v>
      </c>
      <c r="B17" s="198" t="s">
        <v>871</v>
      </c>
      <c r="C17" s="200">
        <v>21639082.5</v>
      </c>
      <c r="D17" s="202" t="s">
        <v>222</v>
      </c>
      <c r="E17" s="201" t="s">
        <v>58</v>
      </c>
      <c r="F17" s="203" t="s">
        <v>877</v>
      </c>
    </row>
    <row r="18" spans="1:6" ht="14.25">
      <c r="A18" s="197" t="s">
        <v>231</v>
      </c>
      <c r="B18" s="198" t="s">
        <v>871</v>
      </c>
      <c r="C18" s="200">
        <v>17311266</v>
      </c>
      <c r="D18" s="202" t="s">
        <v>233</v>
      </c>
      <c r="E18" s="201" t="s">
        <v>37</v>
      </c>
      <c r="F18" s="203" t="s">
        <v>877</v>
      </c>
    </row>
    <row r="19" spans="1:6" ht="14.25">
      <c r="A19" s="197" t="s">
        <v>242</v>
      </c>
      <c r="B19" s="198" t="s">
        <v>875</v>
      </c>
      <c r="C19" s="200">
        <v>64693579.199999996</v>
      </c>
      <c r="D19" s="202" t="s">
        <v>249</v>
      </c>
      <c r="E19" s="201" t="s">
        <v>58</v>
      </c>
      <c r="F19" s="203" t="s">
        <v>872</v>
      </c>
    </row>
    <row r="20" spans="1:6" ht="71.25">
      <c r="A20" s="197" t="s">
        <v>272</v>
      </c>
      <c r="B20" s="198" t="s">
        <v>876</v>
      </c>
      <c r="C20" s="200">
        <v>23027547.18</v>
      </c>
      <c r="D20" s="202" t="s">
        <v>276</v>
      </c>
      <c r="E20" s="201" t="s">
        <v>58</v>
      </c>
      <c r="F20" s="203" t="s">
        <v>873</v>
      </c>
    </row>
    <row r="21" spans="1:6" ht="14.25">
      <c r="A21" s="197" t="s">
        <v>288</v>
      </c>
      <c r="B21" s="198" t="s">
        <v>876</v>
      </c>
      <c r="C21" s="200">
        <v>41868267.600000001</v>
      </c>
      <c r="D21" s="202" t="s">
        <v>291</v>
      </c>
      <c r="E21" s="201" t="s">
        <v>37</v>
      </c>
      <c r="F21" s="203" t="s">
        <v>873</v>
      </c>
    </row>
    <row r="22" spans="1:6" ht="14.25">
      <c r="A22" s="197" t="s">
        <v>295</v>
      </c>
      <c r="B22" s="198" t="s">
        <v>876</v>
      </c>
      <c r="C22" s="200">
        <v>18840720.419999998</v>
      </c>
      <c r="D22" s="202" t="s">
        <v>190</v>
      </c>
      <c r="E22" s="201" t="s">
        <v>41</v>
      </c>
      <c r="F22" s="203" t="s">
        <v>874</v>
      </c>
    </row>
    <row r="23" spans="1:6" ht="14.25">
      <c r="A23" s="197" t="s">
        <v>298</v>
      </c>
      <c r="B23" s="198" t="s">
        <v>878</v>
      </c>
      <c r="C23" s="200">
        <v>9665576.9500000011</v>
      </c>
      <c r="D23" s="202" t="s">
        <v>303</v>
      </c>
      <c r="E23" s="201" t="s">
        <v>41</v>
      </c>
      <c r="F23" s="203" t="s">
        <v>872</v>
      </c>
    </row>
    <row r="24" spans="1:6" ht="14.25">
      <c r="A24" s="197" t="s">
        <v>325</v>
      </c>
      <c r="B24" s="198" t="s">
        <v>878</v>
      </c>
      <c r="C24" s="200">
        <v>57993461.699999996</v>
      </c>
      <c r="D24" s="205" t="s">
        <v>328</v>
      </c>
      <c r="E24" s="201" t="s">
        <v>37</v>
      </c>
      <c r="F24" s="203" t="s">
        <v>873</v>
      </c>
    </row>
    <row r="25" spans="1:6" ht="28.5">
      <c r="A25" s="197" t="s">
        <v>335</v>
      </c>
      <c r="B25" s="198" t="s">
        <v>887</v>
      </c>
      <c r="C25" s="200">
        <v>123060114</v>
      </c>
      <c r="D25" s="202" t="s">
        <v>337</v>
      </c>
      <c r="E25" s="201" t="s">
        <v>37</v>
      </c>
      <c r="F25" s="203" t="s">
        <v>872</v>
      </c>
    </row>
    <row r="26" spans="1:6" ht="14.25">
      <c r="A26" s="197" t="s">
        <v>338</v>
      </c>
      <c r="B26" s="198" t="s">
        <v>879</v>
      </c>
      <c r="C26" s="200">
        <v>10255009.5</v>
      </c>
      <c r="D26" s="202" t="s">
        <v>345</v>
      </c>
      <c r="E26" s="201" t="s">
        <v>41</v>
      </c>
      <c r="F26" s="203" t="s">
        <v>877</v>
      </c>
    </row>
    <row r="27" spans="1:6" ht="14.25">
      <c r="A27" s="197" t="s">
        <v>359</v>
      </c>
      <c r="B27" s="198" t="s">
        <v>880</v>
      </c>
      <c r="C27" s="200">
        <v>15199007.880000001</v>
      </c>
      <c r="D27" s="202" t="s">
        <v>363</v>
      </c>
      <c r="E27" s="201" t="s">
        <v>41</v>
      </c>
      <c r="F27" s="203" t="s">
        <v>877</v>
      </c>
    </row>
    <row r="28" spans="1:6" ht="28.5">
      <c r="A28" s="197" t="s">
        <v>365</v>
      </c>
      <c r="B28" s="198" t="s">
        <v>880</v>
      </c>
      <c r="C28" s="200">
        <v>6513860.5199999996</v>
      </c>
      <c r="D28" s="202" t="s">
        <v>370</v>
      </c>
      <c r="E28" s="201" t="s">
        <v>58</v>
      </c>
      <c r="F28" s="203" t="s">
        <v>872</v>
      </c>
    </row>
    <row r="29" spans="1:6" ht="42.75">
      <c r="A29" s="197" t="s">
        <v>371</v>
      </c>
      <c r="B29" s="198" t="s">
        <v>880</v>
      </c>
      <c r="C29" s="200">
        <v>32569302.599999998</v>
      </c>
      <c r="D29" s="202" t="s">
        <v>376</v>
      </c>
      <c r="E29" s="201" t="s">
        <v>58</v>
      </c>
      <c r="F29" s="203" t="s">
        <v>874</v>
      </c>
    </row>
    <row r="30" spans="1:6" ht="28.5">
      <c r="A30" s="197" t="s">
        <v>385</v>
      </c>
      <c r="B30" s="198" t="s">
        <v>880</v>
      </c>
      <c r="C30" s="200">
        <v>86851473.600000009</v>
      </c>
      <c r="D30" s="202" t="s">
        <v>387</v>
      </c>
      <c r="E30" s="201" t="s">
        <v>37</v>
      </c>
      <c r="F30" s="203" t="s">
        <v>873</v>
      </c>
    </row>
    <row r="31" spans="1:6" ht="28.5">
      <c r="A31" s="197" t="s">
        <v>388</v>
      </c>
      <c r="B31" s="198" t="s">
        <v>880</v>
      </c>
      <c r="C31" s="200">
        <v>21712868.400000002</v>
      </c>
      <c r="D31" s="202" t="s">
        <v>394</v>
      </c>
      <c r="E31" s="201" t="s">
        <v>37</v>
      </c>
      <c r="F31" s="203" t="s">
        <v>873</v>
      </c>
    </row>
    <row r="32" spans="1:6" ht="28.5">
      <c r="A32" s="197" t="s">
        <v>395</v>
      </c>
      <c r="B32" s="198" t="s">
        <v>881</v>
      </c>
      <c r="C32" s="200">
        <v>65643525.299999997</v>
      </c>
      <c r="D32" s="202" t="s">
        <v>401</v>
      </c>
      <c r="E32" s="201" t="s">
        <v>37</v>
      </c>
      <c r="F32" s="203" t="s">
        <v>872</v>
      </c>
    </row>
    <row r="33" spans="1:6" ht="14.25">
      <c r="A33" s="197" t="s">
        <v>410</v>
      </c>
      <c r="B33" s="198" t="s">
        <v>881</v>
      </c>
      <c r="C33" s="200">
        <v>32821762.649999999</v>
      </c>
      <c r="D33" s="202" t="s">
        <v>413</v>
      </c>
      <c r="E33" s="201" t="s">
        <v>37</v>
      </c>
      <c r="F33" s="203" t="s">
        <v>877</v>
      </c>
    </row>
    <row r="34" spans="1:6" ht="42.75">
      <c r="A34" s="197" t="s">
        <v>416</v>
      </c>
      <c r="B34" s="198" t="s">
        <v>881</v>
      </c>
      <c r="C34" s="200">
        <v>41574232.689999998</v>
      </c>
      <c r="D34" s="202" t="s">
        <v>420</v>
      </c>
      <c r="E34" s="201" t="s">
        <v>58</v>
      </c>
      <c r="F34" s="203" t="s">
        <v>877</v>
      </c>
    </row>
    <row r="35" spans="1:6" ht="14.25">
      <c r="A35" s="197" t="s">
        <v>428</v>
      </c>
      <c r="B35" s="198" t="s">
        <v>881</v>
      </c>
      <c r="C35" s="200">
        <v>21881175.100000001</v>
      </c>
      <c r="D35" s="202" t="s">
        <v>434</v>
      </c>
      <c r="E35" s="201" t="s">
        <v>41</v>
      </c>
      <c r="F35" s="203" t="s">
        <v>874</v>
      </c>
    </row>
    <row r="36" spans="1:6" ht="14.25">
      <c r="A36" s="197" t="s">
        <v>441</v>
      </c>
      <c r="B36" s="198" t="s">
        <v>882</v>
      </c>
      <c r="C36" s="200">
        <v>39979929.600000001</v>
      </c>
      <c r="D36" s="202" t="s">
        <v>443</v>
      </c>
      <c r="E36" s="201" t="s">
        <v>37</v>
      </c>
      <c r="F36" s="203" t="s">
        <v>873</v>
      </c>
    </row>
    <row r="37" spans="1:6" ht="14.25">
      <c r="A37" s="197" t="s">
        <v>444</v>
      </c>
      <c r="B37" s="198" t="s">
        <v>882</v>
      </c>
      <c r="C37" s="200">
        <v>59969894.399999999</v>
      </c>
      <c r="D37" s="202" t="s">
        <v>446</v>
      </c>
      <c r="E37" s="201" t="s">
        <v>37</v>
      </c>
      <c r="F37" s="203" t="s">
        <v>873</v>
      </c>
    </row>
    <row r="38" spans="1:6" ht="14.25">
      <c r="A38" s="197" t="s">
        <v>452</v>
      </c>
      <c r="B38" s="198" t="s">
        <v>882</v>
      </c>
      <c r="C38" s="200">
        <v>7995985.9199999999</v>
      </c>
      <c r="D38" s="202" t="s">
        <v>457</v>
      </c>
      <c r="E38" s="201" t="s">
        <v>41</v>
      </c>
      <c r="F38" s="203" t="s">
        <v>877</v>
      </c>
    </row>
    <row r="39" spans="1:6" ht="14.25">
      <c r="A39" s="197" t="s">
        <v>462</v>
      </c>
      <c r="B39" s="198" t="s">
        <v>883</v>
      </c>
      <c r="C39" s="200">
        <v>86176657.200000003</v>
      </c>
      <c r="D39" s="202" t="s">
        <v>466</v>
      </c>
      <c r="E39" s="201" t="s">
        <v>37</v>
      </c>
      <c r="F39" s="203" t="s">
        <v>877</v>
      </c>
    </row>
    <row r="40" spans="1:6" ht="42.75">
      <c r="A40" s="197" t="s">
        <v>472</v>
      </c>
      <c r="B40" s="198" t="s">
        <v>883</v>
      </c>
      <c r="C40" s="200">
        <v>15080915.010000002</v>
      </c>
      <c r="D40" s="202" t="s">
        <v>475</v>
      </c>
      <c r="E40" s="201" t="s">
        <v>58</v>
      </c>
      <c r="F40" s="203" t="s">
        <v>874</v>
      </c>
    </row>
    <row r="41" spans="1:6" ht="28.5">
      <c r="A41" s="197" t="s">
        <v>484</v>
      </c>
      <c r="B41" s="198" t="s">
        <v>883</v>
      </c>
      <c r="C41" s="200">
        <v>28007413.59</v>
      </c>
      <c r="D41" s="202" t="s">
        <v>488</v>
      </c>
      <c r="E41" s="201" t="s">
        <v>37</v>
      </c>
      <c r="F41" s="203" t="s">
        <v>874</v>
      </c>
    </row>
    <row r="42" spans="1:6" ht="14.25">
      <c r="A42" s="197" t="s">
        <v>503</v>
      </c>
      <c r="B42" s="198" t="s">
        <v>884</v>
      </c>
      <c r="C42" s="200">
        <v>12985041.959999999</v>
      </c>
      <c r="D42" s="202" t="s">
        <v>505</v>
      </c>
      <c r="E42" s="201" t="s">
        <v>37</v>
      </c>
      <c r="F42" s="203" t="s">
        <v>872</v>
      </c>
    </row>
    <row r="43" spans="1:6" ht="28.5">
      <c r="A43" s="197" t="s">
        <v>507</v>
      </c>
      <c r="B43" s="198" t="s">
        <v>884</v>
      </c>
      <c r="C43" s="200">
        <v>43283473.200000003</v>
      </c>
      <c r="D43" s="202" t="s">
        <v>512</v>
      </c>
      <c r="E43" s="201" t="s">
        <v>37</v>
      </c>
      <c r="F43" s="203" t="s">
        <v>877</v>
      </c>
    </row>
    <row r="44" spans="1:6" ht="28.5">
      <c r="A44" s="197" t="s">
        <v>513</v>
      </c>
      <c r="B44" s="198" t="s">
        <v>884</v>
      </c>
      <c r="C44" s="200">
        <v>32462604.899999999</v>
      </c>
      <c r="D44" s="202" t="s">
        <v>515</v>
      </c>
      <c r="E44" s="201" t="s">
        <v>37</v>
      </c>
      <c r="F44" s="203" t="s">
        <v>874</v>
      </c>
    </row>
    <row r="45" spans="1:6" ht="42.75">
      <c r="A45" s="197" t="s">
        <v>530</v>
      </c>
      <c r="B45" s="198" t="s">
        <v>885</v>
      </c>
      <c r="C45" s="200">
        <v>25550879.640000001</v>
      </c>
      <c r="D45" s="202" t="s">
        <v>532</v>
      </c>
      <c r="E45" s="201" t="s">
        <v>41</v>
      </c>
      <c r="F45" s="203" t="s">
        <v>877</v>
      </c>
    </row>
    <row r="46" spans="1:6" ht="28.5">
      <c r="A46" s="197" t="s">
        <v>539</v>
      </c>
      <c r="B46" s="198" t="s">
        <v>885</v>
      </c>
      <c r="C46" s="200">
        <v>42584799.400000006</v>
      </c>
      <c r="D46" s="202" t="s">
        <v>541</v>
      </c>
      <c r="E46" s="201" t="s">
        <v>37</v>
      </c>
      <c r="F46" s="203" t="s">
        <v>877</v>
      </c>
    </row>
    <row r="47" spans="1:6" ht="28.5">
      <c r="A47" s="197" t="s">
        <v>547</v>
      </c>
      <c r="B47" s="198" t="s">
        <v>885</v>
      </c>
      <c r="C47" s="200">
        <v>14904679.790000001</v>
      </c>
      <c r="D47" s="202" t="s">
        <v>551</v>
      </c>
      <c r="E47" s="201" t="s">
        <v>37</v>
      </c>
      <c r="F47" s="203" t="s">
        <v>872</v>
      </c>
    </row>
    <row r="48" spans="1:6" ht="14.25">
      <c r="A48" s="197" t="s">
        <v>552</v>
      </c>
      <c r="B48" s="198" t="s">
        <v>885</v>
      </c>
      <c r="C48" s="200">
        <v>95815798.650000006</v>
      </c>
      <c r="D48" s="202" t="s">
        <v>557</v>
      </c>
      <c r="E48" s="201" t="s">
        <v>41</v>
      </c>
      <c r="F48" s="203" t="s">
        <v>874</v>
      </c>
    </row>
    <row r="49" spans="1:6" ht="14.25">
      <c r="A49" s="197" t="s">
        <v>563</v>
      </c>
      <c r="B49" s="198" t="s">
        <v>886</v>
      </c>
      <c r="C49" s="200">
        <v>33864110.240000002</v>
      </c>
      <c r="D49" s="202" t="s">
        <v>570</v>
      </c>
      <c r="E49" s="201" t="s">
        <v>37</v>
      </c>
      <c r="F49" s="203" t="s">
        <v>877</v>
      </c>
    </row>
    <row r="50" spans="1:6" ht="28.5">
      <c r="A50" s="197" t="s">
        <v>571</v>
      </c>
      <c r="B50" s="198" t="s">
        <v>886</v>
      </c>
      <c r="C50" s="200">
        <v>52912672.25</v>
      </c>
      <c r="D50" s="202" t="s">
        <v>575</v>
      </c>
      <c r="E50" s="201" t="s">
        <v>58</v>
      </c>
      <c r="F50" s="203" t="s">
        <v>872</v>
      </c>
    </row>
    <row r="51" spans="1:6" ht="14.25">
      <c r="A51" s="197" t="s">
        <v>576</v>
      </c>
      <c r="B51" s="198" t="s">
        <v>886</v>
      </c>
      <c r="C51" s="200">
        <v>31747603.349999998</v>
      </c>
      <c r="D51" s="202" t="s">
        <v>578</v>
      </c>
      <c r="E51" s="201" t="s">
        <v>37</v>
      </c>
      <c r="F51" s="203" t="s">
        <v>872</v>
      </c>
    </row>
    <row r="52" spans="1:6" ht="28.5">
      <c r="A52" s="197" t="s">
        <v>581</v>
      </c>
      <c r="B52" s="198" t="s">
        <v>886</v>
      </c>
      <c r="C52" s="200">
        <v>57145686.030000001</v>
      </c>
      <c r="D52" s="202" t="s">
        <v>584</v>
      </c>
      <c r="E52" s="201" t="s">
        <v>58</v>
      </c>
      <c r="F52" s="203" t="s">
        <v>872</v>
      </c>
    </row>
  </sheetData>
  <pageMargins left="0.7" right="0.7" top="0.75" bottom="0.75" header="0.3" footer="0.3"/>
  <pageSetup orientation="landscape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6"/>
  <dimension ref="A14:F42"/>
  <sheetViews>
    <sheetView workbookViewId="0">
      <selection activeCell="G1" sqref="G1"/>
    </sheetView>
  </sheetViews>
  <sheetFormatPr baseColWidth="10" defaultRowHeight="12.75"/>
  <cols>
    <col min="1" max="1" width="14.5703125" customWidth="1"/>
    <col min="2" max="2" width="14.28515625" customWidth="1"/>
    <col min="3" max="3" width="15.140625" customWidth="1"/>
    <col min="4" max="4" width="20.140625" customWidth="1"/>
    <col min="5" max="5" width="16" customWidth="1"/>
    <col min="6" max="6" width="13.140625" customWidth="1"/>
  </cols>
  <sheetData>
    <row r="14" spans="1:6" ht="25.5">
      <c r="A14" s="206" t="s">
        <v>0</v>
      </c>
      <c r="B14" s="207" t="s">
        <v>846</v>
      </c>
      <c r="C14" s="208" t="s">
        <v>2</v>
      </c>
      <c r="D14" s="208" t="s">
        <v>8</v>
      </c>
      <c r="E14" s="209" t="s">
        <v>9</v>
      </c>
      <c r="F14" s="208" t="s">
        <v>870</v>
      </c>
    </row>
    <row r="15" spans="1:6" ht="28.5">
      <c r="A15" s="197" t="s">
        <v>591</v>
      </c>
      <c r="B15" s="198" t="s">
        <v>871</v>
      </c>
      <c r="C15" s="200">
        <v>27816343.800000001</v>
      </c>
      <c r="D15" s="202" t="s">
        <v>594</v>
      </c>
      <c r="E15" s="201" t="s">
        <v>58</v>
      </c>
      <c r="F15" s="203" t="s">
        <v>872</v>
      </c>
    </row>
    <row r="16" spans="1:6" ht="28.5">
      <c r="A16" s="197" t="s">
        <v>596</v>
      </c>
      <c r="B16" s="198" t="s">
        <v>871</v>
      </c>
      <c r="C16" s="200">
        <v>25498315.149999999</v>
      </c>
      <c r="D16" s="202" t="s">
        <v>599</v>
      </c>
      <c r="E16" s="201" t="s">
        <v>41</v>
      </c>
      <c r="F16" s="203" t="s">
        <v>877</v>
      </c>
    </row>
    <row r="17" spans="1:6" ht="14.25">
      <c r="A17" s="197" t="s">
        <v>600</v>
      </c>
      <c r="B17" s="198" t="s">
        <v>871</v>
      </c>
      <c r="C17" s="200">
        <v>39406487.050000004</v>
      </c>
      <c r="D17" s="202" t="s">
        <v>605</v>
      </c>
      <c r="E17" s="201" t="s">
        <v>58</v>
      </c>
      <c r="F17" s="203" t="s">
        <v>874</v>
      </c>
    </row>
    <row r="18" spans="1:6" ht="28.5">
      <c r="A18" s="197" t="s">
        <v>395</v>
      </c>
      <c r="B18" s="198" t="s">
        <v>871</v>
      </c>
      <c r="C18" s="200">
        <v>57950716.25</v>
      </c>
      <c r="D18" s="202" t="s">
        <v>36</v>
      </c>
      <c r="E18" s="201" t="s">
        <v>37</v>
      </c>
      <c r="F18" s="203" t="s">
        <v>873</v>
      </c>
    </row>
    <row r="19" spans="1:6" ht="14.25">
      <c r="A19" s="197" t="s">
        <v>402</v>
      </c>
      <c r="B19" s="198" t="s">
        <v>871</v>
      </c>
      <c r="C19" s="200">
        <v>34770429.75</v>
      </c>
      <c r="D19" s="202" t="s">
        <v>40</v>
      </c>
      <c r="E19" s="201" t="s">
        <v>41</v>
      </c>
      <c r="F19" s="203" t="s">
        <v>873</v>
      </c>
    </row>
    <row r="20" spans="1:6" ht="28.5">
      <c r="A20" s="197" t="s">
        <v>410</v>
      </c>
      <c r="B20" s="198" t="s">
        <v>875</v>
      </c>
      <c r="C20" s="200">
        <v>94174711.200000003</v>
      </c>
      <c r="D20" s="202" t="s">
        <v>46</v>
      </c>
      <c r="E20" s="201" t="s">
        <v>41</v>
      </c>
      <c r="F20" s="203" t="s">
        <v>877</v>
      </c>
    </row>
    <row r="21" spans="1:6" ht="14.25">
      <c r="A21" s="197" t="s">
        <v>416</v>
      </c>
      <c r="B21" s="198" t="s">
        <v>875</v>
      </c>
      <c r="C21" s="200">
        <v>70631033.399999991</v>
      </c>
      <c r="D21" s="202" t="s">
        <v>49</v>
      </c>
      <c r="E21" s="201" t="s">
        <v>41</v>
      </c>
      <c r="F21" s="203" t="s">
        <v>873</v>
      </c>
    </row>
    <row r="22" spans="1:6" ht="14.25">
      <c r="A22" s="197" t="s">
        <v>422</v>
      </c>
      <c r="B22" s="198" t="s">
        <v>875</v>
      </c>
      <c r="C22" s="200">
        <v>23543677.800000001</v>
      </c>
      <c r="D22" s="202" t="s">
        <v>53</v>
      </c>
      <c r="E22" s="201" t="s">
        <v>37</v>
      </c>
      <c r="F22" s="203" t="s">
        <v>873</v>
      </c>
    </row>
    <row r="23" spans="1:6" ht="42.75">
      <c r="A23" s="197" t="s">
        <v>428</v>
      </c>
      <c r="B23" s="198" t="s">
        <v>875</v>
      </c>
      <c r="C23" s="200">
        <v>35315516.699999996</v>
      </c>
      <c r="D23" s="202" t="s">
        <v>56</v>
      </c>
      <c r="E23" s="201" t="s">
        <v>58</v>
      </c>
      <c r="F23" s="203" t="s">
        <v>874</v>
      </c>
    </row>
    <row r="24" spans="1:6" ht="42.75">
      <c r="A24" s="197" t="s">
        <v>441</v>
      </c>
      <c r="B24" s="198" t="s">
        <v>876</v>
      </c>
      <c r="C24" s="200">
        <v>71875485</v>
      </c>
      <c r="D24" s="202" t="s">
        <v>66</v>
      </c>
      <c r="E24" s="201" t="s">
        <v>58</v>
      </c>
      <c r="F24" s="203" t="s">
        <v>874</v>
      </c>
    </row>
    <row r="25" spans="1:6" ht="42.75">
      <c r="A25" s="197" t="s">
        <v>444</v>
      </c>
      <c r="B25" s="198" t="s">
        <v>876</v>
      </c>
      <c r="C25" s="200">
        <v>76667184</v>
      </c>
      <c r="D25" s="202" t="s">
        <v>69</v>
      </c>
      <c r="E25" s="201" t="s">
        <v>41</v>
      </c>
      <c r="F25" s="203" t="s">
        <v>874</v>
      </c>
    </row>
    <row r="26" spans="1:6" ht="42.75">
      <c r="A26" s="197" t="s">
        <v>447</v>
      </c>
      <c r="B26" s="198" t="s">
        <v>876</v>
      </c>
      <c r="C26" s="200">
        <v>67083786.000000007</v>
      </c>
      <c r="D26" s="202" t="s">
        <v>75</v>
      </c>
      <c r="E26" s="201" t="s">
        <v>37</v>
      </c>
      <c r="F26" s="203" t="s">
        <v>877</v>
      </c>
    </row>
    <row r="27" spans="1:6" ht="28.5">
      <c r="A27" s="197" t="s">
        <v>452</v>
      </c>
      <c r="B27" s="198" t="s">
        <v>876</v>
      </c>
      <c r="C27" s="200">
        <v>23958495</v>
      </c>
      <c r="D27" s="202" t="s">
        <v>83</v>
      </c>
      <c r="E27" s="201" t="s">
        <v>58</v>
      </c>
      <c r="F27" s="203" t="s">
        <v>872</v>
      </c>
    </row>
    <row r="28" spans="1:6" ht="14.25">
      <c r="A28" s="197" t="s">
        <v>458</v>
      </c>
      <c r="B28" s="198" t="s">
        <v>878</v>
      </c>
      <c r="C28" s="200">
        <v>11531649.200000001</v>
      </c>
      <c r="D28" s="202" t="s">
        <v>92</v>
      </c>
      <c r="E28" s="201" t="s">
        <v>41</v>
      </c>
      <c r="F28" s="203" t="s">
        <v>873</v>
      </c>
    </row>
    <row r="29" spans="1:6" ht="28.5">
      <c r="A29" s="197" t="s">
        <v>462</v>
      </c>
      <c r="B29" s="198" t="s">
        <v>878</v>
      </c>
      <c r="C29" s="200">
        <v>34594947.600000001</v>
      </c>
      <c r="D29" s="202" t="s">
        <v>95</v>
      </c>
      <c r="E29" s="201" t="s">
        <v>41</v>
      </c>
      <c r="F29" s="203" t="s">
        <v>873</v>
      </c>
    </row>
    <row r="30" spans="1:6" ht="14.25">
      <c r="A30" s="197" t="s">
        <v>469</v>
      </c>
      <c r="B30" s="198" t="s">
        <v>878</v>
      </c>
      <c r="C30" s="200">
        <v>69189895.200000003</v>
      </c>
      <c r="D30" s="202" t="s">
        <v>98</v>
      </c>
      <c r="E30" s="201" t="s">
        <v>37</v>
      </c>
      <c r="F30" s="203" t="s">
        <v>872</v>
      </c>
    </row>
    <row r="31" spans="1:6" ht="14.25">
      <c r="A31" s="197" t="s">
        <v>472</v>
      </c>
      <c r="B31" s="198" t="s">
        <v>878</v>
      </c>
      <c r="C31" s="200">
        <v>92253193.600000009</v>
      </c>
      <c r="D31" s="202" t="s">
        <v>101</v>
      </c>
      <c r="E31" s="201" t="s">
        <v>41</v>
      </c>
      <c r="F31" s="203" t="s">
        <v>873</v>
      </c>
    </row>
    <row r="32" spans="1:6" ht="14.25">
      <c r="A32" s="197" t="s">
        <v>496</v>
      </c>
      <c r="B32" s="198" t="s">
        <v>879</v>
      </c>
      <c r="C32" s="200">
        <v>21409768.349999998</v>
      </c>
      <c r="D32" s="202" t="s">
        <v>117</v>
      </c>
      <c r="E32" s="201" t="s">
        <v>41</v>
      </c>
      <c r="F32" s="203" t="s">
        <v>873</v>
      </c>
    </row>
    <row r="33" spans="1:6" ht="14.25">
      <c r="A33" s="197" t="s">
        <v>507</v>
      </c>
      <c r="B33" s="198" t="s">
        <v>879</v>
      </c>
      <c r="C33" s="200">
        <v>71365894.5</v>
      </c>
      <c r="D33" s="202" t="s">
        <v>124</v>
      </c>
      <c r="E33" s="201" t="s">
        <v>41</v>
      </c>
      <c r="F33" s="203" t="s">
        <v>874</v>
      </c>
    </row>
    <row r="34" spans="1:6" ht="42.75">
      <c r="A34" s="197" t="s">
        <v>522</v>
      </c>
      <c r="B34" s="198" t="s">
        <v>880</v>
      </c>
      <c r="C34" s="200">
        <v>16867026.540000003</v>
      </c>
      <c r="D34" s="202" t="s">
        <v>151</v>
      </c>
      <c r="E34" s="201" t="s">
        <v>37</v>
      </c>
      <c r="F34" s="203" t="s">
        <v>873</v>
      </c>
    </row>
    <row r="35" spans="1:6" ht="14.25">
      <c r="A35" s="197" t="s">
        <v>533</v>
      </c>
      <c r="B35" s="198" t="s">
        <v>880</v>
      </c>
      <c r="C35" s="200">
        <v>48191504.400000006</v>
      </c>
      <c r="D35" s="202" t="s">
        <v>163</v>
      </c>
      <c r="E35" s="201" t="s">
        <v>37</v>
      </c>
      <c r="F35" s="203" t="s">
        <v>872</v>
      </c>
    </row>
    <row r="36" spans="1:6" ht="14.25">
      <c r="A36" s="197" t="s">
        <v>543</v>
      </c>
      <c r="B36" s="198" t="s">
        <v>881</v>
      </c>
      <c r="C36" s="200">
        <v>35770366.649999999</v>
      </c>
      <c r="D36" s="202" t="s">
        <v>179</v>
      </c>
      <c r="E36" s="201" t="s">
        <v>41</v>
      </c>
      <c r="F36" s="203" t="s">
        <v>873</v>
      </c>
    </row>
    <row r="37" spans="1:6" ht="28.5">
      <c r="A37" s="197" t="s">
        <v>552</v>
      </c>
      <c r="B37" s="198" t="s">
        <v>881</v>
      </c>
      <c r="C37" s="200">
        <v>11923455.550000001</v>
      </c>
      <c r="D37" s="202" t="s">
        <v>199</v>
      </c>
      <c r="E37" s="201" t="s">
        <v>58</v>
      </c>
      <c r="F37" s="203" t="s">
        <v>872</v>
      </c>
    </row>
    <row r="38" spans="1:6" ht="14.25">
      <c r="A38" s="197" t="s">
        <v>560</v>
      </c>
      <c r="B38" s="198" t="s">
        <v>881</v>
      </c>
      <c r="C38" s="200">
        <v>23846911.100000001</v>
      </c>
      <c r="D38" s="202" t="s">
        <v>208</v>
      </c>
      <c r="E38" s="201" t="s">
        <v>37</v>
      </c>
      <c r="F38" s="203" t="s">
        <v>874</v>
      </c>
    </row>
    <row r="39" spans="1:6" ht="28.5">
      <c r="A39" s="197" t="s">
        <v>563</v>
      </c>
      <c r="B39" s="198" t="s">
        <v>881</v>
      </c>
      <c r="C39" s="200">
        <v>47693822.200000003</v>
      </c>
      <c r="D39" s="202" t="s">
        <v>217</v>
      </c>
      <c r="E39" s="201" t="s">
        <v>37</v>
      </c>
      <c r="F39" s="203" t="s">
        <v>873</v>
      </c>
    </row>
    <row r="40" spans="1:6" ht="14.25">
      <c r="A40" s="197" t="s">
        <v>571</v>
      </c>
      <c r="B40" s="198" t="s">
        <v>882</v>
      </c>
      <c r="C40" s="200">
        <v>72098056.799999997</v>
      </c>
      <c r="D40" s="202" t="s">
        <v>222</v>
      </c>
      <c r="E40" s="201" t="s">
        <v>58</v>
      </c>
      <c r="F40" s="203" t="s">
        <v>873</v>
      </c>
    </row>
    <row r="41" spans="1:6" ht="14.25">
      <c r="A41" s="197" t="s">
        <v>581</v>
      </c>
      <c r="B41" s="198" t="s">
        <v>882</v>
      </c>
      <c r="C41" s="200">
        <v>40855565.520000003</v>
      </c>
      <c r="D41" s="202" t="s">
        <v>233</v>
      </c>
      <c r="E41" s="201" t="s">
        <v>37</v>
      </c>
      <c r="F41" s="203" t="s">
        <v>877</v>
      </c>
    </row>
    <row r="42" spans="1:6" ht="14.25">
      <c r="A42" s="197" t="s">
        <v>591</v>
      </c>
      <c r="B42" s="198" t="s">
        <v>883</v>
      </c>
      <c r="C42" s="200">
        <v>78463140</v>
      </c>
      <c r="D42" s="202" t="s">
        <v>249</v>
      </c>
      <c r="E42" s="201" t="s">
        <v>58</v>
      </c>
      <c r="F42" s="203" t="s">
        <v>877</v>
      </c>
    </row>
  </sheetData>
  <pageMargins left="0.7" right="0.7" top="0.75" bottom="0.75" header="0.3" footer="0.3"/>
  <pageSetup orientation="landscape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/>
  <dimension ref="A1:I35"/>
  <sheetViews>
    <sheetView workbookViewId="0">
      <selection activeCell="O17" sqref="O17"/>
    </sheetView>
  </sheetViews>
  <sheetFormatPr baseColWidth="10" defaultRowHeight="12.75"/>
  <sheetData>
    <row r="1" spans="1:9">
      <c r="A1" s="78"/>
      <c r="B1" s="78"/>
      <c r="C1" s="78"/>
      <c r="D1" s="78"/>
      <c r="E1" s="78"/>
      <c r="F1" s="78"/>
      <c r="G1" s="78"/>
      <c r="H1" s="78"/>
      <c r="I1" s="78"/>
    </row>
    <row r="2" spans="1:9">
      <c r="A2" s="78"/>
      <c r="B2" s="78"/>
      <c r="C2" s="78"/>
      <c r="D2" s="78"/>
      <c r="E2" s="78"/>
      <c r="F2" s="78"/>
      <c r="G2" s="78"/>
      <c r="H2" s="78"/>
      <c r="I2" s="78"/>
    </row>
    <row r="3" spans="1:9">
      <c r="A3" s="78"/>
      <c r="B3" s="78"/>
      <c r="C3" s="78"/>
      <c r="D3" s="78"/>
      <c r="E3" s="78"/>
      <c r="F3" s="78"/>
      <c r="G3" s="78"/>
      <c r="H3" s="78"/>
      <c r="I3" s="78"/>
    </row>
    <row r="4" spans="1:9">
      <c r="A4" s="78"/>
      <c r="B4" s="78"/>
      <c r="C4" s="78"/>
      <c r="D4" s="78"/>
      <c r="E4" s="78"/>
      <c r="F4" s="78"/>
      <c r="G4" s="78"/>
      <c r="H4" s="78"/>
      <c r="I4" s="78"/>
    </row>
    <row r="5" spans="1:9">
      <c r="A5" s="78"/>
      <c r="B5" s="78"/>
      <c r="C5" s="78"/>
      <c r="D5" s="78"/>
      <c r="E5" s="78"/>
      <c r="F5" s="78"/>
      <c r="G5" s="78"/>
      <c r="H5" s="78"/>
      <c r="I5" s="78"/>
    </row>
    <row r="6" spans="1:9">
      <c r="A6" s="78"/>
      <c r="B6" s="78"/>
      <c r="C6" s="78"/>
      <c r="D6" s="78"/>
      <c r="E6" s="78"/>
      <c r="F6" s="78"/>
      <c r="G6" s="78"/>
      <c r="H6" s="78"/>
      <c r="I6" s="78"/>
    </row>
    <row r="7" spans="1:9">
      <c r="A7" s="78"/>
      <c r="B7" s="78"/>
      <c r="C7" s="78"/>
      <c r="D7" s="78"/>
      <c r="E7" s="78"/>
      <c r="F7" s="78"/>
      <c r="G7" s="78"/>
      <c r="H7" s="78"/>
      <c r="I7" s="78"/>
    </row>
    <row r="8" spans="1:9">
      <c r="A8" s="78"/>
      <c r="B8" s="78"/>
      <c r="C8" s="78"/>
      <c r="D8" s="78"/>
      <c r="E8" s="78"/>
      <c r="F8" s="78"/>
      <c r="G8" s="78"/>
      <c r="H8" s="78"/>
      <c r="I8" s="78"/>
    </row>
    <row r="9" spans="1:9">
      <c r="A9" s="78"/>
      <c r="B9" s="78"/>
      <c r="C9" s="78"/>
      <c r="D9" s="78"/>
      <c r="E9" s="78"/>
      <c r="F9" s="78"/>
      <c r="G9" s="78"/>
      <c r="H9" s="78"/>
      <c r="I9" s="78"/>
    </row>
    <row r="10" spans="1:9">
      <c r="A10" s="78"/>
      <c r="B10" s="78"/>
      <c r="C10" s="78"/>
      <c r="D10" s="78"/>
      <c r="E10" s="78"/>
      <c r="F10" s="78"/>
      <c r="G10" s="78"/>
      <c r="H10" s="78"/>
      <c r="I10" s="78"/>
    </row>
    <row r="11" spans="1:9">
      <c r="A11" s="78"/>
      <c r="B11" s="78"/>
      <c r="C11" s="78"/>
      <c r="D11" s="78"/>
      <c r="E11" s="78"/>
      <c r="F11" s="78"/>
      <c r="G11" s="78"/>
      <c r="H11" s="78"/>
      <c r="I11" s="78"/>
    </row>
    <row r="12" spans="1:9">
      <c r="A12" s="78"/>
      <c r="B12" s="78"/>
      <c r="C12" s="78"/>
      <c r="D12" s="78"/>
      <c r="E12" s="78"/>
      <c r="F12" s="78"/>
      <c r="G12" s="78"/>
      <c r="H12" s="78"/>
      <c r="I12" s="78"/>
    </row>
    <row r="13" spans="1:9">
      <c r="A13" s="78"/>
      <c r="B13" s="78"/>
      <c r="C13" s="78"/>
      <c r="D13" s="78"/>
      <c r="E13" s="78"/>
      <c r="F13" s="78"/>
      <c r="G13" s="78"/>
      <c r="H13" s="78"/>
      <c r="I13" s="78"/>
    </row>
    <row r="14" spans="1:9">
      <c r="A14" s="78"/>
      <c r="B14" s="78"/>
      <c r="C14" s="78"/>
      <c r="D14" s="78"/>
      <c r="E14" s="78"/>
      <c r="F14" s="78"/>
      <c r="G14" s="78"/>
      <c r="H14" s="78"/>
      <c r="I14" s="78"/>
    </row>
    <row r="15" spans="1:9">
      <c r="A15" s="78"/>
      <c r="B15" s="78"/>
      <c r="C15" s="78"/>
      <c r="D15" s="78"/>
      <c r="E15" s="78"/>
      <c r="F15" s="78"/>
      <c r="G15" s="78"/>
      <c r="H15" s="78"/>
      <c r="I15" s="78"/>
    </row>
    <row r="16" spans="1:9">
      <c r="A16" s="78"/>
      <c r="B16" s="78"/>
      <c r="C16" s="78"/>
      <c r="D16" s="78"/>
      <c r="E16" s="78"/>
      <c r="F16" s="78"/>
      <c r="G16" s="78"/>
      <c r="H16" s="78"/>
      <c r="I16" s="78"/>
    </row>
    <row r="17" spans="1:9">
      <c r="A17" s="33"/>
      <c r="B17" s="33"/>
      <c r="C17" s="33"/>
      <c r="D17" s="33"/>
      <c r="E17" s="33"/>
      <c r="F17" s="33"/>
      <c r="G17" s="33"/>
      <c r="H17" s="33"/>
      <c r="I17" s="33"/>
    </row>
    <row r="18" spans="1:9">
      <c r="A18" s="33"/>
      <c r="B18" s="33"/>
      <c r="C18" s="33"/>
      <c r="D18" s="33"/>
      <c r="E18" s="33"/>
      <c r="F18" s="33"/>
      <c r="G18" s="33"/>
      <c r="H18" s="33"/>
      <c r="I18" s="33"/>
    </row>
    <row r="19" spans="1:9">
      <c r="A19" s="33"/>
      <c r="B19" s="215" t="s">
        <v>873</v>
      </c>
      <c r="C19" s="215" t="s">
        <v>877</v>
      </c>
      <c r="D19" s="215" t="s">
        <v>872</v>
      </c>
      <c r="E19" s="215" t="s">
        <v>874</v>
      </c>
      <c r="F19" s="33"/>
      <c r="G19" s="33"/>
      <c r="H19" s="33"/>
      <c r="I19" s="33"/>
    </row>
    <row r="20" spans="1:9">
      <c r="A20" s="215" t="s">
        <v>954</v>
      </c>
      <c r="B20" s="216">
        <v>1100</v>
      </c>
      <c r="C20" s="216">
        <v>850</v>
      </c>
      <c r="D20" s="216">
        <v>1000</v>
      </c>
      <c r="E20" s="216">
        <v>500</v>
      </c>
      <c r="F20" s="33"/>
      <c r="G20" s="33"/>
      <c r="H20" s="33"/>
      <c r="I20" s="33"/>
    </row>
    <row r="21" spans="1:9">
      <c r="A21" s="33"/>
      <c r="B21" s="33"/>
      <c r="C21" s="33"/>
      <c r="D21" s="33"/>
      <c r="E21" s="33"/>
      <c r="F21" s="33"/>
      <c r="G21" s="33"/>
      <c r="H21" s="33"/>
      <c r="I21" s="33"/>
    </row>
    <row r="22" spans="1:9">
      <c r="A22" s="33"/>
      <c r="B22" s="33"/>
      <c r="C22" s="33"/>
      <c r="D22" s="33"/>
      <c r="E22" s="33"/>
      <c r="F22" s="33"/>
      <c r="G22" s="33"/>
      <c r="H22" s="33"/>
      <c r="I22" s="33"/>
    </row>
    <row r="23" spans="1:9">
      <c r="A23" s="33"/>
      <c r="B23" s="33"/>
      <c r="C23" s="33"/>
      <c r="D23" s="33"/>
      <c r="E23" s="33"/>
      <c r="F23" s="33"/>
      <c r="G23" s="33"/>
      <c r="H23" s="33"/>
      <c r="I23" s="33"/>
    </row>
    <row r="24" spans="1:9">
      <c r="A24" s="33"/>
      <c r="B24" s="33"/>
      <c r="C24" s="33"/>
      <c r="D24" s="33"/>
      <c r="E24" s="33"/>
      <c r="F24" s="33"/>
      <c r="G24" s="33"/>
      <c r="H24" s="33"/>
      <c r="I24" s="33"/>
    </row>
    <row r="25" spans="1:9">
      <c r="A25" s="33"/>
      <c r="B25" s="215" t="s">
        <v>873</v>
      </c>
      <c r="C25" s="215" t="s">
        <v>877</v>
      </c>
      <c r="D25" s="215" t="s">
        <v>872</v>
      </c>
      <c r="E25" s="215" t="s">
        <v>874</v>
      </c>
      <c r="F25" s="33"/>
      <c r="G25" s="33"/>
      <c r="H25" s="33"/>
      <c r="I25" s="33"/>
    </row>
    <row r="26" spans="1:9">
      <c r="A26" s="215" t="s">
        <v>954</v>
      </c>
      <c r="B26" s="216">
        <v>1000</v>
      </c>
      <c r="C26" s="216">
        <v>800</v>
      </c>
      <c r="D26" s="216">
        <v>950</v>
      </c>
      <c r="E26" s="216">
        <v>400</v>
      </c>
      <c r="F26" s="33"/>
      <c r="G26" s="33"/>
      <c r="H26" s="33"/>
      <c r="I26" s="33"/>
    </row>
    <row r="27" spans="1:9">
      <c r="A27" s="33"/>
      <c r="B27" s="33"/>
      <c r="C27" s="33"/>
      <c r="D27" s="33"/>
      <c r="E27" s="33"/>
      <c r="F27" s="33"/>
      <c r="G27" s="33"/>
      <c r="H27" s="33"/>
      <c r="I27" s="33"/>
    </row>
    <row r="28" spans="1:9">
      <c r="A28" s="33"/>
      <c r="B28" s="33"/>
      <c r="C28" s="33"/>
      <c r="D28" s="33"/>
      <c r="E28" s="33"/>
      <c r="F28" s="33"/>
      <c r="G28" s="33"/>
      <c r="H28" s="33"/>
      <c r="I28" s="33"/>
    </row>
    <row r="29" spans="1:9">
      <c r="A29" s="33"/>
      <c r="B29" s="33"/>
      <c r="C29" s="33"/>
      <c r="D29" s="33"/>
      <c r="E29" s="33"/>
      <c r="F29" s="33"/>
      <c r="G29" s="33"/>
      <c r="H29" s="33"/>
      <c r="I29" s="33"/>
    </row>
    <row r="30" spans="1:9">
      <c r="A30" s="33"/>
      <c r="B30" s="33"/>
      <c r="C30" s="33"/>
      <c r="D30" s="33"/>
      <c r="E30" s="33"/>
      <c r="F30" s="33"/>
      <c r="G30" s="33"/>
      <c r="H30" s="33"/>
      <c r="I30" s="33"/>
    </row>
    <row r="31" spans="1:9">
      <c r="A31" s="33"/>
      <c r="B31" s="215" t="s">
        <v>873</v>
      </c>
      <c r="C31" s="215" t="s">
        <v>877</v>
      </c>
      <c r="D31" s="215" t="s">
        <v>872</v>
      </c>
      <c r="E31" s="215" t="s">
        <v>874</v>
      </c>
      <c r="F31" s="33"/>
      <c r="G31" s="33"/>
      <c r="H31" s="33"/>
      <c r="I31" s="33"/>
    </row>
    <row r="32" spans="1:9">
      <c r="A32" s="215" t="s">
        <v>954</v>
      </c>
      <c r="B32" s="216">
        <v>900</v>
      </c>
      <c r="C32" s="216">
        <v>700</v>
      </c>
      <c r="D32" s="216">
        <v>850</v>
      </c>
      <c r="E32" s="216">
        <v>350</v>
      </c>
      <c r="F32" s="33"/>
      <c r="G32" s="33"/>
      <c r="H32" s="33"/>
      <c r="I32" s="33"/>
    </row>
    <row r="33" spans="1:9">
      <c r="A33" s="33"/>
      <c r="B33" s="33"/>
      <c r="C33" s="33"/>
      <c r="D33" s="33"/>
      <c r="E33" s="33"/>
      <c r="F33" s="33"/>
      <c r="G33" s="33"/>
      <c r="H33" s="33"/>
      <c r="I33" s="33"/>
    </row>
    <row r="34" spans="1:9">
      <c r="A34" s="33"/>
      <c r="B34" s="33"/>
      <c r="C34" s="33"/>
      <c r="D34" s="33"/>
      <c r="E34" s="33"/>
      <c r="F34" s="33"/>
      <c r="G34" s="33"/>
      <c r="H34" s="33"/>
      <c r="I34" s="33"/>
    </row>
    <row r="35" spans="1:9">
      <c r="A35" s="33"/>
      <c r="B35" s="33"/>
      <c r="C35" s="33"/>
      <c r="D35" s="33"/>
      <c r="E35" s="33"/>
      <c r="F35" s="33"/>
      <c r="G35" s="33"/>
      <c r="H35" s="33"/>
      <c r="I35" s="33"/>
    </row>
  </sheetData>
  <pageMargins left="0.7" right="0.7" top="0.75" bottom="0.75" header="0.3" footer="0.3"/>
  <pageSetup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9"/>
  <dimension ref="A1:I36"/>
  <sheetViews>
    <sheetView workbookViewId="0">
      <selection activeCell="L11" sqref="L11"/>
    </sheetView>
  </sheetViews>
  <sheetFormatPr baseColWidth="10" defaultRowHeight="12.75"/>
  <sheetData>
    <row r="1" spans="1:9">
      <c r="A1" s="78"/>
      <c r="B1" s="78"/>
      <c r="C1" s="78"/>
      <c r="D1" s="78"/>
      <c r="E1" s="78"/>
      <c r="F1" s="78"/>
      <c r="G1" s="78"/>
      <c r="H1" s="78"/>
      <c r="I1" s="78"/>
    </row>
    <row r="2" spans="1:9">
      <c r="A2" s="78"/>
      <c r="B2" s="78"/>
      <c r="C2" s="78"/>
      <c r="D2" s="78"/>
      <c r="E2" s="78"/>
      <c r="F2" s="78"/>
      <c r="G2" s="78"/>
      <c r="H2" s="78"/>
      <c r="I2" s="78"/>
    </row>
    <row r="3" spans="1:9">
      <c r="A3" s="78"/>
      <c r="B3" s="78"/>
      <c r="C3" s="78"/>
      <c r="D3" s="78"/>
      <c r="E3" s="78"/>
      <c r="F3" s="78"/>
      <c r="G3" s="78"/>
      <c r="H3" s="78"/>
      <c r="I3" s="78"/>
    </row>
    <row r="4" spans="1:9">
      <c r="A4" s="78"/>
      <c r="B4" s="78"/>
      <c r="C4" s="78"/>
      <c r="D4" s="78"/>
      <c r="E4" s="78"/>
      <c r="F4" s="78"/>
      <c r="G4" s="78"/>
      <c r="H4" s="78"/>
      <c r="I4" s="78"/>
    </row>
    <row r="5" spans="1:9">
      <c r="A5" s="78"/>
      <c r="B5" s="78"/>
      <c r="C5" s="78"/>
      <c r="D5" s="78"/>
      <c r="E5" s="78"/>
      <c r="F5" s="78"/>
      <c r="G5" s="78"/>
      <c r="H5" s="78"/>
      <c r="I5" s="78"/>
    </row>
    <row r="6" spans="1:9">
      <c r="A6" s="78"/>
      <c r="B6" s="78"/>
      <c r="C6" s="78"/>
      <c r="D6" s="78"/>
      <c r="E6" s="78"/>
      <c r="F6" s="78"/>
      <c r="G6" s="78"/>
      <c r="H6" s="78"/>
      <c r="I6" s="78"/>
    </row>
    <row r="7" spans="1:9">
      <c r="A7" s="78"/>
      <c r="B7" s="78"/>
      <c r="C7" s="78"/>
      <c r="D7" s="78"/>
      <c r="E7" s="78"/>
      <c r="F7" s="78"/>
      <c r="G7" s="78"/>
      <c r="H7" s="78"/>
      <c r="I7" s="78"/>
    </row>
    <row r="8" spans="1:9">
      <c r="A8" s="78"/>
      <c r="B8" s="78"/>
      <c r="C8" s="78"/>
      <c r="D8" s="78"/>
      <c r="E8" s="78"/>
      <c r="F8" s="78"/>
      <c r="G8" s="78"/>
      <c r="H8" s="78"/>
      <c r="I8" s="78"/>
    </row>
    <row r="9" spans="1:9">
      <c r="A9" s="78"/>
      <c r="B9" s="78"/>
      <c r="C9" s="78"/>
      <c r="D9" s="78"/>
      <c r="E9" s="78"/>
      <c r="F9" s="78"/>
      <c r="G9" s="78"/>
      <c r="H9" s="78"/>
      <c r="I9" s="78"/>
    </row>
    <row r="10" spans="1:9">
      <c r="A10" s="78"/>
      <c r="B10" s="78"/>
      <c r="C10" s="78"/>
      <c r="D10" s="78"/>
      <c r="E10" s="78"/>
      <c r="F10" s="78"/>
      <c r="G10" s="78"/>
      <c r="H10" s="78"/>
      <c r="I10" s="78"/>
    </row>
    <row r="11" spans="1:9">
      <c r="A11" s="78"/>
      <c r="B11" s="78"/>
      <c r="C11" s="78"/>
      <c r="D11" s="78"/>
      <c r="E11" s="78"/>
      <c r="F11" s="78"/>
      <c r="G11" s="78"/>
      <c r="H11" s="78"/>
      <c r="I11" s="78"/>
    </row>
    <row r="12" spans="1:9">
      <c r="A12" s="78"/>
      <c r="B12" s="78"/>
      <c r="C12" s="78"/>
      <c r="D12" s="78"/>
      <c r="E12" s="78"/>
      <c r="F12" s="78"/>
      <c r="G12" s="78"/>
      <c r="H12" s="78"/>
      <c r="I12" s="78"/>
    </row>
    <row r="13" spans="1:9">
      <c r="A13" s="78"/>
      <c r="B13" s="78"/>
      <c r="C13" s="78"/>
      <c r="D13" s="78"/>
      <c r="E13" s="78"/>
      <c r="F13" s="78"/>
      <c r="G13" s="78"/>
      <c r="H13" s="78"/>
      <c r="I13" s="78"/>
    </row>
    <row r="14" spans="1:9">
      <c r="A14" s="78"/>
      <c r="B14" s="78"/>
      <c r="C14" s="78"/>
      <c r="D14" s="78"/>
      <c r="E14" s="78"/>
      <c r="F14" s="78"/>
      <c r="G14" s="78"/>
      <c r="H14" s="78"/>
      <c r="I14" s="78"/>
    </row>
    <row r="15" spans="1:9">
      <c r="A15" s="78"/>
      <c r="B15" s="78"/>
      <c r="C15" s="78"/>
      <c r="D15" s="78"/>
      <c r="E15" s="78"/>
      <c r="F15" s="78"/>
      <c r="G15" s="78"/>
      <c r="H15" s="78"/>
      <c r="I15" s="78"/>
    </row>
    <row r="16" spans="1:9">
      <c r="A16" s="78"/>
      <c r="B16" s="78"/>
      <c r="C16" s="78"/>
      <c r="D16" s="78"/>
      <c r="E16" s="78"/>
      <c r="F16" s="78"/>
      <c r="G16" s="78"/>
      <c r="H16" s="78"/>
      <c r="I16" s="78"/>
    </row>
    <row r="17" spans="1:9">
      <c r="A17" s="33"/>
      <c r="B17" s="33"/>
      <c r="C17" s="33"/>
      <c r="D17" s="33"/>
      <c r="E17" s="33"/>
      <c r="F17" s="33"/>
      <c r="G17" s="33"/>
      <c r="H17" s="33"/>
      <c r="I17" s="33"/>
    </row>
    <row r="18" spans="1:9">
      <c r="A18" s="33"/>
      <c r="B18" s="33"/>
      <c r="C18" s="33"/>
      <c r="D18" s="33"/>
      <c r="E18" s="33"/>
      <c r="F18" s="33"/>
      <c r="G18" s="33"/>
      <c r="H18" s="33"/>
      <c r="I18" s="33"/>
    </row>
    <row r="19" spans="1:9">
      <c r="A19" s="33"/>
      <c r="B19" s="215" t="s">
        <v>873</v>
      </c>
      <c r="C19" s="215" t="s">
        <v>877</v>
      </c>
      <c r="D19" s="215" t="s">
        <v>872</v>
      </c>
      <c r="E19" s="215" t="s">
        <v>874</v>
      </c>
      <c r="F19" s="33"/>
      <c r="G19" s="33"/>
      <c r="H19" s="33"/>
      <c r="I19" s="33"/>
    </row>
    <row r="20" spans="1:9">
      <c r="A20" s="215" t="s">
        <v>954</v>
      </c>
      <c r="B20" s="216">
        <v>3750</v>
      </c>
      <c r="C20" s="216">
        <v>2300</v>
      </c>
      <c r="D20" s="216">
        <v>1500</v>
      </c>
      <c r="E20" s="216">
        <v>1200</v>
      </c>
      <c r="F20" s="33"/>
      <c r="G20" s="33"/>
      <c r="H20" s="33"/>
      <c r="I20" s="33"/>
    </row>
    <row r="21" spans="1:9">
      <c r="A21" s="33"/>
      <c r="B21" s="33"/>
      <c r="C21" s="33"/>
      <c r="D21" s="33"/>
      <c r="E21" s="33"/>
      <c r="F21" s="33"/>
      <c r="G21" s="33"/>
      <c r="H21" s="33"/>
      <c r="I21" s="33"/>
    </row>
    <row r="22" spans="1:9">
      <c r="A22" s="33"/>
      <c r="B22" s="33"/>
      <c r="C22" s="33"/>
      <c r="D22" s="33"/>
      <c r="E22" s="33"/>
      <c r="F22" s="33"/>
      <c r="G22" s="33"/>
      <c r="H22" s="33"/>
      <c r="I22" s="33"/>
    </row>
    <row r="23" spans="1:9">
      <c r="A23" s="33"/>
      <c r="B23" s="33"/>
      <c r="C23" s="33"/>
      <c r="D23" s="33"/>
      <c r="E23" s="33"/>
      <c r="F23" s="33"/>
      <c r="G23" s="33"/>
      <c r="H23" s="33"/>
      <c r="I23" s="33"/>
    </row>
    <row r="24" spans="1:9">
      <c r="A24" s="33"/>
      <c r="B24" s="33"/>
      <c r="C24" s="33"/>
      <c r="D24" s="33"/>
      <c r="E24" s="33"/>
      <c r="F24" s="33"/>
      <c r="G24" s="33"/>
      <c r="H24" s="33"/>
      <c r="I24" s="33"/>
    </row>
    <row r="25" spans="1:9">
      <c r="A25" s="33"/>
      <c r="B25" s="215" t="s">
        <v>873</v>
      </c>
      <c r="C25" s="215" t="s">
        <v>877</v>
      </c>
      <c r="D25" s="215" t="s">
        <v>872</v>
      </c>
      <c r="E25" s="215" t="s">
        <v>874</v>
      </c>
      <c r="F25" s="33"/>
      <c r="G25" s="33"/>
      <c r="H25" s="33"/>
      <c r="I25" s="33"/>
    </row>
    <row r="26" spans="1:9">
      <c r="A26" s="215" t="s">
        <v>954</v>
      </c>
      <c r="B26" s="216">
        <v>3600</v>
      </c>
      <c r="C26" s="216">
        <v>2150</v>
      </c>
      <c r="D26" s="216">
        <v>1350</v>
      </c>
      <c r="E26" s="216">
        <v>1000</v>
      </c>
      <c r="F26" s="33"/>
      <c r="G26" s="33"/>
      <c r="H26" s="33"/>
      <c r="I26" s="33"/>
    </row>
    <row r="27" spans="1:9">
      <c r="A27" s="33"/>
      <c r="B27" s="33"/>
      <c r="C27" s="33"/>
      <c r="D27" s="33"/>
      <c r="E27" s="33"/>
      <c r="F27" s="33"/>
      <c r="G27" s="33"/>
      <c r="H27" s="33"/>
      <c r="I27" s="33"/>
    </row>
    <row r="28" spans="1:9">
      <c r="A28" s="33"/>
      <c r="B28" s="33"/>
      <c r="C28" s="33"/>
      <c r="D28" s="33"/>
      <c r="E28" s="33"/>
      <c r="F28" s="33"/>
      <c r="G28" s="33"/>
      <c r="H28" s="33"/>
      <c r="I28" s="33"/>
    </row>
    <row r="29" spans="1:9">
      <c r="A29" s="33"/>
      <c r="B29" s="33"/>
      <c r="C29" s="33"/>
      <c r="D29" s="33"/>
      <c r="E29" s="33"/>
      <c r="F29" s="33"/>
      <c r="G29" s="33"/>
      <c r="H29" s="33"/>
      <c r="I29" s="33"/>
    </row>
    <row r="30" spans="1:9">
      <c r="A30" s="33"/>
      <c r="B30" s="33"/>
      <c r="C30" s="33"/>
      <c r="D30" s="33"/>
      <c r="E30" s="33"/>
      <c r="F30" s="33"/>
      <c r="G30" s="33"/>
      <c r="H30" s="33"/>
      <c r="I30" s="33"/>
    </row>
    <row r="31" spans="1:9">
      <c r="A31" s="33"/>
      <c r="B31" s="215" t="s">
        <v>873</v>
      </c>
      <c r="C31" s="215" t="s">
        <v>877</v>
      </c>
      <c r="D31" s="215" t="s">
        <v>872</v>
      </c>
      <c r="E31" s="215" t="s">
        <v>874</v>
      </c>
      <c r="F31" s="33"/>
      <c r="G31" s="33"/>
      <c r="H31" s="33"/>
      <c r="I31" s="33"/>
    </row>
    <row r="32" spans="1:9">
      <c r="A32" s="215" t="s">
        <v>954</v>
      </c>
      <c r="B32" s="216">
        <v>3300</v>
      </c>
      <c r="C32" s="216">
        <v>2000</v>
      </c>
      <c r="D32" s="216">
        <v>1100</v>
      </c>
      <c r="E32" s="216">
        <v>900</v>
      </c>
      <c r="F32" s="33"/>
      <c r="G32" s="33"/>
      <c r="H32" s="33"/>
      <c r="I32" s="33"/>
    </row>
    <row r="33" spans="1:9">
      <c r="A33" s="33"/>
      <c r="B33" s="33"/>
      <c r="C33" s="33"/>
      <c r="D33" s="33"/>
      <c r="E33" s="33"/>
      <c r="F33" s="33"/>
      <c r="G33" s="33"/>
      <c r="H33" s="33"/>
      <c r="I33" s="33"/>
    </row>
    <row r="34" spans="1:9">
      <c r="A34" s="33"/>
      <c r="B34" s="33"/>
      <c r="C34" s="33"/>
      <c r="D34" s="33"/>
      <c r="E34" s="33"/>
      <c r="F34" s="33"/>
      <c r="G34" s="33"/>
      <c r="H34" s="33"/>
      <c r="I34" s="33"/>
    </row>
    <row r="35" spans="1:9">
      <c r="A35" s="33"/>
      <c r="B35" s="33"/>
      <c r="C35" s="33"/>
      <c r="D35" s="33"/>
      <c r="E35" s="33"/>
      <c r="F35" s="33"/>
      <c r="G35" s="33"/>
      <c r="H35" s="33"/>
      <c r="I35" s="33"/>
    </row>
    <row r="36" spans="1:9">
      <c r="A36" s="33"/>
      <c r="B36" s="33"/>
      <c r="C36" s="33"/>
      <c r="D36" s="33"/>
      <c r="E36" s="33"/>
      <c r="F36" s="33"/>
      <c r="G36" s="33"/>
      <c r="H36" s="33"/>
      <c r="I36" s="33"/>
    </row>
  </sheetData>
  <pageMargins left="0.7" right="0.7" top="0.75" bottom="0.75" header="0.3" footer="0.3"/>
  <pageSetup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0"/>
  <dimension ref="A1:N33"/>
  <sheetViews>
    <sheetView workbookViewId="0">
      <selection activeCell="N22" sqref="N22"/>
    </sheetView>
  </sheetViews>
  <sheetFormatPr baseColWidth="10" defaultRowHeight="12.75"/>
  <cols>
    <col min="1" max="1" width="9.7109375" customWidth="1"/>
    <col min="2" max="2" width="5.42578125" customWidth="1"/>
    <col min="3" max="3" width="12.7109375" customWidth="1"/>
    <col min="4" max="4" width="13" customWidth="1"/>
    <col min="5" max="5" width="12.7109375" customWidth="1"/>
    <col min="6" max="6" width="12.42578125" customWidth="1"/>
    <col min="7" max="8" width="12.5703125" customWidth="1"/>
    <col min="9" max="9" width="12.42578125" customWidth="1"/>
    <col min="10" max="10" width="13" customWidth="1"/>
    <col min="11" max="11" width="17.28515625" bestFit="1" customWidth="1"/>
    <col min="12" max="12" width="13.7109375" customWidth="1"/>
  </cols>
  <sheetData>
    <row r="1" spans="1:14">
      <c r="A1" s="78"/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</row>
    <row r="2" spans="1:14">
      <c r="A2" s="78"/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</row>
    <row r="3" spans="1:14">
      <c r="A3" s="78"/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78"/>
      <c r="N3" s="78"/>
    </row>
    <row r="4" spans="1:14">
      <c r="A4" s="78"/>
      <c r="B4" s="78"/>
      <c r="C4" s="78"/>
      <c r="D4" s="78"/>
      <c r="E4" s="78"/>
      <c r="F4" s="78"/>
      <c r="G4" s="78"/>
      <c r="H4" s="78"/>
      <c r="I4" s="78"/>
      <c r="J4" s="78"/>
      <c r="K4" s="78"/>
      <c r="L4" s="78"/>
      <c r="M4" s="78"/>
      <c r="N4" s="78"/>
    </row>
    <row r="5" spans="1:14">
      <c r="A5" s="78"/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</row>
    <row r="6" spans="1:14">
      <c r="A6" s="78"/>
      <c r="B6" s="78"/>
      <c r="C6" s="78"/>
      <c r="D6" s="78"/>
      <c r="E6" s="78"/>
      <c r="F6" s="78"/>
      <c r="G6" s="78"/>
      <c r="H6" s="78"/>
      <c r="I6" s="78"/>
      <c r="J6" s="78"/>
      <c r="K6" s="78"/>
      <c r="L6" s="78"/>
      <c r="M6" s="78"/>
      <c r="N6" s="78"/>
    </row>
    <row r="7" spans="1:14">
      <c r="A7" s="78"/>
      <c r="B7" s="78"/>
      <c r="C7" s="78"/>
      <c r="D7" s="78"/>
      <c r="E7" s="78"/>
      <c r="F7" s="78"/>
      <c r="G7" s="78"/>
      <c r="H7" s="78"/>
      <c r="I7" s="78"/>
      <c r="J7" s="78"/>
      <c r="K7" s="78"/>
      <c r="L7" s="78"/>
      <c r="M7" s="78"/>
      <c r="N7" s="78"/>
    </row>
    <row r="8" spans="1:14">
      <c r="A8" s="78"/>
      <c r="B8" s="78"/>
      <c r="C8" s="78"/>
      <c r="D8" s="78"/>
      <c r="E8" s="78"/>
      <c r="F8" s="78"/>
      <c r="G8" s="78"/>
      <c r="H8" s="78"/>
      <c r="I8" s="78"/>
      <c r="J8" s="78"/>
      <c r="K8" s="78"/>
      <c r="L8" s="78"/>
      <c r="M8" s="78"/>
      <c r="N8" s="78"/>
    </row>
    <row r="9" spans="1:14">
      <c r="A9" s="78"/>
      <c r="B9" s="78"/>
      <c r="C9" s="78"/>
      <c r="D9" s="78"/>
      <c r="E9" s="78"/>
      <c r="F9" s="78"/>
      <c r="G9" s="78"/>
      <c r="H9" s="78"/>
      <c r="I9" s="78"/>
      <c r="J9" s="78"/>
      <c r="K9" s="78"/>
      <c r="L9" s="78"/>
      <c r="M9" s="78"/>
      <c r="N9" s="78"/>
    </row>
    <row r="10" spans="1:14">
      <c r="A10" s="78"/>
      <c r="B10" s="78"/>
      <c r="C10" s="78"/>
      <c r="D10" s="78"/>
      <c r="E10" s="78"/>
      <c r="F10" s="78"/>
      <c r="G10" s="78"/>
      <c r="H10" s="78"/>
      <c r="I10" s="78"/>
      <c r="J10" s="78"/>
      <c r="K10" s="78"/>
      <c r="L10" s="78"/>
      <c r="M10" s="78"/>
      <c r="N10" s="78"/>
    </row>
    <row r="11" spans="1:14">
      <c r="A11" s="78"/>
      <c r="B11" s="78"/>
      <c r="C11" s="78"/>
      <c r="D11" s="78"/>
      <c r="E11" s="78"/>
      <c r="F11" s="78"/>
      <c r="G11" s="78"/>
      <c r="H11" s="78"/>
      <c r="I11" s="78"/>
      <c r="J11" s="78"/>
      <c r="K11" s="78"/>
      <c r="L11" s="78"/>
      <c r="M11" s="78"/>
      <c r="N11" s="78"/>
    </row>
    <row r="12" spans="1:14">
      <c r="A12" s="78"/>
      <c r="B12" s="78"/>
      <c r="C12" s="78"/>
      <c r="D12" s="78"/>
      <c r="E12" s="78"/>
      <c r="F12" s="78"/>
      <c r="G12" s="78"/>
      <c r="H12" s="78"/>
      <c r="I12" s="78"/>
      <c r="J12" s="78"/>
      <c r="K12" s="78"/>
      <c r="L12" s="78"/>
      <c r="M12" s="78"/>
      <c r="N12" s="78"/>
    </row>
    <row r="13" spans="1:14">
      <c r="A13" s="78"/>
      <c r="B13" s="78"/>
      <c r="C13" s="78"/>
      <c r="D13" s="78"/>
      <c r="E13" s="78"/>
      <c r="F13" s="78"/>
      <c r="G13" s="78"/>
      <c r="H13" s="78"/>
      <c r="I13" s="78"/>
      <c r="J13" s="78"/>
      <c r="K13" s="78"/>
      <c r="L13" s="78"/>
      <c r="M13" s="78"/>
      <c r="N13" s="78"/>
    </row>
    <row r="14" spans="1:14">
      <c r="A14" s="78"/>
      <c r="B14" s="78"/>
      <c r="C14" s="78"/>
      <c r="D14" s="78"/>
      <c r="E14" s="78"/>
      <c r="F14" s="78"/>
      <c r="G14" s="78"/>
      <c r="H14" s="78"/>
      <c r="I14" s="78"/>
      <c r="J14" s="78"/>
      <c r="K14" s="78"/>
      <c r="L14" s="78"/>
      <c r="M14" s="78"/>
      <c r="N14" s="78"/>
    </row>
    <row r="15" spans="1:14">
      <c r="A15" s="78"/>
      <c r="B15" s="78"/>
      <c r="C15" s="78"/>
      <c r="D15" s="78"/>
      <c r="E15" s="78"/>
      <c r="F15" s="78"/>
      <c r="G15" s="78"/>
      <c r="H15" s="78"/>
      <c r="I15" s="78"/>
      <c r="J15" s="78"/>
      <c r="K15" s="78"/>
      <c r="L15" s="78"/>
      <c r="M15" s="78"/>
      <c r="N15" s="78"/>
    </row>
    <row r="16" spans="1:14">
      <c r="A16" s="78"/>
      <c r="B16" s="78"/>
      <c r="C16" s="78"/>
      <c r="D16" s="78"/>
      <c r="E16" s="78"/>
      <c r="F16" s="78"/>
      <c r="G16" s="78"/>
      <c r="H16" s="78"/>
      <c r="I16" s="78"/>
      <c r="J16" s="78"/>
      <c r="K16" s="78"/>
      <c r="L16" s="78"/>
      <c r="M16" s="78"/>
      <c r="N16" s="78"/>
    </row>
    <row r="17" spans="1:14">
      <c r="A17" s="78"/>
      <c r="B17" s="78"/>
      <c r="C17" s="78"/>
      <c r="D17" s="78"/>
      <c r="E17" s="78"/>
      <c r="F17" s="78"/>
      <c r="G17" s="78"/>
      <c r="H17" s="78"/>
      <c r="I17" s="78"/>
      <c r="J17" s="78"/>
      <c r="K17" s="78"/>
      <c r="L17" s="78"/>
      <c r="M17" s="78"/>
      <c r="N17" s="78"/>
    </row>
    <row r="18" spans="1:14">
      <c r="A18" s="78"/>
      <c r="B18" s="78"/>
      <c r="C18" s="78"/>
      <c r="D18" s="78"/>
      <c r="E18" s="78"/>
      <c r="F18" s="78"/>
      <c r="G18" s="78"/>
      <c r="H18" s="78"/>
      <c r="I18" s="78"/>
      <c r="J18" s="78"/>
      <c r="K18" s="78"/>
      <c r="L18" s="78"/>
      <c r="M18" s="78"/>
      <c r="N18" s="78"/>
    </row>
    <row r="19" spans="1:14">
      <c r="A19" s="217"/>
      <c r="B19" s="217"/>
      <c r="C19" s="217"/>
      <c r="D19" s="237" t="s">
        <v>1</v>
      </c>
      <c r="E19" s="238"/>
      <c r="F19" s="238"/>
      <c r="G19" s="238"/>
      <c r="H19" s="238"/>
      <c r="I19" s="238"/>
      <c r="J19" s="239"/>
      <c r="K19" s="217"/>
      <c r="L19" s="217"/>
      <c r="M19" s="33"/>
      <c r="N19" s="33"/>
    </row>
    <row r="20" spans="1:14">
      <c r="A20" s="218" t="s">
        <v>846</v>
      </c>
      <c r="B20" s="218" t="s">
        <v>847</v>
      </c>
      <c r="C20" s="219" t="s">
        <v>11</v>
      </c>
      <c r="D20" s="220" t="s">
        <v>13</v>
      </c>
      <c r="E20" s="220" t="s">
        <v>14</v>
      </c>
      <c r="F20" s="220" t="s">
        <v>15</v>
      </c>
      <c r="G20" s="220" t="s">
        <v>16</v>
      </c>
      <c r="H20" s="220" t="s">
        <v>17</v>
      </c>
      <c r="I20" s="220" t="s">
        <v>18</v>
      </c>
      <c r="J20" s="220" t="s">
        <v>19</v>
      </c>
      <c r="K20" s="220" t="s">
        <v>20</v>
      </c>
      <c r="L20" s="220" t="s">
        <v>21</v>
      </c>
      <c r="M20" s="33"/>
      <c r="N20" s="33"/>
    </row>
    <row r="21" spans="1:14">
      <c r="A21" s="221" t="s">
        <v>848</v>
      </c>
      <c r="B21" s="221">
        <v>2016</v>
      </c>
      <c r="C21" s="222">
        <v>73410364</v>
      </c>
      <c r="D21" s="223">
        <v>32783326</v>
      </c>
      <c r="E21" s="222">
        <f t="shared" ref="E21:E32" si="0">0.14*K21</f>
        <v>5516747.6000000006</v>
      </c>
      <c r="F21" s="222">
        <f t="shared" ref="F21:F32" si="1">K21 *0.2</f>
        <v>7881068</v>
      </c>
      <c r="G21" s="222">
        <f t="shared" ref="G21:G32" si="2">0.3*K21</f>
        <v>11821602</v>
      </c>
      <c r="H21" s="222">
        <f t="shared" ref="H21:H32" si="3">0.16*K21</f>
        <v>6304854.4000000004</v>
      </c>
      <c r="I21" s="222">
        <f t="shared" ref="I21:I32" si="4">0.15*K21</f>
        <v>5910801</v>
      </c>
      <c r="J21" s="222">
        <f t="shared" ref="J21:J32" si="5">0.05*K21</f>
        <v>1970267</v>
      </c>
      <c r="K21" s="222">
        <v>39405340</v>
      </c>
      <c r="L21" s="222">
        <f t="shared" ref="L21:L32" si="6">K21+D21+C21</f>
        <v>145599030</v>
      </c>
      <c r="M21" s="33"/>
      <c r="N21" s="33"/>
    </row>
    <row r="22" spans="1:14">
      <c r="A22" s="221" t="s">
        <v>849</v>
      </c>
      <c r="B22" s="221">
        <v>2016</v>
      </c>
      <c r="C22" s="223">
        <v>71572553</v>
      </c>
      <c r="D22" s="223">
        <v>32343639</v>
      </c>
      <c r="E22" s="222">
        <f t="shared" si="0"/>
        <v>6088890.6400000006</v>
      </c>
      <c r="F22" s="222">
        <f t="shared" si="1"/>
        <v>8698415.2000000011</v>
      </c>
      <c r="G22" s="222">
        <f t="shared" si="2"/>
        <v>13047622.799999999</v>
      </c>
      <c r="H22" s="222">
        <f t="shared" si="3"/>
        <v>6958732.1600000001</v>
      </c>
      <c r="I22" s="222">
        <f t="shared" si="4"/>
        <v>6523811.3999999994</v>
      </c>
      <c r="J22" s="222">
        <f t="shared" si="5"/>
        <v>2174603.8000000003</v>
      </c>
      <c r="K22" s="223">
        <v>43492076</v>
      </c>
      <c r="L22" s="222">
        <f t="shared" si="6"/>
        <v>147408268</v>
      </c>
      <c r="M22" s="33"/>
      <c r="N22" s="33"/>
    </row>
    <row r="23" spans="1:14">
      <c r="A23" s="221" t="s">
        <v>850</v>
      </c>
      <c r="B23" s="221">
        <v>2016</v>
      </c>
      <c r="C23" s="223">
        <v>71056485</v>
      </c>
      <c r="D23" s="223">
        <v>33671565</v>
      </c>
      <c r="E23" s="222">
        <f t="shared" si="0"/>
        <v>4345644.1000000006</v>
      </c>
      <c r="F23" s="222">
        <f t="shared" si="1"/>
        <v>6208063</v>
      </c>
      <c r="G23" s="222">
        <f t="shared" si="2"/>
        <v>9312094.5</v>
      </c>
      <c r="H23" s="222">
        <f t="shared" si="3"/>
        <v>4966450.4000000004</v>
      </c>
      <c r="I23" s="222">
        <f t="shared" si="4"/>
        <v>4656047.25</v>
      </c>
      <c r="J23" s="222">
        <f t="shared" si="5"/>
        <v>1552015.75</v>
      </c>
      <c r="K23" s="223">
        <v>31040315</v>
      </c>
      <c r="L23" s="222">
        <f t="shared" si="6"/>
        <v>135768365</v>
      </c>
      <c r="M23" s="33"/>
      <c r="N23" s="33"/>
    </row>
    <row r="24" spans="1:14">
      <c r="A24" s="221" t="s">
        <v>851</v>
      </c>
      <c r="B24" s="221">
        <v>2016</v>
      </c>
      <c r="C24" s="223">
        <v>71499303</v>
      </c>
      <c r="D24" s="223">
        <v>34220582</v>
      </c>
      <c r="E24" s="222">
        <f t="shared" si="0"/>
        <v>5406794.1200000001</v>
      </c>
      <c r="F24" s="222">
        <f t="shared" si="1"/>
        <v>7723991.6000000006</v>
      </c>
      <c r="G24" s="222">
        <f t="shared" si="2"/>
        <v>11585987.4</v>
      </c>
      <c r="H24" s="222">
        <f t="shared" si="3"/>
        <v>6179193.2800000003</v>
      </c>
      <c r="I24" s="222">
        <f t="shared" si="4"/>
        <v>5792993.7000000002</v>
      </c>
      <c r="J24" s="222">
        <f t="shared" si="5"/>
        <v>1930997.9000000001</v>
      </c>
      <c r="K24" s="223">
        <v>38619958</v>
      </c>
      <c r="L24" s="222">
        <f t="shared" si="6"/>
        <v>144339843</v>
      </c>
      <c r="M24" s="33"/>
      <c r="N24" s="33"/>
    </row>
    <row r="25" spans="1:14">
      <c r="A25" s="221" t="s">
        <v>852</v>
      </c>
      <c r="B25" s="221">
        <v>2016</v>
      </c>
      <c r="C25" s="223">
        <v>72568803</v>
      </c>
      <c r="D25" s="223">
        <v>34654053</v>
      </c>
      <c r="E25" s="222">
        <f t="shared" si="0"/>
        <v>4838978.9000000004</v>
      </c>
      <c r="F25" s="222">
        <f t="shared" si="1"/>
        <v>6912827</v>
      </c>
      <c r="G25" s="222">
        <f t="shared" si="2"/>
        <v>10369240.5</v>
      </c>
      <c r="H25" s="222">
        <f t="shared" si="3"/>
        <v>5530261.6000000006</v>
      </c>
      <c r="I25" s="222">
        <f t="shared" si="4"/>
        <v>5184620.25</v>
      </c>
      <c r="J25" s="222">
        <f t="shared" si="5"/>
        <v>1728206.75</v>
      </c>
      <c r="K25" s="223">
        <v>34564135</v>
      </c>
      <c r="L25" s="222">
        <f t="shared" si="6"/>
        <v>141786991</v>
      </c>
      <c r="M25" s="33"/>
      <c r="N25" s="33"/>
    </row>
    <row r="26" spans="1:14">
      <c r="A26" s="221" t="s">
        <v>853</v>
      </c>
      <c r="B26" s="221">
        <v>2016</v>
      </c>
      <c r="C26" s="223">
        <v>72496647</v>
      </c>
      <c r="D26" s="223">
        <v>32495537</v>
      </c>
      <c r="E26" s="222">
        <f t="shared" si="0"/>
        <v>4736475.24</v>
      </c>
      <c r="F26" s="222">
        <f t="shared" si="1"/>
        <v>6766393.2000000002</v>
      </c>
      <c r="G26" s="222">
        <f t="shared" si="2"/>
        <v>10149589.799999999</v>
      </c>
      <c r="H26" s="222">
        <f t="shared" si="3"/>
        <v>5413114.5600000005</v>
      </c>
      <c r="I26" s="222">
        <f t="shared" si="4"/>
        <v>5074794.8999999994</v>
      </c>
      <c r="J26" s="222">
        <f t="shared" si="5"/>
        <v>1691598.3</v>
      </c>
      <c r="K26" s="223">
        <v>33831966</v>
      </c>
      <c r="L26" s="222">
        <f t="shared" si="6"/>
        <v>138824150</v>
      </c>
      <c r="M26" s="33"/>
      <c r="N26" s="33"/>
    </row>
    <row r="27" spans="1:14">
      <c r="A27" s="221" t="s">
        <v>854</v>
      </c>
      <c r="B27" s="221">
        <v>2016</v>
      </c>
      <c r="C27" s="223">
        <v>74758537</v>
      </c>
      <c r="D27" s="223">
        <v>32331219</v>
      </c>
      <c r="E27" s="222">
        <f t="shared" si="0"/>
        <v>4214138.6000000006</v>
      </c>
      <c r="F27" s="222">
        <f t="shared" si="1"/>
        <v>6020198</v>
      </c>
      <c r="G27" s="222">
        <f t="shared" si="2"/>
        <v>9030297</v>
      </c>
      <c r="H27" s="222">
        <f t="shared" si="3"/>
        <v>4816158.4000000004</v>
      </c>
      <c r="I27" s="222">
        <f t="shared" si="4"/>
        <v>4515148.5</v>
      </c>
      <c r="J27" s="222">
        <f t="shared" si="5"/>
        <v>1505049.5</v>
      </c>
      <c r="K27" s="223">
        <v>30100990</v>
      </c>
      <c r="L27" s="222">
        <f t="shared" si="6"/>
        <v>137190746</v>
      </c>
      <c r="M27" s="33"/>
      <c r="N27" s="33"/>
    </row>
    <row r="28" spans="1:14">
      <c r="A28" s="221" t="s">
        <v>855</v>
      </c>
      <c r="B28" s="221">
        <v>2016</v>
      </c>
      <c r="C28" s="223">
        <v>74168041</v>
      </c>
      <c r="D28" s="223">
        <v>31025035</v>
      </c>
      <c r="E28" s="222">
        <f t="shared" si="0"/>
        <v>5857562.0600000005</v>
      </c>
      <c r="F28" s="222">
        <f t="shared" si="1"/>
        <v>8367945.8000000007</v>
      </c>
      <c r="G28" s="222">
        <f t="shared" si="2"/>
        <v>12551918.699999999</v>
      </c>
      <c r="H28" s="222">
        <f t="shared" si="3"/>
        <v>6694356.6400000006</v>
      </c>
      <c r="I28" s="222">
        <f t="shared" si="4"/>
        <v>6275959.3499999996</v>
      </c>
      <c r="J28" s="222">
        <f t="shared" si="5"/>
        <v>2091986.4500000002</v>
      </c>
      <c r="K28" s="223">
        <v>41839729</v>
      </c>
      <c r="L28" s="222">
        <f t="shared" si="6"/>
        <v>147032805</v>
      </c>
      <c r="M28" s="33"/>
      <c r="N28" s="33"/>
    </row>
    <row r="29" spans="1:14">
      <c r="A29" s="221" t="s">
        <v>856</v>
      </c>
      <c r="B29" s="221">
        <v>2016</v>
      </c>
      <c r="C29" s="223">
        <v>74035506</v>
      </c>
      <c r="D29" s="223">
        <v>33620371</v>
      </c>
      <c r="E29" s="222">
        <f t="shared" si="0"/>
        <v>6278394.9200000009</v>
      </c>
      <c r="F29" s="222">
        <f t="shared" si="1"/>
        <v>8969135.5999999996</v>
      </c>
      <c r="G29" s="222">
        <f t="shared" si="2"/>
        <v>13453703.4</v>
      </c>
      <c r="H29" s="222">
        <f t="shared" si="3"/>
        <v>7175308.4800000004</v>
      </c>
      <c r="I29" s="222">
        <f t="shared" si="4"/>
        <v>6726851.7000000002</v>
      </c>
      <c r="J29" s="222">
        <f t="shared" si="5"/>
        <v>2242283.9</v>
      </c>
      <c r="K29" s="223">
        <v>44845678</v>
      </c>
      <c r="L29" s="222">
        <f t="shared" si="6"/>
        <v>152501555</v>
      </c>
      <c r="M29" s="33"/>
      <c r="N29" s="33"/>
    </row>
    <row r="30" spans="1:14">
      <c r="A30" s="221" t="s">
        <v>857</v>
      </c>
      <c r="B30" s="221">
        <v>2016</v>
      </c>
      <c r="C30" s="223">
        <v>71846743</v>
      </c>
      <c r="D30" s="223">
        <v>33309799</v>
      </c>
      <c r="E30" s="222">
        <f t="shared" si="0"/>
        <v>6176152.2200000007</v>
      </c>
      <c r="F30" s="222">
        <f t="shared" si="1"/>
        <v>8823074.5999999996</v>
      </c>
      <c r="G30" s="222">
        <f t="shared" si="2"/>
        <v>13234611.9</v>
      </c>
      <c r="H30" s="222">
        <f t="shared" si="3"/>
        <v>7058459.6799999997</v>
      </c>
      <c r="I30" s="222">
        <f t="shared" si="4"/>
        <v>6617305.9500000002</v>
      </c>
      <c r="J30" s="222">
        <f t="shared" si="5"/>
        <v>2205768.65</v>
      </c>
      <c r="K30" s="223">
        <v>44115373</v>
      </c>
      <c r="L30" s="222">
        <f t="shared" si="6"/>
        <v>149271915</v>
      </c>
      <c r="M30" s="33"/>
      <c r="N30" s="33"/>
    </row>
    <row r="31" spans="1:14">
      <c r="A31" s="221" t="s">
        <v>858</v>
      </c>
      <c r="B31" s="221">
        <v>2016</v>
      </c>
      <c r="C31" s="223">
        <v>70820420</v>
      </c>
      <c r="D31" s="223">
        <v>32524851</v>
      </c>
      <c r="E31" s="222">
        <f t="shared" si="0"/>
        <v>5943060.3400000008</v>
      </c>
      <c r="F31" s="222">
        <f t="shared" si="1"/>
        <v>8490086.2000000011</v>
      </c>
      <c r="G31" s="222">
        <f t="shared" si="2"/>
        <v>12735129.299999999</v>
      </c>
      <c r="H31" s="222">
        <f t="shared" si="3"/>
        <v>6792068.96</v>
      </c>
      <c r="I31" s="222">
        <f t="shared" si="4"/>
        <v>6367564.6499999994</v>
      </c>
      <c r="J31" s="222">
        <f t="shared" si="5"/>
        <v>2122521.5500000003</v>
      </c>
      <c r="K31" s="223">
        <v>42450431</v>
      </c>
      <c r="L31" s="222">
        <f t="shared" si="6"/>
        <v>145795702</v>
      </c>
      <c r="M31" s="33"/>
      <c r="N31" s="33"/>
    </row>
    <row r="32" spans="1:14">
      <c r="A32" s="221" t="s">
        <v>859</v>
      </c>
      <c r="B32" s="221">
        <v>2016</v>
      </c>
      <c r="C32" s="223">
        <v>72428100</v>
      </c>
      <c r="D32" s="223">
        <v>30859394</v>
      </c>
      <c r="E32" s="222">
        <f t="shared" si="0"/>
        <v>4846305.3800000008</v>
      </c>
      <c r="F32" s="222">
        <f t="shared" si="1"/>
        <v>6923293.4000000004</v>
      </c>
      <c r="G32" s="222">
        <f t="shared" si="2"/>
        <v>10384940.1</v>
      </c>
      <c r="H32" s="222">
        <f t="shared" si="3"/>
        <v>5538634.7199999997</v>
      </c>
      <c r="I32" s="222">
        <f t="shared" si="4"/>
        <v>5192470.05</v>
      </c>
      <c r="J32" s="222">
        <f t="shared" si="5"/>
        <v>1730823.35</v>
      </c>
      <c r="K32" s="223">
        <v>34616467</v>
      </c>
      <c r="L32" s="222">
        <f t="shared" si="6"/>
        <v>137903961</v>
      </c>
      <c r="M32" s="33"/>
      <c r="N32" s="33"/>
    </row>
    <row r="33" spans="1:14">
      <c r="A33" s="224"/>
      <c r="B33" s="224"/>
      <c r="C33" s="225"/>
      <c r="D33" s="225"/>
      <c r="E33" s="226"/>
      <c r="F33" s="226"/>
      <c r="G33" s="226"/>
      <c r="H33" s="226"/>
      <c r="I33" s="226"/>
      <c r="J33" s="226"/>
      <c r="K33" s="225"/>
      <c r="L33" s="226"/>
      <c r="M33" s="227"/>
      <c r="N33" s="227"/>
    </row>
  </sheetData>
  <mergeCells count="1">
    <mergeCell ref="D19:J19"/>
  </mergeCells>
  <pageMargins left="0.7" right="0.7" top="0.75" bottom="0.75" header="0.3" footer="0.3"/>
  <pageSetup paperSize="3" orientation="landscape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1"/>
  <dimension ref="A1:N33"/>
  <sheetViews>
    <sheetView workbookViewId="0">
      <selection activeCell="N20" sqref="N20"/>
    </sheetView>
  </sheetViews>
  <sheetFormatPr baseColWidth="10" defaultRowHeight="12.75"/>
  <cols>
    <col min="1" max="1" width="9.5703125" customWidth="1"/>
    <col min="2" max="2" width="5.5703125" customWidth="1"/>
    <col min="3" max="4" width="12.85546875" customWidth="1"/>
    <col min="5" max="6" width="12.42578125" customWidth="1"/>
    <col min="7" max="7" width="13" customWidth="1"/>
    <col min="9" max="9" width="12.28515625" customWidth="1"/>
    <col min="11" max="11" width="17.28515625" bestFit="1" customWidth="1"/>
    <col min="12" max="12" width="13.5703125" customWidth="1"/>
  </cols>
  <sheetData>
    <row r="1" spans="1:14">
      <c r="A1" s="78"/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</row>
    <row r="2" spans="1:14">
      <c r="A2" s="78"/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</row>
    <row r="3" spans="1:14">
      <c r="A3" s="78"/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78"/>
      <c r="N3" s="78"/>
    </row>
    <row r="4" spans="1:14">
      <c r="A4" s="78"/>
      <c r="B4" s="78"/>
      <c r="C4" s="78"/>
      <c r="D4" s="78"/>
      <c r="E4" s="78"/>
      <c r="F4" s="78"/>
      <c r="G4" s="78"/>
      <c r="H4" s="78"/>
      <c r="I4" s="78"/>
      <c r="J4" s="78"/>
      <c r="K4" s="78"/>
      <c r="L4" s="78"/>
      <c r="M4" s="78"/>
      <c r="N4" s="78"/>
    </row>
    <row r="5" spans="1:14">
      <c r="A5" s="78"/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</row>
    <row r="6" spans="1:14">
      <c r="A6" s="78"/>
      <c r="B6" s="78"/>
      <c r="C6" s="78"/>
      <c r="D6" s="78"/>
      <c r="E6" s="78"/>
      <c r="F6" s="78"/>
      <c r="G6" s="78"/>
      <c r="H6" s="78"/>
      <c r="I6" s="78"/>
      <c r="J6" s="78"/>
      <c r="K6" s="78"/>
      <c r="L6" s="78"/>
      <c r="M6" s="78"/>
      <c r="N6" s="78"/>
    </row>
    <row r="7" spans="1:14">
      <c r="A7" s="78"/>
      <c r="B7" s="78"/>
      <c r="C7" s="78"/>
      <c r="D7" s="78"/>
      <c r="E7" s="78"/>
      <c r="F7" s="78"/>
      <c r="G7" s="78"/>
      <c r="H7" s="78"/>
      <c r="I7" s="78"/>
      <c r="J7" s="78"/>
      <c r="K7" s="78"/>
      <c r="L7" s="78"/>
      <c r="M7" s="78"/>
      <c r="N7" s="78"/>
    </row>
    <row r="8" spans="1:14">
      <c r="A8" s="78"/>
      <c r="B8" s="78"/>
      <c r="C8" s="78"/>
      <c r="D8" s="78"/>
      <c r="E8" s="78"/>
      <c r="F8" s="78"/>
      <c r="G8" s="78"/>
      <c r="H8" s="78"/>
      <c r="I8" s="78"/>
      <c r="J8" s="78"/>
      <c r="K8" s="78"/>
      <c r="L8" s="78"/>
      <c r="M8" s="78"/>
      <c r="N8" s="78"/>
    </row>
    <row r="9" spans="1:14">
      <c r="A9" s="78"/>
      <c r="B9" s="78"/>
      <c r="C9" s="78"/>
      <c r="D9" s="78"/>
      <c r="E9" s="78"/>
      <c r="F9" s="78"/>
      <c r="G9" s="78"/>
      <c r="H9" s="78"/>
      <c r="I9" s="78"/>
      <c r="J9" s="78"/>
      <c r="K9" s="78"/>
      <c r="L9" s="78"/>
      <c r="M9" s="78"/>
      <c r="N9" s="78"/>
    </row>
    <row r="10" spans="1:14">
      <c r="A10" s="78"/>
      <c r="B10" s="78"/>
      <c r="C10" s="78"/>
      <c r="D10" s="78"/>
      <c r="E10" s="78"/>
      <c r="F10" s="78"/>
      <c r="G10" s="78"/>
      <c r="H10" s="78"/>
      <c r="I10" s="78"/>
      <c r="J10" s="78"/>
      <c r="K10" s="78"/>
      <c r="L10" s="78"/>
      <c r="M10" s="78"/>
      <c r="N10" s="78"/>
    </row>
    <row r="11" spans="1:14">
      <c r="A11" s="78"/>
      <c r="B11" s="78"/>
      <c r="C11" s="78"/>
      <c r="D11" s="78"/>
      <c r="E11" s="78"/>
      <c r="F11" s="78"/>
      <c r="G11" s="78"/>
      <c r="H11" s="78"/>
      <c r="I11" s="78"/>
      <c r="J11" s="78"/>
      <c r="K11" s="78"/>
      <c r="L11" s="78"/>
      <c r="M11" s="78"/>
      <c r="N11" s="78"/>
    </row>
    <row r="12" spans="1:14">
      <c r="A12" s="78"/>
      <c r="B12" s="78"/>
      <c r="C12" s="78"/>
      <c r="D12" s="78"/>
      <c r="E12" s="78"/>
      <c r="F12" s="78"/>
      <c r="G12" s="78"/>
      <c r="H12" s="78"/>
      <c r="I12" s="78"/>
      <c r="J12" s="78"/>
      <c r="K12" s="78"/>
      <c r="L12" s="78"/>
      <c r="M12" s="78"/>
      <c r="N12" s="78"/>
    </row>
    <row r="13" spans="1:14">
      <c r="A13" s="78"/>
      <c r="B13" s="78"/>
      <c r="C13" s="78"/>
      <c r="D13" s="78"/>
      <c r="E13" s="78"/>
      <c r="F13" s="78"/>
      <c r="G13" s="78"/>
      <c r="H13" s="78"/>
      <c r="I13" s="78"/>
      <c r="J13" s="78"/>
      <c r="K13" s="78"/>
      <c r="L13" s="78"/>
      <c r="M13" s="78"/>
      <c r="N13" s="78"/>
    </row>
    <row r="14" spans="1:14">
      <c r="A14" s="78"/>
      <c r="B14" s="78"/>
      <c r="C14" s="78"/>
      <c r="D14" s="78"/>
      <c r="E14" s="78"/>
      <c r="F14" s="78"/>
      <c r="G14" s="78"/>
      <c r="H14" s="78"/>
      <c r="I14" s="78"/>
      <c r="J14" s="78"/>
      <c r="K14" s="78"/>
      <c r="L14" s="78"/>
      <c r="M14" s="78"/>
      <c r="N14" s="78"/>
    </row>
    <row r="15" spans="1:14">
      <c r="A15" s="78"/>
      <c r="B15" s="78"/>
      <c r="C15" s="78"/>
      <c r="D15" s="78"/>
      <c r="E15" s="78"/>
      <c r="F15" s="78"/>
      <c r="G15" s="78"/>
      <c r="H15" s="78"/>
      <c r="I15" s="78"/>
      <c r="J15" s="78"/>
      <c r="K15" s="78"/>
      <c r="L15" s="78"/>
      <c r="M15" s="78"/>
      <c r="N15" s="78"/>
    </row>
    <row r="16" spans="1:14">
      <c r="A16" s="78"/>
      <c r="B16" s="78"/>
      <c r="C16" s="78"/>
      <c r="D16" s="78"/>
      <c r="E16" s="78"/>
      <c r="F16" s="78"/>
      <c r="G16" s="78"/>
      <c r="H16" s="78"/>
      <c r="I16" s="78"/>
      <c r="J16" s="78"/>
      <c r="K16" s="78"/>
      <c r="L16" s="78"/>
      <c r="M16" s="78"/>
      <c r="N16" s="78"/>
    </row>
    <row r="17" spans="1:14">
      <c r="A17" s="78"/>
      <c r="B17" s="78"/>
      <c r="C17" s="78"/>
      <c r="D17" s="78"/>
      <c r="E17" s="78"/>
      <c r="F17" s="78"/>
      <c r="G17" s="78"/>
      <c r="H17" s="78"/>
      <c r="I17" s="78"/>
      <c r="J17" s="78"/>
      <c r="K17" s="78"/>
      <c r="L17" s="78"/>
      <c r="M17" s="78"/>
      <c r="N17" s="78"/>
    </row>
    <row r="18" spans="1:14">
      <c r="A18" s="33"/>
      <c r="B18" s="33"/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</row>
    <row r="19" spans="1:14">
      <c r="A19" s="217"/>
      <c r="B19" s="217"/>
      <c r="C19" s="217"/>
      <c r="D19" s="237" t="s">
        <v>1</v>
      </c>
      <c r="E19" s="238"/>
      <c r="F19" s="238"/>
      <c r="G19" s="238"/>
      <c r="H19" s="238"/>
      <c r="I19" s="238"/>
      <c r="J19" s="239"/>
      <c r="K19" s="217"/>
      <c r="L19" s="217"/>
      <c r="M19" s="33"/>
      <c r="N19" s="33"/>
    </row>
    <row r="20" spans="1:14">
      <c r="A20" s="218" t="s">
        <v>846</v>
      </c>
      <c r="B20" s="218" t="s">
        <v>847</v>
      </c>
      <c r="C20" s="219" t="s">
        <v>11</v>
      </c>
      <c r="D20" s="220" t="s">
        <v>13</v>
      </c>
      <c r="E20" s="220" t="s">
        <v>14</v>
      </c>
      <c r="F20" s="220" t="s">
        <v>15</v>
      </c>
      <c r="G20" s="220" t="s">
        <v>16</v>
      </c>
      <c r="H20" s="220" t="s">
        <v>17</v>
      </c>
      <c r="I20" s="220" t="s">
        <v>18</v>
      </c>
      <c r="J20" s="220" t="s">
        <v>19</v>
      </c>
      <c r="K20" s="220" t="s">
        <v>20</v>
      </c>
      <c r="L20" s="220" t="s">
        <v>21</v>
      </c>
      <c r="M20" s="33"/>
      <c r="N20" s="33"/>
    </row>
    <row r="21" spans="1:14">
      <c r="A21" s="221" t="s">
        <v>848</v>
      </c>
      <c r="B21" s="221">
        <v>2017</v>
      </c>
      <c r="C21" s="223">
        <v>81870408</v>
      </c>
      <c r="D21" s="223">
        <v>47512780</v>
      </c>
      <c r="E21" s="222">
        <f t="shared" ref="E21:E32" si="0">0.14*K21</f>
        <v>6740442.5200000005</v>
      </c>
      <c r="F21" s="222">
        <f t="shared" ref="F21:F32" si="1">K21 *0.2</f>
        <v>9629203.5999999996</v>
      </c>
      <c r="G21" s="222">
        <f t="shared" ref="G21:G32" si="2">0.3*K21</f>
        <v>14443805.4</v>
      </c>
      <c r="H21" s="222">
        <f t="shared" ref="H21:H32" si="3">0.16*K21</f>
        <v>7703362.8799999999</v>
      </c>
      <c r="I21" s="222">
        <f t="shared" ref="I21:I32" si="4">0.15*K21</f>
        <v>7221902.7000000002</v>
      </c>
      <c r="J21" s="222">
        <f t="shared" ref="J21:J32" si="5">0.05*K21</f>
        <v>2407300.9</v>
      </c>
      <c r="K21" s="223">
        <v>48146018</v>
      </c>
      <c r="L21" s="222">
        <f t="shared" ref="L21:L32" si="6">K21+D21+C21</f>
        <v>177529206</v>
      </c>
      <c r="M21" s="33"/>
      <c r="N21" s="33"/>
    </row>
    <row r="22" spans="1:14">
      <c r="A22" s="221" t="s">
        <v>849</v>
      </c>
      <c r="B22" s="221">
        <v>2017</v>
      </c>
      <c r="C22" s="223">
        <v>88616671</v>
      </c>
      <c r="D22" s="223">
        <v>47778368</v>
      </c>
      <c r="E22" s="222">
        <f t="shared" si="0"/>
        <v>6707065.4000000004</v>
      </c>
      <c r="F22" s="222">
        <f t="shared" si="1"/>
        <v>9581522</v>
      </c>
      <c r="G22" s="222">
        <f t="shared" si="2"/>
        <v>14372283</v>
      </c>
      <c r="H22" s="222">
        <f t="shared" si="3"/>
        <v>7665217.6000000006</v>
      </c>
      <c r="I22" s="222">
        <f t="shared" si="4"/>
        <v>7186141.5</v>
      </c>
      <c r="J22" s="222">
        <f t="shared" si="5"/>
        <v>2395380.5</v>
      </c>
      <c r="K22" s="223">
        <v>47907610</v>
      </c>
      <c r="L22" s="222">
        <f t="shared" si="6"/>
        <v>184302649</v>
      </c>
      <c r="M22" s="33"/>
      <c r="N22" s="33"/>
    </row>
    <row r="23" spans="1:14">
      <c r="A23" s="221" t="s">
        <v>850</v>
      </c>
      <c r="B23" s="221">
        <v>2017</v>
      </c>
      <c r="C23" s="223">
        <v>89222902</v>
      </c>
      <c r="D23" s="223">
        <v>47363826</v>
      </c>
      <c r="E23" s="222">
        <f t="shared" si="0"/>
        <v>6584490.7800000003</v>
      </c>
      <c r="F23" s="222">
        <f t="shared" si="1"/>
        <v>9406415.4000000004</v>
      </c>
      <c r="G23" s="222">
        <f t="shared" si="2"/>
        <v>14109623.1</v>
      </c>
      <c r="H23" s="222">
        <f t="shared" si="3"/>
        <v>7525132.3200000003</v>
      </c>
      <c r="I23" s="222">
        <f t="shared" si="4"/>
        <v>7054811.5499999998</v>
      </c>
      <c r="J23" s="222">
        <f t="shared" si="5"/>
        <v>2351603.85</v>
      </c>
      <c r="K23" s="223">
        <v>47032077</v>
      </c>
      <c r="L23" s="222">
        <f t="shared" si="6"/>
        <v>183618805</v>
      </c>
      <c r="M23" s="33"/>
      <c r="N23" s="33"/>
    </row>
    <row r="24" spans="1:14">
      <c r="A24" s="221" t="s">
        <v>851</v>
      </c>
      <c r="B24" s="221">
        <v>2017</v>
      </c>
      <c r="C24" s="223">
        <v>78417624</v>
      </c>
      <c r="D24" s="223">
        <v>44258148</v>
      </c>
      <c r="E24" s="222">
        <f t="shared" si="0"/>
        <v>6947574.0600000005</v>
      </c>
      <c r="F24" s="222">
        <f t="shared" si="1"/>
        <v>9925105.8000000007</v>
      </c>
      <c r="G24" s="222">
        <f t="shared" si="2"/>
        <v>14887658.699999999</v>
      </c>
      <c r="H24" s="222">
        <f t="shared" si="3"/>
        <v>7940084.6400000006</v>
      </c>
      <c r="I24" s="222">
        <f t="shared" si="4"/>
        <v>7443829.3499999996</v>
      </c>
      <c r="J24" s="222">
        <f t="shared" si="5"/>
        <v>2481276.4500000002</v>
      </c>
      <c r="K24" s="223">
        <v>49625529</v>
      </c>
      <c r="L24" s="222">
        <f t="shared" si="6"/>
        <v>172301301</v>
      </c>
      <c r="M24" s="33"/>
      <c r="N24" s="33"/>
    </row>
    <row r="25" spans="1:14">
      <c r="A25" s="221" t="s">
        <v>852</v>
      </c>
      <c r="B25" s="221">
        <v>2017</v>
      </c>
      <c r="C25" s="223">
        <v>88937309</v>
      </c>
      <c r="D25" s="223">
        <v>37481024</v>
      </c>
      <c r="E25" s="222">
        <f t="shared" si="0"/>
        <v>6841616.3200000003</v>
      </c>
      <c r="F25" s="222">
        <f t="shared" si="1"/>
        <v>9773737.5999999996</v>
      </c>
      <c r="G25" s="222">
        <f t="shared" si="2"/>
        <v>14660606.4</v>
      </c>
      <c r="H25" s="222">
        <f t="shared" si="3"/>
        <v>7818990.0800000001</v>
      </c>
      <c r="I25" s="222">
        <f t="shared" si="4"/>
        <v>7330303.2000000002</v>
      </c>
      <c r="J25" s="222">
        <f t="shared" si="5"/>
        <v>2443434.4</v>
      </c>
      <c r="K25" s="223">
        <v>48868688</v>
      </c>
      <c r="L25" s="222">
        <f t="shared" si="6"/>
        <v>175287021</v>
      </c>
      <c r="M25" s="33"/>
      <c r="N25" s="33"/>
    </row>
    <row r="26" spans="1:14">
      <c r="A26" s="221" t="s">
        <v>853</v>
      </c>
      <c r="B26" s="221">
        <v>2017</v>
      </c>
      <c r="C26" s="223">
        <v>74176217</v>
      </c>
      <c r="D26" s="223">
        <v>47785506</v>
      </c>
      <c r="E26" s="222">
        <f t="shared" si="0"/>
        <v>5964904.4000000004</v>
      </c>
      <c r="F26" s="222">
        <f t="shared" si="1"/>
        <v>8521292</v>
      </c>
      <c r="G26" s="222">
        <f t="shared" si="2"/>
        <v>12781938</v>
      </c>
      <c r="H26" s="222">
        <f t="shared" si="3"/>
        <v>6817033.6000000006</v>
      </c>
      <c r="I26" s="222">
        <f t="shared" si="4"/>
        <v>6390969</v>
      </c>
      <c r="J26" s="222">
        <f t="shared" si="5"/>
        <v>2130323</v>
      </c>
      <c r="K26" s="223">
        <v>42606460</v>
      </c>
      <c r="L26" s="222">
        <f t="shared" si="6"/>
        <v>164568183</v>
      </c>
      <c r="M26" s="33"/>
      <c r="N26" s="33"/>
    </row>
    <row r="27" spans="1:14">
      <c r="A27" s="221" t="s">
        <v>854</v>
      </c>
      <c r="B27" s="221">
        <v>2017</v>
      </c>
      <c r="C27" s="223">
        <v>80202147</v>
      </c>
      <c r="D27" s="223">
        <v>45240676</v>
      </c>
      <c r="E27" s="222">
        <f t="shared" si="0"/>
        <v>5764037.1600000001</v>
      </c>
      <c r="F27" s="222">
        <f t="shared" si="1"/>
        <v>8234338.8000000007</v>
      </c>
      <c r="G27" s="222">
        <f t="shared" si="2"/>
        <v>12351508.199999999</v>
      </c>
      <c r="H27" s="222">
        <f t="shared" si="3"/>
        <v>6587471.04</v>
      </c>
      <c r="I27" s="222">
        <f t="shared" si="4"/>
        <v>6175754.0999999996</v>
      </c>
      <c r="J27" s="222">
        <f t="shared" si="5"/>
        <v>2058584.7000000002</v>
      </c>
      <c r="K27" s="223">
        <v>41171694</v>
      </c>
      <c r="L27" s="222">
        <f t="shared" si="6"/>
        <v>166614517</v>
      </c>
      <c r="M27" s="33"/>
      <c r="N27" s="33"/>
    </row>
    <row r="28" spans="1:14">
      <c r="A28" s="221" t="s">
        <v>855</v>
      </c>
      <c r="B28" s="221">
        <v>2017</v>
      </c>
      <c r="C28" s="223">
        <v>81632052</v>
      </c>
      <c r="D28" s="223">
        <v>40579760</v>
      </c>
      <c r="E28" s="222">
        <f t="shared" si="0"/>
        <v>6547339.9600000009</v>
      </c>
      <c r="F28" s="222">
        <f t="shared" si="1"/>
        <v>9353342.8000000007</v>
      </c>
      <c r="G28" s="222">
        <f t="shared" si="2"/>
        <v>14030014.199999999</v>
      </c>
      <c r="H28" s="222">
        <f t="shared" si="3"/>
        <v>7482674.2400000002</v>
      </c>
      <c r="I28" s="222">
        <f t="shared" si="4"/>
        <v>7015007.0999999996</v>
      </c>
      <c r="J28" s="222">
        <f t="shared" si="5"/>
        <v>2338335.7000000002</v>
      </c>
      <c r="K28" s="223">
        <v>46766714</v>
      </c>
      <c r="L28" s="222">
        <f t="shared" si="6"/>
        <v>168978526</v>
      </c>
      <c r="M28" s="33"/>
      <c r="N28" s="33"/>
    </row>
    <row r="29" spans="1:14">
      <c r="A29" s="221" t="s">
        <v>856</v>
      </c>
      <c r="B29" s="221">
        <v>2017</v>
      </c>
      <c r="C29" s="223">
        <v>79136571</v>
      </c>
      <c r="D29" s="223">
        <v>44122485</v>
      </c>
      <c r="E29" s="222">
        <f t="shared" si="0"/>
        <v>6259165.6400000006</v>
      </c>
      <c r="F29" s="222">
        <f t="shared" si="1"/>
        <v>8941665.2000000011</v>
      </c>
      <c r="G29" s="222">
        <f t="shared" si="2"/>
        <v>13412497.799999999</v>
      </c>
      <c r="H29" s="222">
        <f t="shared" si="3"/>
        <v>7153332.1600000001</v>
      </c>
      <c r="I29" s="222">
        <f t="shared" si="4"/>
        <v>6706248.8999999994</v>
      </c>
      <c r="J29" s="222">
        <f t="shared" si="5"/>
        <v>2235416.3000000003</v>
      </c>
      <c r="K29" s="223">
        <v>44708326</v>
      </c>
      <c r="L29" s="222">
        <f t="shared" si="6"/>
        <v>167967382</v>
      </c>
      <c r="M29" s="33"/>
      <c r="N29" s="33"/>
    </row>
    <row r="30" spans="1:14">
      <c r="A30" s="221" t="s">
        <v>857</v>
      </c>
      <c r="B30" s="221">
        <v>2017</v>
      </c>
      <c r="C30" s="223">
        <v>71011182</v>
      </c>
      <c r="D30" s="223">
        <v>39606751</v>
      </c>
      <c r="E30" s="222">
        <f t="shared" si="0"/>
        <v>6835386.1800000006</v>
      </c>
      <c r="F30" s="222">
        <f t="shared" si="1"/>
        <v>9764837.4000000004</v>
      </c>
      <c r="G30" s="222">
        <f t="shared" si="2"/>
        <v>14647256.1</v>
      </c>
      <c r="H30" s="222">
        <f t="shared" si="3"/>
        <v>7811869.9199999999</v>
      </c>
      <c r="I30" s="222">
        <f t="shared" si="4"/>
        <v>7323628.0499999998</v>
      </c>
      <c r="J30" s="222">
        <f t="shared" si="5"/>
        <v>2441209.35</v>
      </c>
      <c r="K30" s="223">
        <v>48824187</v>
      </c>
      <c r="L30" s="222">
        <f t="shared" si="6"/>
        <v>159442120</v>
      </c>
      <c r="M30" s="33"/>
      <c r="N30" s="33"/>
    </row>
    <row r="31" spans="1:14">
      <c r="A31" s="221" t="s">
        <v>858</v>
      </c>
      <c r="B31" s="221">
        <v>2017</v>
      </c>
      <c r="C31" s="223">
        <v>80354705</v>
      </c>
      <c r="D31" s="223">
        <v>36558190</v>
      </c>
      <c r="E31" s="222">
        <f t="shared" si="0"/>
        <v>6725336.5200000005</v>
      </c>
      <c r="F31" s="222">
        <f t="shared" si="1"/>
        <v>9607623.5999999996</v>
      </c>
      <c r="G31" s="222">
        <f t="shared" si="2"/>
        <v>14411435.4</v>
      </c>
      <c r="H31" s="222">
        <f t="shared" si="3"/>
        <v>7686098.8799999999</v>
      </c>
      <c r="I31" s="222">
        <f t="shared" si="4"/>
        <v>7205717.7000000002</v>
      </c>
      <c r="J31" s="222">
        <f t="shared" si="5"/>
        <v>2401905.9</v>
      </c>
      <c r="K31" s="223">
        <v>48038118</v>
      </c>
      <c r="L31" s="222">
        <f t="shared" si="6"/>
        <v>164951013</v>
      </c>
      <c r="M31" s="33"/>
      <c r="N31" s="33"/>
    </row>
    <row r="32" spans="1:14">
      <c r="A32" s="221" t="s">
        <v>859</v>
      </c>
      <c r="B32" s="221">
        <v>2017</v>
      </c>
      <c r="C32" s="223">
        <v>70582780</v>
      </c>
      <c r="D32" s="223">
        <v>47249670</v>
      </c>
      <c r="E32" s="222">
        <f t="shared" si="0"/>
        <v>6833676.7800000003</v>
      </c>
      <c r="F32" s="222">
        <f t="shared" si="1"/>
        <v>9762395.4000000004</v>
      </c>
      <c r="G32" s="222">
        <f t="shared" si="2"/>
        <v>14643593.1</v>
      </c>
      <c r="H32" s="222">
        <f t="shared" si="3"/>
        <v>7809916.3200000003</v>
      </c>
      <c r="I32" s="222">
        <f t="shared" si="4"/>
        <v>7321796.5499999998</v>
      </c>
      <c r="J32" s="222">
        <f t="shared" si="5"/>
        <v>2440598.85</v>
      </c>
      <c r="K32" s="223">
        <v>48811977</v>
      </c>
      <c r="L32" s="222">
        <f t="shared" si="6"/>
        <v>166644427</v>
      </c>
      <c r="M32" s="33"/>
      <c r="N32" s="33"/>
    </row>
    <row r="33" spans="1:14">
      <c r="A33" s="33"/>
      <c r="B33" s="33"/>
      <c r="C33" s="33"/>
      <c r="D33" s="33"/>
      <c r="E33" s="33"/>
      <c r="F33" s="33"/>
      <c r="G33" s="33"/>
      <c r="H33" s="33"/>
      <c r="I33" s="33"/>
      <c r="J33" s="33"/>
      <c r="K33" s="33"/>
      <c r="L33" s="33"/>
      <c r="M33" s="33"/>
      <c r="N33" s="33"/>
    </row>
  </sheetData>
  <mergeCells count="1">
    <mergeCell ref="D19:J19"/>
  </mergeCells>
  <pageMargins left="0.7" right="0.7" top="0.75" bottom="0.75" header="0.3" footer="0.3"/>
  <pageSetup paperSize="3" orientation="landscape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2"/>
  <dimension ref="A1:N32"/>
  <sheetViews>
    <sheetView workbookViewId="0">
      <selection activeCell="N26" sqref="N26"/>
    </sheetView>
  </sheetViews>
  <sheetFormatPr baseColWidth="10" defaultColWidth="11.42578125" defaultRowHeight="12.75"/>
  <cols>
    <col min="1" max="1" width="11.42578125" style="33"/>
    <col min="2" max="2" width="5.5703125" style="33" customWidth="1"/>
    <col min="3" max="3" width="13.85546875" style="33" customWidth="1"/>
    <col min="4" max="4" width="13" style="33" customWidth="1"/>
    <col min="5" max="5" width="12.28515625" style="33" customWidth="1"/>
    <col min="6" max="6" width="13" style="33" customWidth="1"/>
    <col min="7" max="7" width="12.85546875" style="33" customWidth="1"/>
    <col min="8" max="9" width="12.7109375" style="33" customWidth="1"/>
    <col min="10" max="10" width="12.85546875" style="33" customWidth="1"/>
    <col min="11" max="11" width="17.28515625" style="33" bestFit="1" customWidth="1"/>
    <col min="12" max="12" width="12.5703125" style="33" bestFit="1" customWidth="1"/>
    <col min="13" max="16384" width="11.42578125" style="33"/>
  </cols>
  <sheetData>
    <row r="1" spans="1:14">
      <c r="A1" s="78"/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</row>
    <row r="2" spans="1:14">
      <c r="A2" s="78"/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</row>
    <row r="3" spans="1:14">
      <c r="A3" s="78"/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78"/>
      <c r="N3" s="78"/>
    </row>
    <row r="4" spans="1:14">
      <c r="A4" s="78"/>
      <c r="B4" s="78"/>
      <c r="C4" s="78"/>
      <c r="D4" s="78"/>
      <c r="E4" s="78"/>
      <c r="F4" s="78"/>
      <c r="G4" s="78"/>
      <c r="H4" s="78"/>
      <c r="I4" s="78"/>
      <c r="J4" s="78"/>
      <c r="K4" s="78"/>
      <c r="L4" s="78"/>
      <c r="M4" s="78"/>
      <c r="N4" s="78"/>
    </row>
    <row r="5" spans="1:14">
      <c r="A5" s="78"/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</row>
    <row r="6" spans="1:14">
      <c r="A6" s="78"/>
      <c r="B6" s="78"/>
      <c r="C6" s="78"/>
      <c r="D6" s="78"/>
      <c r="E6" s="78"/>
      <c r="F6" s="78"/>
      <c r="G6" s="78"/>
      <c r="H6" s="78"/>
      <c r="I6" s="78"/>
      <c r="J6" s="78"/>
      <c r="K6" s="78"/>
      <c r="L6" s="78"/>
      <c r="M6" s="78"/>
      <c r="N6" s="78"/>
    </row>
    <row r="7" spans="1:14">
      <c r="A7" s="78"/>
      <c r="B7" s="78"/>
      <c r="C7" s="78"/>
      <c r="D7" s="78"/>
      <c r="E7" s="78"/>
      <c r="F7" s="78"/>
      <c r="G7" s="78"/>
      <c r="H7" s="78"/>
      <c r="I7" s="78"/>
      <c r="J7" s="78"/>
      <c r="K7" s="78"/>
      <c r="L7" s="78"/>
      <c r="M7" s="78"/>
      <c r="N7" s="78"/>
    </row>
    <row r="8" spans="1:14">
      <c r="A8" s="78"/>
      <c r="B8" s="78"/>
      <c r="C8" s="78"/>
      <c r="D8" s="78"/>
      <c r="E8" s="78"/>
      <c r="F8" s="78"/>
      <c r="G8" s="78"/>
      <c r="H8" s="78"/>
      <c r="I8" s="78"/>
      <c r="J8" s="78"/>
      <c r="K8" s="78"/>
      <c r="L8" s="78"/>
      <c r="M8" s="78"/>
      <c r="N8" s="78"/>
    </row>
    <row r="9" spans="1:14">
      <c r="A9" s="78"/>
      <c r="B9" s="78"/>
      <c r="C9" s="78"/>
      <c r="D9" s="78"/>
      <c r="E9" s="78"/>
      <c r="F9" s="78"/>
      <c r="G9" s="78"/>
      <c r="H9" s="78"/>
      <c r="I9" s="78"/>
      <c r="J9" s="78"/>
      <c r="K9" s="78"/>
      <c r="L9" s="78"/>
      <c r="M9" s="78"/>
      <c r="N9" s="78"/>
    </row>
    <row r="10" spans="1:14">
      <c r="A10" s="78"/>
      <c r="B10" s="78"/>
      <c r="C10" s="78"/>
      <c r="D10" s="78"/>
      <c r="E10" s="78"/>
      <c r="F10" s="78"/>
      <c r="G10" s="78"/>
      <c r="H10" s="78"/>
      <c r="I10" s="78"/>
      <c r="J10" s="78"/>
      <c r="K10" s="78"/>
      <c r="L10" s="78"/>
      <c r="M10" s="78"/>
      <c r="N10" s="78"/>
    </row>
    <row r="11" spans="1:14">
      <c r="A11" s="78"/>
      <c r="B11" s="78"/>
      <c r="C11" s="78"/>
      <c r="D11" s="78"/>
      <c r="E11" s="78"/>
      <c r="F11" s="78"/>
      <c r="G11" s="78"/>
      <c r="H11" s="78"/>
      <c r="I11" s="78"/>
      <c r="J11" s="78"/>
      <c r="K11" s="78"/>
      <c r="L11" s="78"/>
      <c r="M11" s="78"/>
      <c r="N11" s="78"/>
    </row>
    <row r="12" spans="1:14">
      <c r="A12" s="78"/>
      <c r="B12" s="78"/>
      <c r="C12" s="78"/>
      <c r="D12" s="78"/>
      <c r="E12" s="78"/>
      <c r="F12" s="78"/>
      <c r="G12" s="78"/>
      <c r="H12" s="78"/>
      <c r="I12" s="78"/>
      <c r="J12" s="78"/>
      <c r="K12" s="78"/>
      <c r="L12" s="78"/>
      <c r="M12" s="78"/>
      <c r="N12" s="78"/>
    </row>
    <row r="13" spans="1:14">
      <c r="A13" s="78"/>
      <c r="B13" s="78"/>
      <c r="C13" s="78"/>
      <c r="D13" s="78"/>
      <c r="E13" s="78"/>
      <c r="F13" s="78"/>
      <c r="G13" s="78"/>
      <c r="H13" s="78"/>
      <c r="I13" s="78"/>
      <c r="J13" s="78"/>
      <c r="K13" s="78"/>
      <c r="L13" s="78"/>
      <c r="M13" s="78"/>
      <c r="N13" s="78"/>
    </row>
    <row r="14" spans="1:14">
      <c r="A14" s="78"/>
      <c r="B14" s="78"/>
      <c r="C14" s="78"/>
      <c r="D14" s="78"/>
      <c r="E14" s="78"/>
      <c r="F14" s="78"/>
      <c r="G14" s="78"/>
      <c r="H14" s="78"/>
      <c r="I14" s="78"/>
      <c r="J14" s="78"/>
      <c r="K14" s="78"/>
      <c r="L14" s="78"/>
      <c r="M14" s="78"/>
      <c r="N14" s="78"/>
    </row>
    <row r="15" spans="1:14">
      <c r="A15" s="78"/>
      <c r="B15" s="78"/>
      <c r="C15" s="78"/>
      <c r="D15" s="78"/>
      <c r="E15" s="78"/>
      <c r="F15" s="78"/>
      <c r="G15" s="78"/>
      <c r="H15" s="78"/>
      <c r="I15" s="78"/>
      <c r="J15" s="78"/>
      <c r="K15" s="78"/>
      <c r="L15" s="78"/>
      <c r="M15" s="78"/>
      <c r="N15" s="78"/>
    </row>
    <row r="16" spans="1:14">
      <c r="A16" s="78"/>
      <c r="B16" s="78"/>
      <c r="C16" s="78"/>
      <c r="D16" s="78"/>
      <c r="E16" s="78"/>
      <c r="F16" s="78"/>
      <c r="G16" s="78"/>
      <c r="H16" s="78"/>
      <c r="I16" s="78"/>
      <c r="J16" s="78"/>
      <c r="K16" s="78"/>
      <c r="L16" s="78"/>
      <c r="M16" s="78"/>
      <c r="N16" s="78"/>
    </row>
    <row r="17" spans="1:14">
      <c r="A17" s="78"/>
      <c r="B17" s="78"/>
      <c r="C17" s="78"/>
      <c r="D17" s="78"/>
      <c r="E17" s="78"/>
      <c r="F17" s="78"/>
      <c r="G17" s="78"/>
      <c r="H17" s="78"/>
      <c r="I17" s="78"/>
      <c r="J17" s="78"/>
      <c r="K17" s="78"/>
      <c r="L17" s="78"/>
      <c r="M17" s="78"/>
      <c r="N17" s="78"/>
    </row>
    <row r="18" spans="1:14">
      <c r="A18" s="224"/>
      <c r="B18" s="224"/>
      <c r="C18" s="225"/>
      <c r="D18" s="225"/>
      <c r="E18" s="226"/>
      <c r="F18" s="226"/>
      <c r="G18" s="226"/>
      <c r="H18" s="226"/>
      <c r="I18" s="226"/>
      <c r="J18" s="226"/>
      <c r="K18" s="225"/>
      <c r="L18" s="226"/>
    </row>
    <row r="19" spans="1:14">
      <c r="A19" s="217"/>
      <c r="B19" s="217"/>
      <c r="C19" s="217"/>
      <c r="D19" s="237" t="s">
        <v>1</v>
      </c>
      <c r="E19" s="238"/>
      <c r="F19" s="238"/>
      <c r="G19" s="238"/>
      <c r="H19" s="238"/>
      <c r="I19" s="238"/>
      <c r="J19" s="239"/>
      <c r="K19" s="217"/>
      <c r="L19" s="217"/>
    </row>
    <row r="20" spans="1:14">
      <c r="A20" s="218" t="s">
        <v>846</v>
      </c>
      <c r="B20" s="218" t="s">
        <v>847</v>
      </c>
      <c r="C20" s="219" t="s">
        <v>11</v>
      </c>
      <c r="D20" s="220" t="s">
        <v>13</v>
      </c>
      <c r="E20" s="220" t="s">
        <v>14</v>
      </c>
      <c r="F20" s="220" t="s">
        <v>15</v>
      </c>
      <c r="G20" s="220" t="s">
        <v>16</v>
      </c>
      <c r="H20" s="220" t="s">
        <v>17</v>
      </c>
      <c r="I20" s="220" t="s">
        <v>18</v>
      </c>
      <c r="J20" s="220" t="s">
        <v>19</v>
      </c>
      <c r="K20" s="220" t="s">
        <v>20</v>
      </c>
      <c r="L20" s="220" t="s">
        <v>21</v>
      </c>
    </row>
    <row r="21" spans="1:14">
      <c r="A21" s="221" t="s">
        <v>848</v>
      </c>
      <c r="B21" s="221">
        <v>2018</v>
      </c>
      <c r="C21" s="223">
        <v>98229392</v>
      </c>
      <c r="D21" s="223">
        <v>59269961</v>
      </c>
      <c r="E21" s="222">
        <f t="shared" ref="E21:E32" si="0">0.14*K21</f>
        <v>8244806.080000001</v>
      </c>
      <c r="F21" s="222">
        <f t="shared" ref="F21:F32" si="1">K21 *0.2</f>
        <v>11778294.4</v>
      </c>
      <c r="G21" s="222">
        <f t="shared" ref="G21:G32" si="2">0.3*K21</f>
        <v>17667441.599999998</v>
      </c>
      <c r="H21" s="222">
        <f t="shared" ref="H21:H32" si="3">0.16*K21</f>
        <v>9422635.5199999996</v>
      </c>
      <c r="I21" s="222">
        <f t="shared" ref="I21:I32" si="4">0.15*K21</f>
        <v>8833720.7999999989</v>
      </c>
      <c r="J21" s="222">
        <f t="shared" ref="J21:J32" si="5">0.05*K21</f>
        <v>2944573.6</v>
      </c>
      <c r="K21" s="223">
        <v>58891472</v>
      </c>
      <c r="L21" s="222">
        <f t="shared" ref="L21:L32" si="6">K21+D21+C21</f>
        <v>216390825</v>
      </c>
    </row>
    <row r="22" spans="1:14">
      <c r="A22" s="221" t="s">
        <v>849</v>
      </c>
      <c r="B22" s="221">
        <v>2018</v>
      </c>
      <c r="C22" s="223">
        <v>98211131</v>
      </c>
      <c r="D22" s="223">
        <v>59851684</v>
      </c>
      <c r="E22" s="222">
        <f t="shared" si="0"/>
        <v>8061542.8600000003</v>
      </c>
      <c r="F22" s="222">
        <f t="shared" si="1"/>
        <v>11516489.800000001</v>
      </c>
      <c r="G22" s="222">
        <f t="shared" si="2"/>
        <v>17274734.699999999</v>
      </c>
      <c r="H22" s="222">
        <f t="shared" si="3"/>
        <v>9213191.8399999999</v>
      </c>
      <c r="I22" s="222">
        <f t="shared" si="4"/>
        <v>8637367.3499999996</v>
      </c>
      <c r="J22" s="222">
        <f t="shared" si="5"/>
        <v>2879122.45</v>
      </c>
      <c r="K22" s="223">
        <v>57582449</v>
      </c>
      <c r="L22" s="222">
        <f t="shared" si="6"/>
        <v>215645264</v>
      </c>
    </row>
    <row r="23" spans="1:14">
      <c r="A23" s="221" t="s">
        <v>850</v>
      </c>
      <c r="B23" s="221">
        <v>2018</v>
      </c>
      <c r="C23" s="223">
        <v>92870411</v>
      </c>
      <c r="D23" s="223">
        <v>60870744</v>
      </c>
      <c r="E23" s="222">
        <f t="shared" si="0"/>
        <v>7784025.620000001</v>
      </c>
      <c r="F23" s="222">
        <f t="shared" si="1"/>
        <v>11120036.600000001</v>
      </c>
      <c r="G23" s="222">
        <f t="shared" si="2"/>
        <v>16680054.899999999</v>
      </c>
      <c r="H23" s="222">
        <f t="shared" si="3"/>
        <v>8896029.2799999993</v>
      </c>
      <c r="I23" s="222">
        <f t="shared" si="4"/>
        <v>8340027.4499999993</v>
      </c>
      <c r="J23" s="222">
        <f t="shared" si="5"/>
        <v>2780009.1500000004</v>
      </c>
      <c r="K23" s="223">
        <v>55600183</v>
      </c>
      <c r="L23" s="222">
        <f t="shared" si="6"/>
        <v>209341338</v>
      </c>
    </row>
    <row r="24" spans="1:14">
      <c r="A24" s="221" t="s">
        <v>851</v>
      </c>
      <c r="B24" s="221">
        <v>2018</v>
      </c>
      <c r="C24" s="223">
        <v>82816086</v>
      </c>
      <c r="D24" s="223">
        <v>54541752</v>
      </c>
      <c r="E24" s="222">
        <f t="shared" si="0"/>
        <v>7833518.1400000006</v>
      </c>
      <c r="F24" s="222">
        <f t="shared" si="1"/>
        <v>11190740.200000001</v>
      </c>
      <c r="G24" s="222">
        <f t="shared" si="2"/>
        <v>16786110.300000001</v>
      </c>
      <c r="H24" s="222">
        <f t="shared" si="3"/>
        <v>8952592.1600000001</v>
      </c>
      <c r="I24" s="222">
        <f t="shared" si="4"/>
        <v>8393055.1500000004</v>
      </c>
      <c r="J24" s="222">
        <f t="shared" si="5"/>
        <v>2797685.0500000003</v>
      </c>
      <c r="K24" s="223">
        <v>55953701</v>
      </c>
      <c r="L24" s="222">
        <f t="shared" si="6"/>
        <v>193311539</v>
      </c>
    </row>
    <row r="25" spans="1:14">
      <c r="A25" s="221" t="s">
        <v>852</v>
      </c>
      <c r="B25" s="221">
        <v>2018</v>
      </c>
      <c r="C25" s="223">
        <v>92194965</v>
      </c>
      <c r="D25" s="223">
        <v>60555692</v>
      </c>
      <c r="E25" s="222">
        <f t="shared" si="0"/>
        <v>7328934.620000001</v>
      </c>
      <c r="F25" s="222">
        <f t="shared" si="1"/>
        <v>10469906.600000001</v>
      </c>
      <c r="G25" s="222">
        <f t="shared" si="2"/>
        <v>15704859.899999999</v>
      </c>
      <c r="H25" s="222">
        <f t="shared" si="3"/>
        <v>8375925.2800000003</v>
      </c>
      <c r="I25" s="222">
        <f t="shared" si="4"/>
        <v>7852429.9499999993</v>
      </c>
      <c r="J25" s="222">
        <f t="shared" si="5"/>
        <v>2617476.6500000004</v>
      </c>
      <c r="K25" s="223">
        <v>52349533</v>
      </c>
      <c r="L25" s="222">
        <f t="shared" si="6"/>
        <v>205100190</v>
      </c>
    </row>
    <row r="26" spans="1:14">
      <c r="A26" s="221" t="s">
        <v>853</v>
      </c>
      <c r="B26" s="221">
        <v>2018</v>
      </c>
      <c r="C26" s="223">
        <v>107673954</v>
      </c>
      <c r="D26" s="223">
        <v>56424063</v>
      </c>
      <c r="E26" s="222">
        <f t="shared" si="0"/>
        <v>7424293.3800000008</v>
      </c>
      <c r="F26" s="222">
        <f t="shared" si="1"/>
        <v>10606133.4</v>
      </c>
      <c r="G26" s="222">
        <f t="shared" si="2"/>
        <v>15909200.1</v>
      </c>
      <c r="H26" s="222">
        <f t="shared" si="3"/>
        <v>8484906.7200000007</v>
      </c>
      <c r="I26" s="222">
        <f t="shared" si="4"/>
        <v>7954600.0499999998</v>
      </c>
      <c r="J26" s="222">
        <f t="shared" si="5"/>
        <v>2651533.35</v>
      </c>
      <c r="K26" s="223">
        <v>53030667</v>
      </c>
      <c r="L26" s="222">
        <f t="shared" si="6"/>
        <v>217128684</v>
      </c>
    </row>
    <row r="27" spans="1:14">
      <c r="A27" s="221" t="s">
        <v>854</v>
      </c>
      <c r="B27" s="221">
        <v>2018</v>
      </c>
      <c r="C27" s="223">
        <v>105176916</v>
      </c>
      <c r="D27" s="223">
        <v>59768183</v>
      </c>
      <c r="E27" s="222">
        <f t="shared" si="0"/>
        <v>7541331.2800000003</v>
      </c>
      <c r="F27" s="222">
        <f t="shared" si="1"/>
        <v>10773330.4</v>
      </c>
      <c r="G27" s="222">
        <f t="shared" si="2"/>
        <v>16159995.6</v>
      </c>
      <c r="H27" s="222">
        <f t="shared" si="3"/>
        <v>8618664.3200000003</v>
      </c>
      <c r="I27" s="222">
        <f t="shared" si="4"/>
        <v>8079997.7999999998</v>
      </c>
      <c r="J27" s="222">
        <f t="shared" si="5"/>
        <v>2693332.6</v>
      </c>
      <c r="K27" s="223">
        <v>53866652</v>
      </c>
      <c r="L27" s="222">
        <f t="shared" si="6"/>
        <v>218811751</v>
      </c>
    </row>
    <row r="28" spans="1:14">
      <c r="A28" s="221" t="s">
        <v>855</v>
      </c>
      <c r="B28" s="221">
        <v>2018</v>
      </c>
      <c r="C28" s="223">
        <v>87912000</v>
      </c>
      <c r="D28" s="223">
        <v>58211606</v>
      </c>
      <c r="E28" s="222">
        <f t="shared" si="0"/>
        <v>7528645.8800000008</v>
      </c>
      <c r="F28" s="222">
        <f t="shared" si="1"/>
        <v>10755208.4</v>
      </c>
      <c r="G28" s="222">
        <f t="shared" si="2"/>
        <v>16132812.6</v>
      </c>
      <c r="H28" s="222">
        <f t="shared" si="3"/>
        <v>8604166.7200000007</v>
      </c>
      <c r="I28" s="222">
        <f t="shared" si="4"/>
        <v>8066406.2999999998</v>
      </c>
      <c r="J28" s="222">
        <f t="shared" si="5"/>
        <v>2688802.1</v>
      </c>
      <c r="K28" s="223">
        <v>53776042</v>
      </c>
      <c r="L28" s="222">
        <f t="shared" si="6"/>
        <v>199899648</v>
      </c>
    </row>
    <row r="29" spans="1:14">
      <c r="A29" s="221" t="s">
        <v>856</v>
      </c>
      <c r="B29" s="221">
        <v>2018</v>
      </c>
      <c r="C29" s="223">
        <v>101519169</v>
      </c>
      <c r="D29" s="223">
        <v>63876439</v>
      </c>
      <c r="E29" s="222">
        <f t="shared" si="0"/>
        <v>7006444.9000000004</v>
      </c>
      <c r="F29" s="222">
        <f t="shared" si="1"/>
        <v>10009207</v>
      </c>
      <c r="G29" s="222">
        <f t="shared" si="2"/>
        <v>15013810.5</v>
      </c>
      <c r="H29" s="222">
        <f t="shared" si="3"/>
        <v>8007365.6000000006</v>
      </c>
      <c r="I29" s="222">
        <f t="shared" si="4"/>
        <v>7506905.25</v>
      </c>
      <c r="J29" s="222">
        <f t="shared" si="5"/>
        <v>2502301.75</v>
      </c>
      <c r="K29" s="223">
        <v>50046035</v>
      </c>
      <c r="L29" s="222">
        <f t="shared" si="6"/>
        <v>215441643</v>
      </c>
    </row>
    <row r="30" spans="1:14">
      <c r="A30" s="221" t="s">
        <v>857</v>
      </c>
      <c r="B30" s="221">
        <v>2018</v>
      </c>
      <c r="C30" s="223">
        <v>108381183</v>
      </c>
      <c r="D30" s="223">
        <v>60776949</v>
      </c>
      <c r="E30" s="222">
        <f t="shared" si="0"/>
        <v>6616292.7600000007</v>
      </c>
      <c r="F30" s="222">
        <f t="shared" si="1"/>
        <v>9451846.8000000007</v>
      </c>
      <c r="G30" s="222">
        <f t="shared" si="2"/>
        <v>14177770.199999999</v>
      </c>
      <c r="H30" s="222">
        <f t="shared" si="3"/>
        <v>7561477.4400000004</v>
      </c>
      <c r="I30" s="222">
        <f t="shared" si="4"/>
        <v>7088885.0999999996</v>
      </c>
      <c r="J30" s="222">
        <f t="shared" si="5"/>
        <v>2362961.7000000002</v>
      </c>
      <c r="K30" s="223">
        <v>47259234</v>
      </c>
      <c r="L30" s="222">
        <f t="shared" si="6"/>
        <v>216417366</v>
      </c>
    </row>
    <row r="31" spans="1:14">
      <c r="A31" s="221" t="s">
        <v>858</v>
      </c>
      <c r="B31" s="221">
        <v>2018</v>
      </c>
      <c r="C31" s="223">
        <v>107513244</v>
      </c>
      <c r="D31" s="223">
        <v>52107299</v>
      </c>
      <c r="E31" s="222">
        <f t="shared" si="0"/>
        <v>7462483.5600000005</v>
      </c>
      <c r="F31" s="222">
        <f t="shared" si="1"/>
        <v>10660690.800000001</v>
      </c>
      <c r="G31" s="222">
        <f t="shared" si="2"/>
        <v>15991036.199999999</v>
      </c>
      <c r="H31" s="222">
        <f t="shared" si="3"/>
        <v>8528552.6400000006</v>
      </c>
      <c r="I31" s="222">
        <f t="shared" si="4"/>
        <v>7995518.0999999996</v>
      </c>
      <c r="J31" s="222">
        <f t="shared" si="5"/>
        <v>2665172.7000000002</v>
      </c>
      <c r="K31" s="223">
        <v>53303454</v>
      </c>
      <c r="L31" s="222">
        <f t="shared" si="6"/>
        <v>212923997</v>
      </c>
    </row>
    <row r="32" spans="1:14">
      <c r="A32" s="221" t="s">
        <v>859</v>
      </c>
      <c r="B32" s="221">
        <v>2018</v>
      </c>
      <c r="C32" s="223">
        <v>95495910</v>
      </c>
      <c r="D32" s="223">
        <v>59174277</v>
      </c>
      <c r="E32" s="222">
        <f t="shared" si="0"/>
        <v>7977270.2800000012</v>
      </c>
      <c r="F32" s="222">
        <f t="shared" si="1"/>
        <v>11396100.4</v>
      </c>
      <c r="G32" s="222">
        <f t="shared" si="2"/>
        <v>17094150.599999998</v>
      </c>
      <c r="H32" s="222">
        <f t="shared" si="3"/>
        <v>9116880.3200000003</v>
      </c>
      <c r="I32" s="222">
        <f t="shared" si="4"/>
        <v>8547075.2999999989</v>
      </c>
      <c r="J32" s="222">
        <f t="shared" si="5"/>
        <v>2849025.1</v>
      </c>
      <c r="K32" s="223">
        <v>56980502</v>
      </c>
      <c r="L32" s="222">
        <f t="shared" si="6"/>
        <v>211650689</v>
      </c>
    </row>
  </sheetData>
  <mergeCells count="1">
    <mergeCell ref="D19:J19"/>
  </mergeCells>
  <pageMargins left="0.7" right="0.7" top="0.75" bottom="0.75" header="0.3" footer="0.3"/>
  <pageSetup paperSize="3" orientation="landscape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3"/>
  <dimension ref="A1:N31"/>
  <sheetViews>
    <sheetView workbookViewId="0">
      <selection activeCell="O25" sqref="O25"/>
    </sheetView>
  </sheetViews>
  <sheetFormatPr baseColWidth="10" defaultRowHeight="12.75"/>
  <cols>
    <col min="1" max="1" width="9.5703125" customWidth="1"/>
    <col min="2" max="2" width="5.28515625" customWidth="1"/>
    <col min="3" max="3" width="14" customWidth="1"/>
    <col min="4" max="4" width="12.5703125" customWidth="1"/>
    <col min="5" max="6" width="12.7109375" customWidth="1"/>
    <col min="7" max="7" width="12.5703125" customWidth="1"/>
    <col min="8" max="8" width="12.85546875" customWidth="1"/>
    <col min="9" max="9" width="12.42578125" customWidth="1"/>
    <col min="11" max="11" width="17.28515625" bestFit="1" customWidth="1"/>
    <col min="12" max="12" width="13.85546875" customWidth="1"/>
  </cols>
  <sheetData>
    <row r="1" spans="1:14">
      <c r="A1" s="78"/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</row>
    <row r="2" spans="1:14">
      <c r="A2" s="78"/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</row>
    <row r="3" spans="1:14">
      <c r="A3" s="78"/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78"/>
      <c r="N3" s="78"/>
    </row>
    <row r="4" spans="1:14">
      <c r="A4" s="78"/>
      <c r="B4" s="78"/>
      <c r="C4" s="78"/>
      <c r="D4" s="78"/>
      <c r="E4" s="78"/>
      <c r="F4" s="78"/>
      <c r="G4" s="78"/>
      <c r="H4" s="78"/>
      <c r="I4" s="78"/>
      <c r="J4" s="78"/>
      <c r="K4" s="78"/>
      <c r="L4" s="78"/>
      <c r="M4" s="78"/>
      <c r="N4" s="78"/>
    </row>
    <row r="5" spans="1:14">
      <c r="A5" s="78"/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</row>
    <row r="6" spans="1:14">
      <c r="A6" s="78"/>
      <c r="B6" s="78"/>
      <c r="C6" s="78"/>
      <c r="D6" s="78"/>
      <c r="E6" s="78"/>
      <c r="F6" s="78"/>
      <c r="G6" s="78"/>
      <c r="H6" s="78"/>
      <c r="I6" s="78"/>
      <c r="J6" s="78"/>
      <c r="K6" s="78"/>
      <c r="L6" s="78"/>
      <c r="M6" s="78"/>
      <c r="N6" s="78"/>
    </row>
    <row r="7" spans="1:14">
      <c r="A7" s="78"/>
      <c r="B7" s="78"/>
      <c r="C7" s="78"/>
      <c r="D7" s="78"/>
      <c r="E7" s="78"/>
      <c r="F7" s="78"/>
      <c r="G7" s="78"/>
      <c r="H7" s="78"/>
      <c r="I7" s="78"/>
      <c r="J7" s="78"/>
      <c r="K7" s="78"/>
      <c r="L7" s="78"/>
      <c r="M7" s="78"/>
      <c r="N7" s="78"/>
    </row>
    <row r="8" spans="1:14">
      <c r="A8" s="78"/>
      <c r="B8" s="78"/>
      <c r="C8" s="78"/>
      <c r="D8" s="78"/>
      <c r="E8" s="78"/>
      <c r="F8" s="78"/>
      <c r="G8" s="78"/>
      <c r="H8" s="78"/>
      <c r="I8" s="78"/>
      <c r="J8" s="78"/>
      <c r="K8" s="78"/>
      <c r="L8" s="78"/>
      <c r="M8" s="78"/>
      <c r="N8" s="78"/>
    </row>
    <row r="9" spans="1:14">
      <c r="A9" s="78"/>
      <c r="B9" s="78"/>
      <c r="C9" s="78"/>
      <c r="D9" s="78"/>
      <c r="E9" s="78"/>
      <c r="F9" s="78"/>
      <c r="G9" s="78"/>
      <c r="H9" s="78"/>
      <c r="I9" s="78"/>
      <c r="J9" s="78"/>
      <c r="K9" s="78"/>
      <c r="L9" s="78"/>
      <c r="M9" s="78"/>
      <c r="N9" s="78"/>
    </row>
    <row r="10" spans="1:14">
      <c r="A10" s="78"/>
      <c r="B10" s="78"/>
      <c r="C10" s="78"/>
      <c r="D10" s="78"/>
      <c r="E10" s="78"/>
      <c r="F10" s="78"/>
      <c r="G10" s="78"/>
      <c r="H10" s="78"/>
      <c r="I10" s="78"/>
      <c r="J10" s="78"/>
      <c r="K10" s="78"/>
      <c r="L10" s="78"/>
      <c r="M10" s="78"/>
      <c r="N10" s="78"/>
    </row>
    <row r="11" spans="1:14">
      <c r="A11" s="78"/>
      <c r="B11" s="78"/>
      <c r="C11" s="78"/>
      <c r="D11" s="78"/>
      <c r="E11" s="78"/>
      <c r="F11" s="78"/>
      <c r="G11" s="78"/>
      <c r="H11" s="78"/>
      <c r="I11" s="78"/>
      <c r="J11" s="78"/>
      <c r="K11" s="78"/>
      <c r="L11" s="78"/>
      <c r="M11" s="78"/>
      <c r="N11" s="78"/>
    </row>
    <row r="12" spans="1:14">
      <c r="A12" s="78"/>
      <c r="B12" s="78"/>
      <c r="C12" s="78"/>
      <c r="D12" s="78"/>
      <c r="E12" s="78"/>
      <c r="F12" s="78"/>
      <c r="G12" s="78"/>
      <c r="H12" s="78"/>
      <c r="I12" s="78"/>
      <c r="J12" s="78"/>
      <c r="K12" s="78"/>
      <c r="L12" s="78"/>
      <c r="M12" s="78"/>
      <c r="N12" s="78"/>
    </row>
    <row r="13" spans="1:14">
      <c r="A13" s="78"/>
      <c r="B13" s="78"/>
      <c r="C13" s="78"/>
      <c r="D13" s="78"/>
      <c r="E13" s="78"/>
      <c r="F13" s="78"/>
      <c r="G13" s="78"/>
      <c r="H13" s="78"/>
      <c r="I13" s="78"/>
      <c r="J13" s="78"/>
      <c r="K13" s="78"/>
      <c r="L13" s="78"/>
      <c r="M13" s="78"/>
      <c r="N13" s="78"/>
    </row>
    <row r="14" spans="1:14">
      <c r="A14" s="78"/>
      <c r="B14" s="78"/>
      <c r="C14" s="78"/>
      <c r="D14" s="78"/>
      <c r="E14" s="78"/>
      <c r="F14" s="78"/>
      <c r="G14" s="78"/>
      <c r="H14" s="78"/>
      <c r="I14" s="78"/>
      <c r="J14" s="78"/>
      <c r="K14" s="78"/>
      <c r="L14" s="78"/>
      <c r="M14" s="78"/>
      <c r="N14" s="78"/>
    </row>
    <row r="15" spans="1:14">
      <c r="A15" s="78"/>
      <c r="B15" s="78"/>
      <c r="C15" s="78"/>
      <c r="D15" s="78"/>
      <c r="E15" s="78"/>
      <c r="F15" s="78"/>
      <c r="G15" s="78"/>
      <c r="H15" s="78"/>
      <c r="I15" s="78"/>
      <c r="J15" s="78"/>
      <c r="K15" s="78"/>
      <c r="L15" s="78"/>
      <c r="M15" s="78"/>
      <c r="N15" s="78"/>
    </row>
    <row r="16" spans="1:14">
      <c r="A16" s="78"/>
      <c r="B16" s="78"/>
      <c r="C16" s="78"/>
      <c r="D16" s="78"/>
      <c r="E16" s="78"/>
      <c r="F16" s="78"/>
      <c r="G16" s="78"/>
      <c r="H16" s="78"/>
      <c r="I16" s="78"/>
      <c r="J16" s="78"/>
      <c r="K16" s="78"/>
      <c r="L16" s="78"/>
      <c r="M16" s="78"/>
      <c r="N16" s="78"/>
    </row>
    <row r="17" spans="1:14">
      <c r="A17" s="78"/>
      <c r="B17" s="78"/>
      <c r="C17" s="78"/>
      <c r="D17" s="78"/>
      <c r="E17" s="78"/>
      <c r="F17" s="78"/>
      <c r="G17" s="78"/>
      <c r="H17" s="78"/>
      <c r="I17" s="78"/>
      <c r="J17" s="78"/>
      <c r="K17" s="78"/>
      <c r="L17" s="78"/>
      <c r="M17" s="78"/>
      <c r="N17" s="78"/>
    </row>
    <row r="18" spans="1:14">
      <c r="A18" s="33"/>
      <c r="B18" s="33"/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</row>
    <row r="19" spans="1:14">
      <c r="A19" s="217"/>
      <c r="B19" s="217"/>
      <c r="C19" s="217"/>
      <c r="D19" s="237" t="s">
        <v>1</v>
      </c>
      <c r="E19" s="238"/>
      <c r="F19" s="238"/>
      <c r="G19" s="238"/>
      <c r="H19" s="238"/>
      <c r="I19" s="238"/>
      <c r="J19" s="239"/>
      <c r="K19" s="217"/>
      <c r="L19" s="217"/>
      <c r="M19" s="33"/>
      <c r="N19" s="33"/>
    </row>
    <row r="20" spans="1:14">
      <c r="A20" s="218" t="s">
        <v>846</v>
      </c>
      <c r="B20" s="218" t="s">
        <v>847</v>
      </c>
      <c r="C20" s="219" t="s">
        <v>11</v>
      </c>
      <c r="D20" s="220" t="s">
        <v>13</v>
      </c>
      <c r="E20" s="220" t="s">
        <v>14</v>
      </c>
      <c r="F20" s="220" t="s">
        <v>15</v>
      </c>
      <c r="G20" s="220" t="s">
        <v>16</v>
      </c>
      <c r="H20" s="220" t="s">
        <v>17</v>
      </c>
      <c r="I20" s="220" t="s">
        <v>18</v>
      </c>
      <c r="J20" s="220" t="s">
        <v>19</v>
      </c>
      <c r="K20" s="220" t="s">
        <v>20</v>
      </c>
      <c r="L20" s="220" t="s">
        <v>21</v>
      </c>
      <c r="M20" s="33"/>
      <c r="N20" s="33"/>
    </row>
    <row r="21" spans="1:14">
      <c r="A21" s="221" t="s">
        <v>848</v>
      </c>
      <c r="B21" s="221">
        <v>2019</v>
      </c>
      <c r="C21" s="223">
        <v>100591450</v>
      </c>
      <c r="D21" s="223">
        <v>68214416</v>
      </c>
      <c r="E21" s="222">
        <f t="shared" ref="E21:E29" si="0">0.14*K21</f>
        <v>8819579.8600000013</v>
      </c>
      <c r="F21" s="222">
        <f t="shared" ref="F21:F29" si="1">K21 *0.2</f>
        <v>12599399.800000001</v>
      </c>
      <c r="G21" s="222">
        <f t="shared" ref="G21:G29" si="2">0.3*K21</f>
        <v>18899099.699999999</v>
      </c>
      <c r="H21" s="222">
        <f t="shared" ref="H21:H29" si="3">0.16*K21</f>
        <v>10079519.84</v>
      </c>
      <c r="I21" s="222">
        <f t="shared" ref="I21:I29" si="4">0.15*K21</f>
        <v>9449549.8499999996</v>
      </c>
      <c r="J21" s="222">
        <f t="shared" ref="J21:J29" si="5">0.05*K21</f>
        <v>3149849.95</v>
      </c>
      <c r="K21" s="223">
        <v>62996999</v>
      </c>
      <c r="L21" s="222">
        <f t="shared" ref="L21:L29" si="6">K21+D21+C21</f>
        <v>231802865</v>
      </c>
      <c r="M21" s="33"/>
      <c r="N21" s="33"/>
    </row>
    <row r="22" spans="1:14">
      <c r="A22" s="221" t="s">
        <v>849</v>
      </c>
      <c r="B22" s="221">
        <v>2019</v>
      </c>
      <c r="C22" s="223">
        <v>103896728</v>
      </c>
      <c r="D22" s="223">
        <v>69490972</v>
      </c>
      <c r="E22" s="222">
        <f t="shared" si="0"/>
        <v>8686870.9199999999</v>
      </c>
      <c r="F22" s="222">
        <f t="shared" si="1"/>
        <v>12409815.600000001</v>
      </c>
      <c r="G22" s="222">
        <f t="shared" si="2"/>
        <v>18614723.399999999</v>
      </c>
      <c r="H22" s="222">
        <f t="shared" si="3"/>
        <v>9927852.4800000004</v>
      </c>
      <c r="I22" s="222">
        <f t="shared" si="4"/>
        <v>9307361.6999999993</v>
      </c>
      <c r="J22" s="222">
        <f t="shared" si="5"/>
        <v>3102453.9000000004</v>
      </c>
      <c r="K22" s="223">
        <v>62049078</v>
      </c>
      <c r="L22" s="222">
        <f t="shared" si="6"/>
        <v>235436778</v>
      </c>
      <c r="M22" s="33"/>
      <c r="N22" s="33"/>
    </row>
    <row r="23" spans="1:14">
      <c r="A23" s="221" t="s">
        <v>850</v>
      </c>
      <c r="B23" s="221">
        <v>2019</v>
      </c>
      <c r="C23" s="223">
        <v>104314447</v>
      </c>
      <c r="D23" s="223">
        <v>71406523</v>
      </c>
      <c r="E23" s="222">
        <f t="shared" si="0"/>
        <v>8940957.2000000011</v>
      </c>
      <c r="F23" s="222">
        <f t="shared" si="1"/>
        <v>12772796</v>
      </c>
      <c r="G23" s="222">
        <f t="shared" si="2"/>
        <v>19159194</v>
      </c>
      <c r="H23" s="222">
        <f t="shared" si="3"/>
        <v>10218236.800000001</v>
      </c>
      <c r="I23" s="222">
        <f t="shared" si="4"/>
        <v>9579597</v>
      </c>
      <c r="J23" s="222">
        <f t="shared" si="5"/>
        <v>3193199</v>
      </c>
      <c r="K23" s="223">
        <v>63863980</v>
      </c>
      <c r="L23" s="222">
        <f t="shared" si="6"/>
        <v>239584950</v>
      </c>
      <c r="M23" s="33"/>
      <c r="N23" s="33"/>
    </row>
    <row r="24" spans="1:14">
      <c r="A24" s="221" t="s">
        <v>851</v>
      </c>
      <c r="B24" s="221">
        <v>2019</v>
      </c>
      <c r="C24" s="223">
        <v>102135189</v>
      </c>
      <c r="D24" s="223">
        <v>68255914</v>
      </c>
      <c r="E24" s="222">
        <f t="shared" si="0"/>
        <v>8433863.3400000017</v>
      </c>
      <c r="F24" s="222">
        <f t="shared" si="1"/>
        <v>12048376.200000001</v>
      </c>
      <c r="G24" s="222">
        <f t="shared" si="2"/>
        <v>18072564.300000001</v>
      </c>
      <c r="H24" s="222">
        <f t="shared" si="3"/>
        <v>9638700.9600000009</v>
      </c>
      <c r="I24" s="222">
        <f t="shared" si="4"/>
        <v>9036282.1500000004</v>
      </c>
      <c r="J24" s="222">
        <f t="shared" si="5"/>
        <v>3012094.0500000003</v>
      </c>
      <c r="K24" s="223">
        <v>60241881</v>
      </c>
      <c r="L24" s="222">
        <f t="shared" si="6"/>
        <v>230632984</v>
      </c>
      <c r="M24" s="33"/>
      <c r="N24" s="33"/>
    </row>
    <row r="25" spans="1:14">
      <c r="A25" s="221" t="s">
        <v>852</v>
      </c>
      <c r="B25" s="221">
        <v>2019</v>
      </c>
      <c r="C25" s="223">
        <v>111387732</v>
      </c>
      <c r="D25" s="223">
        <v>65449267</v>
      </c>
      <c r="E25" s="222">
        <f t="shared" si="0"/>
        <v>8546904.2400000002</v>
      </c>
      <c r="F25" s="222">
        <f t="shared" si="1"/>
        <v>12209863.200000001</v>
      </c>
      <c r="G25" s="222">
        <f t="shared" si="2"/>
        <v>18314794.800000001</v>
      </c>
      <c r="H25" s="222">
        <f t="shared" si="3"/>
        <v>9767890.5600000005</v>
      </c>
      <c r="I25" s="222">
        <f t="shared" si="4"/>
        <v>9157397.4000000004</v>
      </c>
      <c r="J25" s="222">
        <f t="shared" si="5"/>
        <v>3052465.8000000003</v>
      </c>
      <c r="K25" s="223">
        <v>61049316</v>
      </c>
      <c r="L25" s="222">
        <f t="shared" si="6"/>
        <v>237886315</v>
      </c>
      <c r="M25" s="33"/>
      <c r="N25" s="33"/>
    </row>
    <row r="26" spans="1:14">
      <c r="A26" s="221" t="s">
        <v>853</v>
      </c>
      <c r="B26" s="221">
        <v>2019</v>
      </c>
      <c r="C26" s="223">
        <v>104864171</v>
      </c>
      <c r="D26" s="223">
        <v>74864777</v>
      </c>
      <c r="E26" s="222">
        <f t="shared" si="0"/>
        <v>8572000.3600000013</v>
      </c>
      <c r="F26" s="222">
        <f t="shared" si="1"/>
        <v>12245714.800000001</v>
      </c>
      <c r="G26" s="222">
        <f t="shared" si="2"/>
        <v>18368572.199999999</v>
      </c>
      <c r="H26" s="222">
        <f t="shared" si="3"/>
        <v>9796571.8399999999</v>
      </c>
      <c r="I26" s="222">
        <f t="shared" si="4"/>
        <v>9184286.0999999996</v>
      </c>
      <c r="J26" s="222">
        <f t="shared" si="5"/>
        <v>3061428.7</v>
      </c>
      <c r="K26" s="223">
        <v>61228574</v>
      </c>
      <c r="L26" s="222">
        <f t="shared" si="6"/>
        <v>240957522</v>
      </c>
      <c r="M26" s="33"/>
      <c r="N26" s="33"/>
    </row>
    <row r="27" spans="1:14">
      <c r="A27" s="221" t="s">
        <v>854</v>
      </c>
      <c r="B27" s="221">
        <v>2019</v>
      </c>
      <c r="C27" s="223">
        <v>102166011</v>
      </c>
      <c r="D27" s="223">
        <v>74628904</v>
      </c>
      <c r="E27" s="222">
        <f t="shared" si="0"/>
        <v>8634387.4400000013</v>
      </c>
      <c r="F27" s="222">
        <f t="shared" si="1"/>
        <v>12334839.200000001</v>
      </c>
      <c r="G27" s="222">
        <f t="shared" si="2"/>
        <v>18502258.800000001</v>
      </c>
      <c r="H27" s="222">
        <f t="shared" si="3"/>
        <v>9867871.3599999994</v>
      </c>
      <c r="I27" s="222">
        <f t="shared" si="4"/>
        <v>9251129.4000000004</v>
      </c>
      <c r="J27" s="222">
        <f t="shared" si="5"/>
        <v>3083709.8000000003</v>
      </c>
      <c r="K27" s="223">
        <v>61674196</v>
      </c>
      <c r="L27" s="222">
        <f t="shared" si="6"/>
        <v>238469111</v>
      </c>
      <c r="M27" s="33"/>
      <c r="N27" s="33"/>
    </row>
    <row r="28" spans="1:14">
      <c r="A28" s="221" t="s">
        <v>855</v>
      </c>
      <c r="B28" s="221">
        <v>2019</v>
      </c>
      <c r="C28" s="223">
        <v>113093617</v>
      </c>
      <c r="D28" s="223">
        <v>65558116</v>
      </c>
      <c r="E28" s="222">
        <f t="shared" si="0"/>
        <v>8634517.2200000007</v>
      </c>
      <c r="F28" s="222">
        <f t="shared" si="1"/>
        <v>12335024.600000001</v>
      </c>
      <c r="G28" s="222">
        <f t="shared" si="2"/>
        <v>18502536.899999999</v>
      </c>
      <c r="H28" s="222">
        <f t="shared" si="3"/>
        <v>9868019.6799999997</v>
      </c>
      <c r="I28" s="222">
        <f t="shared" si="4"/>
        <v>9251268.4499999993</v>
      </c>
      <c r="J28" s="222">
        <f t="shared" si="5"/>
        <v>3083756.1500000004</v>
      </c>
      <c r="K28" s="223">
        <v>61675123</v>
      </c>
      <c r="L28" s="222">
        <f t="shared" si="6"/>
        <v>240326856</v>
      </c>
      <c r="M28" s="33"/>
      <c r="N28" s="33"/>
    </row>
    <row r="29" spans="1:14">
      <c r="A29" s="221" t="s">
        <v>856</v>
      </c>
      <c r="B29" s="221">
        <v>2019</v>
      </c>
      <c r="C29" s="223">
        <v>120353660</v>
      </c>
      <c r="D29" s="223">
        <v>75832390</v>
      </c>
      <c r="E29" s="222">
        <f t="shared" si="0"/>
        <v>9150085</v>
      </c>
      <c r="F29" s="222">
        <f t="shared" si="1"/>
        <v>13071550</v>
      </c>
      <c r="G29" s="222">
        <f t="shared" si="2"/>
        <v>19607325</v>
      </c>
      <c r="H29" s="222">
        <f t="shared" si="3"/>
        <v>10457240</v>
      </c>
      <c r="I29" s="222">
        <f t="shared" si="4"/>
        <v>9803662.5</v>
      </c>
      <c r="J29" s="222">
        <f t="shared" si="5"/>
        <v>3267887.5</v>
      </c>
      <c r="K29" s="223">
        <v>65357750</v>
      </c>
      <c r="L29" s="222">
        <f t="shared" si="6"/>
        <v>261543800</v>
      </c>
      <c r="M29" s="33"/>
      <c r="N29" s="33"/>
    </row>
    <row r="30" spans="1:14">
      <c r="A30" s="33"/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</row>
    <row r="31" spans="1:14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</row>
  </sheetData>
  <mergeCells count="1">
    <mergeCell ref="D19:J19"/>
  </mergeCells>
  <pageMargins left="0.7" right="0.7" top="0.75" bottom="0.75" header="0.3" footer="0.3"/>
  <pageSetup paperSize="3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34</vt:i4>
      </vt:variant>
    </vt:vector>
  </HeadingPairs>
  <TitlesOfParts>
    <vt:vector size="34" baseType="lpstr">
      <vt:lpstr>Dashboard</vt:lpstr>
      <vt:lpstr>Administracion y Finanzas</vt:lpstr>
      <vt:lpstr>Contabilidad</vt:lpstr>
      <vt:lpstr>Produccion</vt:lpstr>
      <vt:lpstr>RRHH</vt:lpstr>
      <vt:lpstr>Datos RRHH</vt:lpstr>
      <vt:lpstr>Ecologico</vt:lpstr>
      <vt:lpstr> Datos administracion y finanza</vt:lpstr>
      <vt:lpstr>Ficha Trabajador</vt:lpstr>
      <vt:lpstr>Sueldos</vt:lpstr>
      <vt:lpstr>Trabajadores</vt:lpstr>
      <vt:lpstr>Peon</vt:lpstr>
      <vt:lpstr>Guarda</vt:lpstr>
      <vt:lpstr>Ayudante</vt:lpstr>
      <vt:lpstr>Administrativos</vt:lpstr>
      <vt:lpstr>Capataz</vt:lpstr>
      <vt:lpstr>POC</vt:lpstr>
      <vt:lpstr>TGM</vt:lpstr>
      <vt:lpstr>TGS</vt:lpstr>
      <vt:lpstr>ReporteVentas</vt:lpstr>
      <vt:lpstr>NAC2016</vt:lpstr>
      <vt:lpstr>NAC2017</vt:lpstr>
      <vt:lpstr>NAC2018</vt:lpstr>
      <vt:lpstr>NAC2019</vt:lpstr>
      <vt:lpstr>EXP2016</vt:lpstr>
      <vt:lpstr>EXP2017</vt:lpstr>
      <vt:lpstr>EXP2018</vt:lpstr>
      <vt:lpstr>EXP2019</vt:lpstr>
      <vt:lpstr>Cotizacion Nacional</vt:lpstr>
      <vt:lpstr>Cotizacion Exportacion</vt:lpstr>
      <vt:lpstr>Finanzas2016</vt:lpstr>
      <vt:lpstr>Finanzas2017</vt:lpstr>
      <vt:lpstr>Finanzas2018</vt:lpstr>
      <vt:lpstr>Finanzas2019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Ingrid</dc:creator>
  <cp:lastModifiedBy>Ingrid</cp:lastModifiedBy>
  <cp:lastPrinted>2019-09-23T23:04:10Z</cp:lastPrinted>
  <dcterms:created xsi:type="dcterms:W3CDTF">2019-09-08T23:47:17Z</dcterms:created>
  <dcterms:modified xsi:type="dcterms:W3CDTF">2019-09-23T23:04:21Z</dcterms:modified>
</cp:coreProperties>
</file>