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"/>
    </mc:Choice>
  </mc:AlternateContent>
  <xr:revisionPtr revIDLastSave="0" documentId="13_ncr:1_{ABB30974-C6A3-42AE-A0A9-8DFC8769C8A3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BD_Respuesta" sheetId="1" r:id="rId1"/>
    <sheet name="Respuestas_Estimadas" sheetId="2" r:id="rId2"/>
    <sheet name="Extracción de muestra" sheetId="4" r:id="rId3"/>
    <sheet name="Perdidas de datos" sheetId="3" r:id="rId4"/>
    <sheet name="Frecuencia de respuestas por p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6" i="5"/>
  <c r="E5" i="5"/>
  <c r="E4" i="5"/>
  <c r="E3" i="5"/>
  <c r="D4" i="5" l="1"/>
  <c r="D5" i="5"/>
  <c r="D6" i="5"/>
  <c r="D7" i="5"/>
  <c r="D8" i="5"/>
  <c r="D3" i="5"/>
  <c r="C12" i="5"/>
  <c r="E4" i="4"/>
  <c r="E5" i="4"/>
  <c r="E3" i="4"/>
  <c r="E6" i="3" l="1"/>
  <c r="E5" i="3"/>
  <c r="D6" i="3"/>
  <c r="D5" i="3"/>
  <c r="M13" i="3"/>
  <c r="F4" i="2" l="1"/>
  <c r="F5" i="2"/>
  <c r="F6" i="2"/>
  <c r="F7" i="2"/>
  <c r="F8" i="2"/>
  <c r="F9" i="2"/>
  <c r="F10" i="2"/>
  <c r="F11" i="2"/>
  <c r="F12" i="2"/>
  <c r="F13" i="2"/>
  <c r="F14" i="2"/>
  <c r="F3" i="2"/>
  <c r="E14" i="2"/>
  <c r="E4" i="2"/>
  <c r="E5" i="2"/>
  <c r="E6" i="2"/>
  <c r="E7" i="2"/>
  <c r="E8" i="2"/>
  <c r="E9" i="2"/>
  <c r="E10" i="2"/>
  <c r="E11" i="2"/>
  <c r="E12" i="2"/>
  <c r="E13" i="2"/>
  <c r="E3" i="2"/>
  <c r="E16" i="2" s="1"/>
  <c r="D5" i="2"/>
  <c r="D6" i="2"/>
  <c r="D7" i="2"/>
  <c r="D9" i="2"/>
  <c r="D10" i="2"/>
  <c r="D11" i="2"/>
  <c r="D13" i="2"/>
  <c r="D14" i="2"/>
  <c r="D3" i="2"/>
  <c r="C15" i="2"/>
  <c r="D4" i="2" s="1"/>
  <c r="D24" i="1"/>
  <c r="D25" i="1"/>
  <c r="D26" i="1"/>
  <c r="D27" i="1"/>
  <c r="D28" i="1"/>
  <c r="D29" i="1"/>
  <c r="D30" i="1"/>
  <c r="D31" i="1"/>
  <c r="D32" i="1"/>
  <c r="D33" i="1"/>
  <c r="D34" i="1"/>
  <c r="C35" i="1"/>
  <c r="D23" i="1"/>
  <c r="F15" i="2" l="1"/>
  <c r="E15" i="2"/>
  <c r="D12" i="2"/>
  <c r="D8" i="2"/>
  <c r="D15" i="2" s="1"/>
  <c r="D16" i="1"/>
  <c r="D5" i="1"/>
  <c r="D6" i="1"/>
  <c r="D7" i="1"/>
  <c r="D8" i="1"/>
  <c r="D9" i="1"/>
  <c r="D10" i="1"/>
  <c r="D11" i="1"/>
  <c r="D12" i="1"/>
  <c r="D13" i="1"/>
  <c r="D14" i="1"/>
  <c r="D15" i="1"/>
  <c r="D4" i="1"/>
  <c r="C16" i="1"/>
</calcChain>
</file>

<file path=xl/sharedStrings.xml><?xml version="1.0" encoding="utf-8"?>
<sst xmlns="http://schemas.openxmlformats.org/spreadsheetml/2006/main" count="73" uniqueCount="56">
  <si>
    <t>Enero</t>
  </si>
  <si>
    <t>Febrero</t>
  </si>
  <si>
    <t>Marzo</t>
  </si>
  <si>
    <t>Abril</t>
  </si>
  <si>
    <t>MES</t>
  </si>
  <si>
    <t>CANTIDAD (RESPUESTAS)</t>
  </si>
  <si>
    <t>FRECUENCIA (%)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</si>
  <si>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</si>
  <si>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</si>
  <si>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</si>
  <si>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</si>
  <si>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</si>
  <si>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</si>
  <si>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</si>
  <si>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</si>
  <si>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</si>
  <si>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DIFERENCIA ENTRE REAL Y ESTIMADA</t>
  </si>
  <si>
    <t>ERROR (%)</t>
  </si>
  <si>
    <t>Formula utilizada</t>
  </si>
  <si>
    <t>Fuente</t>
  </si>
  <si>
    <t>https://miniwebtool.com/es/percentage-error-calculator/</t>
  </si>
  <si>
    <t>Error porcentual = (valor real - valor estimado) / valor real × 100% (en valor absoluto)</t>
  </si>
  <si>
    <t>RESPUESTA REAL</t>
  </si>
  <si>
    <t>RESPUESTA ESTIMADA</t>
  </si>
  <si>
    <t>DESCRIPCIÓN</t>
  </si>
  <si>
    <t>Entregado</t>
  </si>
  <si>
    <t>Abierto</t>
  </si>
  <si>
    <t>Apertura</t>
  </si>
  <si>
    <t>Estimado</t>
  </si>
  <si>
    <t>Real</t>
  </si>
  <si>
    <t xml:space="preserve">Entregado           </t>
  </si>
  <si>
    <t xml:space="preserve">Primera apertura    </t>
  </si>
  <si>
    <t>apertura</t>
  </si>
  <si>
    <t>CANTIDAD MUESTRAL (REAL)</t>
  </si>
  <si>
    <t>Envíos</t>
  </si>
  <si>
    <t>CANTIDAD RESULTANTE (ESTIMADA)</t>
  </si>
  <si>
    <t>PÉRDIDA DE DATOS (%)</t>
  </si>
  <si>
    <t>ESTADO</t>
  </si>
  <si>
    <t>DATOS TOTALES SENDINBLUE</t>
  </si>
  <si>
    <t>DATOS DE MUESTRA EXTRAIDO</t>
  </si>
  <si>
    <t>PORCENTAJE DE DATOS EXTRAIDOS</t>
  </si>
  <si>
    <t>¿Cuántas veces ha respondido la encuesta en el año 2020?</t>
  </si>
  <si>
    <t>CANTIDAD DE PERSONAS</t>
  </si>
  <si>
    <t>TOTAL DE PERSONAS</t>
  </si>
  <si>
    <t>&lt;0,1%</t>
  </si>
  <si>
    <t>CANTIDAD DE RESPUESTAS</t>
  </si>
  <si>
    <t>TOTAL DE RESPUESTAS</t>
  </si>
  <si>
    <t>Nunca (0)</t>
  </si>
  <si>
    <t>Una vez (1)</t>
  </si>
  <si>
    <t>Dos veces (2)</t>
  </si>
  <si>
    <t>Tres veces (3)</t>
  </si>
  <si>
    <t>Cuatro veces (4)</t>
  </si>
  <si>
    <t>Cinco veces (5)</t>
  </si>
  <si>
    <t>Seis veces (6)</t>
  </si>
  <si>
    <t>Siete veces (7)</t>
  </si>
  <si>
    <t>Ocho veces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</si>
</sst>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sz val="11"/>
      <color rgb="FF212121"/>
      <name val="Roboto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/>
    <xf numFmtId="3" fontId="3" fillId="0" borderId="1" xfId="0" applyNumberFormat="1" applyFont="1" applyBorder="1"/>
    <xf numFmtId="3" fontId="0" fillId="0" borderId="1" xfId="0" applyNumberFormat="1" applyBorder="1"/>
    <xf numFmtId="0" fontId="4" fillId="0" borderId="0" xfId="0" applyFont="1"/>
    <xf numFmtId="164" fontId="3" fillId="0" borderId="1" xfId="1" applyNumberFormat="1" applyFont="1" applyBorder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/>
    <xf numFmtId="3" fontId="0" fillId="0" borderId="0" xfId="0" applyNumberFormat="1"/>
    <xf numFmtId="3" fontId="3" fillId="0" borderId="1" xfId="0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0" xfId="2"/>
    <xf numFmtId="10" fontId="0" fillId="0" borderId="1" xfId="1" applyNumberFormat="1" applyFont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3" fontId="0" fillId="0" borderId="4" xfId="0" applyNumberFormat="1" applyBorder="1" applyAlignment="1">
      <alignment horizontal="center" vertical="center" wrapText="1"/>
    </xf>
    <xf numFmtId="164" fontId="6" fillId="0" borderId="4" xfId="1" applyNumberFormat="1" applyFont="1" applyBorder="1" applyAlignment="1">
      <alignment horizontal="left" vertical="center" wrapText="1"/>
    </xf>
    <xf numFmtId="3" fontId="0" fillId="0" borderId="5" xfId="0" applyNumberFormat="1" applyBorder="1" applyAlignment="1">
      <alignment horizontal="center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1" xfId="0" applyBorder="1"/>
    <xf numFmtId="3" fontId="0" fillId="0" borderId="12" xfId="0" applyNumberFormat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PORCENTAJE DE RESPUESTAS</a:t>
            </a:r>
            <a:r>
              <a:rPr lang="en-US" sz="1600" baseline="0"/>
              <a:t> POR MES</a:t>
            </a:r>
            <a:endParaRPr lang="en-US" sz="1600"/>
          </a:p>
        </c:rich>
      </c:tx>
      <c:layout>
        <c:manualLayout>
          <c:xMode val="edge"/>
          <c:yMode val="edge"/>
          <c:x val="0.13488888888888892"/>
          <c:y val="1.921715165668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BD_Respuesta!$C$3</c:f>
              <c:strCache>
                <c:ptCount val="1"/>
                <c:pt idx="0">
                  <c:v>CANTIDAD (RESPUESTAS)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DF2-4A55-B089-2714E7871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4C-4982-98A1-75BFC5313E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4C-4982-98A1-75BFC5313E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A4C-4982-98A1-75BFC5313E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A4C-4982-98A1-75BFC5313E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A4C-4982-98A1-75BFC5313E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A4C-4982-98A1-75BFC5313E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A4C-4982-98A1-75BFC5313E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A4C-4982-98A1-75BFC5313E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A4C-4982-98A1-75BFC5313E2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DF2-4A55-B089-2714E787153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F2-4A55-B089-2714E7871536}"/>
              </c:ext>
            </c:extLst>
          </c:dPt>
          <c:dLbls>
            <c:dLbl>
              <c:idx val="0"/>
              <c:layout>
                <c:manualLayout>
                  <c:x val="-6.1151137357830274E-2"/>
                  <c:y val="0.119971540631276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F2-4A55-B089-2714E7871536}"/>
                </c:ext>
              </c:extLst>
            </c:dLbl>
            <c:dLbl>
              <c:idx val="10"/>
              <c:layout>
                <c:manualLayout>
                  <c:x val="7.4825459317585302E-2"/>
                  <c:y val="9.51390225332545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F2-4A55-B089-2714E7871536}"/>
                </c:ext>
              </c:extLst>
            </c:dLbl>
            <c:dLbl>
              <c:idx val="11"/>
              <c:layout>
                <c:manualLayout>
                  <c:x val="3.0903980752405948E-2"/>
                  <c:y val="0.108456685912578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F2-4A55-B089-2714E787153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BD_Respuesta!$B$4:$B$15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BD_Respuesta!$C$4:$C$15</c:f>
              <c:numCache>
                <c:formatCode>#,##0</c:formatCode>
                <c:ptCount val="12"/>
                <c:pt idx="0">
                  <c:v>13910</c:v>
                </c:pt>
                <c:pt idx="1">
                  <c:v>8055</c:v>
                </c:pt>
                <c:pt idx="2">
                  <c:v>8186</c:v>
                </c:pt>
                <c:pt idx="3">
                  <c:v>10404</c:v>
                </c:pt>
                <c:pt idx="4">
                  <c:v>9040</c:v>
                </c:pt>
                <c:pt idx="5">
                  <c:v>7379</c:v>
                </c:pt>
                <c:pt idx="6">
                  <c:v>8998</c:v>
                </c:pt>
                <c:pt idx="7">
                  <c:v>9637</c:v>
                </c:pt>
                <c:pt idx="8">
                  <c:v>8027</c:v>
                </c:pt>
                <c:pt idx="9">
                  <c:v>8438</c:v>
                </c:pt>
                <c:pt idx="10">
                  <c:v>8511</c:v>
                </c:pt>
                <c:pt idx="11">
                  <c:v>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A55-B089-2714E78715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887139107611E-2"/>
          <c:y val="0.83627504476688364"/>
          <c:w val="0.92497200349956255"/>
          <c:h val="0.1380427679196450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CANTIDAD DE</a:t>
            </a:r>
            <a:r>
              <a:rPr lang="en-US" baseline="0">
                <a:solidFill>
                  <a:sysClr val="windowText" lastClr="000000"/>
                </a:solidFill>
              </a:rPr>
              <a:t> RESPUESTAS VS MES AÑO 2020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BD_Respuesta!$C$22</c:f>
              <c:strCache>
                <c:ptCount val="1"/>
                <c:pt idx="0">
                  <c:v>CANTIDAD (RESPUESTAS)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BD_Respuesta!$B$23:$B$34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BD_Respuesta!$C$23:$C$34</c:f>
              <c:numCache>
                <c:formatCode>#,##0</c:formatCode>
                <c:ptCount val="12"/>
                <c:pt idx="0">
                  <c:v>13910</c:v>
                </c:pt>
                <c:pt idx="1">
                  <c:v>8055</c:v>
                </c:pt>
                <c:pt idx="2">
                  <c:v>8186</c:v>
                </c:pt>
                <c:pt idx="3">
                  <c:v>10404</c:v>
                </c:pt>
                <c:pt idx="4">
                  <c:v>9040</c:v>
                </c:pt>
                <c:pt idx="5">
                  <c:v>7379</c:v>
                </c:pt>
                <c:pt idx="6">
                  <c:v>8998</c:v>
                </c:pt>
                <c:pt idx="7">
                  <c:v>9637</c:v>
                </c:pt>
                <c:pt idx="8">
                  <c:v>8027</c:v>
                </c:pt>
                <c:pt idx="9">
                  <c:v>8438</c:v>
                </c:pt>
                <c:pt idx="10">
                  <c:v>8511</c:v>
                </c:pt>
                <c:pt idx="11">
                  <c:v>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F-46BA-9A35-E7F20BB9B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58623"/>
        <c:axId val="606160703"/>
      </c:scatterChart>
      <c:valAx>
        <c:axId val="60615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ysClr val="windowText" lastClr="000000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6160703"/>
        <c:crosses val="autoZero"/>
        <c:crossBetween val="midCat"/>
      </c:valAx>
      <c:valAx>
        <c:axId val="6061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ysClr val="windowText" lastClr="000000"/>
                    </a:solidFill>
                  </a:rPr>
                  <a:t>Cantidad</a:t>
                </a:r>
                <a:r>
                  <a:rPr lang="es-CL" baseline="0">
                    <a:solidFill>
                      <a:sysClr val="windowText" lastClr="000000"/>
                    </a:solidFill>
                  </a:rPr>
                  <a:t> de respuestas</a:t>
                </a:r>
                <a:endParaRPr lang="es-CL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4954104695246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615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171450</xdr:rowOff>
    </xdr:from>
    <xdr:to>
      <xdr:col>12</xdr:col>
      <xdr:colOff>285750</xdr:colOff>
      <xdr:row>17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9C2F4E-6E5E-4EA9-8770-444BB1BDA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471487</xdr:colOff>
      <xdr:row>21</xdr:row>
      <xdr:rowOff>147637</xdr:rowOff>
    </xdr:from>
    <xdr:to>
      <xdr:col>12</xdr:col>
      <xdr:colOff>166687</xdr:colOff>
      <xdr:row>35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D1D124-9EF7-417A-80CA-227D7279C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iniwebtool.com/es/percentage-error-calculato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35"/>
  <sheetViews>
    <sheetView topLeftCell="A20" workbookViewId="0">
      <selection activeCell="C22" sqref="C22:C34"/>
    </sheetView>
  </sheetViews>
  <sheetFormatPr baseColWidth="10" defaultColWidth="9.140625" defaultRowHeight="15" x14ac:dyDescent="0.25"/>
  <cols>
    <col min="1" max="1" width="8.140625" customWidth="1"/>
    <col min="2" max="2" width="7.28515625" customWidth="1"/>
    <col min="3" max="3" width="15.7109375" customWidth="1"/>
    <col min="4" max="4" width="14.140625" customWidth="1"/>
  </cols>
  <sheetData>
    <row r="3" spans="2:6" ht="25.5" customHeight="1" x14ac:dyDescent="0.25">
      <c r="B3" s="1" t="s">
        <v>4</v>
      </c>
      <c r="C3" s="1" t="s">
        <v>5</v>
      </c>
      <c r="D3" s="1" t="s">
        <v>6</v>
      </c>
    </row>
    <row r="4" spans="2:6" x14ac:dyDescent="0.25">
      <c r="B4" s="2" t="s">
        <v>0</v>
      </c>
      <c r="C4" s="4">
        <v>13910</v>
      </c>
      <c r="D4" s="7">
        <f>C4/$C$16</f>
        <v>0.12861884992001776</v>
      </c>
    </row>
    <row r="5" spans="2:6" x14ac:dyDescent="0.25">
      <c r="B5" s="2" t="s">
        <v>1</v>
      </c>
      <c r="C5" s="4">
        <v>8055</v>
      </c>
      <c r="D5" s="7">
        <f t="shared" ref="D5:D15" si="0">C5/$C$16</f>
        <v>7.4480577721476857E-2</v>
      </c>
    </row>
    <row r="6" spans="2:6" x14ac:dyDescent="0.25">
      <c r="B6" s="2" t="s">
        <v>2</v>
      </c>
      <c r="C6" s="4">
        <v>8186</v>
      </c>
      <c r="D6" s="7">
        <f t="shared" si="0"/>
        <v>7.5691869550342586E-2</v>
      </c>
    </row>
    <row r="7" spans="2:6" x14ac:dyDescent="0.25">
      <c r="B7" s="2" t="s">
        <v>3</v>
      </c>
      <c r="C7" s="4">
        <v>10404</v>
      </c>
      <c r="D7" s="7">
        <f t="shared" si="0"/>
        <v>9.6200612118466186E-2</v>
      </c>
    </row>
    <row r="8" spans="2:6" x14ac:dyDescent="0.25">
      <c r="B8" s="2" t="s">
        <v>7</v>
      </c>
      <c r="C8" s="4">
        <v>9040</v>
      </c>
      <c r="D8" s="7">
        <f t="shared" si="0"/>
        <v>8.35883826942459E-2</v>
      </c>
    </row>
    <row r="9" spans="2:6" x14ac:dyDescent="0.25">
      <c r="B9" s="2" t="s">
        <v>8</v>
      </c>
      <c r="C9" s="4">
        <v>7379</v>
      </c>
      <c r="D9" s="7">
        <f t="shared" si="0"/>
        <v>6.8229942024429266E-2</v>
      </c>
    </row>
    <row r="10" spans="2:6" x14ac:dyDescent="0.25">
      <c r="B10" s="2" t="s">
        <v>9</v>
      </c>
      <c r="C10" s="4">
        <v>8998</v>
      </c>
      <c r="D10" s="7">
        <f t="shared" si="0"/>
        <v>8.3200029588808039E-2</v>
      </c>
    </row>
    <row r="11" spans="2:6" x14ac:dyDescent="0.25">
      <c r="B11" s="2" t="s">
        <v>10</v>
      </c>
      <c r="C11" s="4">
        <v>9637</v>
      </c>
      <c r="D11" s="7">
        <f t="shared" si="0"/>
        <v>8.9108544692969888E-2</v>
      </c>
    </row>
    <row r="12" spans="2:6" x14ac:dyDescent="0.25">
      <c r="B12" s="2" t="s">
        <v>11</v>
      </c>
      <c r="C12" s="4">
        <v>8027</v>
      </c>
      <c r="D12" s="7">
        <f t="shared" si="0"/>
        <v>7.422167565118494E-2</v>
      </c>
    </row>
    <row r="13" spans="2:6" x14ac:dyDescent="0.25">
      <c r="B13" s="2" t="s">
        <v>12</v>
      </c>
      <c r="C13" s="4">
        <v>8438</v>
      </c>
      <c r="D13" s="7">
        <f t="shared" si="0"/>
        <v>7.8021988182969793E-2</v>
      </c>
    </row>
    <row r="14" spans="2:6" x14ac:dyDescent="0.25">
      <c r="B14" s="2" t="s">
        <v>13</v>
      </c>
      <c r="C14" s="4">
        <v>8511</v>
      </c>
      <c r="D14" s="7">
        <f t="shared" si="0"/>
        <v>7.869698286623085E-2</v>
      </c>
    </row>
    <row r="15" spans="2:6" x14ac:dyDescent="0.25">
      <c r="B15" s="2" t="s">
        <v>14</v>
      </c>
      <c r="C15" s="4">
        <v>7564</v>
      </c>
      <c r="D15" s="7">
        <f t="shared" si="0"/>
        <v>6.9940544988857961E-2</v>
      </c>
    </row>
    <row r="16" spans="2:6" x14ac:dyDescent="0.25">
      <c r="B16" s="3" t="s">
        <v>15</v>
      </c>
      <c r="C16" s="5">
        <f>SUM(C4:C15)</f>
        <v>108149</v>
      </c>
      <c r="D16" s="8">
        <f>SUM(D4:D15)</f>
        <v>1</v>
      </c>
      <c r="F16" s="6"/>
    </row>
    <row r="22" spans="2:4" ht="27" x14ac:dyDescent="0.25">
      <c r="B22" s="1" t="s">
        <v>4</v>
      </c>
      <c r="C22" s="1" t="s">
        <v>5</v>
      </c>
      <c r="D22" s="1" t="s">
        <v>6</v>
      </c>
    </row>
    <row r="23" spans="2:4" x14ac:dyDescent="0.25">
      <c r="B23" s="9">
        <v>1</v>
      </c>
      <c r="C23" s="4">
        <v>13910</v>
      </c>
      <c r="D23" s="10">
        <f>C23/$C$35</f>
        <v>0.12861884992001776</v>
      </c>
    </row>
    <row r="24" spans="2:4" x14ac:dyDescent="0.25">
      <c r="B24" s="9">
        <v>2</v>
      </c>
      <c r="C24" s="4">
        <v>8055</v>
      </c>
      <c r="D24" s="10">
        <f t="shared" ref="D24:D34" si="1">C24/$C$35</f>
        <v>7.4480577721476857E-2</v>
      </c>
    </row>
    <row r="25" spans="2:4" x14ac:dyDescent="0.25">
      <c r="B25" s="9">
        <v>3</v>
      </c>
      <c r="C25" s="4">
        <v>8186</v>
      </c>
      <c r="D25" s="10">
        <f t="shared" si="1"/>
        <v>7.5691869550342586E-2</v>
      </c>
    </row>
    <row r="26" spans="2:4" x14ac:dyDescent="0.25">
      <c r="B26" s="9">
        <v>4</v>
      </c>
      <c r="C26" s="4">
        <v>10404</v>
      </c>
      <c r="D26" s="10">
        <f t="shared" si="1"/>
        <v>9.6200612118466186E-2</v>
      </c>
    </row>
    <row r="27" spans="2:4" x14ac:dyDescent="0.25">
      <c r="B27" s="9">
        <v>5</v>
      </c>
      <c r="C27" s="4">
        <v>9040</v>
      </c>
      <c r="D27" s="10">
        <f t="shared" si="1"/>
        <v>8.35883826942459E-2</v>
      </c>
    </row>
    <row r="28" spans="2:4" x14ac:dyDescent="0.25">
      <c r="B28" s="9">
        <v>6</v>
      </c>
      <c r="C28" s="4">
        <v>7379</v>
      </c>
      <c r="D28" s="10">
        <f t="shared" si="1"/>
        <v>6.8229942024429266E-2</v>
      </c>
    </row>
    <row r="29" spans="2:4" x14ac:dyDescent="0.25">
      <c r="B29" s="9">
        <v>7</v>
      </c>
      <c r="C29" s="4">
        <v>8998</v>
      </c>
      <c r="D29" s="10">
        <f t="shared" si="1"/>
        <v>8.3200029588808039E-2</v>
      </c>
    </row>
    <row r="30" spans="2:4" x14ac:dyDescent="0.25">
      <c r="B30" s="9">
        <v>8</v>
      </c>
      <c r="C30" s="4">
        <v>9637</v>
      </c>
      <c r="D30" s="10">
        <f t="shared" si="1"/>
        <v>8.9108544692969888E-2</v>
      </c>
    </row>
    <row r="31" spans="2:4" x14ac:dyDescent="0.25">
      <c r="B31" s="9">
        <v>9</v>
      </c>
      <c r="C31" s="4">
        <v>8027</v>
      </c>
      <c r="D31" s="10">
        <f t="shared" si="1"/>
        <v>7.422167565118494E-2</v>
      </c>
    </row>
    <row r="32" spans="2:4" x14ac:dyDescent="0.25">
      <c r="B32" s="9">
        <v>10</v>
      </c>
      <c r="C32" s="4">
        <v>8438</v>
      </c>
      <c r="D32" s="10">
        <f t="shared" si="1"/>
        <v>7.8021988182969793E-2</v>
      </c>
    </row>
    <row r="33" spans="2:4" x14ac:dyDescent="0.25">
      <c r="B33" s="9">
        <v>11</v>
      </c>
      <c r="C33" s="4">
        <v>8511</v>
      </c>
      <c r="D33" s="10">
        <f t="shared" si="1"/>
        <v>7.869698286623085E-2</v>
      </c>
    </row>
    <row r="34" spans="2:4" x14ac:dyDescent="0.25">
      <c r="B34" s="9">
        <v>12</v>
      </c>
      <c r="C34" s="4">
        <v>7564</v>
      </c>
      <c r="D34" s="10">
        <f t="shared" si="1"/>
        <v>6.9940544988857961E-2</v>
      </c>
    </row>
    <row r="35" spans="2:4" x14ac:dyDescent="0.25">
      <c r="B35" s="1" t="s">
        <v>15</v>
      </c>
      <c r="C35" s="4">
        <f>SUM(C23:C34)</f>
        <v>108149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1530-83F7-443D-A759-FF40FC049187}">
  <dimension ref="B2:K30"/>
  <sheetViews>
    <sheetView topLeftCell="A25" workbookViewId="0">
      <selection activeCell="F44" sqref="F44"/>
    </sheetView>
  </sheetViews>
  <sheetFormatPr baseColWidth="10" defaultRowHeight="15" x14ac:dyDescent="0.25"/>
  <cols>
    <col min="2" max="2" width="7.28515625" customWidth="1"/>
    <col min="3" max="3" width="16" customWidth="1"/>
    <col min="4" max="4" width="18.140625" customWidth="1"/>
    <col min="5" max="5" width="20.7109375" customWidth="1"/>
    <col min="6" max="6" width="14.42578125" customWidth="1"/>
  </cols>
  <sheetData>
    <row r="2" spans="2:11" ht="27.75" customHeight="1" x14ac:dyDescent="0.25">
      <c r="B2" s="1" t="s">
        <v>4</v>
      </c>
      <c r="C2" s="1" t="s">
        <v>5</v>
      </c>
      <c r="D2" s="1" t="s">
        <v>6</v>
      </c>
      <c r="E2" s="14" t="s">
        <v>16</v>
      </c>
      <c r="F2" s="14" t="s">
        <v>17</v>
      </c>
    </row>
    <row r="3" spans="2:11" x14ac:dyDescent="0.25">
      <c r="B3" s="9">
        <v>1</v>
      </c>
      <c r="C3" s="12">
        <v>13068</v>
      </c>
      <c r="D3" s="13">
        <f>C3/$C$15</f>
        <v>0.12196783737621683</v>
      </c>
      <c r="E3" s="15">
        <f>BD_Respuesta!C23-Respuestas_Estimadas!C3</f>
        <v>842</v>
      </c>
      <c r="F3" s="18">
        <f>(BD_Respuesta!C23-C3)/BD_Respuesta!C23</f>
        <v>6.0531991373112867E-2</v>
      </c>
      <c r="J3" t="s">
        <v>18</v>
      </c>
    </row>
    <row r="4" spans="2:11" x14ac:dyDescent="0.25">
      <c r="B4" s="9">
        <v>2</v>
      </c>
      <c r="C4" s="12">
        <v>8012</v>
      </c>
      <c r="D4" s="13">
        <f t="shared" ref="D4:D14" si="0">C4/$C$15</f>
        <v>7.4778566961910722E-2</v>
      </c>
      <c r="E4" s="15">
        <f>BD_Respuesta!C24-Respuestas_Estimadas!C4</f>
        <v>43</v>
      </c>
      <c r="F4" s="18">
        <f>(BD_Respuesta!C24-C4)/BD_Respuesta!C24</f>
        <v>5.338299193047796E-3</v>
      </c>
      <c r="J4" t="s">
        <v>21</v>
      </c>
    </row>
    <row r="5" spans="2:11" x14ac:dyDescent="0.25">
      <c r="B5" s="9">
        <v>3</v>
      </c>
      <c r="C5" s="12">
        <v>8180</v>
      </c>
      <c r="D5" s="13">
        <f t="shared" si="0"/>
        <v>7.6346564871246844E-2</v>
      </c>
      <c r="E5" s="15">
        <f>BD_Respuesta!C25-Respuestas_Estimadas!C5</f>
        <v>6</v>
      </c>
      <c r="F5" s="18">
        <f>(BD_Respuesta!C25-C5)/BD_Respuesta!C25</f>
        <v>7.3295870999267037E-4</v>
      </c>
    </row>
    <row r="6" spans="2:11" x14ac:dyDescent="0.25">
      <c r="B6" s="9">
        <v>4</v>
      </c>
      <c r="C6" s="12">
        <v>10404</v>
      </c>
      <c r="D6" s="13">
        <f t="shared" si="0"/>
        <v>9.7103870528172626E-2</v>
      </c>
      <c r="E6" s="15">
        <f>BD_Respuesta!C26-Respuestas_Estimadas!C6</f>
        <v>0</v>
      </c>
      <c r="F6" s="18">
        <f>(BD_Respuesta!C26-C6)/BD_Respuesta!C26</f>
        <v>0</v>
      </c>
      <c r="J6" t="s">
        <v>19</v>
      </c>
      <c r="K6" s="17" t="s">
        <v>20</v>
      </c>
    </row>
    <row r="7" spans="2:11" x14ac:dyDescent="0.25">
      <c r="B7" s="9">
        <v>5</v>
      </c>
      <c r="C7" s="12">
        <v>9035</v>
      </c>
      <c r="D7" s="13">
        <f t="shared" si="0"/>
        <v>8.4326554231261022E-2</v>
      </c>
      <c r="E7" s="15">
        <f>BD_Respuesta!C27-Respuestas_Estimadas!C7</f>
        <v>5</v>
      </c>
      <c r="F7" s="18">
        <f>(BD_Respuesta!C27-C7)/BD_Respuesta!C27</f>
        <v>5.5309734513274336E-4</v>
      </c>
    </row>
    <row r="8" spans="2:11" x14ac:dyDescent="0.25">
      <c r="B8" s="9">
        <v>6</v>
      </c>
      <c r="C8" s="12">
        <v>7377</v>
      </c>
      <c r="D8" s="13">
        <f t="shared" si="0"/>
        <v>6.8851908197455736E-2</v>
      </c>
      <c r="E8" s="15">
        <f>BD_Respuesta!C28-Respuestas_Estimadas!C8</f>
        <v>2</v>
      </c>
      <c r="F8" s="18">
        <f>(BD_Respuesta!C28-C8)/BD_Respuesta!C28</f>
        <v>2.710394362379726E-4</v>
      </c>
    </row>
    <row r="9" spans="2:11" x14ac:dyDescent="0.25">
      <c r="B9" s="9">
        <v>7</v>
      </c>
      <c r="C9" s="12">
        <v>8998</v>
      </c>
      <c r="D9" s="13">
        <f t="shared" si="0"/>
        <v>8.3981221358371522E-2</v>
      </c>
      <c r="E9" s="15">
        <f>BD_Respuesta!C29-Respuestas_Estimadas!C9</f>
        <v>0</v>
      </c>
      <c r="F9" s="18">
        <f>(BD_Respuesta!C29-C9)/BD_Respuesta!C29</f>
        <v>0</v>
      </c>
      <c r="H9" s="11"/>
    </row>
    <row r="10" spans="2:11" x14ac:dyDescent="0.25">
      <c r="B10" s="9">
        <v>8</v>
      </c>
      <c r="C10" s="12">
        <v>9628</v>
      </c>
      <c r="D10" s="13">
        <f t="shared" si="0"/>
        <v>8.9861213518381972E-2</v>
      </c>
      <c r="E10" s="15">
        <f>BD_Respuesta!C30-Respuestas_Estimadas!C10</f>
        <v>9</v>
      </c>
      <c r="F10" s="18">
        <f>(BD_Respuesta!C30-C10)/BD_Respuesta!C30</f>
        <v>9.3390059147037462E-4</v>
      </c>
    </row>
    <row r="11" spans="2:11" x14ac:dyDescent="0.25">
      <c r="B11" s="9">
        <v>9</v>
      </c>
      <c r="C11" s="12">
        <v>8014</v>
      </c>
      <c r="D11" s="13">
        <f t="shared" si="0"/>
        <v>7.4797233603688534E-2</v>
      </c>
      <c r="E11" s="15">
        <f>BD_Respuesta!C31-Respuestas_Estimadas!C11</f>
        <v>13</v>
      </c>
      <c r="F11" s="18">
        <f>(BD_Respuesta!C31-C11)/BD_Respuesta!C31</f>
        <v>1.6195340725052947E-3</v>
      </c>
    </row>
    <row r="12" spans="2:11" x14ac:dyDescent="0.25">
      <c r="B12" s="9">
        <v>10</v>
      </c>
      <c r="C12" s="12">
        <v>8424</v>
      </c>
      <c r="D12" s="13">
        <f t="shared" si="0"/>
        <v>7.8623895168139779E-2</v>
      </c>
      <c r="E12" s="15">
        <f>BD_Respuesta!C32-Respuestas_Estimadas!C12</f>
        <v>14</v>
      </c>
      <c r="F12" s="18">
        <f>(BD_Respuesta!C32-C12)/BD_Respuesta!C32</f>
        <v>1.6591609386110452E-3</v>
      </c>
    </row>
    <row r="13" spans="2:11" x14ac:dyDescent="0.25">
      <c r="B13" s="9">
        <v>11</v>
      </c>
      <c r="C13" s="12">
        <v>8465</v>
      </c>
      <c r="D13" s="13">
        <f t="shared" si="0"/>
        <v>7.9006561324584904E-2</v>
      </c>
      <c r="E13" s="15">
        <f>BD_Respuesta!C33-Respuestas_Estimadas!C13</f>
        <v>46</v>
      </c>
      <c r="F13" s="18">
        <f>(BD_Respuesta!C33-C13)/BD_Respuesta!C33</f>
        <v>5.4047702972623663E-3</v>
      </c>
    </row>
    <row r="14" spans="2:11" x14ac:dyDescent="0.25">
      <c r="B14" s="9">
        <v>12</v>
      </c>
      <c r="C14" s="12">
        <v>7538</v>
      </c>
      <c r="D14" s="13">
        <f t="shared" si="0"/>
        <v>7.0354572860569523E-2</v>
      </c>
      <c r="E14" s="15">
        <f>BD_Respuesta!C34-Respuestas_Estimadas!C14</f>
        <v>26</v>
      </c>
      <c r="F14" s="18">
        <f>(BD_Respuesta!C34-C14)/BD_Respuesta!C34</f>
        <v>3.4373347435219461E-3</v>
      </c>
    </row>
    <row r="15" spans="2:11" x14ac:dyDescent="0.25">
      <c r="B15" s="1" t="s">
        <v>15</v>
      </c>
      <c r="C15" s="12">
        <f>SUM(C3:C14)</f>
        <v>107143</v>
      </c>
      <c r="D15" s="16">
        <f>SUM(D3:D14)</f>
        <v>0.99999999999999989</v>
      </c>
      <c r="E15" s="15">
        <f>BD_Respuesta!C35-Respuestas_Estimadas!C15</f>
        <v>1006</v>
      </c>
      <c r="F15" s="18">
        <f>(BD_Respuesta!C35-C15)/BD_Respuesta!C35</f>
        <v>9.3019815254879838E-3</v>
      </c>
    </row>
    <row r="16" spans="2:11" x14ac:dyDescent="0.25">
      <c r="E16" s="11">
        <f>SUM(E3:E14)</f>
        <v>1006</v>
      </c>
    </row>
    <row r="18" spans="2:4" ht="27" x14ac:dyDescent="0.25">
      <c r="B18" s="1" t="s">
        <v>4</v>
      </c>
      <c r="C18" s="1" t="s">
        <v>22</v>
      </c>
      <c r="D18" s="1" t="s">
        <v>23</v>
      </c>
    </row>
    <row r="19" spans="2:4" x14ac:dyDescent="0.25">
      <c r="B19" s="9">
        <v>1</v>
      </c>
      <c r="C19" s="12">
        <v>13910</v>
      </c>
      <c r="D19" s="12">
        <v>13068</v>
      </c>
    </row>
    <row r="20" spans="2:4" x14ac:dyDescent="0.25">
      <c r="B20" s="9">
        <v>2</v>
      </c>
      <c r="C20" s="12">
        <v>8055</v>
      </c>
      <c r="D20" s="12">
        <v>8012</v>
      </c>
    </row>
    <row r="21" spans="2:4" x14ac:dyDescent="0.25">
      <c r="B21" s="9">
        <v>3</v>
      </c>
      <c r="C21" s="12">
        <v>8186</v>
      </c>
      <c r="D21" s="12">
        <v>8180</v>
      </c>
    </row>
    <row r="22" spans="2:4" x14ac:dyDescent="0.25">
      <c r="B22" s="9">
        <v>4</v>
      </c>
      <c r="C22" s="12">
        <v>10404</v>
      </c>
      <c r="D22" s="12">
        <v>10404</v>
      </c>
    </row>
    <row r="23" spans="2:4" x14ac:dyDescent="0.25">
      <c r="B23" s="9">
        <v>5</v>
      </c>
      <c r="C23" s="12">
        <v>9040</v>
      </c>
      <c r="D23" s="12">
        <v>9035</v>
      </c>
    </row>
    <row r="24" spans="2:4" x14ac:dyDescent="0.25">
      <c r="B24" s="9">
        <v>6</v>
      </c>
      <c r="C24" s="12">
        <v>7379</v>
      </c>
      <c r="D24" s="12">
        <v>7377</v>
      </c>
    </row>
    <row r="25" spans="2:4" x14ac:dyDescent="0.25">
      <c r="B25" s="9">
        <v>7</v>
      </c>
      <c r="C25" s="12">
        <v>8998</v>
      </c>
      <c r="D25" s="12">
        <v>8998</v>
      </c>
    </row>
    <row r="26" spans="2:4" x14ac:dyDescent="0.25">
      <c r="B26" s="9">
        <v>8</v>
      </c>
      <c r="C26" s="12">
        <v>9637</v>
      </c>
      <c r="D26" s="12">
        <v>9628</v>
      </c>
    </row>
    <row r="27" spans="2:4" x14ac:dyDescent="0.25">
      <c r="B27" s="9">
        <v>9</v>
      </c>
      <c r="C27" s="12">
        <v>8027</v>
      </c>
      <c r="D27" s="12">
        <v>8014</v>
      </c>
    </row>
    <row r="28" spans="2:4" x14ac:dyDescent="0.25">
      <c r="B28" s="9">
        <v>10</v>
      </c>
      <c r="C28" s="12">
        <v>8438</v>
      </c>
      <c r="D28" s="12">
        <v>8424</v>
      </c>
    </row>
    <row r="29" spans="2:4" x14ac:dyDescent="0.25">
      <c r="B29" s="9">
        <v>11</v>
      </c>
      <c r="C29" s="12">
        <v>8511</v>
      </c>
      <c r="D29" s="12">
        <v>8465</v>
      </c>
    </row>
    <row r="30" spans="2:4" x14ac:dyDescent="0.25">
      <c r="B30" s="9">
        <v>12</v>
      </c>
      <c r="C30" s="12">
        <v>7564</v>
      </c>
      <c r="D30" s="12">
        <v>7538</v>
      </c>
    </row>
  </sheetData>
  <hyperlinks>
    <hyperlink ref="K6" r:id="rId1" xr:uid="{C1E28C8F-DAD6-4404-8F35-9F1F554DE8E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E54A-E5F7-453C-BCC5-11475A89751D}">
  <dimension ref="B2:E5"/>
  <sheetViews>
    <sheetView workbookViewId="0">
      <selection activeCell="D6" sqref="D6"/>
    </sheetView>
  </sheetViews>
  <sheetFormatPr baseColWidth="10" defaultRowHeight="15" x14ac:dyDescent="0.25"/>
  <cols>
    <col min="2" max="2" width="16.28515625" customWidth="1"/>
    <col min="3" max="3" width="13.42578125" customWidth="1"/>
    <col min="4" max="4" width="13" customWidth="1"/>
    <col min="5" max="5" width="13.5703125" customWidth="1"/>
  </cols>
  <sheetData>
    <row r="2" spans="2:5" ht="45" x14ac:dyDescent="0.25">
      <c r="B2" s="23" t="s">
        <v>37</v>
      </c>
      <c r="C2" s="20" t="s">
        <v>38</v>
      </c>
      <c r="D2" s="20" t="s">
        <v>39</v>
      </c>
      <c r="E2" s="20" t="s">
        <v>40</v>
      </c>
    </row>
    <row r="3" spans="2:5" x14ac:dyDescent="0.25">
      <c r="B3" s="24" t="s">
        <v>30</v>
      </c>
      <c r="C3" s="21">
        <v>10755598</v>
      </c>
      <c r="D3" s="21">
        <v>4621984</v>
      </c>
      <c r="E3" s="22">
        <f>D3/C3</f>
        <v>0.4297282215270597</v>
      </c>
    </row>
    <row r="4" spans="2:5" ht="17.25" customHeight="1" x14ac:dyDescent="0.25">
      <c r="B4" s="24" t="s">
        <v>31</v>
      </c>
      <c r="C4" s="21">
        <v>2626666</v>
      </c>
      <c r="D4" s="21">
        <v>1237546</v>
      </c>
      <c r="E4" s="22">
        <f t="shared" ref="E4:E5" si="0">D4/C4</f>
        <v>0.47114707389519644</v>
      </c>
    </row>
    <row r="5" spans="2:5" x14ac:dyDescent="0.25">
      <c r="B5" s="24" t="s">
        <v>26</v>
      </c>
      <c r="C5" s="21">
        <v>1344721</v>
      </c>
      <c r="D5" s="21">
        <v>665869</v>
      </c>
      <c r="E5" s="22">
        <f t="shared" si="0"/>
        <v>0.4951726045774551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2279-D420-48F9-80B2-591FAB41D891}">
  <dimension ref="A4:M13"/>
  <sheetViews>
    <sheetView topLeftCell="A2" workbookViewId="0">
      <selection activeCell="L10" sqref="L10:M12"/>
    </sheetView>
  </sheetViews>
  <sheetFormatPr baseColWidth="10" defaultRowHeight="15" x14ac:dyDescent="0.25"/>
  <cols>
    <col min="1" max="1" width="19" customWidth="1"/>
    <col min="2" max="2" width="18.7109375" customWidth="1"/>
    <col min="3" max="3" width="19.85546875" customWidth="1"/>
    <col min="4" max="4" width="21.42578125" customWidth="1"/>
    <col min="5" max="5" width="13.28515625" customWidth="1"/>
  </cols>
  <sheetData>
    <row r="4" spans="1:13" ht="40.5" x14ac:dyDescent="0.25">
      <c r="A4" s="1" t="s">
        <v>24</v>
      </c>
      <c r="B4" s="1" t="s">
        <v>33</v>
      </c>
      <c r="C4" s="1" t="s">
        <v>35</v>
      </c>
      <c r="D4" s="14" t="s">
        <v>16</v>
      </c>
      <c r="E4" s="14" t="s">
        <v>36</v>
      </c>
    </row>
    <row r="5" spans="1:13" x14ac:dyDescent="0.25">
      <c r="A5" s="12" t="s">
        <v>34</v>
      </c>
      <c r="B5" s="19">
        <v>4621984</v>
      </c>
      <c r="C5" s="19">
        <v>4593606</v>
      </c>
      <c r="D5" s="15">
        <f>B5-C5</f>
        <v>28378</v>
      </c>
      <c r="E5" s="18">
        <f>(B5-C5)/B5</f>
        <v>6.1397875890526667E-3</v>
      </c>
    </row>
    <row r="6" spans="1:13" x14ac:dyDescent="0.25">
      <c r="A6" s="12" t="s">
        <v>27</v>
      </c>
      <c r="B6" s="19">
        <v>1903415</v>
      </c>
      <c r="C6" s="19">
        <v>1790573</v>
      </c>
      <c r="D6" s="15">
        <f>B6-C6</f>
        <v>112842</v>
      </c>
      <c r="E6" s="18">
        <f>(B6-C6)/B6</f>
        <v>5.928397117811933E-2</v>
      </c>
    </row>
    <row r="9" spans="1:13" x14ac:dyDescent="0.25">
      <c r="I9" t="s">
        <v>28</v>
      </c>
      <c r="L9" t="s">
        <v>29</v>
      </c>
    </row>
    <row r="10" spans="1:13" x14ac:dyDescent="0.25">
      <c r="H10" t="s">
        <v>25</v>
      </c>
      <c r="L10" t="s">
        <v>30</v>
      </c>
      <c r="M10">
        <v>4621984</v>
      </c>
    </row>
    <row r="11" spans="1:13" x14ac:dyDescent="0.25">
      <c r="H11" t="s">
        <v>32</v>
      </c>
      <c r="I11" s="11">
        <v>1549206</v>
      </c>
      <c r="L11" t="s">
        <v>31</v>
      </c>
      <c r="M11">
        <v>1237546</v>
      </c>
    </row>
    <row r="12" spans="1:13" x14ac:dyDescent="0.25">
      <c r="I12" s="11"/>
      <c r="L12" t="s">
        <v>26</v>
      </c>
      <c r="M12">
        <v>665869</v>
      </c>
    </row>
    <row r="13" spans="1:13" x14ac:dyDescent="0.25">
      <c r="L13" t="s">
        <v>27</v>
      </c>
      <c r="M13">
        <f>M11+M12</f>
        <v>1903415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E372-3BDC-4A2F-93BD-41F3119E4119}">
  <dimension ref="B1:E12"/>
  <sheetViews>
    <sheetView tabSelected="1" workbookViewId="0">
      <selection activeCell="G17" sqref="G17"/>
    </sheetView>
  </sheetViews>
  <sheetFormatPr baseColWidth="10" defaultRowHeight="15" x14ac:dyDescent="0.25"/>
  <cols>
    <col min="2" max="2" width="24.42578125" customWidth="1"/>
    <col min="3" max="3" width="12.85546875" customWidth="1"/>
    <col min="4" max="4" width="21.140625" customWidth="1"/>
    <col min="5" max="5" width="13.42578125" customWidth="1"/>
  </cols>
  <sheetData>
    <row r="1" spans="2:5" ht="15.75" thickBot="1" x14ac:dyDescent="0.3"/>
    <row r="2" spans="2:5" ht="45" x14ac:dyDescent="0.25">
      <c r="B2" s="33" t="s">
        <v>41</v>
      </c>
      <c r="C2" s="34" t="s">
        <v>42</v>
      </c>
      <c r="D2" s="34" t="s">
        <v>6</v>
      </c>
      <c r="E2" s="35" t="s">
        <v>45</v>
      </c>
    </row>
    <row r="3" spans="2:5" x14ac:dyDescent="0.25">
      <c r="B3" s="36" t="s">
        <v>47</v>
      </c>
      <c r="C3" s="25">
        <v>836542</v>
      </c>
      <c r="D3" s="26">
        <f>C3/$C$12</f>
        <v>0.91789402998339864</v>
      </c>
      <c r="E3" s="37">
        <f>C3*0</f>
        <v>0</v>
      </c>
    </row>
    <row r="4" spans="2:5" x14ac:dyDescent="0.25">
      <c r="B4" s="36" t="s">
        <v>48</v>
      </c>
      <c r="C4" s="25">
        <v>60754</v>
      </c>
      <c r="D4" s="26">
        <f t="shared" ref="D4:D12" si="0">C4/$C$12</f>
        <v>6.6662204524831264E-2</v>
      </c>
      <c r="E4" s="38">
        <f>C4</f>
        <v>60754</v>
      </c>
    </row>
    <row r="5" spans="2:5" x14ac:dyDescent="0.25">
      <c r="B5" s="36" t="s">
        <v>49</v>
      </c>
      <c r="C5" s="25">
        <v>5942</v>
      </c>
      <c r="D5" s="26">
        <f t="shared" si="0"/>
        <v>6.5198475703089082E-3</v>
      </c>
      <c r="E5" s="38">
        <f>C5*2</f>
        <v>11884</v>
      </c>
    </row>
    <row r="6" spans="2:5" x14ac:dyDescent="0.25">
      <c r="B6" s="36" t="s">
        <v>50</v>
      </c>
      <c r="C6" s="25">
        <v>945</v>
      </c>
      <c r="D6" s="26">
        <f t="shared" si="0"/>
        <v>1.0368993527334093E-3</v>
      </c>
      <c r="E6" s="38">
        <f>C6*3</f>
        <v>2835</v>
      </c>
    </row>
    <row r="7" spans="2:5" x14ac:dyDescent="0.25">
      <c r="B7" s="36" t="s">
        <v>51</v>
      </c>
      <c r="C7" s="25">
        <v>4991</v>
      </c>
      <c r="D7" s="26">
        <f t="shared" si="0"/>
        <v>5.4763647296216357E-3</v>
      </c>
      <c r="E7" s="38">
        <f>C7*4</f>
        <v>19964</v>
      </c>
    </row>
    <row r="8" spans="2:5" x14ac:dyDescent="0.25">
      <c r="B8" s="36" t="s">
        <v>52</v>
      </c>
      <c r="C8" s="25">
        <v>1640</v>
      </c>
      <c r="D8" s="26">
        <f t="shared" si="0"/>
        <v>1.7994867073891972E-3</v>
      </c>
      <c r="E8" s="38">
        <f>C8*5</f>
        <v>8200</v>
      </c>
    </row>
    <row r="9" spans="2:5" x14ac:dyDescent="0.25">
      <c r="B9" s="36" t="s">
        <v>53</v>
      </c>
      <c r="C9" s="25">
        <v>414</v>
      </c>
      <c r="D9" s="26" t="s">
        <v>44</v>
      </c>
      <c r="E9" s="38">
        <f>C9*6</f>
        <v>2484</v>
      </c>
    </row>
    <row r="10" spans="2:5" x14ac:dyDescent="0.25">
      <c r="B10" s="36" t="s">
        <v>54</v>
      </c>
      <c r="C10" s="25">
        <v>122</v>
      </c>
      <c r="D10" s="26" t="s">
        <v>44</v>
      </c>
      <c r="E10" s="38">
        <f>C10*7</f>
        <v>854</v>
      </c>
    </row>
    <row r="11" spans="2:5" ht="15.75" thickBot="1" x14ac:dyDescent="0.3">
      <c r="B11" s="39" t="s">
        <v>55</v>
      </c>
      <c r="C11" s="27">
        <v>21</v>
      </c>
      <c r="D11" s="28" t="s">
        <v>44</v>
      </c>
      <c r="E11" s="40">
        <f>C11*8</f>
        <v>168</v>
      </c>
    </row>
    <row r="12" spans="2:5" ht="15.75" thickBot="1" x14ac:dyDescent="0.3">
      <c r="B12" s="29" t="s">
        <v>43</v>
      </c>
      <c r="C12" s="30">
        <f>SUM(C3:C11)</f>
        <v>911371</v>
      </c>
      <c r="D12" s="31" t="s">
        <v>46</v>
      </c>
      <c r="E12" s="32">
        <f>SUM(E3:E11)</f>
        <v>107143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BD_Respuesta</vt:lpstr>
      <vt:lpstr>Respuestas_Estimadas</vt:lpstr>
      <vt:lpstr>Extracción de muestra</vt:lpstr>
      <vt:lpstr>Perdidas de datos</vt:lpstr>
      <vt:lpstr>Frecuencia de respuestas por 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Alejandro Garrido Valenzuela</dc:creator>
  <cp:lastModifiedBy>Sebastián Alejandro Garrido Valenzuela</cp:lastModifiedBy>
  <dcterms:created xsi:type="dcterms:W3CDTF">2015-06-05T18:19:34Z</dcterms:created>
  <dcterms:modified xsi:type="dcterms:W3CDTF">2021-11-28T21:37:49Z</dcterms:modified>
</cp:coreProperties>
</file>