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20" windowHeight="11055" activeTab="2"/>
  </bookViews>
  <sheets>
    <sheet name="PointsVsGoalDiff" sheetId="2" r:id="rId1"/>
    <sheet name="PointsVsGoalDiffPerGame" sheetId="3" r:id="rId2"/>
    <sheet name="Standings" sheetId="1" r:id="rId3"/>
  </sheets>
  <calcPr calcId="145621"/>
</workbook>
</file>

<file path=xl/calcChain.xml><?xml version="1.0" encoding="utf-8"?>
<calcChain xmlns="http://schemas.openxmlformats.org/spreadsheetml/2006/main">
  <c r="X31" i="1" l="1"/>
  <c r="X28" i="1"/>
  <c r="X27" i="1"/>
  <c r="X24" i="1"/>
  <c r="X23" i="1"/>
  <c r="X20" i="1"/>
  <c r="X19" i="1"/>
  <c r="X16" i="1"/>
  <c r="X15" i="1"/>
  <c r="X12" i="1"/>
  <c r="X11" i="1"/>
  <c r="X8" i="1"/>
  <c r="X7" i="1"/>
  <c r="X4" i="1"/>
  <c r="X3" i="1"/>
  <c r="X1" i="1"/>
  <c r="W31" i="1"/>
  <c r="W30" i="1"/>
  <c r="W27" i="1"/>
  <c r="W26" i="1"/>
  <c r="W23" i="1"/>
  <c r="W22" i="1"/>
  <c r="W19" i="1"/>
  <c r="W18" i="1"/>
  <c r="W15" i="1"/>
  <c r="W14" i="1"/>
  <c r="W11" i="1"/>
  <c r="W10" i="1"/>
  <c r="W7" i="1"/>
  <c r="W6" i="1"/>
  <c r="W3" i="1"/>
  <c r="W2" i="1"/>
  <c r="V31" i="1"/>
  <c r="U31" i="1"/>
  <c r="T31" i="1"/>
  <c r="V30" i="1"/>
  <c r="X30" i="1" s="1"/>
  <c r="U30" i="1"/>
  <c r="T30" i="1"/>
  <c r="V29" i="1"/>
  <c r="X29" i="1" s="1"/>
  <c r="U29" i="1"/>
  <c r="W29" i="1" s="1"/>
  <c r="T29" i="1"/>
  <c r="V28" i="1"/>
  <c r="U28" i="1"/>
  <c r="W28" i="1" s="1"/>
  <c r="T28" i="1"/>
  <c r="V27" i="1"/>
  <c r="U27" i="1"/>
  <c r="T27" i="1"/>
  <c r="V26" i="1"/>
  <c r="X26" i="1" s="1"/>
  <c r="U26" i="1"/>
  <c r="T26" i="1"/>
  <c r="V25" i="1"/>
  <c r="X25" i="1" s="1"/>
  <c r="U25" i="1"/>
  <c r="W25" i="1" s="1"/>
  <c r="T25" i="1"/>
  <c r="V24" i="1"/>
  <c r="U24" i="1"/>
  <c r="W24" i="1" s="1"/>
  <c r="T24" i="1"/>
  <c r="V23" i="1"/>
  <c r="U23" i="1"/>
  <c r="T23" i="1"/>
  <c r="V22" i="1"/>
  <c r="X22" i="1" s="1"/>
  <c r="U22" i="1"/>
  <c r="T22" i="1"/>
  <c r="V21" i="1"/>
  <c r="X21" i="1" s="1"/>
  <c r="U21" i="1"/>
  <c r="W21" i="1" s="1"/>
  <c r="T21" i="1"/>
  <c r="V20" i="1"/>
  <c r="U20" i="1"/>
  <c r="W20" i="1" s="1"/>
  <c r="T20" i="1"/>
  <c r="V19" i="1"/>
  <c r="U19" i="1"/>
  <c r="T19" i="1"/>
  <c r="V18" i="1"/>
  <c r="X18" i="1" s="1"/>
  <c r="U18" i="1"/>
  <c r="T18" i="1"/>
  <c r="V17" i="1"/>
  <c r="X17" i="1" s="1"/>
  <c r="U17" i="1"/>
  <c r="W17" i="1" s="1"/>
  <c r="T17" i="1"/>
  <c r="V16" i="1"/>
  <c r="U16" i="1"/>
  <c r="W16" i="1" s="1"/>
  <c r="T16" i="1"/>
  <c r="V15" i="1"/>
  <c r="U15" i="1"/>
  <c r="T15" i="1"/>
  <c r="V14" i="1"/>
  <c r="X14" i="1" s="1"/>
  <c r="U14" i="1"/>
  <c r="T14" i="1"/>
  <c r="V13" i="1"/>
  <c r="X13" i="1" s="1"/>
  <c r="U13" i="1"/>
  <c r="W13" i="1" s="1"/>
  <c r="T13" i="1"/>
  <c r="V12" i="1"/>
  <c r="U12" i="1"/>
  <c r="W12" i="1" s="1"/>
  <c r="T12" i="1"/>
  <c r="V11" i="1"/>
  <c r="U11" i="1"/>
  <c r="T11" i="1"/>
  <c r="V10" i="1"/>
  <c r="X10" i="1" s="1"/>
  <c r="U10" i="1"/>
  <c r="T10" i="1"/>
  <c r="V9" i="1"/>
  <c r="X9" i="1" s="1"/>
  <c r="U9" i="1"/>
  <c r="W9" i="1" s="1"/>
  <c r="T9" i="1"/>
  <c r="V8" i="1"/>
  <c r="U8" i="1"/>
  <c r="W8" i="1" s="1"/>
  <c r="T8" i="1"/>
  <c r="V7" i="1"/>
  <c r="U7" i="1"/>
  <c r="T7" i="1"/>
  <c r="V6" i="1"/>
  <c r="X6" i="1" s="1"/>
  <c r="U6" i="1"/>
  <c r="T6" i="1"/>
  <c r="V5" i="1"/>
  <c r="X5" i="1" s="1"/>
  <c r="U5" i="1"/>
  <c r="W5" i="1" s="1"/>
  <c r="T5" i="1"/>
  <c r="V4" i="1"/>
  <c r="U4" i="1"/>
  <c r="W4" i="1" s="1"/>
  <c r="T4" i="1"/>
  <c r="V3" i="1"/>
  <c r="U3" i="1"/>
  <c r="T3" i="1"/>
  <c r="V2" i="1"/>
  <c r="X2" i="1" s="1"/>
  <c r="U2" i="1"/>
  <c r="T2" i="1"/>
  <c r="Z35" i="1" l="1" a="1"/>
  <c r="Z35" i="1" s="1"/>
  <c r="AA38" i="1" s="1"/>
  <c r="AD30" i="1" l="1"/>
  <c r="AE30" i="1" s="1"/>
  <c r="AF30" i="1" s="1"/>
  <c r="AD19" i="1"/>
  <c r="AE19" i="1" s="1"/>
  <c r="AF19" i="1" s="1"/>
  <c r="AD7" i="1"/>
  <c r="AE7" i="1" s="1"/>
  <c r="AF7" i="1" s="1"/>
  <c r="AD26" i="1"/>
  <c r="AE26" i="1" s="1"/>
  <c r="AF26" i="1" s="1"/>
  <c r="AD25" i="1"/>
  <c r="AE25" i="1" s="1"/>
  <c r="AF25" i="1" s="1"/>
  <c r="AD9" i="1"/>
  <c r="AE9" i="1" s="1"/>
  <c r="AF9" i="1" s="1"/>
  <c r="AD20" i="1"/>
  <c r="AE20" i="1" s="1"/>
  <c r="AF20" i="1" s="1"/>
  <c r="AD31" i="1"/>
  <c r="AE31" i="1" s="1"/>
  <c r="AF31" i="1" s="1"/>
  <c r="AD22" i="1"/>
  <c r="AE22" i="1" s="1"/>
  <c r="AF22" i="1" s="1"/>
  <c r="AD6" i="1"/>
  <c r="AE6" i="1" s="1"/>
  <c r="AF6" i="1" s="1"/>
  <c r="AD5" i="1"/>
  <c r="AE5" i="1" s="1"/>
  <c r="AF5" i="1" s="1"/>
  <c r="AD16" i="1"/>
  <c r="AE16" i="1" s="1"/>
  <c r="AF16" i="1" s="1"/>
  <c r="AD27" i="1"/>
  <c r="AE27" i="1" s="1"/>
  <c r="AF27" i="1" s="1"/>
  <c r="AD18" i="1"/>
  <c r="AE18" i="1" s="1"/>
  <c r="AF18" i="1" s="1"/>
  <c r="AD2" i="1"/>
  <c r="AE2" i="1" s="1"/>
  <c r="AF2" i="1" s="1"/>
  <c r="AD17" i="1"/>
  <c r="AE17" i="1" s="1"/>
  <c r="AF17" i="1" s="1"/>
  <c r="AD12" i="1"/>
  <c r="AE12" i="1" s="1"/>
  <c r="AF12" i="1" s="1"/>
  <c r="AD11" i="1"/>
  <c r="AE11" i="1" s="1"/>
  <c r="AF11" i="1" s="1"/>
  <c r="AD15" i="1"/>
  <c r="AE15" i="1" s="1"/>
  <c r="AF15" i="1" s="1"/>
  <c r="AA35" i="1"/>
  <c r="AA39" i="1" s="1"/>
  <c r="AD3" i="1" s="1"/>
  <c r="AE3" i="1" s="1"/>
  <c r="AF3" i="1" s="1"/>
  <c r="AD14" i="1"/>
  <c r="AE14" i="1" s="1"/>
  <c r="AF14" i="1" s="1"/>
  <c r="AD29" i="1"/>
  <c r="AE29" i="1" s="1"/>
  <c r="AF29" i="1" s="1"/>
  <c r="AD13" i="1"/>
  <c r="AE13" i="1" s="1"/>
  <c r="AF13" i="1" s="1"/>
  <c r="AD24" i="1"/>
  <c r="AE24" i="1" s="1"/>
  <c r="AF24" i="1" s="1"/>
  <c r="AD8" i="1"/>
  <c r="AE8" i="1" s="1"/>
  <c r="AF8" i="1" s="1"/>
  <c r="AD28" i="1" l="1"/>
  <c r="AE28" i="1" s="1"/>
  <c r="AF28" i="1" s="1"/>
  <c r="AD23" i="1"/>
  <c r="AE23" i="1" s="1"/>
  <c r="AF23" i="1" s="1"/>
  <c r="AD21" i="1"/>
  <c r="AE21" i="1" s="1"/>
  <c r="AF21" i="1" s="1"/>
  <c r="AD4" i="1"/>
  <c r="AE4" i="1" s="1"/>
  <c r="AF4" i="1" s="1"/>
  <c r="AD10" i="1"/>
  <c r="AE10" i="1" s="1"/>
  <c r="AF10" i="1" s="1"/>
  <c r="AF32" i="1" l="1"/>
  <c r="AF33" i="1" s="1"/>
  <c r="Z29" i="1" l="1"/>
  <c r="Z25" i="1"/>
  <c r="Z21" i="1"/>
  <c r="Z17" i="1"/>
  <c r="Z13" i="1"/>
  <c r="Z9" i="1"/>
  <c r="Z5" i="1"/>
  <c r="Z28" i="1"/>
  <c r="Z24" i="1"/>
  <c r="Z20" i="1"/>
  <c r="Z16" i="1"/>
  <c r="Z12" i="1"/>
  <c r="Z8" i="1"/>
  <c r="Z4" i="1"/>
  <c r="Z31" i="1"/>
  <c r="Z27" i="1"/>
  <c r="Z23" i="1"/>
  <c r="Z19" i="1"/>
  <c r="Z15" i="1"/>
  <c r="Z11" i="1"/>
  <c r="Z7" i="1"/>
  <c r="Z3" i="1"/>
  <c r="Z30" i="1"/>
  <c r="Z26" i="1"/>
  <c r="Z22" i="1"/>
  <c r="Z18" i="1"/>
  <c r="Z14" i="1"/>
  <c r="Z10" i="1"/>
  <c r="Z6" i="1"/>
  <c r="Z2" i="1"/>
</calcChain>
</file>

<file path=xl/sharedStrings.xml><?xml version="1.0" encoding="utf-8"?>
<sst xmlns="http://schemas.openxmlformats.org/spreadsheetml/2006/main" count="180" uniqueCount="121">
  <si>
    <t>DIV</t>
  </si>
  <si>
    <t xml:space="preserve">GP </t>
  </si>
  <si>
    <t xml:space="preserve">W </t>
  </si>
  <si>
    <t xml:space="preserve">L </t>
  </si>
  <si>
    <t xml:space="preserve">OT </t>
  </si>
  <si>
    <t xml:space="preserve">P </t>
  </si>
  <si>
    <t xml:space="preserve">ROW </t>
  </si>
  <si>
    <t xml:space="preserve">GF </t>
  </si>
  <si>
    <t xml:space="preserve">GA </t>
  </si>
  <si>
    <t xml:space="preserve">Diff </t>
  </si>
  <si>
    <t xml:space="preserve">Home </t>
  </si>
  <si>
    <t xml:space="preserve">Away </t>
  </si>
  <si>
    <t xml:space="preserve">S/O </t>
  </si>
  <si>
    <t xml:space="preserve">L10 </t>
  </si>
  <si>
    <t xml:space="preserve">Streak </t>
  </si>
  <si>
    <t>A</t>
  </si>
  <si>
    <t>31-7-3</t>
  </si>
  <si>
    <t>23-12-6</t>
  </si>
  <si>
    <t>Lost 1</t>
  </si>
  <si>
    <t>P</t>
  </si>
  <si>
    <t>29-8-4</t>
  </si>
  <si>
    <t>25-12-4</t>
  </si>
  <si>
    <t>Won 4</t>
  </si>
  <si>
    <t>C</t>
  </si>
  <si>
    <t>28-9-4</t>
  </si>
  <si>
    <t>24-14-3</t>
  </si>
  <si>
    <t>Lost 6</t>
  </si>
  <si>
    <t>29-7-5</t>
  </si>
  <si>
    <t>22-15-4</t>
  </si>
  <si>
    <t>Won 2</t>
  </si>
  <si>
    <t>27-7-7</t>
  </si>
  <si>
    <t>19-14-8</t>
  </si>
  <si>
    <t>Lost 2</t>
  </si>
  <si>
    <t>M</t>
  </si>
  <si>
    <t>23-15-3</t>
  </si>
  <si>
    <t>OT 2</t>
  </si>
  <si>
    <t>23-14-4</t>
  </si>
  <si>
    <t>OT 1</t>
  </si>
  <si>
    <t>26-11-4</t>
  </si>
  <si>
    <t>25-10-6</t>
  </si>
  <si>
    <t>21-17-3</t>
  </si>
  <si>
    <t>20-17-4</t>
  </si>
  <si>
    <t>25-14-2</t>
  </si>
  <si>
    <t>Won 1</t>
  </si>
  <si>
    <t>23-13-5</t>
  </si>
  <si>
    <t>23-11-7</t>
  </si>
  <si>
    <t>17-20-4</t>
  </si>
  <si>
    <t>18-16-7</t>
  </si>
  <si>
    <t>26-10-5</t>
  </si>
  <si>
    <t>17-17-7</t>
  </si>
  <si>
    <t>21-13-7</t>
  </si>
  <si>
    <t>18-13-10</t>
  </si>
  <si>
    <t>21-15-5</t>
  </si>
  <si>
    <t>18-17-6</t>
  </si>
  <si>
    <t>19-18-4</t>
  </si>
  <si>
    <t>21-11-9</t>
  </si>
  <si>
    <t>14-18-9</t>
  </si>
  <si>
    <t>0-13</t>
  </si>
  <si>
    <t>22-14-5</t>
  </si>
  <si>
    <t>15-16-10</t>
  </si>
  <si>
    <t>18-18-5</t>
  </si>
  <si>
    <t>24-16-1</t>
  </si>
  <si>
    <t>14-20-7</t>
  </si>
  <si>
    <t>Lost 4</t>
  </si>
  <si>
    <t>19-17-5</t>
  </si>
  <si>
    <t>19-15-7</t>
  </si>
  <si>
    <t>Won 3</t>
  </si>
  <si>
    <t>20-15-6</t>
  </si>
  <si>
    <t>16-20-5</t>
  </si>
  <si>
    <t>Won 5</t>
  </si>
  <si>
    <t>19-19-3</t>
  </si>
  <si>
    <t>16-21-4</t>
  </si>
  <si>
    <t>13-19-9</t>
  </si>
  <si>
    <t>21-18-2</t>
  </si>
  <si>
    <t>16-22-3</t>
  </si>
  <si>
    <t>13-22-6</t>
  </si>
  <si>
    <t>13-25-3</t>
  </si>
  <si>
    <t>13-21-7</t>
  </si>
  <si>
    <t>Boston</t>
  </si>
  <si>
    <t>Anaheim</t>
  </si>
  <si>
    <t>St. Louis</t>
  </si>
  <si>
    <t>San Jose</t>
  </si>
  <si>
    <t>Chicago</t>
  </si>
  <si>
    <t>Pittsburgh</t>
  </si>
  <si>
    <t>Los Angeles</t>
  </si>
  <si>
    <t>Colorado</t>
  </si>
  <si>
    <t>Tampa Bay</t>
  </si>
  <si>
    <t>NY Rangers</t>
  </si>
  <si>
    <t>Columbus</t>
  </si>
  <si>
    <t>Montréal</t>
  </si>
  <si>
    <t>Dallas</t>
  </si>
  <si>
    <t>Philadelphia</t>
  </si>
  <si>
    <t>Minnesota</t>
  </si>
  <si>
    <t>Detroit</t>
  </si>
  <si>
    <t>Washington</t>
  </si>
  <si>
    <t>Winnipeg</t>
  </si>
  <si>
    <t>New Jersey</t>
  </si>
  <si>
    <t>Phoenix</t>
  </si>
  <si>
    <t>Carolina</t>
  </si>
  <si>
    <t>Toronto</t>
  </si>
  <si>
    <t>Nashville</t>
  </si>
  <si>
    <t>Vancouver</t>
  </si>
  <si>
    <t>Ottawa</t>
  </si>
  <si>
    <t>Calgary</t>
  </si>
  <si>
    <t>NY Islanders</t>
  </si>
  <si>
    <t>Edmonton</t>
  </si>
  <si>
    <t>Florida</t>
  </si>
  <si>
    <t>Buffalo</t>
  </si>
  <si>
    <t>Team</t>
  </si>
  <si>
    <t>Goal Diff</t>
  </si>
  <si>
    <t>Pts</t>
  </si>
  <si>
    <t>Point prediction based on goal differential per game</t>
  </si>
  <si>
    <t>GD/Game</t>
  </si>
  <si>
    <t>x coeff</t>
  </si>
  <si>
    <t>intercept</t>
  </si>
  <si>
    <t>X</t>
  </si>
  <si>
    <t>Y</t>
  </si>
  <si>
    <t>Std Dev.</t>
  </si>
  <si>
    <t>Variance</t>
  </si>
  <si>
    <t>Std. Dev.</t>
  </si>
  <si>
    <t>Point prediction based on goal differential per game (95% confidence)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</si>
</sst>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17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Points vs. Goal Differential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Standings!$V$1</c:f>
              <c:strCache>
                <c:ptCount val="1"/>
                <c:pt idx="0">
                  <c:v>Pts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11993159345647832"/>
                  <c:y val="-3.3020883779049257E-2"/>
                </c:manualLayout>
              </c:layout>
              <c:numFmt formatCode="General" sourceLinked="0"/>
            </c:trendlineLbl>
          </c:trendline>
          <c:xVal>
            <c:numRef>
              <c:f>Standings!$U$2:$U$31</c:f>
              <c:numCache>
                <c:formatCode>General</c:formatCode>
                <c:ptCount val="30"/>
                <c:pt idx="0">
                  <c:v>84</c:v>
                </c:pt>
                <c:pt idx="1">
                  <c:v>57</c:v>
                </c:pt>
                <c:pt idx="2">
                  <c:v>57</c:v>
                </c:pt>
                <c:pt idx="3">
                  <c:v>49</c:v>
                </c:pt>
                <c:pt idx="4">
                  <c:v>47</c:v>
                </c:pt>
                <c:pt idx="5">
                  <c:v>42</c:v>
                </c:pt>
                <c:pt idx="6">
                  <c:v>32</c:v>
                </c:pt>
                <c:pt idx="7">
                  <c:v>30</c:v>
                </c:pt>
                <c:pt idx="8">
                  <c:v>25</c:v>
                </c:pt>
                <c:pt idx="9">
                  <c:v>25</c:v>
                </c:pt>
                <c:pt idx="10">
                  <c:v>15</c:v>
                </c:pt>
                <c:pt idx="11">
                  <c:v>11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-5</c:v>
                </c:pt>
                <c:pt idx="16">
                  <c:v>-8</c:v>
                </c:pt>
                <c:pt idx="17">
                  <c:v>-10</c:v>
                </c:pt>
                <c:pt idx="18">
                  <c:v>-11</c:v>
                </c:pt>
                <c:pt idx="19">
                  <c:v>-15</c:v>
                </c:pt>
                <c:pt idx="20">
                  <c:v>-23</c:v>
                </c:pt>
                <c:pt idx="21">
                  <c:v>-25</c:v>
                </c:pt>
                <c:pt idx="22">
                  <c:v>-26</c:v>
                </c:pt>
                <c:pt idx="23">
                  <c:v>-27</c:v>
                </c:pt>
                <c:pt idx="24">
                  <c:v>-29</c:v>
                </c:pt>
                <c:pt idx="25">
                  <c:v>-32</c:v>
                </c:pt>
                <c:pt idx="26">
                  <c:v>-42</c:v>
                </c:pt>
                <c:pt idx="27">
                  <c:v>-67</c:v>
                </c:pt>
                <c:pt idx="28">
                  <c:v>-72</c:v>
                </c:pt>
                <c:pt idx="29">
                  <c:v>-91</c:v>
                </c:pt>
              </c:numCache>
            </c:numRef>
          </c:xVal>
          <c:yVal>
            <c:numRef>
              <c:f>Standings!$V$2:$V$31</c:f>
              <c:numCache>
                <c:formatCode>General</c:formatCode>
                <c:ptCount val="30"/>
                <c:pt idx="0">
                  <c:v>117</c:v>
                </c:pt>
                <c:pt idx="1">
                  <c:v>116</c:v>
                </c:pt>
                <c:pt idx="2">
                  <c:v>111</c:v>
                </c:pt>
                <c:pt idx="3">
                  <c:v>111</c:v>
                </c:pt>
                <c:pt idx="4">
                  <c:v>107</c:v>
                </c:pt>
                <c:pt idx="5">
                  <c:v>109</c:v>
                </c:pt>
                <c:pt idx="6">
                  <c:v>100</c:v>
                </c:pt>
                <c:pt idx="7">
                  <c:v>112</c:v>
                </c:pt>
                <c:pt idx="8">
                  <c:v>101</c:v>
                </c:pt>
                <c:pt idx="9">
                  <c:v>96</c:v>
                </c:pt>
                <c:pt idx="10">
                  <c:v>93</c:v>
                </c:pt>
                <c:pt idx="11">
                  <c:v>100</c:v>
                </c:pt>
                <c:pt idx="12">
                  <c:v>91</c:v>
                </c:pt>
                <c:pt idx="13">
                  <c:v>94</c:v>
                </c:pt>
                <c:pt idx="14">
                  <c:v>98</c:v>
                </c:pt>
                <c:pt idx="15">
                  <c:v>90</c:v>
                </c:pt>
                <c:pt idx="16">
                  <c:v>93</c:v>
                </c:pt>
                <c:pt idx="17">
                  <c:v>84</c:v>
                </c:pt>
                <c:pt idx="18">
                  <c:v>88</c:v>
                </c:pt>
                <c:pt idx="19">
                  <c:v>89</c:v>
                </c:pt>
                <c:pt idx="20">
                  <c:v>83</c:v>
                </c:pt>
                <c:pt idx="21">
                  <c:v>84</c:v>
                </c:pt>
                <c:pt idx="22">
                  <c:v>88</c:v>
                </c:pt>
                <c:pt idx="23">
                  <c:v>83</c:v>
                </c:pt>
                <c:pt idx="24">
                  <c:v>88</c:v>
                </c:pt>
                <c:pt idx="25">
                  <c:v>77</c:v>
                </c:pt>
                <c:pt idx="26">
                  <c:v>79</c:v>
                </c:pt>
                <c:pt idx="27">
                  <c:v>67</c:v>
                </c:pt>
                <c:pt idx="28">
                  <c:v>66</c:v>
                </c:pt>
                <c:pt idx="29">
                  <c:v>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673216"/>
        <c:axId val="419674752"/>
      </c:scatterChart>
      <c:valAx>
        <c:axId val="41967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9674752"/>
        <c:crosses val="autoZero"/>
        <c:crossBetween val="midCat"/>
      </c:valAx>
      <c:valAx>
        <c:axId val="41967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9673216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Points vs. Goal Differential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Standings!$X$1</c:f>
              <c:strCache>
                <c:ptCount val="1"/>
                <c:pt idx="0">
                  <c:v>Pts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11993159345647832"/>
                  <c:y val="-3.3020883779049257E-2"/>
                </c:manualLayout>
              </c:layout>
              <c:numFmt formatCode="General" sourceLinked="0"/>
            </c:trendlineLbl>
          </c:trendline>
          <c:xVal>
            <c:numRef>
              <c:f>Standings!$W$2:$W$31</c:f>
              <c:numCache>
                <c:formatCode>0.0000</c:formatCode>
                <c:ptCount val="30"/>
                <c:pt idx="0">
                  <c:v>1.024390243902439</c:v>
                </c:pt>
                <c:pt idx="1">
                  <c:v>0.69512195121951215</c:v>
                </c:pt>
                <c:pt idx="2">
                  <c:v>0.69512195121951215</c:v>
                </c:pt>
                <c:pt idx="3">
                  <c:v>0.59756097560975607</c:v>
                </c:pt>
                <c:pt idx="4">
                  <c:v>0.57317073170731703</c:v>
                </c:pt>
                <c:pt idx="5">
                  <c:v>0.51219512195121952</c:v>
                </c:pt>
                <c:pt idx="6">
                  <c:v>0.3902439024390244</c:v>
                </c:pt>
                <c:pt idx="7">
                  <c:v>0.36585365853658536</c:v>
                </c:pt>
                <c:pt idx="8">
                  <c:v>0.3048780487804878</c:v>
                </c:pt>
                <c:pt idx="9">
                  <c:v>0.3048780487804878</c:v>
                </c:pt>
                <c:pt idx="10">
                  <c:v>0.18292682926829268</c:v>
                </c:pt>
                <c:pt idx="11">
                  <c:v>0.13414634146341464</c:v>
                </c:pt>
                <c:pt idx="12">
                  <c:v>8.5365853658536592E-2</c:v>
                </c:pt>
                <c:pt idx="13">
                  <c:v>1.2195121951219513E-2</c:v>
                </c:pt>
                <c:pt idx="14">
                  <c:v>1.2195121951219513E-2</c:v>
                </c:pt>
                <c:pt idx="15">
                  <c:v>-6.097560975609756E-2</c:v>
                </c:pt>
                <c:pt idx="16">
                  <c:v>-9.7560975609756101E-2</c:v>
                </c:pt>
                <c:pt idx="17">
                  <c:v>-0.12195121951219512</c:v>
                </c:pt>
                <c:pt idx="18">
                  <c:v>-0.13414634146341464</c:v>
                </c:pt>
                <c:pt idx="19">
                  <c:v>-0.18292682926829268</c:v>
                </c:pt>
                <c:pt idx="20">
                  <c:v>-0.28048780487804881</c:v>
                </c:pt>
                <c:pt idx="21">
                  <c:v>-0.3048780487804878</c:v>
                </c:pt>
                <c:pt idx="22">
                  <c:v>-0.31707317073170732</c:v>
                </c:pt>
                <c:pt idx="23">
                  <c:v>-0.32926829268292684</c:v>
                </c:pt>
                <c:pt idx="24">
                  <c:v>-0.35365853658536583</c:v>
                </c:pt>
                <c:pt idx="25">
                  <c:v>-0.3902439024390244</c:v>
                </c:pt>
                <c:pt idx="26">
                  <c:v>-0.51219512195121952</c:v>
                </c:pt>
                <c:pt idx="27">
                  <c:v>-0.81707317073170727</c:v>
                </c:pt>
                <c:pt idx="28">
                  <c:v>-0.87804878048780488</c:v>
                </c:pt>
                <c:pt idx="29">
                  <c:v>-1.1097560975609757</c:v>
                </c:pt>
              </c:numCache>
            </c:numRef>
          </c:xVal>
          <c:yVal>
            <c:numRef>
              <c:f>Standings!$X$2:$X$31</c:f>
              <c:numCache>
                <c:formatCode>General</c:formatCode>
                <c:ptCount val="30"/>
                <c:pt idx="0">
                  <c:v>117</c:v>
                </c:pt>
                <c:pt idx="1">
                  <c:v>116</c:v>
                </c:pt>
                <c:pt idx="2">
                  <c:v>111</c:v>
                </c:pt>
                <c:pt idx="3">
                  <c:v>111</c:v>
                </c:pt>
                <c:pt idx="4">
                  <c:v>107</c:v>
                </c:pt>
                <c:pt idx="5">
                  <c:v>109</c:v>
                </c:pt>
                <c:pt idx="6">
                  <c:v>100</c:v>
                </c:pt>
                <c:pt idx="7">
                  <c:v>112</c:v>
                </c:pt>
                <c:pt idx="8">
                  <c:v>101</c:v>
                </c:pt>
                <c:pt idx="9">
                  <c:v>96</c:v>
                </c:pt>
                <c:pt idx="10">
                  <c:v>93</c:v>
                </c:pt>
                <c:pt idx="11">
                  <c:v>100</c:v>
                </c:pt>
                <c:pt idx="12">
                  <c:v>91</c:v>
                </c:pt>
                <c:pt idx="13">
                  <c:v>94</c:v>
                </c:pt>
                <c:pt idx="14">
                  <c:v>98</c:v>
                </c:pt>
                <c:pt idx="15">
                  <c:v>90</c:v>
                </c:pt>
                <c:pt idx="16">
                  <c:v>93</c:v>
                </c:pt>
                <c:pt idx="17">
                  <c:v>84</c:v>
                </c:pt>
                <c:pt idx="18">
                  <c:v>88</c:v>
                </c:pt>
                <c:pt idx="19">
                  <c:v>89</c:v>
                </c:pt>
                <c:pt idx="20">
                  <c:v>83</c:v>
                </c:pt>
                <c:pt idx="21">
                  <c:v>84</c:v>
                </c:pt>
                <c:pt idx="22">
                  <c:v>88</c:v>
                </c:pt>
                <c:pt idx="23">
                  <c:v>83</c:v>
                </c:pt>
                <c:pt idx="24">
                  <c:v>88</c:v>
                </c:pt>
                <c:pt idx="25">
                  <c:v>77</c:v>
                </c:pt>
                <c:pt idx="26">
                  <c:v>79</c:v>
                </c:pt>
                <c:pt idx="27">
                  <c:v>67</c:v>
                </c:pt>
                <c:pt idx="28">
                  <c:v>66</c:v>
                </c:pt>
                <c:pt idx="29">
                  <c:v>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540160"/>
        <c:axId val="416542080"/>
      </c:scatterChart>
      <c:valAx>
        <c:axId val="416540160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416542080"/>
        <c:crosses val="autoZero"/>
        <c:crossBetween val="midCat"/>
      </c:valAx>
      <c:valAx>
        <c:axId val="41654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5401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9"/>
  <sheetViews>
    <sheetView tabSelected="1" topLeftCell="E1" workbookViewId="0">
      <selection activeCell="AD3" sqref="AD3"/>
    </sheetView>
  </sheetViews>
  <sheetFormatPr defaultRowHeight="15.75" x14ac:dyDescent="0.25"/>
  <cols>
    <col min="1" max="1" width="8.5" bestFit="1" customWidth="1"/>
    <col min="2" max="2" width="13.625" bestFit="1" customWidth="1"/>
    <col min="3" max="3" width="4.25" bestFit="1" customWidth="1"/>
    <col min="4" max="4" width="3.875" bestFit="1" customWidth="1"/>
    <col min="5" max="5" width="3.25" bestFit="1" customWidth="1"/>
    <col min="6" max="6" width="2.875" bestFit="1" customWidth="1"/>
    <col min="7" max="7" width="4" bestFit="1" customWidth="1"/>
    <col min="8" max="8" width="3.875" bestFit="1" customWidth="1"/>
    <col min="9" max="9" width="6" bestFit="1" customWidth="1"/>
    <col min="10" max="10" width="3.875" bestFit="1" customWidth="1"/>
    <col min="11" max="12" width="4.125" bestFit="1" customWidth="1"/>
    <col min="13" max="13" width="8.375" bestFit="1" customWidth="1"/>
    <col min="14" max="14" width="8.875" bestFit="1" customWidth="1"/>
    <col min="15" max="15" width="6.5" bestFit="1" customWidth="1"/>
    <col min="16" max="16" width="7.875" bestFit="1" customWidth="1"/>
    <col min="17" max="17" width="6.375" bestFit="1" customWidth="1"/>
    <col min="29" max="29" width="7.375" bestFit="1" customWidth="1"/>
  </cols>
  <sheetData>
    <row r="1" spans="2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T1" t="s">
        <v>108</v>
      </c>
      <c r="U1" t="s">
        <v>109</v>
      </c>
      <c r="V1" t="s">
        <v>110</v>
      </c>
      <c r="W1" t="s">
        <v>112</v>
      </c>
      <c r="X1" t="str">
        <f>V1</f>
        <v>Pts</v>
      </c>
      <c r="Z1" s="3" t="s">
        <v>120</v>
      </c>
    </row>
    <row r="2" spans="2:32" x14ac:dyDescent="0.25">
      <c r="B2" t="s">
        <v>78</v>
      </c>
      <c r="C2" t="s">
        <v>15</v>
      </c>
      <c r="D2">
        <v>82</v>
      </c>
      <c r="E2">
        <v>54</v>
      </c>
      <c r="F2">
        <v>19</v>
      </c>
      <c r="G2">
        <v>9</v>
      </c>
      <c r="H2">
        <v>117</v>
      </c>
      <c r="I2">
        <v>51</v>
      </c>
      <c r="J2">
        <v>261</v>
      </c>
      <c r="K2">
        <v>177</v>
      </c>
      <c r="L2">
        <v>84</v>
      </c>
      <c r="M2" t="s">
        <v>16</v>
      </c>
      <c r="N2" t="s">
        <v>17</v>
      </c>
      <c r="O2" s="1">
        <v>41704</v>
      </c>
      <c r="P2" s="2">
        <v>37743</v>
      </c>
      <c r="Q2" t="s">
        <v>18</v>
      </c>
      <c r="T2" t="str">
        <f>B2</f>
        <v>Boston</v>
      </c>
      <c r="U2">
        <f>L2</f>
        <v>84</v>
      </c>
      <c r="V2">
        <f>H2</f>
        <v>117</v>
      </c>
      <c r="W2" s="4">
        <f>U2/D2</f>
        <v>1.024390243902439</v>
      </c>
      <c r="X2">
        <f t="shared" ref="X2:X31" si="0">V2</f>
        <v>117</v>
      </c>
      <c r="Z2" t="str">
        <f>"Between "&amp;(ROUND(AD2-2*$AF$33,0))&amp;" and "&amp;(ROUND(AD2+2*$AF$33,0))&amp;" points"</f>
        <v>Between 115 and 131 points</v>
      </c>
      <c r="AD2" s="6">
        <f>W2*$AA$38+$AA$39</f>
        <v>122.64183549208457</v>
      </c>
      <c r="AE2" s="6">
        <f>X2-AD2</f>
        <v>-5.6418354920845672</v>
      </c>
      <c r="AF2" s="5">
        <f>AE2^2</f>
        <v>31.830307719745111</v>
      </c>
    </row>
    <row r="3" spans="2:32" x14ac:dyDescent="0.25">
      <c r="B3" t="s">
        <v>79</v>
      </c>
      <c r="C3" t="s">
        <v>19</v>
      </c>
      <c r="D3">
        <v>82</v>
      </c>
      <c r="E3">
        <v>54</v>
      </c>
      <c r="F3">
        <v>20</v>
      </c>
      <c r="G3">
        <v>8</v>
      </c>
      <c r="H3">
        <v>116</v>
      </c>
      <c r="I3">
        <v>51</v>
      </c>
      <c r="J3">
        <v>266</v>
      </c>
      <c r="K3">
        <v>209</v>
      </c>
      <c r="L3">
        <v>57</v>
      </c>
      <c r="M3" t="s">
        <v>20</v>
      </c>
      <c r="N3" t="s">
        <v>21</v>
      </c>
      <c r="O3" s="1">
        <v>41704</v>
      </c>
      <c r="P3" s="2">
        <v>37074</v>
      </c>
      <c r="Q3" t="s">
        <v>22</v>
      </c>
      <c r="T3" t="str">
        <f t="shared" ref="T3:T31" si="1">B3</f>
        <v>Anaheim</v>
      </c>
      <c r="U3">
        <f t="shared" ref="U3:U31" si="2">L3</f>
        <v>57</v>
      </c>
      <c r="V3">
        <f t="shared" ref="V3:V31" si="3">H3</f>
        <v>116</v>
      </c>
      <c r="W3" s="4">
        <f t="shared" ref="W3:W31" si="4">U3/D3</f>
        <v>0.69512195121951215</v>
      </c>
      <c r="X3">
        <f t="shared" si="0"/>
        <v>116</v>
      </c>
      <c r="Z3" t="str">
        <f>"Between "&amp;(ROUND(AD3-2*$AF$33,0))&amp;" and "&amp;(ROUND(AD3+2*$AF$33,0))&amp;" points"</f>
        <v>Between 105 and 121 points</v>
      </c>
      <c r="AD3" s="6">
        <f>W3*$AA$38+$AA$39</f>
        <v>112.86767408391452</v>
      </c>
      <c r="AE3" s="6">
        <f>X3-AD3</f>
        <v>3.1323259160854775</v>
      </c>
      <c r="AF3" s="5">
        <f t="shared" ref="AF3:AF31" si="5">AE3^2</f>
        <v>9.8114656445807267</v>
      </c>
    </row>
    <row r="4" spans="2:32" x14ac:dyDescent="0.25">
      <c r="B4" t="s">
        <v>80</v>
      </c>
      <c r="C4" t="s">
        <v>23</v>
      </c>
      <c r="D4">
        <v>82</v>
      </c>
      <c r="E4">
        <v>52</v>
      </c>
      <c r="F4">
        <v>23</v>
      </c>
      <c r="G4">
        <v>7</v>
      </c>
      <c r="H4">
        <v>111</v>
      </c>
      <c r="I4">
        <v>43</v>
      </c>
      <c r="J4">
        <v>248</v>
      </c>
      <c r="K4">
        <v>191</v>
      </c>
      <c r="L4">
        <v>57</v>
      </c>
      <c r="M4" t="s">
        <v>24</v>
      </c>
      <c r="N4" t="s">
        <v>25</v>
      </c>
      <c r="O4" s="1">
        <v>41885</v>
      </c>
      <c r="P4" s="2">
        <v>36592</v>
      </c>
      <c r="Q4" t="s">
        <v>26</v>
      </c>
      <c r="T4" t="str">
        <f t="shared" si="1"/>
        <v>St. Louis</v>
      </c>
      <c r="U4">
        <f t="shared" si="2"/>
        <v>57</v>
      </c>
      <c r="V4">
        <f t="shared" si="3"/>
        <v>111</v>
      </c>
      <c r="W4" s="4">
        <f t="shared" si="4"/>
        <v>0.69512195121951215</v>
      </c>
      <c r="X4">
        <f t="shared" si="0"/>
        <v>111</v>
      </c>
      <c r="Z4" t="str">
        <f>"Between "&amp;(ROUND(AD4-2*$AF$33,0))&amp;" and "&amp;(ROUND(AD4+2*$AF$33,0))&amp;" points"</f>
        <v>Between 105 and 121 points</v>
      </c>
      <c r="AD4" s="6">
        <f>W4*$AA$38+$AA$39</f>
        <v>112.86767408391452</v>
      </c>
      <c r="AE4" s="6">
        <f>X4-AD4</f>
        <v>-1.8676740839145225</v>
      </c>
      <c r="AF4" s="5">
        <f t="shared" si="5"/>
        <v>3.4882064837259508</v>
      </c>
    </row>
    <row r="5" spans="2:32" x14ac:dyDescent="0.25">
      <c r="B5" t="s">
        <v>81</v>
      </c>
      <c r="C5" t="s">
        <v>19</v>
      </c>
      <c r="D5">
        <v>82</v>
      </c>
      <c r="E5">
        <v>51</v>
      </c>
      <c r="F5">
        <v>22</v>
      </c>
      <c r="G5">
        <v>9</v>
      </c>
      <c r="H5">
        <v>111</v>
      </c>
      <c r="I5">
        <v>41</v>
      </c>
      <c r="J5">
        <v>249</v>
      </c>
      <c r="K5">
        <v>200</v>
      </c>
      <c r="L5">
        <v>49</v>
      </c>
      <c r="M5" t="s">
        <v>27</v>
      </c>
      <c r="N5" t="s">
        <v>28</v>
      </c>
      <c r="O5" s="1">
        <v>41919</v>
      </c>
      <c r="P5" s="2">
        <v>37015</v>
      </c>
      <c r="Q5" t="s">
        <v>29</v>
      </c>
      <c r="T5" t="str">
        <f t="shared" si="1"/>
        <v>San Jose</v>
      </c>
      <c r="U5">
        <f t="shared" si="2"/>
        <v>49</v>
      </c>
      <c r="V5">
        <f t="shared" si="3"/>
        <v>111</v>
      </c>
      <c r="W5" s="4">
        <f t="shared" si="4"/>
        <v>0.59756097560975607</v>
      </c>
      <c r="X5">
        <f t="shared" si="0"/>
        <v>111</v>
      </c>
      <c r="Z5" t="str">
        <f>"Between "&amp;(ROUND(AD5-2*$AF$33,0))&amp;" and "&amp;(ROUND(AD5+2*$AF$33,0))&amp;" points"</f>
        <v>Between 102 and 118 points</v>
      </c>
      <c r="AD5" s="6">
        <f>W5*$AA$38+$AA$39</f>
        <v>109.97162625927156</v>
      </c>
      <c r="AE5" s="6">
        <f>X5-AD5</f>
        <v>1.0283737407284406</v>
      </c>
      <c r="AF5" s="5">
        <f t="shared" si="5"/>
        <v>1.0575525506198058</v>
      </c>
    </row>
    <row r="6" spans="2:32" x14ac:dyDescent="0.25">
      <c r="B6" t="s">
        <v>82</v>
      </c>
      <c r="C6" t="s">
        <v>23</v>
      </c>
      <c r="D6">
        <v>82</v>
      </c>
      <c r="E6">
        <v>46</v>
      </c>
      <c r="F6">
        <v>21</v>
      </c>
      <c r="G6">
        <v>15</v>
      </c>
      <c r="H6">
        <v>107</v>
      </c>
      <c r="I6">
        <v>40</v>
      </c>
      <c r="J6">
        <v>267</v>
      </c>
      <c r="K6">
        <v>220</v>
      </c>
      <c r="L6">
        <v>47</v>
      </c>
      <c r="M6" t="s">
        <v>30</v>
      </c>
      <c r="N6" t="s">
        <v>31</v>
      </c>
      <c r="O6" s="1">
        <v>41798</v>
      </c>
      <c r="P6" s="2">
        <v>36651</v>
      </c>
      <c r="Q6" t="s">
        <v>32</v>
      </c>
      <c r="T6" t="str">
        <f t="shared" si="1"/>
        <v>Chicago</v>
      </c>
      <c r="U6">
        <f t="shared" si="2"/>
        <v>47</v>
      </c>
      <c r="V6">
        <f t="shared" si="3"/>
        <v>107</v>
      </c>
      <c r="W6" s="4">
        <f t="shared" si="4"/>
        <v>0.57317073170731703</v>
      </c>
      <c r="X6">
        <f t="shared" si="0"/>
        <v>107</v>
      </c>
      <c r="Z6" t="str">
        <f>"Between "&amp;(ROUND(AD6-2*$AF$33,0))&amp;" and "&amp;(ROUND(AD6+2*$AF$33,0))&amp;" points"</f>
        <v>Between 101 and 117 points</v>
      </c>
      <c r="AD6" s="6">
        <f>W6*$AA$38+$AA$39</f>
        <v>109.24761430311081</v>
      </c>
      <c r="AE6" s="6">
        <f>X6-AD6</f>
        <v>-2.247614303110808</v>
      </c>
      <c r="AF6" s="5">
        <f t="shared" si="5"/>
        <v>5.0517700555482827</v>
      </c>
    </row>
    <row r="7" spans="2:32" x14ac:dyDescent="0.25">
      <c r="B7" t="s">
        <v>83</v>
      </c>
      <c r="C7" t="s">
        <v>33</v>
      </c>
      <c r="D7">
        <v>82</v>
      </c>
      <c r="E7">
        <v>51</v>
      </c>
      <c r="F7">
        <v>24</v>
      </c>
      <c r="G7">
        <v>7</v>
      </c>
      <c r="H7">
        <v>109</v>
      </c>
      <c r="I7">
        <v>44</v>
      </c>
      <c r="J7">
        <v>249</v>
      </c>
      <c r="K7">
        <v>207</v>
      </c>
      <c r="L7">
        <v>42</v>
      </c>
      <c r="M7" t="s">
        <v>24</v>
      </c>
      <c r="N7" t="s">
        <v>34</v>
      </c>
      <c r="O7" s="1">
        <v>41823</v>
      </c>
      <c r="P7" s="2">
        <v>37379</v>
      </c>
      <c r="Q7" t="s">
        <v>35</v>
      </c>
      <c r="T7" t="str">
        <f t="shared" si="1"/>
        <v>Pittsburgh</v>
      </c>
      <c r="U7">
        <f t="shared" si="2"/>
        <v>42</v>
      </c>
      <c r="V7">
        <f t="shared" si="3"/>
        <v>109</v>
      </c>
      <c r="W7" s="4">
        <f t="shared" si="4"/>
        <v>0.51219512195121952</v>
      </c>
      <c r="X7">
        <f t="shared" si="0"/>
        <v>109</v>
      </c>
      <c r="Z7" t="str">
        <f>"Between "&amp;(ROUND(AD7-2*$AF$33,0))&amp;" and "&amp;(ROUND(AD7+2*$AF$33,0))&amp;" points"</f>
        <v>Between 100 and 115 points</v>
      </c>
      <c r="AD7" s="6">
        <f>W7*$AA$38+$AA$39</f>
        <v>107.43758441270896</v>
      </c>
      <c r="AE7" s="6">
        <f>X7-AD7</f>
        <v>1.5624155872910421</v>
      </c>
      <c r="AF7" s="5">
        <f t="shared" si="5"/>
        <v>2.4411424674100122</v>
      </c>
    </row>
    <row r="8" spans="2:32" x14ac:dyDescent="0.25">
      <c r="B8" t="s">
        <v>84</v>
      </c>
      <c r="C8" t="s">
        <v>19</v>
      </c>
      <c r="D8">
        <v>82</v>
      </c>
      <c r="E8">
        <v>46</v>
      </c>
      <c r="F8">
        <v>28</v>
      </c>
      <c r="G8">
        <v>8</v>
      </c>
      <c r="H8">
        <v>100</v>
      </c>
      <c r="I8">
        <v>38</v>
      </c>
      <c r="J8">
        <v>206</v>
      </c>
      <c r="K8">
        <v>174</v>
      </c>
      <c r="L8">
        <v>32</v>
      </c>
      <c r="M8" t="s">
        <v>36</v>
      </c>
      <c r="N8" t="s">
        <v>36</v>
      </c>
      <c r="O8" s="1">
        <v>41857</v>
      </c>
      <c r="P8" s="2">
        <v>37379</v>
      </c>
      <c r="Q8" t="s">
        <v>37</v>
      </c>
      <c r="T8" t="str">
        <f t="shared" si="1"/>
        <v>Los Angeles</v>
      </c>
      <c r="U8">
        <f t="shared" si="2"/>
        <v>32</v>
      </c>
      <c r="V8">
        <f t="shared" si="3"/>
        <v>100</v>
      </c>
      <c r="W8" s="4">
        <f t="shared" si="4"/>
        <v>0.3902439024390244</v>
      </c>
      <c r="X8">
        <f t="shared" si="0"/>
        <v>100</v>
      </c>
      <c r="Z8" t="str">
        <f>"Between "&amp;(ROUND(AD8-2*$AF$33,0))&amp;" and "&amp;(ROUND(AD8+2*$AF$33,0))&amp;" points"</f>
        <v>Between 96 and 112 points</v>
      </c>
      <c r="AD8" s="6">
        <f>W8*$AA$38+$AA$39</f>
        <v>103.81752463190523</v>
      </c>
      <c r="AE8" s="6">
        <f>X8-AD8</f>
        <v>-3.8175246319052292</v>
      </c>
      <c r="AF8" s="5">
        <f t="shared" si="5"/>
        <v>14.573494315203156</v>
      </c>
    </row>
    <row r="9" spans="2:32" x14ac:dyDescent="0.25">
      <c r="B9" t="s">
        <v>85</v>
      </c>
      <c r="C9" t="s">
        <v>23</v>
      </c>
      <c r="D9">
        <v>82</v>
      </c>
      <c r="E9">
        <v>52</v>
      </c>
      <c r="F9">
        <v>22</v>
      </c>
      <c r="G9">
        <v>8</v>
      </c>
      <c r="H9">
        <v>112</v>
      </c>
      <c r="I9">
        <v>47</v>
      </c>
      <c r="J9">
        <v>250</v>
      </c>
      <c r="K9">
        <v>220</v>
      </c>
      <c r="L9">
        <v>30</v>
      </c>
      <c r="M9" t="s">
        <v>38</v>
      </c>
      <c r="N9" t="s">
        <v>38</v>
      </c>
      <c r="O9" s="1">
        <v>41763</v>
      </c>
      <c r="P9" s="2">
        <v>37438</v>
      </c>
      <c r="Q9" t="s">
        <v>37</v>
      </c>
      <c r="T9" t="str">
        <f t="shared" si="1"/>
        <v>Colorado</v>
      </c>
      <c r="U9">
        <f t="shared" si="2"/>
        <v>30</v>
      </c>
      <c r="V9">
        <f t="shared" si="3"/>
        <v>112</v>
      </c>
      <c r="W9" s="4">
        <f t="shared" si="4"/>
        <v>0.36585365853658536</v>
      </c>
      <c r="X9">
        <f t="shared" si="0"/>
        <v>112</v>
      </c>
      <c r="Z9" t="str">
        <f>"Between "&amp;(ROUND(AD9-2*$AF$33,0))&amp;" and "&amp;(ROUND(AD9+2*$AF$33,0))&amp;" points"</f>
        <v>Between 95 and 111 points</v>
      </c>
      <c r="AD9" s="6">
        <f>W9*$AA$38+$AA$39</f>
        <v>103.09351267574449</v>
      </c>
      <c r="AE9" s="6">
        <f>X9-AD9</f>
        <v>8.906487324255508</v>
      </c>
      <c r="AF9" s="5">
        <f t="shared" si="5"/>
        <v>79.325516457124039</v>
      </c>
    </row>
    <row r="10" spans="2:32" x14ac:dyDescent="0.25">
      <c r="B10" t="s">
        <v>86</v>
      </c>
      <c r="C10" t="s">
        <v>15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38</v>
      </c>
      <c r="J10">
        <v>240</v>
      </c>
      <c r="K10">
        <v>215</v>
      </c>
      <c r="L10">
        <v>25</v>
      </c>
      <c r="M10" t="s">
        <v>39</v>
      </c>
      <c r="N10" t="s">
        <v>40</v>
      </c>
      <c r="O10" s="1">
        <v>41857</v>
      </c>
      <c r="P10" s="2">
        <v>36710</v>
      </c>
      <c r="Q10" t="s">
        <v>22</v>
      </c>
      <c r="T10" t="str">
        <f t="shared" si="1"/>
        <v>Tampa Bay</v>
      </c>
      <c r="U10">
        <f t="shared" si="2"/>
        <v>25</v>
      </c>
      <c r="V10">
        <f t="shared" si="3"/>
        <v>101</v>
      </c>
      <c r="W10" s="4">
        <f t="shared" si="4"/>
        <v>0.3048780487804878</v>
      </c>
      <c r="X10">
        <f t="shared" si="0"/>
        <v>101</v>
      </c>
      <c r="Z10" t="str">
        <f>"Between "&amp;(ROUND(AD10-2*$AF$33,0))&amp;" and "&amp;(ROUND(AD10+2*$AF$33,0))&amp;" points"</f>
        <v>Between 93 and 109 points</v>
      </c>
      <c r="AD10" s="6">
        <f>W10*$AA$38+$AA$39</f>
        <v>101.28348278534263</v>
      </c>
      <c r="AE10" s="6">
        <f>X10-AD10</f>
        <v>-0.28348278534262761</v>
      </c>
      <c r="AF10" s="5">
        <f t="shared" si="5"/>
        <v>8.0362489585614288E-2</v>
      </c>
    </row>
    <row r="11" spans="2:32" x14ac:dyDescent="0.25">
      <c r="B11" t="s">
        <v>87</v>
      </c>
      <c r="C11" t="s">
        <v>33</v>
      </c>
      <c r="D11">
        <v>82</v>
      </c>
      <c r="E11">
        <v>45</v>
      </c>
      <c r="F11">
        <v>31</v>
      </c>
      <c r="G11">
        <v>6</v>
      </c>
      <c r="H11">
        <v>96</v>
      </c>
      <c r="I11">
        <v>41</v>
      </c>
      <c r="J11">
        <v>218</v>
      </c>
      <c r="K11">
        <v>193</v>
      </c>
      <c r="L11">
        <v>25</v>
      </c>
      <c r="M11" t="s">
        <v>41</v>
      </c>
      <c r="N11" t="s">
        <v>42</v>
      </c>
      <c r="O11" s="1">
        <v>41732</v>
      </c>
      <c r="P11" s="2">
        <v>37409</v>
      </c>
      <c r="Q11" t="s">
        <v>37</v>
      </c>
      <c r="T11" t="str">
        <f t="shared" si="1"/>
        <v>NY Rangers</v>
      </c>
      <c r="U11">
        <f t="shared" si="2"/>
        <v>25</v>
      </c>
      <c r="V11">
        <f t="shared" si="3"/>
        <v>96</v>
      </c>
      <c r="W11" s="4">
        <f t="shared" si="4"/>
        <v>0.3048780487804878</v>
      </c>
      <c r="X11">
        <f t="shared" si="0"/>
        <v>96</v>
      </c>
      <c r="Z11" t="str">
        <f>"Between "&amp;(ROUND(AD11-2*$AF$33,0))&amp;" and "&amp;(ROUND(AD11+2*$AF$33,0))&amp;" points"</f>
        <v>Between 93 and 109 points</v>
      </c>
      <c r="AD11" s="6">
        <f>W11*$AA$38+$AA$39</f>
        <v>101.28348278534263</v>
      </c>
      <c r="AE11" s="6">
        <f>X11-AD11</f>
        <v>-5.2834827853426276</v>
      </c>
      <c r="AF11" s="5">
        <f t="shared" si="5"/>
        <v>27.91519034301189</v>
      </c>
    </row>
    <row r="12" spans="2:32" x14ac:dyDescent="0.25">
      <c r="B12" t="s">
        <v>88</v>
      </c>
      <c r="C12" t="s">
        <v>33</v>
      </c>
      <c r="D12">
        <v>82</v>
      </c>
      <c r="E12">
        <v>43</v>
      </c>
      <c r="F12">
        <v>32</v>
      </c>
      <c r="G12">
        <v>7</v>
      </c>
      <c r="H12">
        <v>93</v>
      </c>
      <c r="I12">
        <v>38</v>
      </c>
      <c r="J12">
        <v>231</v>
      </c>
      <c r="K12">
        <v>216</v>
      </c>
      <c r="L12">
        <v>15</v>
      </c>
      <c r="M12" t="s">
        <v>28</v>
      </c>
      <c r="N12" t="s">
        <v>40</v>
      </c>
      <c r="O12" s="1">
        <v>41761</v>
      </c>
      <c r="P12" s="2">
        <v>37045</v>
      </c>
      <c r="Q12" t="s">
        <v>43</v>
      </c>
      <c r="T12" t="str">
        <f t="shared" si="1"/>
        <v>Columbus</v>
      </c>
      <c r="U12">
        <f t="shared" si="2"/>
        <v>15</v>
      </c>
      <c r="V12">
        <f t="shared" si="3"/>
        <v>93</v>
      </c>
      <c r="W12" s="4">
        <f t="shared" si="4"/>
        <v>0.18292682926829268</v>
      </c>
      <c r="X12">
        <f t="shared" si="0"/>
        <v>93</v>
      </c>
      <c r="Z12" t="str">
        <f>"Between "&amp;(ROUND(AD12-2*$AF$33,0))&amp;" and "&amp;(ROUND(AD12+2*$AF$33,0))&amp;" points"</f>
        <v>Between 90 and 106 points</v>
      </c>
      <c r="AD12" s="6">
        <f>W12*$AA$38+$AA$39</f>
        <v>97.663423004538913</v>
      </c>
      <c r="AE12" s="6">
        <f>X12-AD12</f>
        <v>-4.6634230045389131</v>
      </c>
      <c r="AF12" s="5">
        <f t="shared" si="5"/>
        <v>21.747514119262743</v>
      </c>
    </row>
    <row r="13" spans="2:32" x14ac:dyDescent="0.25">
      <c r="B13" t="s">
        <v>89</v>
      </c>
      <c r="C13" t="s">
        <v>15</v>
      </c>
      <c r="D13">
        <v>82</v>
      </c>
      <c r="E13">
        <v>46</v>
      </c>
      <c r="F13">
        <v>28</v>
      </c>
      <c r="G13">
        <v>8</v>
      </c>
      <c r="H13">
        <v>100</v>
      </c>
      <c r="I13">
        <v>40</v>
      </c>
      <c r="J13">
        <v>215</v>
      </c>
      <c r="K13">
        <v>204</v>
      </c>
      <c r="L13">
        <v>11</v>
      </c>
      <c r="M13" t="s">
        <v>44</v>
      </c>
      <c r="N13" t="s">
        <v>34</v>
      </c>
      <c r="O13" s="1">
        <v>41793</v>
      </c>
      <c r="P13" s="2">
        <v>37074</v>
      </c>
      <c r="Q13" t="s">
        <v>43</v>
      </c>
      <c r="T13" t="str">
        <f t="shared" si="1"/>
        <v>Montréal</v>
      </c>
      <c r="U13">
        <f t="shared" si="2"/>
        <v>11</v>
      </c>
      <c r="V13">
        <f t="shared" si="3"/>
        <v>100</v>
      </c>
      <c r="W13" s="4">
        <f t="shared" si="4"/>
        <v>0.13414634146341464</v>
      </c>
      <c r="X13">
        <f t="shared" si="0"/>
        <v>100</v>
      </c>
      <c r="Z13" t="str">
        <f>"Between "&amp;(ROUND(AD13-2*$AF$33,0))&amp;" and "&amp;(ROUND(AD13+2*$AF$33,0))&amp;" points"</f>
        <v>Between 88 and 104 points</v>
      </c>
      <c r="AD13" s="6">
        <f>W13*$AA$38+$AA$39</f>
        <v>96.215399092217424</v>
      </c>
      <c r="AE13" s="6">
        <f>X13-AD13</f>
        <v>3.7846009077825755</v>
      </c>
      <c r="AF13" s="5">
        <f t="shared" si="5"/>
        <v>14.323204031188695</v>
      </c>
    </row>
    <row r="14" spans="2:32" x14ac:dyDescent="0.25">
      <c r="B14" t="s">
        <v>90</v>
      </c>
      <c r="C14" t="s">
        <v>23</v>
      </c>
      <c r="D14">
        <v>82</v>
      </c>
      <c r="E14">
        <v>40</v>
      </c>
      <c r="F14">
        <v>31</v>
      </c>
      <c r="G14">
        <v>11</v>
      </c>
      <c r="H14">
        <v>91</v>
      </c>
      <c r="I14">
        <v>36</v>
      </c>
      <c r="J14">
        <v>235</v>
      </c>
      <c r="K14">
        <v>228</v>
      </c>
      <c r="L14">
        <v>7</v>
      </c>
      <c r="M14" t="s">
        <v>45</v>
      </c>
      <c r="N14" t="s">
        <v>46</v>
      </c>
      <c r="O14" s="1">
        <v>41734</v>
      </c>
      <c r="P14" s="2">
        <v>36681</v>
      </c>
      <c r="Q14" t="s">
        <v>18</v>
      </c>
      <c r="T14" t="str">
        <f t="shared" si="1"/>
        <v>Dallas</v>
      </c>
      <c r="U14">
        <f t="shared" si="2"/>
        <v>7</v>
      </c>
      <c r="V14">
        <f t="shared" si="3"/>
        <v>91</v>
      </c>
      <c r="W14" s="4">
        <f t="shared" si="4"/>
        <v>8.5365853658536592E-2</v>
      </c>
      <c r="X14">
        <f t="shared" si="0"/>
        <v>91</v>
      </c>
      <c r="Z14" t="str">
        <f>"Between "&amp;(ROUND(AD14-2*$AF$33,0))&amp;" and "&amp;(ROUND(AD14+2*$AF$33,0))&amp;" points"</f>
        <v>Between 87 and 103 points</v>
      </c>
      <c r="AD14" s="6">
        <f>W14*$AA$38+$AA$39</f>
        <v>94.767375179895936</v>
      </c>
      <c r="AE14" s="6">
        <f>X14-AD14</f>
        <v>-3.7673751798959358</v>
      </c>
      <c r="AF14" s="5">
        <f t="shared" si="5"/>
        <v>14.193115746095936</v>
      </c>
    </row>
    <row r="15" spans="2:32" x14ac:dyDescent="0.25">
      <c r="B15" t="s">
        <v>91</v>
      </c>
      <c r="C15" t="s">
        <v>33</v>
      </c>
      <c r="D15">
        <v>82</v>
      </c>
      <c r="E15">
        <v>42</v>
      </c>
      <c r="F15">
        <v>30</v>
      </c>
      <c r="G15">
        <v>10</v>
      </c>
      <c r="H15">
        <v>94</v>
      </c>
      <c r="I15">
        <v>39</v>
      </c>
      <c r="J15">
        <v>236</v>
      </c>
      <c r="K15">
        <v>235</v>
      </c>
      <c r="L15">
        <v>1</v>
      </c>
      <c r="M15" t="s">
        <v>25</v>
      </c>
      <c r="N15" t="s">
        <v>47</v>
      </c>
      <c r="O15" s="1">
        <v>41706</v>
      </c>
      <c r="P15" s="2">
        <v>37714</v>
      </c>
      <c r="Q15" t="s">
        <v>37</v>
      </c>
      <c r="T15" t="str">
        <f t="shared" si="1"/>
        <v>Philadelphia</v>
      </c>
      <c r="U15">
        <f t="shared" si="2"/>
        <v>1</v>
      </c>
      <c r="V15">
        <f t="shared" si="3"/>
        <v>94</v>
      </c>
      <c r="W15" s="4">
        <f t="shared" si="4"/>
        <v>1.2195121951219513E-2</v>
      </c>
      <c r="X15">
        <f t="shared" si="0"/>
        <v>94</v>
      </c>
      <c r="Z15" t="str">
        <f>"Between "&amp;(ROUND(AD15-2*$AF$33,0))&amp;" and "&amp;(ROUND(AD15+2*$AF$33,0))&amp;" points"</f>
        <v>Between 85 and 100 points</v>
      </c>
      <c r="AD15" s="6">
        <f>W15*$AA$38+$AA$39</f>
        <v>92.59533931141371</v>
      </c>
      <c r="AE15" s="6">
        <f>X15-AD15</f>
        <v>1.40466068858629</v>
      </c>
      <c r="AF15" s="5">
        <f t="shared" si="5"/>
        <v>1.9730716500597103</v>
      </c>
    </row>
    <row r="16" spans="2:32" x14ac:dyDescent="0.25">
      <c r="B16" t="s">
        <v>92</v>
      </c>
      <c r="C16" t="s">
        <v>23</v>
      </c>
      <c r="D16">
        <v>82</v>
      </c>
      <c r="E16">
        <v>43</v>
      </c>
      <c r="F16">
        <v>27</v>
      </c>
      <c r="G16">
        <v>12</v>
      </c>
      <c r="H16">
        <v>98</v>
      </c>
      <c r="I16">
        <v>35</v>
      </c>
      <c r="J16">
        <v>207</v>
      </c>
      <c r="K16">
        <v>206</v>
      </c>
      <c r="L16">
        <v>1</v>
      </c>
      <c r="M16" t="s">
        <v>48</v>
      </c>
      <c r="N16" t="s">
        <v>49</v>
      </c>
      <c r="O16" s="1">
        <v>41859</v>
      </c>
      <c r="P16" s="2">
        <v>37045</v>
      </c>
      <c r="Q16" t="s">
        <v>18</v>
      </c>
      <c r="T16" t="str">
        <f t="shared" si="1"/>
        <v>Minnesota</v>
      </c>
      <c r="U16">
        <f t="shared" si="2"/>
        <v>1</v>
      </c>
      <c r="V16">
        <f t="shared" si="3"/>
        <v>98</v>
      </c>
      <c r="W16" s="4">
        <f t="shared" si="4"/>
        <v>1.2195121951219513E-2</v>
      </c>
      <c r="X16">
        <f t="shared" si="0"/>
        <v>98</v>
      </c>
      <c r="Z16" t="str">
        <f>"Between "&amp;(ROUND(AD16-2*$AF$33,0))&amp;" and "&amp;(ROUND(AD16+2*$AF$33,0))&amp;" points"</f>
        <v>Between 85 and 100 points</v>
      </c>
      <c r="AD16" s="6">
        <f>W16*$AA$38+$AA$39</f>
        <v>92.59533931141371</v>
      </c>
      <c r="AE16" s="6">
        <f>X16-AD16</f>
        <v>5.40466068858629</v>
      </c>
      <c r="AF16" s="5">
        <f t="shared" si="5"/>
        <v>29.210357158750032</v>
      </c>
    </row>
    <row r="17" spans="2:32" x14ac:dyDescent="0.25">
      <c r="B17" t="s">
        <v>94</v>
      </c>
      <c r="C17" t="s">
        <v>33</v>
      </c>
      <c r="D17">
        <v>82</v>
      </c>
      <c r="E17">
        <v>38</v>
      </c>
      <c r="F17">
        <v>30</v>
      </c>
      <c r="G17">
        <v>14</v>
      </c>
      <c r="H17">
        <v>90</v>
      </c>
      <c r="I17">
        <v>28</v>
      </c>
      <c r="J17">
        <v>235</v>
      </c>
      <c r="K17">
        <v>240</v>
      </c>
      <c r="L17">
        <v>-5</v>
      </c>
      <c r="M17" t="s">
        <v>50</v>
      </c>
      <c r="N17" t="s">
        <v>49</v>
      </c>
      <c r="O17" s="1">
        <v>41923</v>
      </c>
      <c r="P17" s="2">
        <v>37714</v>
      </c>
      <c r="Q17" t="s">
        <v>37</v>
      </c>
      <c r="T17" t="str">
        <f t="shared" si="1"/>
        <v>Washington</v>
      </c>
      <c r="U17">
        <f t="shared" si="2"/>
        <v>-5</v>
      </c>
      <c r="V17">
        <f t="shared" si="3"/>
        <v>90</v>
      </c>
      <c r="W17" s="4">
        <f t="shared" si="4"/>
        <v>-6.097560975609756E-2</v>
      </c>
      <c r="X17">
        <f t="shared" si="0"/>
        <v>90</v>
      </c>
      <c r="Z17" t="str">
        <f>"Between "&amp;(ROUND(AD17-2*$AF$33,0))&amp;" and "&amp;(ROUND(AD17+2*$AF$33,0))&amp;" points"</f>
        <v>Between 83 and 98 points</v>
      </c>
      <c r="AD17" s="6">
        <f>W17*$AA$38+$AA$39</f>
        <v>90.42330344293147</v>
      </c>
      <c r="AE17" s="6">
        <f>X17-AD17</f>
        <v>-0.42330344293146993</v>
      </c>
      <c r="AF17" s="5">
        <f t="shared" si="5"/>
        <v>0.17918580479763621</v>
      </c>
    </row>
    <row r="18" spans="2:32" x14ac:dyDescent="0.25">
      <c r="B18" t="s">
        <v>93</v>
      </c>
      <c r="C18" t="s">
        <v>15</v>
      </c>
      <c r="D18">
        <v>82</v>
      </c>
      <c r="E18">
        <v>39</v>
      </c>
      <c r="F18">
        <v>28</v>
      </c>
      <c r="G18">
        <v>15</v>
      </c>
      <c r="H18">
        <v>93</v>
      </c>
      <c r="I18">
        <v>34</v>
      </c>
      <c r="J18">
        <v>222</v>
      </c>
      <c r="K18">
        <v>230</v>
      </c>
      <c r="L18">
        <v>-8</v>
      </c>
      <c r="M18" t="s">
        <v>51</v>
      </c>
      <c r="N18" t="s">
        <v>52</v>
      </c>
      <c r="O18" s="1">
        <v>41768</v>
      </c>
      <c r="P18" s="2">
        <v>37045</v>
      </c>
      <c r="Q18" t="s">
        <v>43</v>
      </c>
      <c r="T18" t="str">
        <f t="shared" si="1"/>
        <v>Detroit</v>
      </c>
      <c r="U18">
        <f t="shared" si="2"/>
        <v>-8</v>
      </c>
      <c r="V18">
        <f t="shared" si="3"/>
        <v>93</v>
      </c>
      <c r="W18" s="4">
        <f t="shared" si="4"/>
        <v>-9.7560975609756101E-2</v>
      </c>
      <c r="X18">
        <f t="shared" si="0"/>
        <v>93</v>
      </c>
      <c r="Z18" t="str">
        <f>"Between "&amp;(ROUND(AD18-2*$AF$33,0))&amp;" and "&amp;(ROUND(AD18+2*$AF$33,0))&amp;" points"</f>
        <v>Between 81 and 97 points</v>
      </c>
      <c r="AD18" s="6">
        <f>W18*$AA$38+$AA$39</f>
        <v>89.337285508690357</v>
      </c>
      <c r="AE18" s="6">
        <f>X18-AD18</f>
        <v>3.662714491309643</v>
      </c>
      <c r="AF18" s="5">
        <f t="shared" si="5"/>
        <v>13.415477444849657</v>
      </c>
    </row>
    <row r="19" spans="2:32" x14ac:dyDescent="0.25">
      <c r="B19" t="s">
        <v>95</v>
      </c>
      <c r="C19" t="s">
        <v>23</v>
      </c>
      <c r="D19">
        <v>82</v>
      </c>
      <c r="E19">
        <v>37</v>
      </c>
      <c r="F19">
        <v>35</v>
      </c>
      <c r="G19">
        <v>10</v>
      </c>
      <c r="H19">
        <v>84</v>
      </c>
      <c r="I19">
        <v>29</v>
      </c>
      <c r="J19">
        <v>227</v>
      </c>
      <c r="K19">
        <v>237</v>
      </c>
      <c r="L19">
        <v>-10</v>
      </c>
      <c r="M19" t="s">
        <v>53</v>
      </c>
      <c r="N19" t="s">
        <v>54</v>
      </c>
      <c r="O19" s="1">
        <v>41857</v>
      </c>
      <c r="P19" s="2">
        <v>37015</v>
      </c>
      <c r="Q19" t="s">
        <v>29</v>
      </c>
      <c r="T19" t="str">
        <f t="shared" si="1"/>
        <v>Winnipeg</v>
      </c>
      <c r="U19">
        <f t="shared" si="2"/>
        <v>-10</v>
      </c>
      <c r="V19">
        <f t="shared" si="3"/>
        <v>84</v>
      </c>
      <c r="W19" s="4">
        <f t="shared" si="4"/>
        <v>-0.12195121951219512</v>
      </c>
      <c r="X19">
        <f t="shared" si="0"/>
        <v>84</v>
      </c>
      <c r="Z19" t="str">
        <f>"Between "&amp;(ROUND(AD19-2*$AF$33,0))&amp;" and "&amp;(ROUND(AD19+2*$AF$33,0))&amp;" points"</f>
        <v>Between 81 and 97 points</v>
      </c>
      <c r="AD19" s="6">
        <f>W19*$AA$38+$AA$39</f>
        <v>88.61327355252962</v>
      </c>
      <c r="AE19" s="6">
        <f>X19-AD19</f>
        <v>-4.6132735525296198</v>
      </c>
      <c r="AF19" s="5">
        <f t="shared" si="5"/>
        <v>21.282292870469259</v>
      </c>
    </row>
    <row r="20" spans="2:32" x14ac:dyDescent="0.25">
      <c r="B20" t="s">
        <v>96</v>
      </c>
      <c r="C20" t="s">
        <v>33</v>
      </c>
      <c r="D20">
        <v>82</v>
      </c>
      <c r="E20">
        <v>35</v>
      </c>
      <c r="F20">
        <v>29</v>
      </c>
      <c r="G20">
        <v>18</v>
      </c>
      <c r="H20">
        <v>88</v>
      </c>
      <c r="I20">
        <v>35</v>
      </c>
      <c r="J20">
        <v>197</v>
      </c>
      <c r="K20">
        <v>208</v>
      </c>
      <c r="L20">
        <v>-11</v>
      </c>
      <c r="M20" t="s">
        <v>55</v>
      </c>
      <c r="N20" t="s">
        <v>56</v>
      </c>
      <c r="O20" t="s">
        <v>57</v>
      </c>
      <c r="P20" s="2">
        <v>38443</v>
      </c>
      <c r="Q20" t="s">
        <v>43</v>
      </c>
      <c r="T20" t="str">
        <f t="shared" si="1"/>
        <v>New Jersey</v>
      </c>
      <c r="U20">
        <f t="shared" si="2"/>
        <v>-11</v>
      </c>
      <c r="V20">
        <f t="shared" si="3"/>
        <v>88</v>
      </c>
      <c r="W20" s="4">
        <f t="shared" si="4"/>
        <v>-0.13414634146341464</v>
      </c>
      <c r="X20">
        <f t="shared" si="0"/>
        <v>88</v>
      </c>
      <c r="Z20" t="str">
        <f>"Between "&amp;(ROUND(AD20-2*$AF$33,0))&amp;" and "&amp;(ROUND(AD20+2*$AF$33,0))&amp;" points"</f>
        <v>Between 80 and 96 points</v>
      </c>
      <c r="AD20" s="6">
        <f>W20*$AA$38+$AA$39</f>
        <v>88.251267574449244</v>
      </c>
      <c r="AE20" s="6">
        <f>X20-AD20</f>
        <v>-0.25126757444924408</v>
      </c>
      <c r="AF20" s="5">
        <f t="shared" si="5"/>
        <v>6.3135393969606421E-2</v>
      </c>
    </row>
    <row r="21" spans="2:32" x14ac:dyDescent="0.25">
      <c r="B21" t="s">
        <v>97</v>
      </c>
      <c r="C21" t="s">
        <v>19</v>
      </c>
      <c r="D21">
        <v>82</v>
      </c>
      <c r="E21">
        <v>37</v>
      </c>
      <c r="F21">
        <v>30</v>
      </c>
      <c r="G21">
        <v>15</v>
      </c>
      <c r="H21">
        <v>89</v>
      </c>
      <c r="I21">
        <v>31</v>
      </c>
      <c r="J21">
        <v>216</v>
      </c>
      <c r="K21">
        <v>231</v>
      </c>
      <c r="L21">
        <v>-15</v>
      </c>
      <c r="M21" t="s">
        <v>58</v>
      </c>
      <c r="N21" t="s">
        <v>59</v>
      </c>
      <c r="O21" s="1">
        <v>41797</v>
      </c>
      <c r="P21" s="2">
        <v>37684</v>
      </c>
      <c r="Q21" t="s">
        <v>43</v>
      </c>
      <c r="T21" t="str">
        <f t="shared" si="1"/>
        <v>Phoenix</v>
      </c>
      <c r="U21">
        <f t="shared" si="2"/>
        <v>-15</v>
      </c>
      <c r="V21">
        <f t="shared" si="3"/>
        <v>89</v>
      </c>
      <c r="W21" s="4">
        <f t="shared" si="4"/>
        <v>-0.18292682926829268</v>
      </c>
      <c r="X21">
        <f t="shared" si="0"/>
        <v>89</v>
      </c>
      <c r="Z21" t="str">
        <f>"Between "&amp;(ROUND(AD21-2*$AF$33,0))&amp;" and "&amp;(ROUND(AD21+2*$AF$33,0))&amp;" points"</f>
        <v>Between 79 and 95 points</v>
      </c>
      <c r="AD21" s="6">
        <f>W21*$AA$38+$AA$39</f>
        <v>86.803243662127755</v>
      </c>
      <c r="AE21" s="6">
        <f>X21-AD21</f>
        <v>2.1967563378722446</v>
      </c>
      <c r="AF21" s="5">
        <f t="shared" si="5"/>
        <v>4.8257384079818753</v>
      </c>
    </row>
    <row r="22" spans="2:32" x14ac:dyDescent="0.25">
      <c r="B22" t="s">
        <v>98</v>
      </c>
      <c r="C22" t="s">
        <v>33</v>
      </c>
      <c r="D22">
        <v>82</v>
      </c>
      <c r="E22">
        <v>36</v>
      </c>
      <c r="F22">
        <v>35</v>
      </c>
      <c r="G22">
        <v>11</v>
      </c>
      <c r="H22">
        <v>83</v>
      </c>
      <c r="I22">
        <v>34</v>
      </c>
      <c r="J22">
        <v>207</v>
      </c>
      <c r="K22">
        <v>230</v>
      </c>
      <c r="L22">
        <v>-23</v>
      </c>
      <c r="M22" t="s">
        <v>53</v>
      </c>
      <c r="N22" t="s">
        <v>60</v>
      </c>
      <c r="O22" s="1">
        <v>41674</v>
      </c>
      <c r="P22" s="2">
        <v>37379</v>
      </c>
      <c r="Q22" t="s">
        <v>29</v>
      </c>
      <c r="T22" t="str">
        <f t="shared" si="1"/>
        <v>Carolina</v>
      </c>
      <c r="U22">
        <f t="shared" si="2"/>
        <v>-23</v>
      </c>
      <c r="V22">
        <f t="shared" si="3"/>
        <v>83</v>
      </c>
      <c r="W22" s="4">
        <f t="shared" si="4"/>
        <v>-0.28048780487804881</v>
      </c>
      <c r="X22">
        <f t="shared" si="0"/>
        <v>83</v>
      </c>
      <c r="Z22" t="str">
        <f>"Between "&amp;(ROUND(AD22-2*$AF$33,0))&amp;" and "&amp;(ROUND(AD22+2*$AF$33,0))&amp;" points"</f>
        <v>Between 76 and 92 points</v>
      </c>
      <c r="AD22" s="6">
        <f>W22*$AA$38+$AA$39</f>
        <v>83.907195837484778</v>
      </c>
      <c r="AE22" s="6">
        <f>X22-AD22</f>
        <v>-0.90719583748477817</v>
      </c>
      <c r="AF22" s="5">
        <f t="shared" si="5"/>
        <v>0.823004287549708</v>
      </c>
    </row>
    <row r="23" spans="2:32" x14ac:dyDescent="0.25">
      <c r="B23" t="s">
        <v>99</v>
      </c>
      <c r="C23" t="s">
        <v>15</v>
      </c>
      <c r="D23">
        <v>82</v>
      </c>
      <c r="E23">
        <v>38</v>
      </c>
      <c r="F23">
        <v>36</v>
      </c>
      <c r="G23">
        <v>8</v>
      </c>
      <c r="H23">
        <v>84</v>
      </c>
      <c r="I23">
        <v>29</v>
      </c>
      <c r="J23">
        <v>231</v>
      </c>
      <c r="K23">
        <v>256</v>
      </c>
      <c r="L23">
        <v>-25</v>
      </c>
      <c r="M23" t="s">
        <v>61</v>
      </c>
      <c r="N23" t="s">
        <v>62</v>
      </c>
      <c r="O23" s="1">
        <v>41886</v>
      </c>
      <c r="P23" s="2">
        <v>36564</v>
      </c>
      <c r="Q23" t="s">
        <v>63</v>
      </c>
      <c r="T23" t="str">
        <f t="shared" si="1"/>
        <v>Toronto</v>
      </c>
      <c r="U23">
        <f t="shared" si="2"/>
        <v>-25</v>
      </c>
      <c r="V23">
        <f t="shared" si="3"/>
        <v>84</v>
      </c>
      <c r="W23" s="4">
        <f t="shared" si="4"/>
        <v>-0.3048780487804878</v>
      </c>
      <c r="X23">
        <f t="shared" si="0"/>
        <v>84</v>
      </c>
      <c r="Z23" t="str">
        <f>"Between "&amp;(ROUND(AD23-2*$AF$33,0))&amp;" and "&amp;(ROUND(AD23+2*$AF$33,0))&amp;" points"</f>
        <v>Between 75 and 91 points</v>
      </c>
      <c r="AD23" s="6">
        <f>W23*$AA$38+$AA$39</f>
        <v>83.183183881324041</v>
      </c>
      <c r="AE23" s="6">
        <f>X23-AD23</f>
        <v>0.81681611867595905</v>
      </c>
      <c r="AF23" s="5">
        <f t="shared" si="5"/>
        <v>0.66718857172885837</v>
      </c>
    </row>
    <row r="24" spans="2:32" x14ac:dyDescent="0.25">
      <c r="B24" t="s">
        <v>100</v>
      </c>
      <c r="C24" t="s">
        <v>23</v>
      </c>
      <c r="D24">
        <v>82</v>
      </c>
      <c r="E24">
        <v>38</v>
      </c>
      <c r="F24">
        <v>32</v>
      </c>
      <c r="G24">
        <v>12</v>
      </c>
      <c r="H24">
        <v>88</v>
      </c>
      <c r="I24">
        <v>36</v>
      </c>
      <c r="J24">
        <v>216</v>
      </c>
      <c r="K24">
        <v>242</v>
      </c>
      <c r="L24">
        <v>-26</v>
      </c>
      <c r="M24" t="s">
        <v>64</v>
      </c>
      <c r="N24" t="s">
        <v>65</v>
      </c>
      <c r="O24" s="1">
        <v>41679</v>
      </c>
      <c r="P24" s="2">
        <v>37438</v>
      </c>
      <c r="Q24" t="s">
        <v>66</v>
      </c>
      <c r="T24" t="str">
        <f t="shared" si="1"/>
        <v>Nashville</v>
      </c>
      <c r="U24">
        <f t="shared" si="2"/>
        <v>-26</v>
      </c>
      <c r="V24">
        <f t="shared" si="3"/>
        <v>88</v>
      </c>
      <c r="W24" s="4">
        <f t="shared" si="4"/>
        <v>-0.31707317073170732</v>
      </c>
      <c r="X24">
        <f t="shared" si="0"/>
        <v>88</v>
      </c>
      <c r="Z24" t="str">
        <f>"Between "&amp;(ROUND(AD24-2*$AF$33,0))&amp;" and "&amp;(ROUND(AD24+2*$AF$33,0))&amp;" points"</f>
        <v>Between 75 and 91 points</v>
      </c>
      <c r="AD24" s="6">
        <f>W24*$AA$38+$AA$39</f>
        <v>82.821177903243665</v>
      </c>
      <c r="AE24" s="6">
        <f>X24-AD24</f>
        <v>5.1788220967563348</v>
      </c>
      <c r="AF24" s="5">
        <f t="shared" si="5"/>
        <v>26.82019830985168</v>
      </c>
    </row>
    <row r="25" spans="2:32" x14ac:dyDescent="0.25">
      <c r="B25" t="s">
        <v>101</v>
      </c>
      <c r="C25" t="s">
        <v>19</v>
      </c>
      <c r="D25">
        <v>82</v>
      </c>
      <c r="E25">
        <v>36</v>
      </c>
      <c r="F25">
        <v>35</v>
      </c>
      <c r="G25">
        <v>11</v>
      </c>
      <c r="H25">
        <v>83</v>
      </c>
      <c r="I25">
        <v>31</v>
      </c>
      <c r="J25">
        <v>196</v>
      </c>
      <c r="K25">
        <v>223</v>
      </c>
      <c r="L25">
        <v>-27</v>
      </c>
      <c r="M25" t="s">
        <v>67</v>
      </c>
      <c r="N25" t="s">
        <v>68</v>
      </c>
      <c r="O25" s="1">
        <v>41766</v>
      </c>
      <c r="P25" s="2">
        <v>36986</v>
      </c>
      <c r="Q25" t="s">
        <v>43</v>
      </c>
      <c r="T25" t="str">
        <f t="shared" si="1"/>
        <v>Vancouver</v>
      </c>
      <c r="U25">
        <f t="shared" si="2"/>
        <v>-27</v>
      </c>
      <c r="V25">
        <f t="shared" si="3"/>
        <v>83</v>
      </c>
      <c r="W25" s="4">
        <f t="shared" si="4"/>
        <v>-0.32926829268292684</v>
      </c>
      <c r="X25">
        <f t="shared" si="0"/>
        <v>83</v>
      </c>
      <c r="Z25" t="str">
        <f>"Between "&amp;(ROUND(AD25-2*$AF$33,0))&amp;" and "&amp;(ROUND(AD25+2*$AF$33,0))&amp;" points"</f>
        <v>Between 75 and 90 points</v>
      </c>
      <c r="AD25" s="6">
        <f>W25*$AA$38+$AA$39</f>
        <v>82.45917192516329</v>
      </c>
      <c r="AE25" s="6">
        <f>X25-AD25</f>
        <v>0.54082807483671047</v>
      </c>
      <c r="AF25" s="5">
        <f t="shared" si="5"/>
        <v>0.2924950065315825</v>
      </c>
    </row>
    <row r="26" spans="2:32" x14ac:dyDescent="0.25">
      <c r="B26" t="s">
        <v>102</v>
      </c>
      <c r="C26" t="s">
        <v>15</v>
      </c>
      <c r="D26">
        <v>82</v>
      </c>
      <c r="E26">
        <v>37</v>
      </c>
      <c r="F26">
        <v>31</v>
      </c>
      <c r="G26">
        <v>14</v>
      </c>
      <c r="H26">
        <v>88</v>
      </c>
      <c r="I26">
        <v>30</v>
      </c>
      <c r="J26">
        <v>236</v>
      </c>
      <c r="K26">
        <v>265</v>
      </c>
      <c r="L26">
        <v>-29</v>
      </c>
      <c r="M26" t="s">
        <v>53</v>
      </c>
      <c r="N26" t="s">
        <v>31</v>
      </c>
      <c r="O26" s="1">
        <v>41827</v>
      </c>
      <c r="P26" s="2">
        <v>36740</v>
      </c>
      <c r="Q26" t="s">
        <v>69</v>
      </c>
      <c r="T26" t="str">
        <f t="shared" si="1"/>
        <v>Ottawa</v>
      </c>
      <c r="U26">
        <f t="shared" si="2"/>
        <v>-29</v>
      </c>
      <c r="V26">
        <f t="shared" si="3"/>
        <v>88</v>
      </c>
      <c r="W26" s="4">
        <f t="shared" si="4"/>
        <v>-0.35365853658536583</v>
      </c>
      <c r="X26">
        <f t="shared" si="0"/>
        <v>88</v>
      </c>
      <c r="Z26" t="str">
        <f>"Between "&amp;(ROUND(AD26-2*$AF$33,0))&amp;" and "&amp;(ROUND(AD26+2*$AF$33,0))&amp;" points"</f>
        <v>Between 74 and 90 points</v>
      </c>
      <c r="AD26" s="6">
        <f>W26*$AA$38+$AA$39</f>
        <v>81.735159969002552</v>
      </c>
      <c r="AE26" s="6">
        <f>X26-AD26</f>
        <v>6.2648400309974477</v>
      </c>
      <c r="AF26" s="5">
        <f t="shared" si="5"/>
        <v>39.248220613988103</v>
      </c>
    </row>
    <row r="27" spans="2:32" x14ac:dyDescent="0.25">
      <c r="B27" t="s">
        <v>103</v>
      </c>
      <c r="C27" t="s">
        <v>19</v>
      </c>
      <c r="D27">
        <v>82</v>
      </c>
      <c r="E27">
        <v>35</v>
      </c>
      <c r="F27">
        <v>40</v>
      </c>
      <c r="G27">
        <v>7</v>
      </c>
      <c r="H27">
        <v>77</v>
      </c>
      <c r="I27">
        <v>28</v>
      </c>
      <c r="J27">
        <v>209</v>
      </c>
      <c r="K27">
        <v>241</v>
      </c>
      <c r="L27">
        <v>-32</v>
      </c>
      <c r="M27" t="s">
        <v>70</v>
      </c>
      <c r="N27" t="s">
        <v>71</v>
      </c>
      <c r="O27" s="1">
        <v>41823</v>
      </c>
      <c r="P27" s="2">
        <v>36651</v>
      </c>
      <c r="Q27" t="s">
        <v>32</v>
      </c>
      <c r="T27" t="str">
        <f t="shared" si="1"/>
        <v>Calgary</v>
      </c>
      <c r="U27">
        <f t="shared" si="2"/>
        <v>-32</v>
      </c>
      <c r="V27">
        <f t="shared" si="3"/>
        <v>77</v>
      </c>
      <c r="W27" s="4">
        <f t="shared" si="4"/>
        <v>-0.3902439024390244</v>
      </c>
      <c r="X27">
        <f t="shared" si="0"/>
        <v>77</v>
      </c>
      <c r="Z27" t="str">
        <f>"Between "&amp;(ROUND(AD27-2*$AF$33,0))&amp;" and "&amp;(ROUND(AD27+2*$AF$33,0))&amp;" points"</f>
        <v>Between 73 and 89 points</v>
      </c>
      <c r="AD27" s="6">
        <f>W27*$AA$38+$AA$39</f>
        <v>80.649142034761439</v>
      </c>
      <c r="AE27" s="6">
        <f>X27-AD27</f>
        <v>-3.6491420347614394</v>
      </c>
      <c r="AF27" s="5">
        <f t="shared" si="5"/>
        <v>13.316237589862858</v>
      </c>
    </row>
    <row r="28" spans="2:32" x14ac:dyDescent="0.25">
      <c r="B28" t="s">
        <v>104</v>
      </c>
      <c r="C28" t="s">
        <v>33</v>
      </c>
      <c r="D28">
        <v>82</v>
      </c>
      <c r="E28">
        <v>34</v>
      </c>
      <c r="F28">
        <v>37</v>
      </c>
      <c r="G28">
        <v>11</v>
      </c>
      <c r="H28">
        <v>79</v>
      </c>
      <c r="I28">
        <v>25</v>
      </c>
      <c r="J28">
        <v>225</v>
      </c>
      <c r="K28">
        <v>267</v>
      </c>
      <c r="L28">
        <v>-42</v>
      </c>
      <c r="M28" t="s">
        <v>72</v>
      </c>
      <c r="N28" t="s">
        <v>73</v>
      </c>
      <c r="O28" s="1">
        <v>41888</v>
      </c>
      <c r="P28" s="2">
        <v>37409</v>
      </c>
      <c r="Q28" t="s">
        <v>66</v>
      </c>
      <c r="T28" t="str">
        <f t="shared" si="1"/>
        <v>NY Islanders</v>
      </c>
      <c r="U28">
        <f t="shared" si="2"/>
        <v>-42</v>
      </c>
      <c r="V28">
        <f t="shared" si="3"/>
        <v>79</v>
      </c>
      <c r="W28" s="4">
        <f t="shared" si="4"/>
        <v>-0.51219512195121952</v>
      </c>
      <c r="X28">
        <f t="shared" si="0"/>
        <v>79</v>
      </c>
      <c r="Z28" t="str">
        <f>"Between "&amp;(ROUND(AD28-2*$AF$33,0))&amp;" and "&amp;(ROUND(AD28+2*$AF$33,0))&amp;" points"</f>
        <v>Between 69 and 85 points</v>
      </c>
      <c r="AD28" s="6">
        <f>W28*$AA$38+$AA$39</f>
        <v>77.029082253957711</v>
      </c>
      <c r="AE28" s="6">
        <f>X28-AD28</f>
        <v>1.9709177460422893</v>
      </c>
      <c r="AF28" s="5">
        <f t="shared" si="5"/>
        <v>3.8845167616644178</v>
      </c>
    </row>
    <row r="29" spans="2:32" x14ac:dyDescent="0.25">
      <c r="B29" t="s">
        <v>105</v>
      </c>
      <c r="C29" t="s">
        <v>19</v>
      </c>
      <c r="D29">
        <v>82</v>
      </c>
      <c r="E29">
        <v>29</v>
      </c>
      <c r="F29">
        <v>44</v>
      </c>
      <c r="G29">
        <v>9</v>
      </c>
      <c r="H29">
        <v>67</v>
      </c>
      <c r="I29">
        <v>25</v>
      </c>
      <c r="J29">
        <v>203</v>
      </c>
      <c r="K29">
        <v>270</v>
      </c>
      <c r="L29">
        <v>-67</v>
      </c>
      <c r="M29" t="s">
        <v>74</v>
      </c>
      <c r="N29" t="s">
        <v>75</v>
      </c>
      <c r="O29" s="1">
        <v>41732</v>
      </c>
      <c r="P29" s="2">
        <v>36622</v>
      </c>
      <c r="Q29" t="s">
        <v>43</v>
      </c>
      <c r="T29" t="str">
        <f t="shared" si="1"/>
        <v>Edmonton</v>
      </c>
      <c r="U29">
        <f t="shared" si="2"/>
        <v>-67</v>
      </c>
      <c r="V29">
        <f t="shared" si="3"/>
        <v>67</v>
      </c>
      <c r="W29" s="4">
        <f t="shared" si="4"/>
        <v>-0.81707317073170727</v>
      </c>
      <c r="X29">
        <f t="shared" si="0"/>
        <v>67</v>
      </c>
      <c r="Z29" t="str">
        <f>"Between "&amp;(ROUND(AD29-2*$AF$33,0))&amp;" and "&amp;(ROUND(AD29+2*$AF$33,0))&amp;" points"</f>
        <v>Between 60 and 76 points</v>
      </c>
      <c r="AD29" s="6">
        <f>W29*$AA$38+$AA$39</f>
        <v>67.978932801948417</v>
      </c>
      <c r="AE29" s="6">
        <f>X29-AD29</f>
        <v>-0.97893280194841736</v>
      </c>
      <c r="AF29" s="5">
        <f t="shared" si="5"/>
        <v>0.95830943073057928</v>
      </c>
    </row>
    <row r="30" spans="2:32" x14ac:dyDescent="0.25">
      <c r="B30" t="s">
        <v>106</v>
      </c>
      <c r="C30" t="s">
        <v>15</v>
      </c>
      <c r="D30">
        <v>82</v>
      </c>
      <c r="E30">
        <v>29</v>
      </c>
      <c r="F30">
        <v>45</v>
      </c>
      <c r="G30">
        <v>8</v>
      </c>
      <c r="H30">
        <v>66</v>
      </c>
      <c r="I30">
        <v>21</v>
      </c>
      <c r="J30">
        <v>196</v>
      </c>
      <c r="K30">
        <v>268</v>
      </c>
      <c r="L30">
        <v>-72</v>
      </c>
      <c r="M30" t="s">
        <v>68</v>
      </c>
      <c r="N30" t="s">
        <v>76</v>
      </c>
      <c r="O30" s="1">
        <v>41857</v>
      </c>
      <c r="P30" s="2">
        <v>36592</v>
      </c>
      <c r="Q30" t="s">
        <v>18</v>
      </c>
      <c r="T30" t="str">
        <f t="shared" si="1"/>
        <v>Florida</v>
      </c>
      <c r="U30">
        <f t="shared" si="2"/>
        <v>-72</v>
      </c>
      <c r="V30">
        <f t="shared" si="3"/>
        <v>66</v>
      </c>
      <c r="W30" s="4">
        <f t="shared" si="4"/>
        <v>-0.87804878048780488</v>
      </c>
      <c r="X30">
        <f t="shared" si="0"/>
        <v>66</v>
      </c>
      <c r="Z30" t="str">
        <f>"Between "&amp;(ROUND(AD30-2*$AF$33,0))&amp;" and "&amp;(ROUND(AD30+2*$AF$33,0))&amp;" points"</f>
        <v>Between 58 and 74 points</v>
      </c>
      <c r="AD30" s="6">
        <f>W30*$AA$38+$AA$39</f>
        <v>66.168902911546553</v>
      </c>
      <c r="AE30" s="6">
        <f>X30-AD30</f>
        <v>-0.16890291154655301</v>
      </c>
      <c r="AF30" s="5">
        <f t="shared" si="5"/>
        <v>2.852819352890271E-2</v>
      </c>
    </row>
    <row r="31" spans="2:32" x14ac:dyDescent="0.25">
      <c r="B31" t="s">
        <v>107</v>
      </c>
      <c r="C31" t="s">
        <v>15</v>
      </c>
      <c r="D31">
        <v>82</v>
      </c>
      <c r="E31">
        <v>21</v>
      </c>
      <c r="F31">
        <v>51</v>
      </c>
      <c r="G31">
        <v>10</v>
      </c>
      <c r="H31">
        <v>52</v>
      </c>
      <c r="I31">
        <v>14</v>
      </c>
      <c r="J31">
        <v>157</v>
      </c>
      <c r="K31">
        <v>248</v>
      </c>
      <c r="L31">
        <v>-91</v>
      </c>
      <c r="M31" t="s">
        <v>77</v>
      </c>
      <c r="N31" s="2">
        <v>37863</v>
      </c>
      <c r="O31" s="1">
        <v>41825</v>
      </c>
      <c r="P31" s="2">
        <v>37263</v>
      </c>
      <c r="Q31" t="s">
        <v>37</v>
      </c>
      <c r="T31" t="str">
        <f t="shared" si="1"/>
        <v>Buffalo</v>
      </c>
      <c r="U31">
        <f t="shared" si="2"/>
        <v>-91</v>
      </c>
      <c r="V31">
        <f t="shared" si="3"/>
        <v>52</v>
      </c>
      <c r="W31" s="4">
        <f t="shared" si="4"/>
        <v>-1.1097560975609757</v>
      </c>
      <c r="X31">
        <f t="shared" si="0"/>
        <v>52</v>
      </c>
      <c r="Z31" t="str">
        <f>"Between "&amp;(ROUND(AD31-2*$AF$33,0))&amp;" and "&amp;(ROUND(AD31+2*$AF$33,0))&amp;" points"</f>
        <v>Between 51 and 67 points</v>
      </c>
      <c r="AD31" s="6">
        <f>W31*$AA$38+$AA$39</f>
        <v>59.290789328019493</v>
      </c>
      <c r="AE31" s="6">
        <f>X31-AD31</f>
        <v>-7.2907893280194926</v>
      </c>
      <c r="AF31" s="5">
        <f t="shared" si="5"/>
        <v>53.155609025562924</v>
      </c>
    </row>
    <row r="32" spans="2:32" x14ac:dyDescent="0.25">
      <c r="AE32" t="s">
        <v>118</v>
      </c>
      <c r="AF32" s="5">
        <f>SUM(AF2:AF31)/(COUNT(AF2:AF31)-2)</f>
        <v>15.570800319463547</v>
      </c>
    </row>
    <row r="33" spans="26:32" x14ac:dyDescent="0.25">
      <c r="AE33" t="s">
        <v>119</v>
      </c>
      <c r="AF33" s="5">
        <f>SQRT(AF32)</f>
        <v>3.9459853420234023</v>
      </c>
    </row>
    <row r="34" spans="26:32" x14ac:dyDescent="0.25">
      <c r="Z34" s="3" t="s">
        <v>111</v>
      </c>
    </row>
    <row r="35" spans="26:32" x14ac:dyDescent="0.25">
      <c r="Z35">
        <f t="array" ref="Z35:AA35">LINEST($X$2:$X$31,$W$2:$W$31)</f>
        <v>29.684490202590492</v>
      </c>
      <c r="AA35">
        <v>92.233333333333334</v>
      </c>
    </row>
    <row r="36" spans="26:32" x14ac:dyDescent="0.25">
      <c r="Z36" t="s">
        <v>110</v>
      </c>
      <c r="AA36" t="s">
        <v>116</v>
      </c>
      <c r="AB36" t="s">
        <v>117</v>
      </c>
    </row>
    <row r="37" spans="26:32" x14ac:dyDescent="0.25">
      <c r="Z37" t="s">
        <v>112</v>
      </c>
      <c r="AA37" t="s">
        <v>115</v>
      </c>
    </row>
    <row r="38" spans="26:32" x14ac:dyDescent="0.25">
      <c r="Z38" t="s">
        <v>113</v>
      </c>
      <c r="AA38">
        <f>Z35</f>
        <v>29.684490202590492</v>
      </c>
    </row>
    <row r="39" spans="26:32" x14ac:dyDescent="0.25">
      <c r="Z39" t="s">
        <v>114</v>
      </c>
      <c r="AA39">
        <f>AA35</f>
        <v>92.233333333333334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Standings</vt:lpstr>
      <vt:lpstr>PointsVsGoalDiff</vt:lpstr>
      <vt:lpstr>PointsVsGoalDiffPerGame</vt:lpstr>
    </vt:vector>
  </TitlesOfParts>
  <Company>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Michal Mankowski</dc:creator>
  <cp:lastModifiedBy>Sebastian Michal Mankowski</cp:lastModifiedBy>
  <dcterms:created xsi:type="dcterms:W3CDTF">2014-04-16T21:05:14Z</dcterms:created>
  <dcterms:modified xsi:type="dcterms:W3CDTF">2014-04-16T21:58:18Z</dcterms:modified>
</cp:coreProperties>
</file>