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875" yWindow="-15" windowWidth="13230" windowHeight="13110" tabRatio="444" activeTab="2"/>
  </bookViews>
  <sheets>
    <sheet name="Teams" sheetId="1" r:id="rId1"/>
    <sheet name="AllTeams" sheetId="6" r:id="rId2"/>
    <sheet name="MatchUps" sheetId="2" r:id="rId3"/>
    <sheet name="MatchOrdering" sheetId="3" r:id="rId4"/>
  </sheets>
  <definedNames>
    <definedName name="AllMatchups">OFFSET(MatchOrdering!$M$38:$P$38,,,MATCH("*",MatchOrdering!$M$38:$M$201,-26))</definedName>
    <definedName name="AllTeams">Teams!$F$1:$F$30</definedName>
    <definedName name="VSList">MatchUps!$C$6:$C$20,MatchUps!$C$24:$C$38,MatchUps!$K$6:$K$20,MatchUps!$K$24:$K$38,MatchUps!#REF!,MatchUps!#REF!,MatchUps!#REF!,MatchUps!#REF!,MatchUps!#REF!,MatchUps!#REF!,MatchUps!#REF!,MatchUps!#REF!,MatchUps!#REF!,MatchUps!#REF!,MatchUps!#REF!,MatchUps!#REF!,MatchUps!#REF!,MatchUps!#REF!,MatchUps!#REF!</definedName>
  </definedNames>
  <calcPr calcId="145621" calcMode="manual"/>
  <pivotCaches>
    <pivotCache cacheId="14" r:id="rId5"/>
  </pivotCaches>
</workbook>
</file>

<file path=xl/calcChain.xml><?xml version="1.0" encoding="utf-8"?>
<calcChain xmlns="http://schemas.openxmlformats.org/spreadsheetml/2006/main">
  <c r="G1478" i="2" l="1"/>
  <c r="F1478" i="2"/>
  <c r="G1477" i="2"/>
  <c r="F1477" i="2"/>
  <c r="G1476" i="2"/>
  <c r="F1476" i="2"/>
  <c r="G1475" i="2"/>
  <c r="F1475" i="2"/>
  <c r="G1474" i="2"/>
  <c r="F1474" i="2"/>
  <c r="G1473" i="2"/>
  <c r="F1473" i="2"/>
  <c r="G1472" i="2"/>
  <c r="F1472" i="2"/>
  <c r="G1471" i="2"/>
  <c r="F1471" i="2"/>
  <c r="G1470" i="2"/>
  <c r="F1470" i="2"/>
  <c r="G1469" i="2"/>
  <c r="F1469" i="2"/>
  <c r="G1468" i="2"/>
  <c r="F1468" i="2"/>
  <c r="G1467" i="2"/>
  <c r="F1467" i="2"/>
  <c r="G1466" i="2"/>
  <c r="F1466" i="2"/>
  <c r="G1465" i="2"/>
  <c r="F1465" i="2"/>
  <c r="G1464" i="2"/>
  <c r="F1464" i="2"/>
  <c r="G1460" i="2"/>
  <c r="F1460" i="2"/>
  <c r="G1459" i="2"/>
  <c r="F1459" i="2"/>
  <c r="G1458" i="2"/>
  <c r="F1458" i="2"/>
  <c r="G1457" i="2"/>
  <c r="F1457" i="2"/>
  <c r="G1456" i="2"/>
  <c r="F1456" i="2"/>
  <c r="G1455" i="2"/>
  <c r="F1455" i="2"/>
  <c r="G1454" i="2"/>
  <c r="F1454" i="2"/>
  <c r="G1453" i="2"/>
  <c r="F1453" i="2"/>
  <c r="G1452" i="2"/>
  <c r="F1452" i="2"/>
  <c r="G1451" i="2"/>
  <c r="F1451" i="2"/>
  <c r="G1450" i="2"/>
  <c r="F1450" i="2"/>
  <c r="G1449" i="2"/>
  <c r="F1449" i="2"/>
  <c r="G1448" i="2"/>
  <c r="F1448" i="2"/>
  <c r="G1447" i="2"/>
  <c r="F1447" i="2"/>
  <c r="G1446" i="2"/>
  <c r="F1446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D3" i="3" l="1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L2" i="2"/>
  <c r="C22" i="2" s="1"/>
  <c r="F22" i="2" s="1"/>
  <c r="F30" i="1"/>
  <c r="F29" i="1"/>
  <c r="F28" i="1"/>
  <c r="F27" i="1"/>
  <c r="F26" i="1"/>
  <c r="F25" i="1"/>
  <c r="F24" i="1"/>
  <c r="F23" i="1"/>
  <c r="F22" i="1"/>
  <c r="F21" i="1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5" i="3" s="1"/>
  <c r="G23" i="2" l="1"/>
  <c r="F23" i="2"/>
  <c r="C40" i="2"/>
  <c r="F40" i="2" s="1"/>
  <c r="A6" i="3"/>
  <c r="A7" i="3" s="1"/>
  <c r="B6" i="3"/>
  <c r="I47" i="3"/>
  <c r="J47" i="3"/>
  <c r="I57" i="3"/>
  <c r="J57" i="3"/>
  <c r="I67" i="3"/>
  <c r="J67" i="3"/>
  <c r="I77" i="3"/>
  <c r="J77" i="3"/>
  <c r="I87" i="3"/>
  <c r="J87" i="3"/>
  <c r="I97" i="3"/>
  <c r="J97" i="3"/>
  <c r="I107" i="3"/>
  <c r="J107" i="3"/>
  <c r="I117" i="3"/>
  <c r="J117" i="3"/>
  <c r="D5" i="2"/>
  <c r="B5" i="2"/>
  <c r="F4" i="2"/>
  <c r="G5" i="2" s="1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D228" i="3"/>
  <c r="C5" i="2"/>
  <c r="E5" i="2"/>
  <c r="G41" i="2" l="1"/>
  <c r="F41" i="2"/>
  <c r="C58" i="2"/>
  <c r="F58" i="2" s="1"/>
  <c r="D41" i="2"/>
  <c r="B41" i="2"/>
  <c r="E41" i="2"/>
  <c r="C41" i="2"/>
  <c r="B7" i="3"/>
  <c r="C8" i="3"/>
  <c r="C7" i="3"/>
  <c r="A8" i="3"/>
  <c r="B8" i="3"/>
  <c r="F5" i="2"/>
  <c r="C2" i="1"/>
  <c r="F20" i="1" s="1"/>
  <c r="F59" i="2" l="1"/>
  <c r="G59" i="2"/>
  <c r="C76" i="2"/>
  <c r="F76" i="2" s="1"/>
  <c r="D59" i="2"/>
  <c r="B59" i="2"/>
  <c r="C59" i="2"/>
  <c r="E59" i="2"/>
  <c r="D9" i="3"/>
  <c r="C9" i="3"/>
  <c r="D8" i="3"/>
  <c r="A9" i="3"/>
  <c r="B9" i="3"/>
  <c r="C5" i="1"/>
  <c r="C6" i="1" s="1"/>
  <c r="G77" i="2" l="1"/>
  <c r="F77" i="2"/>
  <c r="C94" i="2"/>
  <c r="F94" i="2" s="1"/>
  <c r="C77" i="2"/>
  <c r="B77" i="2"/>
  <c r="E77" i="2"/>
  <c r="D77" i="2"/>
  <c r="C10" i="3"/>
  <c r="E10" i="3"/>
  <c r="E9" i="3"/>
  <c r="D10" i="3"/>
  <c r="F2" i="1"/>
  <c r="A1" i="3"/>
  <c r="A10" i="3"/>
  <c r="B10" i="3"/>
  <c r="F1" i="1"/>
  <c r="F3" i="1"/>
  <c r="F4" i="1"/>
  <c r="F5" i="1"/>
  <c r="L1" i="2"/>
  <c r="F6" i="1"/>
  <c r="F17" i="1"/>
  <c r="F13" i="1"/>
  <c r="F9" i="1"/>
  <c r="F18" i="1"/>
  <c r="F14" i="1"/>
  <c r="F10" i="1"/>
  <c r="F15" i="1"/>
  <c r="F11" i="1"/>
  <c r="F7" i="1"/>
  <c r="F16" i="1"/>
  <c r="F12" i="1"/>
  <c r="F8" i="1"/>
  <c r="F19" i="1"/>
  <c r="E109" i="2"/>
  <c r="E110" i="2"/>
  <c r="E97" i="2"/>
  <c r="E105" i="2"/>
  <c r="E101" i="2"/>
  <c r="E102" i="2"/>
  <c r="E98" i="2"/>
  <c r="E106" i="2"/>
  <c r="E99" i="2"/>
  <c r="E103" i="2"/>
  <c r="E107" i="2"/>
  <c r="E96" i="2"/>
  <c r="E100" i="2"/>
  <c r="E104" i="2"/>
  <c r="E108" i="2"/>
  <c r="E89" i="2"/>
  <c r="E85" i="2"/>
  <c r="E81" i="2"/>
  <c r="E92" i="2"/>
  <c r="E88" i="2"/>
  <c r="E84" i="2"/>
  <c r="E80" i="2"/>
  <c r="E87" i="2"/>
  <c r="E79" i="2"/>
  <c r="E83" i="2"/>
  <c r="E82" i="2"/>
  <c r="E86" i="2"/>
  <c r="E78" i="2"/>
  <c r="E91" i="2"/>
  <c r="E90" i="2"/>
  <c r="E74" i="2"/>
  <c r="E70" i="2"/>
  <c r="E66" i="2"/>
  <c r="E62" i="2"/>
  <c r="E73" i="2"/>
  <c r="E69" i="2"/>
  <c r="E65" i="2"/>
  <c r="E61" i="2"/>
  <c r="E68" i="2"/>
  <c r="E60" i="2"/>
  <c r="E64" i="2"/>
  <c r="E63" i="2"/>
  <c r="E67" i="2"/>
  <c r="E72" i="2"/>
  <c r="E71" i="2"/>
  <c r="E55" i="2"/>
  <c r="E51" i="2"/>
  <c r="E47" i="2"/>
  <c r="E43" i="2"/>
  <c r="E54" i="2"/>
  <c r="E50" i="2"/>
  <c r="E46" i="2"/>
  <c r="E42" i="2"/>
  <c r="E49" i="2"/>
  <c r="E45" i="2"/>
  <c r="E44" i="2"/>
  <c r="E56" i="2"/>
  <c r="E48" i="2"/>
  <c r="E53" i="2"/>
  <c r="E52" i="2"/>
  <c r="E36" i="2"/>
  <c r="E32" i="2"/>
  <c r="E28" i="2"/>
  <c r="E24" i="2"/>
  <c r="E35" i="2"/>
  <c r="E31" i="2"/>
  <c r="E27" i="2"/>
  <c r="E38" i="2"/>
  <c r="E30" i="2"/>
  <c r="E26" i="2"/>
  <c r="E25" i="2"/>
  <c r="E37" i="2"/>
  <c r="E29" i="2"/>
  <c r="E34" i="2"/>
  <c r="E33" i="2"/>
  <c r="B20" i="2"/>
  <c r="B19" i="2"/>
  <c r="E6" i="2"/>
  <c r="E7" i="2"/>
  <c r="E8" i="2"/>
  <c r="E9" i="2"/>
  <c r="E14" i="2"/>
  <c r="E15" i="2"/>
  <c r="E10" i="2"/>
  <c r="E18" i="2"/>
  <c r="E11" i="2"/>
  <c r="E19" i="2"/>
  <c r="E12" i="2"/>
  <c r="E16" i="2"/>
  <c r="E20" i="2"/>
  <c r="E13" i="2"/>
  <c r="E17" i="2"/>
  <c r="B88" i="2"/>
  <c r="D85" i="2"/>
  <c r="B84" i="2"/>
  <c r="D81" i="2"/>
  <c r="B80" i="2"/>
  <c r="D90" i="2"/>
  <c r="B89" i="2"/>
  <c r="D86" i="2"/>
  <c r="B85" i="2"/>
  <c r="D82" i="2"/>
  <c r="B81" i="2"/>
  <c r="D78" i="2"/>
  <c r="B92" i="2"/>
  <c r="D79" i="2"/>
  <c r="D83" i="2"/>
  <c r="D87" i="2"/>
  <c r="D91" i="2"/>
  <c r="B82" i="2"/>
  <c r="B79" i="2"/>
  <c r="B83" i="2"/>
  <c r="B87" i="2"/>
  <c r="B91" i="2"/>
  <c r="D80" i="2"/>
  <c r="D84" i="2"/>
  <c r="D88" i="2"/>
  <c r="D92" i="2"/>
  <c r="B78" i="2"/>
  <c r="B86" i="2"/>
  <c r="B90" i="2"/>
  <c r="D89" i="2"/>
  <c r="B74" i="2"/>
  <c r="D65" i="2"/>
  <c r="D73" i="2"/>
  <c r="B65" i="2"/>
  <c r="B73" i="2"/>
  <c r="B68" i="2"/>
  <c r="B63" i="2"/>
  <c r="B71" i="2"/>
  <c r="D66" i="2"/>
  <c r="B62" i="2"/>
  <c r="B70" i="2"/>
  <c r="D69" i="2"/>
  <c r="B69" i="2"/>
  <c r="D68" i="2"/>
  <c r="D61" i="2"/>
  <c r="D67" i="2"/>
  <c r="B64" i="2"/>
  <c r="D62" i="2"/>
  <c r="D70" i="2"/>
  <c r="B72" i="2"/>
  <c r="B67" i="2"/>
  <c r="B60" i="2"/>
  <c r="D74" i="2"/>
  <c r="B66" i="2"/>
  <c r="B61" i="2"/>
  <c r="D60" i="2"/>
  <c r="D64" i="2"/>
  <c r="D72" i="2"/>
  <c r="D63" i="2"/>
  <c r="D71" i="2"/>
  <c r="B56" i="2"/>
  <c r="B46" i="2"/>
  <c r="D51" i="2"/>
  <c r="B47" i="2"/>
  <c r="B55" i="2"/>
  <c r="D48" i="2"/>
  <c r="B44" i="2"/>
  <c r="B52" i="2"/>
  <c r="B54" i="2"/>
  <c r="B51" i="2"/>
  <c r="D42" i="2"/>
  <c r="D50" i="2"/>
  <c r="D45" i="2"/>
  <c r="D53" i="2"/>
  <c r="B50" i="2"/>
  <c r="D44" i="2"/>
  <c r="B42" i="2"/>
  <c r="D47" i="2"/>
  <c r="B45" i="2"/>
  <c r="B49" i="2"/>
  <c r="B53" i="2"/>
  <c r="D56" i="2"/>
  <c r="B48" i="2"/>
  <c r="D43" i="2"/>
  <c r="B43" i="2"/>
  <c r="D46" i="2"/>
  <c r="D54" i="2"/>
  <c r="D49" i="2"/>
  <c r="D55" i="2"/>
  <c r="D52" i="2"/>
  <c r="B38" i="2"/>
  <c r="D35" i="2"/>
  <c r="B34" i="2"/>
  <c r="D31" i="2"/>
  <c r="B30" i="2"/>
  <c r="D27" i="2"/>
  <c r="B26" i="2"/>
  <c r="D37" i="2"/>
  <c r="B32" i="2"/>
  <c r="D29" i="2"/>
  <c r="B24" i="2"/>
  <c r="D36" i="2"/>
  <c r="D32" i="2"/>
  <c r="D28" i="2"/>
  <c r="D38" i="2"/>
  <c r="B37" i="2"/>
  <c r="D34" i="2"/>
  <c r="B33" i="2"/>
  <c r="D30" i="2"/>
  <c r="B29" i="2"/>
  <c r="D26" i="2"/>
  <c r="B25" i="2"/>
  <c r="B36" i="2"/>
  <c r="D33" i="2"/>
  <c r="B28" i="2"/>
  <c r="D25" i="2"/>
  <c r="B35" i="2"/>
  <c r="B31" i="2"/>
  <c r="B27" i="2"/>
  <c r="D24" i="2"/>
  <c r="B6" i="2"/>
  <c r="B13" i="2"/>
  <c r="B17" i="2"/>
  <c r="B10" i="2"/>
  <c r="B14" i="2"/>
  <c r="B18" i="2"/>
  <c r="B7" i="2"/>
  <c r="B11" i="2"/>
  <c r="B15" i="2"/>
  <c r="B9" i="2"/>
  <c r="B8" i="2"/>
  <c r="B12" i="2"/>
  <c r="B16" i="2"/>
  <c r="B107" i="2"/>
  <c r="B99" i="2"/>
  <c r="D103" i="2"/>
  <c r="D97" i="2"/>
  <c r="B106" i="2"/>
  <c r="B98" i="2"/>
  <c r="D106" i="2"/>
  <c r="D98" i="2"/>
  <c r="D101" i="2"/>
  <c r="B109" i="2"/>
  <c r="B101" i="2"/>
  <c r="D108" i="2"/>
  <c r="D104" i="2"/>
  <c r="D100" i="2"/>
  <c r="D96" i="2"/>
  <c r="D109" i="2"/>
  <c r="B104" i="2"/>
  <c r="B96" i="2"/>
  <c r="B103" i="2"/>
  <c r="D107" i="2"/>
  <c r="D99" i="2"/>
  <c r="B110" i="2"/>
  <c r="B102" i="2"/>
  <c r="D110" i="2"/>
  <c r="D102" i="2"/>
  <c r="B105" i="2"/>
  <c r="B97" i="2"/>
  <c r="D105" i="2"/>
  <c r="B100" i="2"/>
  <c r="B108" i="2"/>
  <c r="D6" i="2"/>
  <c r="D7" i="2"/>
  <c r="G95" i="2" l="1"/>
  <c r="F95" i="2"/>
  <c r="C27" i="2"/>
  <c r="H27" i="2"/>
  <c r="H31" i="2"/>
  <c r="C31" i="2"/>
  <c r="H35" i="2"/>
  <c r="C35" i="2"/>
  <c r="C28" i="2"/>
  <c r="H28" i="2"/>
  <c r="C36" i="2"/>
  <c r="H36" i="2"/>
  <c r="H25" i="2"/>
  <c r="C25" i="2"/>
  <c r="H29" i="2"/>
  <c r="C29" i="2"/>
  <c r="H33" i="2"/>
  <c r="C33" i="2"/>
  <c r="H37" i="2"/>
  <c r="C37" i="2"/>
  <c r="H24" i="2"/>
  <c r="C24" i="2"/>
  <c r="H32" i="2"/>
  <c r="C32" i="2"/>
  <c r="H26" i="2"/>
  <c r="C26" i="2"/>
  <c r="H30" i="2"/>
  <c r="C30" i="2"/>
  <c r="H34" i="2"/>
  <c r="C34" i="2"/>
  <c r="H38" i="2"/>
  <c r="C38" i="2"/>
  <c r="H43" i="2"/>
  <c r="C43" i="2"/>
  <c r="C48" i="2"/>
  <c r="H48" i="2"/>
  <c r="H53" i="2"/>
  <c r="C53" i="2"/>
  <c r="C49" i="2"/>
  <c r="H49" i="2"/>
  <c r="C45" i="2"/>
  <c r="H45" i="2"/>
  <c r="H42" i="2"/>
  <c r="C42" i="2"/>
  <c r="H50" i="2"/>
  <c r="C50" i="2"/>
  <c r="H51" i="2"/>
  <c r="C51" i="2"/>
  <c r="C54" i="2"/>
  <c r="H54" i="2"/>
  <c r="C52" i="2"/>
  <c r="H52" i="2"/>
  <c r="H44" i="2"/>
  <c r="C44" i="2"/>
  <c r="C55" i="2"/>
  <c r="H55" i="2"/>
  <c r="C47" i="2"/>
  <c r="H47" i="2"/>
  <c r="H46" i="2"/>
  <c r="C46" i="2"/>
  <c r="C56" i="2"/>
  <c r="H56" i="2"/>
  <c r="H61" i="2"/>
  <c r="C61" i="2"/>
  <c r="H66" i="2"/>
  <c r="C66" i="2"/>
  <c r="C60" i="2"/>
  <c r="H60" i="2"/>
  <c r="C67" i="2"/>
  <c r="H67" i="2"/>
  <c r="C72" i="2"/>
  <c r="H72" i="2"/>
  <c r="H64" i="2"/>
  <c r="C64" i="2"/>
  <c r="C69" i="2"/>
  <c r="H69" i="2"/>
  <c r="C70" i="2"/>
  <c r="H70" i="2"/>
  <c r="H62" i="2"/>
  <c r="C62" i="2"/>
  <c r="H71" i="2"/>
  <c r="C71" i="2"/>
  <c r="H63" i="2"/>
  <c r="C63" i="2"/>
  <c r="H68" i="2"/>
  <c r="C68" i="2"/>
  <c r="H73" i="2"/>
  <c r="C73" i="2"/>
  <c r="H65" i="2"/>
  <c r="C65" i="2"/>
  <c r="C74" i="2"/>
  <c r="H74" i="2"/>
  <c r="C90" i="2"/>
  <c r="H90" i="2"/>
  <c r="H86" i="2"/>
  <c r="C86" i="2"/>
  <c r="C78" i="2"/>
  <c r="H78" i="2"/>
  <c r="H91" i="2"/>
  <c r="C91" i="2"/>
  <c r="H87" i="2"/>
  <c r="C87" i="2"/>
  <c r="H83" i="2"/>
  <c r="C83" i="2"/>
  <c r="C79" i="2"/>
  <c r="H79" i="2"/>
  <c r="H82" i="2"/>
  <c r="C82" i="2"/>
  <c r="H92" i="2"/>
  <c r="C92" i="2"/>
  <c r="H81" i="2"/>
  <c r="C81" i="2"/>
  <c r="H85" i="2"/>
  <c r="C85" i="2"/>
  <c r="C89" i="2"/>
  <c r="H89" i="2"/>
  <c r="C80" i="2"/>
  <c r="H80" i="2"/>
  <c r="H84" i="2"/>
  <c r="C84" i="2"/>
  <c r="C88" i="2"/>
  <c r="H88" i="2"/>
  <c r="H108" i="2"/>
  <c r="H100" i="2"/>
  <c r="H97" i="2"/>
  <c r="H105" i="2"/>
  <c r="H102" i="2"/>
  <c r="H110" i="2"/>
  <c r="H103" i="2"/>
  <c r="H96" i="2"/>
  <c r="H104" i="2"/>
  <c r="H101" i="2"/>
  <c r="H109" i="2"/>
  <c r="H98" i="2"/>
  <c r="H106" i="2"/>
  <c r="H99" i="2"/>
  <c r="H107" i="2"/>
  <c r="C112" i="2"/>
  <c r="F112" i="2" s="1"/>
  <c r="D95" i="2"/>
  <c r="C95" i="2"/>
  <c r="E95" i="2"/>
  <c r="B95" i="2"/>
  <c r="C109" i="2"/>
  <c r="C97" i="2"/>
  <c r="C101" i="2"/>
  <c r="C102" i="2"/>
  <c r="C100" i="2"/>
  <c r="C106" i="2"/>
  <c r="C98" i="2"/>
  <c r="C104" i="2"/>
  <c r="C107" i="2"/>
  <c r="C108" i="2"/>
  <c r="C96" i="2"/>
  <c r="C99" i="2"/>
  <c r="C110" i="2"/>
  <c r="C103" i="2"/>
  <c r="C105" i="2"/>
  <c r="D11" i="3"/>
  <c r="C11" i="3"/>
  <c r="E11" i="3"/>
  <c r="F10" i="3"/>
  <c r="F11" i="3"/>
  <c r="A11" i="3"/>
  <c r="B11" i="3"/>
  <c r="D23" i="2"/>
  <c r="E128" i="2"/>
  <c r="E116" i="2"/>
  <c r="E124" i="2"/>
  <c r="E120" i="2"/>
  <c r="E121" i="2"/>
  <c r="E117" i="2"/>
  <c r="E125" i="2"/>
  <c r="E114" i="2"/>
  <c r="E118" i="2"/>
  <c r="E122" i="2"/>
  <c r="E126" i="2"/>
  <c r="E115" i="2"/>
  <c r="E119" i="2"/>
  <c r="E123" i="2"/>
  <c r="E127" i="2"/>
  <c r="D124" i="2"/>
  <c r="D120" i="2"/>
  <c r="D116" i="2"/>
  <c r="B127" i="2"/>
  <c r="B123" i="2"/>
  <c r="B119" i="2"/>
  <c r="B115" i="2"/>
  <c r="D127" i="2"/>
  <c r="D123" i="2"/>
  <c r="D119" i="2"/>
  <c r="D115" i="2"/>
  <c r="B126" i="2"/>
  <c r="B122" i="2"/>
  <c r="B118" i="2"/>
  <c r="B114" i="2"/>
  <c r="D128" i="2"/>
  <c r="D114" i="2"/>
  <c r="B117" i="2"/>
  <c r="D118" i="2"/>
  <c r="B121" i="2"/>
  <c r="D122" i="2"/>
  <c r="B125" i="2"/>
  <c r="D126" i="2"/>
  <c r="B116" i="2"/>
  <c r="D117" i="2"/>
  <c r="B120" i="2"/>
  <c r="D121" i="2"/>
  <c r="B124" i="2"/>
  <c r="D125" i="2"/>
  <c r="B128" i="2"/>
  <c r="F113" i="2" l="1"/>
  <c r="G113" i="2"/>
  <c r="H128" i="2"/>
  <c r="H124" i="2"/>
  <c r="H120" i="2"/>
  <c r="H116" i="2"/>
  <c r="H125" i="2"/>
  <c r="H121" i="2"/>
  <c r="H117" i="2"/>
  <c r="H114" i="2"/>
  <c r="H118" i="2"/>
  <c r="H122" i="2"/>
  <c r="H126" i="2"/>
  <c r="H115" i="2"/>
  <c r="H119" i="2"/>
  <c r="H123" i="2"/>
  <c r="H127" i="2"/>
  <c r="C130" i="2"/>
  <c r="F130" i="2" s="1"/>
  <c r="C113" i="2"/>
  <c r="B113" i="2"/>
  <c r="E113" i="2"/>
  <c r="D113" i="2"/>
  <c r="C128" i="2"/>
  <c r="C121" i="2"/>
  <c r="C126" i="2"/>
  <c r="C118" i="2"/>
  <c r="C122" i="2"/>
  <c r="C117" i="2"/>
  <c r="C125" i="2"/>
  <c r="C114" i="2"/>
  <c r="C127" i="2"/>
  <c r="C124" i="2"/>
  <c r="C123" i="2"/>
  <c r="C120" i="2"/>
  <c r="C119" i="2"/>
  <c r="C116" i="2"/>
  <c r="C115" i="2"/>
  <c r="G12" i="3"/>
  <c r="E12" i="3"/>
  <c r="G11" i="3"/>
  <c r="F12" i="3"/>
  <c r="C12" i="3"/>
  <c r="D12" i="3"/>
  <c r="A12" i="3"/>
  <c r="B12" i="3"/>
  <c r="B23" i="2"/>
  <c r="C23" i="2"/>
  <c r="C50" i="3"/>
  <c r="A50" i="3" s="1"/>
  <c r="C51" i="3"/>
  <c r="A51" i="3" s="1"/>
  <c r="C52" i="3"/>
  <c r="A52" i="3" s="1"/>
  <c r="C48" i="3"/>
  <c r="A48" i="3" s="1"/>
  <c r="C42" i="3"/>
  <c r="A42" i="3" s="1"/>
  <c r="C39" i="3"/>
  <c r="A39" i="3" s="1"/>
  <c r="C40" i="3"/>
  <c r="A40" i="3" s="1"/>
  <c r="C41" i="3"/>
  <c r="A41" i="3" s="1"/>
  <c r="C43" i="3"/>
  <c r="A43" i="3" s="1"/>
  <c r="C44" i="3"/>
  <c r="A44" i="3" s="1"/>
  <c r="C45" i="3"/>
  <c r="A45" i="3" s="1"/>
  <c r="C38" i="3"/>
  <c r="A38" i="3" s="1"/>
  <c r="E23" i="2"/>
  <c r="E132" i="2"/>
  <c r="E135" i="2"/>
  <c r="E143" i="2"/>
  <c r="E139" i="2"/>
  <c r="E140" i="2"/>
  <c r="E136" i="2"/>
  <c r="E144" i="2"/>
  <c r="E133" i="2"/>
  <c r="E137" i="2"/>
  <c r="E141" i="2"/>
  <c r="E145" i="2"/>
  <c r="E134" i="2"/>
  <c r="E138" i="2"/>
  <c r="E142" i="2"/>
  <c r="E146" i="2"/>
  <c r="D144" i="2"/>
  <c r="D136" i="2"/>
  <c r="B144" i="2"/>
  <c r="B143" i="2"/>
  <c r="B146" i="2"/>
  <c r="B142" i="2"/>
  <c r="B134" i="2"/>
  <c r="D142" i="2"/>
  <c r="D133" i="2"/>
  <c r="B145" i="2"/>
  <c r="B141" i="2"/>
  <c r="B137" i="2"/>
  <c r="B133" i="2"/>
  <c r="D145" i="2"/>
  <c r="B140" i="2"/>
  <c r="B136" i="2"/>
  <c r="D132" i="2"/>
  <c r="B139" i="2"/>
  <c r="B135" i="2"/>
  <c r="D143" i="2"/>
  <c r="D139" i="2"/>
  <c r="D135" i="2"/>
  <c r="B132" i="2"/>
  <c r="D140" i="2"/>
  <c r="B138" i="2"/>
  <c r="D146" i="2"/>
  <c r="D138" i="2"/>
  <c r="D134" i="2"/>
  <c r="D137" i="2"/>
  <c r="D141" i="2"/>
  <c r="F131" i="2" l="1"/>
  <c r="G131" i="2"/>
  <c r="H138" i="2"/>
  <c r="H132" i="2"/>
  <c r="H135" i="2"/>
  <c r="H139" i="2"/>
  <c r="H136" i="2"/>
  <c r="H140" i="2"/>
  <c r="H133" i="2"/>
  <c r="H137" i="2"/>
  <c r="H141" i="2"/>
  <c r="H145" i="2"/>
  <c r="H134" i="2"/>
  <c r="H142" i="2"/>
  <c r="H146" i="2"/>
  <c r="H143" i="2"/>
  <c r="H144" i="2"/>
  <c r="C148" i="2"/>
  <c r="F148" i="2" s="1"/>
  <c r="D131" i="2"/>
  <c r="C131" i="2"/>
  <c r="E131" i="2"/>
  <c r="B131" i="2"/>
  <c r="C141" i="2"/>
  <c r="C132" i="2"/>
  <c r="C138" i="2"/>
  <c r="C135" i="2"/>
  <c r="C136" i="2"/>
  <c r="C145" i="2"/>
  <c r="C140" i="2"/>
  <c r="C133" i="2"/>
  <c r="C146" i="2"/>
  <c r="C142" i="2"/>
  <c r="C139" i="2"/>
  <c r="C144" i="2"/>
  <c r="C134" i="2"/>
  <c r="C137" i="2"/>
  <c r="C143" i="2"/>
  <c r="D13" i="3"/>
  <c r="H13" i="3"/>
  <c r="C13" i="3"/>
  <c r="G13" i="3"/>
  <c r="H12" i="3"/>
  <c r="E13" i="3"/>
  <c r="F13" i="3"/>
  <c r="C46" i="3"/>
  <c r="A46" i="3" s="1"/>
  <c r="A13" i="3"/>
  <c r="B13" i="3"/>
  <c r="C56" i="3"/>
  <c r="A56" i="3" s="1"/>
  <c r="C55" i="3"/>
  <c r="A55" i="3" s="1"/>
  <c r="C54" i="3"/>
  <c r="A54" i="3" s="1"/>
  <c r="C53" i="3"/>
  <c r="A53" i="3" s="1"/>
  <c r="D41" i="3"/>
  <c r="D45" i="3"/>
  <c r="D43" i="3"/>
  <c r="D40" i="3"/>
  <c r="D42" i="3"/>
  <c r="D52" i="3"/>
  <c r="D51" i="3"/>
  <c r="D50" i="3"/>
  <c r="D44" i="3"/>
  <c r="D39" i="3"/>
  <c r="D48" i="3"/>
  <c r="D38" i="3"/>
  <c r="C58" i="3"/>
  <c r="A58" i="3" s="1"/>
  <c r="E150" i="2"/>
  <c r="E151" i="2"/>
  <c r="E154" i="2"/>
  <c r="E162" i="2"/>
  <c r="E158" i="2"/>
  <c r="E159" i="2"/>
  <c r="E155" i="2"/>
  <c r="E163" i="2"/>
  <c r="E152" i="2"/>
  <c r="E156" i="2"/>
  <c r="E160" i="2"/>
  <c r="E164" i="2"/>
  <c r="E153" i="2"/>
  <c r="E157" i="2"/>
  <c r="E161" i="2"/>
  <c r="B160" i="2"/>
  <c r="B158" i="2"/>
  <c r="B150" i="2"/>
  <c r="D160" i="2"/>
  <c r="D152" i="2"/>
  <c r="B163" i="2"/>
  <c r="B159" i="2"/>
  <c r="B155" i="2"/>
  <c r="D161" i="2"/>
  <c r="D157" i="2"/>
  <c r="D163" i="2"/>
  <c r="D159" i="2"/>
  <c r="D155" i="2"/>
  <c r="D151" i="2"/>
  <c r="B156" i="2"/>
  <c r="B162" i="2"/>
  <c r="B154" i="2"/>
  <c r="D164" i="2"/>
  <c r="D156" i="2"/>
  <c r="B151" i="2"/>
  <c r="B164" i="2"/>
  <c r="B153" i="2"/>
  <c r="B157" i="2"/>
  <c r="D158" i="2"/>
  <c r="B161" i="2"/>
  <c r="D162" i="2"/>
  <c r="D150" i="2"/>
  <c r="D154" i="2"/>
  <c r="B152" i="2"/>
  <c r="D153" i="2"/>
  <c r="G149" i="2" l="1"/>
  <c r="F149" i="2"/>
  <c r="H152" i="2"/>
  <c r="H161" i="2"/>
  <c r="H157" i="2"/>
  <c r="H153" i="2"/>
  <c r="H164" i="2"/>
  <c r="H151" i="2"/>
  <c r="H154" i="2"/>
  <c r="H162" i="2"/>
  <c r="H156" i="2"/>
  <c r="H155" i="2"/>
  <c r="H159" i="2"/>
  <c r="H163" i="2"/>
  <c r="H150" i="2"/>
  <c r="H158" i="2"/>
  <c r="H160" i="2"/>
  <c r="C166" i="2"/>
  <c r="F166" i="2" s="1"/>
  <c r="C149" i="2"/>
  <c r="B149" i="2"/>
  <c r="D149" i="2"/>
  <c r="E149" i="2"/>
  <c r="C150" i="2"/>
  <c r="C154" i="2"/>
  <c r="C153" i="2"/>
  <c r="C158" i="2"/>
  <c r="C162" i="2"/>
  <c r="C151" i="2"/>
  <c r="C152" i="2"/>
  <c r="C155" i="2"/>
  <c r="C157" i="2"/>
  <c r="C163" i="2"/>
  <c r="C160" i="2"/>
  <c r="C156" i="2"/>
  <c r="C164" i="2"/>
  <c r="C159" i="2"/>
  <c r="C161" i="2"/>
  <c r="I13" i="3"/>
  <c r="E14" i="3"/>
  <c r="H14" i="3"/>
  <c r="G14" i="3"/>
  <c r="D14" i="3"/>
  <c r="F14" i="3"/>
  <c r="I14" i="3"/>
  <c r="C57" i="3"/>
  <c r="A57" i="3" s="1"/>
  <c r="C47" i="3"/>
  <c r="C14" i="3"/>
  <c r="A14" i="3"/>
  <c r="B14" i="3"/>
  <c r="D46" i="3"/>
  <c r="D56" i="3"/>
  <c r="D54" i="3"/>
  <c r="D55" i="3"/>
  <c r="D53" i="3"/>
  <c r="C66" i="3"/>
  <c r="A66" i="3" s="1"/>
  <c r="C65" i="3"/>
  <c r="A65" i="3" s="1"/>
  <c r="C64" i="3"/>
  <c r="A64" i="3" s="1"/>
  <c r="C63" i="3"/>
  <c r="A63" i="3" s="1"/>
  <c r="C62" i="3"/>
  <c r="A62" i="3" s="1"/>
  <c r="C61" i="3"/>
  <c r="A61" i="3" s="1"/>
  <c r="C67" i="3"/>
  <c r="A67" i="3" s="1"/>
  <c r="D58" i="3"/>
  <c r="E169" i="2"/>
  <c r="E170" i="2"/>
  <c r="E173" i="2"/>
  <c r="E181" i="2"/>
  <c r="E177" i="2"/>
  <c r="E178" i="2"/>
  <c r="E174" i="2"/>
  <c r="E182" i="2"/>
  <c r="E171" i="2"/>
  <c r="E175" i="2"/>
  <c r="E179" i="2"/>
  <c r="E168" i="2"/>
  <c r="E172" i="2"/>
  <c r="E176" i="2"/>
  <c r="E180" i="2"/>
  <c r="D176" i="2"/>
  <c r="D168" i="2"/>
  <c r="D179" i="2"/>
  <c r="D175" i="2"/>
  <c r="D171" i="2"/>
  <c r="B179" i="2"/>
  <c r="B175" i="2"/>
  <c r="B171" i="2"/>
  <c r="D177" i="2"/>
  <c r="D169" i="2"/>
  <c r="B178" i="2"/>
  <c r="B174" i="2"/>
  <c r="B170" i="2"/>
  <c r="D181" i="2"/>
  <c r="D173" i="2"/>
  <c r="D182" i="2"/>
  <c r="D178" i="2"/>
  <c r="D174" i="2"/>
  <c r="D170" i="2"/>
  <c r="B176" i="2"/>
  <c r="B168" i="2"/>
  <c r="D180" i="2"/>
  <c r="D172" i="2"/>
  <c r="B180" i="2"/>
  <c r="B172" i="2"/>
  <c r="B181" i="2"/>
  <c r="B177" i="2"/>
  <c r="B173" i="2"/>
  <c r="B169" i="2"/>
  <c r="B182" i="2"/>
  <c r="G167" i="2" l="1"/>
  <c r="F167" i="2"/>
  <c r="H182" i="2"/>
  <c r="H169" i="2"/>
  <c r="H173" i="2"/>
  <c r="H177" i="2"/>
  <c r="H181" i="2"/>
  <c r="H172" i="2"/>
  <c r="H180" i="2"/>
  <c r="H168" i="2"/>
  <c r="H176" i="2"/>
  <c r="H170" i="2"/>
  <c r="H174" i="2"/>
  <c r="H178" i="2"/>
  <c r="H171" i="2"/>
  <c r="H175" i="2"/>
  <c r="H179" i="2"/>
  <c r="C184" i="2"/>
  <c r="F184" i="2" s="1"/>
  <c r="B167" i="2"/>
  <c r="E167" i="2"/>
  <c r="C167" i="2"/>
  <c r="D167" i="2"/>
  <c r="C174" i="2"/>
  <c r="C181" i="2"/>
  <c r="C179" i="2"/>
  <c r="C168" i="2"/>
  <c r="C176" i="2"/>
  <c r="C178" i="2"/>
  <c r="C173" i="2"/>
  <c r="C172" i="2"/>
  <c r="C180" i="2"/>
  <c r="C169" i="2"/>
  <c r="C175" i="2"/>
  <c r="C171" i="2"/>
  <c r="C177" i="2"/>
  <c r="C170" i="2"/>
  <c r="C182" i="2"/>
  <c r="E15" i="3"/>
  <c r="J14" i="3"/>
  <c r="H15" i="3"/>
  <c r="J15" i="3"/>
  <c r="I15" i="3"/>
  <c r="G15" i="3"/>
  <c r="F15" i="3"/>
  <c r="D57" i="3"/>
  <c r="A47" i="3"/>
  <c r="D47" i="3"/>
  <c r="D15" i="3"/>
  <c r="C15" i="3"/>
  <c r="A15" i="3"/>
  <c r="B15" i="3"/>
  <c r="D66" i="3"/>
  <c r="D64" i="3"/>
  <c r="D65" i="3"/>
  <c r="D62" i="3"/>
  <c r="D63" i="3"/>
  <c r="D61" i="3"/>
  <c r="C76" i="3"/>
  <c r="A76" i="3" s="1"/>
  <c r="C75" i="3"/>
  <c r="A75" i="3" s="1"/>
  <c r="C74" i="3"/>
  <c r="A74" i="3" s="1"/>
  <c r="C73" i="3"/>
  <c r="A73" i="3" s="1"/>
  <c r="C72" i="3"/>
  <c r="A72" i="3" s="1"/>
  <c r="C68" i="3"/>
  <c r="A68" i="3" s="1"/>
  <c r="D67" i="3"/>
  <c r="C77" i="3"/>
  <c r="A77" i="3" s="1"/>
  <c r="C78" i="3"/>
  <c r="A78" i="3" s="1"/>
  <c r="E188" i="2"/>
  <c r="E189" i="2"/>
  <c r="E192" i="2"/>
  <c r="E200" i="2"/>
  <c r="E196" i="2"/>
  <c r="E197" i="2"/>
  <c r="E193" i="2"/>
  <c r="E186" i="2"/>
  <c r="E190" i="2"/>
  <c r="E194" i="2"/>
  <c r="E198" i="2"/>
  <c r="E187" i="2"/>
  <c r="E191" i="2"/>
  <c r="E195" i="2"/>
  <c r="E199" i="2"/>
  <c r="B196" i="2"/>
  <c r="D199" i="2"/>
  <c r="D195" i="2"/>
  <c r="D191" i="2"/>
  <c r="D187" i="2"/>
  <c r="B198" i="2"/>
  <c r="B194" i="2"/>
  <c r="B190" i="2"/>
  <c r="B186" i="2"/>
  <c r="D200" i="2"/>
  <c r="D196" i="2"/>
  <c r="D192" i="2"/>
  <c r="D188" i="2"/>
  <c r="B192" i="2"/>
  <c r="D197" i="2"/>
  <c r="D193" i="2"/>
  <c r="B199" i="2"/>
  <c r="B195" i="2"/>
  <c r="B191" i="2"/>
  <c r="B187" i="2"/>
  <c r="B200" i="2"/>
  <c r="D190" i="2"/>
  <c r="B193" i="2"/>
  <c r="D194" i="2"/>
  <c r="B197" i="2"/>
  <c r="D198" i="2"/>
  <c r="D186" i="2"/>
  <c r="B189" i="2"/>
  <c r="B188" i="2"/>
  <c r="D189" i="2"/>
  <c r="F185" i="2" l="1"/>
  <c r="G185" i="2"/>
  <c r="H188" i="2"/>
  <c r="H189" i="2"/>
  <c r="H197" i="2"/>
  <c r="H193" i="2"/>
  <c r="H200" i="2"/>
  <c r="H187" i="2"/>
  <c r="H191" i="2"/>
  <c r="H195" i="2"/>
  <c r="H199" i="2"/>
  <c r="H192" i="2"/>
  <c r="H186" i="2"/>
  <c r="H190" i="2"/>
  <c r="H194" i="2"/>
  <c r="H198" i="2"/>
  <c r="H196" i="2"/>
  <c r="C202" i="2"/>
  <c r="F202" i="2" s="1"/>
  <c r="C185" i="2"/>
  <c r="B185" i="2"/>
  <c r="D185" i="2"/>
  <c r="E185" i="2"/>
  <c r="C198" i="2"/>
  <c r="C190" i="2"/>
  <c r="C189" i="2"/>
  <c r="C194" i="2"/>
  <c r="C186" i="2"/>
  <c r="C192" i="2"/>
  <c r="C193" i="2"/>
  <c r="C195" i="2"/>
  <c r="C187" i="2"/>
  <c r="C199" i="2"/>
  <c r="C188" i="2"/>
  <c r="C191" i="2"/>
  <c r="C196" i="2"/>
  <c r="C197" i="2"/>
  <c r="C200" i="2"/>
  <c r="J16" i="3"/>
  <c r="F16" i="3"/>
  <c r="K16" i="3"/>
  <c r="G16" i="3"/>
  <c r="I16" i="3"/>
  <c r="H16" i="3"/>
  <c r="K15" i="3"/>
  <c r="A16" i="3"/>
  <c r="B16" i="3"/>
  <c r="D16" i="3"/>
  <c r="C16" i="3"/>
  <c r="E16" i="3"/>
  <c r="D73" i="3"/>
  <c r="D72" i="3"/>
  <c r="D68" i="3"/>
  <c r="D75" i="3"/>
  <c r="D76" i="3"/>
  <c r="D74" i="3"/>
  <c r="C86" i="3"/>
  <c r="A86" i="3" s="1"/>
  <c r="C85" i="3"/>
  <c r="A85" i="3" s="1"/>
  <c r="C84" i="3"/>
  <c r="A84" i="3" s="1"/>
  <c r="C83" i="3"/>
  <c r="A83" i="3" s="1"/>
  <c r="D77" i="3"/>
  <c r="C87" i="3"/>
  <c r="A87" i="3" s="1"/>
  <c r="D78" i="3"/>
  <c r="E207" i="2"/>
  <c r="E208" i="2"/>
  <c r="E211" i="2"/>
  <c r="E215" i="2"/>
  <c r="E216" i="2"/>
  <c r="E204" i="2"/>
  <c r="E212" i="2"/>
  <c r="E205" i="2"/>
  <c r="E209" i="2"/>
  <c r="E213" i="2"/>
  <c r="E217" i="2"/>
  <c r="E206" i="2"/>
  <c r="E210" i="2"/>
  <c r="E214" i="2"/>
  <c r="E218" i="2"/>
  <c r="D214" i="2"/>
  <c r="D210" i="2"/>
  <c r="D206" i="2"/>
  <c r="B217" i="2"/>
  <c r="B213" i="2"/>
  <c r="B209" i="2"/>
  <c r="B205" i="2"/>
  <c r="D217" i="2"/>
  <c r="D213" i="2"/>
  <c r="D209" i="2"/>
  <c r="D205" i="2"/>
  <c r="B216" i="2"/>
  <c r="B212" i="2"/>
  <c r="B208" i="2"/>
  <c r="B204" i="2"/>
  <c r="D218" i="2"/>
  <c r="D204" i="2"/>
  <c r="B207" i="2"/>
  <c r="D208" i="2"/>
  <c r="B211" i="2"/>
  <c r="D212" i="2"/>
  <c r="B215" i="2"/>
  <c r="D216" i="2"/>
  <c r="B206" i="2"/>
  <c r="D207" i="2"/>
  <c r="B210" i="2"/>
  <c r="D211" i="2"/>
  <c r="B214" i="2"/>
  <c r="D215" i="2"/>
  <c r="B218" i="2"/>
  <c r="G203" i="2" l="1"/>
  <c r="F203" i="2"/>
  <c r="H218" i="2"/>
  <c r="H214" i="2"/>
  <c r="H210" i="2"/>
  <c r="H206" i="2"/>
  <c r="H215" i="2"/>
  <c r="H211" i="2"/>
  <c r="H207" i="2"/>
  <c r="H204" i="2"/>
  <c r="H208" i="2"/>
  <c r="H212" i="2"/>
  <c r="H216" i="2"/>
  <c r="H205" i="2"/>
  <c r="H209" i="2"/>
  <c r="H213" i="2"/>
  <c r="H217" i="2"/>
  <c r="C220" i="2"/>
  <c r="F220" i="2" s="1"/>
  <c r="B203" i="2"/>
  <c r="C203" i="2"/>
  <c r="E203" i="2"/>
  <c r="D203" i="2"/>
  <c r="C218" i="2"/>
  <c r="C211" i="2"/>
  <c r="C216" i="2"/>
  <c r="C208" i="2"/>
  <c r="C215" i="2"/>
  <c r="C212" i="2"/>
  <c r="C204" i="2"/>
  <c r="C207" i="2"/>
  <c r="C213" i="2"/>
  <c r="C205" i="2"/>
  <c r="C217" i="2"/>
  <c r="C206" i="2"/>
  <c r="C214" i="2"/>
  <c r="C209" i="2"/>
  <c r="C210" i="2"/>
  <c r="J17" i="3"/>
  <c r="K17" i="3"/>
  <c r="H17" i="3"/>
  <c r="L16" i="3"/>
  <c r="L17" i="3"/>
  <c r="I17" i="3"/>
  <c r="G17" i="3"/>
  <c r="C17" i="3"/>
  <c r="F17" i="3"/>
  <c r="A17" i="3"/>
  <c r="B17" i="3"/>
  <c r="E17" i="3"/>
  <c r="D17" i="3"/>
  <c r="D83" i="3"/>
  <c r="D85" i="3"/>
  <c r="D84" i="3"/>
  <c r="D86" i="3"/>
  <c r="C97" i="3"/>
  <c r="A97" i="3" s="1"/>
  <c r="C96" i="3"/>
  <c r="A96" i="3" s="1"/>
  <c r="C95" i="3"/>
  <c r="A95" i="3" s="1"/>
  <c r="C94" i="3"/>
  <c r="A94" i="3" s="1"/>
  <c r="C88" i="3"/>
  <c r="A88" i="3" s="1"/>
  <c r="D87" i="3"/>
  <c r="C98" i="3"/>
  <c r="A98" i="3" s="1"/>
  <c r="E226" i="2"/>
  <c r="E227" i="2"/>
  <c r="E222" i="2"/>
  <c r="E230" i="2"/>
  <c r="E234" i="2"/>
  <c r="E235" i="2"/>
  <c r="E223" i="2"/>
  <c r="E231" i="2"/>
  <c r="E224" i="2"/>
  <c r="E228" i="2"/>
  <c r="E232" i="2"/>
  <c r="E236" i="2"/>
  <c r="E225" i="2"/>
  <c r="E229" i="2"/>
  <c r="E233" i="2"/>
  <c r="D225" i="2"/>
  <c r="D224" i="2"/>
  <c r="B225" i="2"/>
  <c r="B233" i="2"/>
  <c r="D223" i="2"/>
  <c r="D222" i="2"/>
  <c r="D230" i="2"/>
  <c r="D234" i="2"/>
  <c r="B230" i="2"/>
  <c r="B232" i="2"/>
  <c r="B229" i="2"/>
  <c r="B231" i="2"/>
  <c r="D226" i="2"/>
  <c r="B222" i="2"/>
  <c r="B224" i="2"/>
  <c r="D231" i="2"/>
  <c r="D233" i="2"/>
  <c r="D227" i="2"/>
  <c r="D228" i="2"/>
  <c r="D229" i="2"/>
  <c r="B234" i="2"/>
  <c r="B235" i="2"/>
  <c r="B236" i="2"/>
  <c r="B223" i="2"/>
  <c r="D232" i="2"/>
  <c r="B226" i="2"/>
  <c r="B227" i="2"/>
  <c r="B228" i="2"/>
  <c r="D235" i="2"/>
  <c r="D236" i="2"/>
  <c r="F221" i="2" l="1"/>
  <c r="G221" i="2"/>
  <c r="H228" i="2"/>
  <c r="H227" i="2"/>
  <c r="H226" i="2"/>
  <c r="H223" i="2"/>
  <c r="H236" i="2"/>
  <c r="H235" i="2"/>
  <c r="H234" i="2"/>
  <c r="H224" i="2"/>
  <c r="H222" i="2"/>
  <c r="H231" i="2"/>
  <c r="H229" i="2"/>
  <c r="H232" i="2"/>
  <c r="H230" i="2"/>
  <c r="H233" i="2"/>
  <c r="H225" i="2"/>
  <c r="B221" i="2"/>
  <c r="D221" i="2"/>
  <c r="E221" i="2"/>
  <c r="C221" i="2"/>
  <c r="C238" i="2"/>
  <c r="F238" i="2" s="1"/>
  <c r="C227" i="2"/>
  <c r="C236" i="2"/>
  <c r="C232" i="2"/>
  <c r="C233" i="2"/>
  <c r="C235" i="2"/>
  <c r="C229" i="2"/>
  <c r="C231" i="2"/>
  <c r="C228" i="2"/>
  <c r="C224" i="2"/>
  <c r="C223" i="2"/>
  <c r="C234" i="2"/>
  <c r="C222" i="2"/>
  <c r="C226" i="2"/>
  <c r="C225" i="2"/>
  <c r="C230" i="2"/>
  <c r="H18" i="3"/>
  <c r="I18" i="3"/>
  <c r="J18" i="3"/>
  <c r="L18" i="3"/>
  <c r="M18" i="3"/>
  <c r="K18" i="3"/>
  <c r="M17" i="3"/>
  <c r="C18" i="3"/>
  <c r="A18" i="3"/>
  <c r="B18" i="3"/>
  <c r="E18" i="3"/>
  <c r="G18" i="3"/>
  <c r="F18" i="3"/>
  <c r="D18" i="3"/>
  <c r="D97" i="3"/>
  <c r="D88" i="3"/>
  <c r="D96" i="3"/>
  <c r="D94" i="3"/>
  <c r="D95" i="3"/>
  <c r="C106" i="3"/>
  <c r="A106" i="3" s="1"/>
  <c r="C105" i="3"/>
  <c r="A105" i="3" s="1"/>
  <c r="C107" i="3"/>
  <c r="A107" i="3" s="1"/>
  <c r="D98" i="3"/>
  <c r="E245" i="2"/>
  <c r="E246" i="2"/>
  <c r="E241" i="2"/>
  <c r="E249" i="2"/>
  <c r="E253" i="2"/>
  <c r="E254" i="2"/>
  <c r="E242" i="2"/>
  <c r="E250" i="2"/>
  <c r="E243" i="2"/>
  <c r="E247" i="2"/>
  <c r="E251" i="2"/>
  <c r="E240" i="2"/>
  <c r="E244" i="2"/>
  <c r="E248" i="2"/>
  <c r="E252" i="2"/>
  <c r="B246" i="2"/>
  <c r="B254" i="2"/>
  <c r="B250" i="2"/>
  <c r="B247" i="2"/>
  <c r="D250" i="2"/>
  <c r="D246" i="2"/>
  <c r="D254" i="2"/>
  <c r="D243" i="2"/>
  <c r="B251" i="2"/>
  <c r="D240" i="2"/>
  <c r="B243" i="2"/>
  <c r="D251" i="2"/>
  <c r="D247" i="2"/>
  <c r="B240" i="2"/>
  <c r="B244" i="2"/>
  <c r="B248" i="2"/>
  <c r="B252" i="2"/>
  <c r="B249" i="2"/>
  <c r="B241" i="2"/>
  <c r="B253" i="2"/>
  <c r="D242" i="2"/>
  <c r="B242" i="2"/>
  <c r="D244" i="2"/>
  <c r="B245" i="2"/>
  <c r="D252" i="2"/>
  <c r="D248" i="2"/>
  <c r="D241" i="2"/>
  <c r="D245" i="2"/>
  <c r="D249" i="2"/>
  <c r="D253" i="2"/>
  <c r="F239" i="2" l="1"/>
  <c r="G239" i="2"/>
  <c r="H245" i="2"/>
  <c r="H242" i="2"/>
  <c r="H253" i="2"/>
  <c r="H241" i="2"/>
  <c r="H249" i="2"/>
  <c r="H252" i="2"/>
  <c r="H248" i="2"/>
  <c r="H244" i="2"/>
  <c r="H240" i="2"/>
  <c r="H243" i="2"/>
  <c r="H251" i="2"/>
  <c r="H247" i="2"/>
  <c r="H250" i="2"/>
  <c r="H254" i="2"/>
  <c r="H246" i="2"/>
  <c r="B239" i="2"/>
  <c r="C256" i="2"/>
  <c r="F256" i="2" s="1"/>
  <c r="E239" i="2"/>
  <c r="D239" i="2"/>
  <c r="C239" i="2"/>
  <c r="C249" i="2"/>
  <c r="C245" i="2"/>
  <c r="C251" i="2"/>
  <c r="C254" i="2"/>
  <c r="C250" i="2"/>
  <c r="C246" i="2"/>
  <c r="C253" i="2"/>
  <c r="C240" i="2"/>
  <c r="C243" i="2"/>
  <c r="C247" i="2"/>
  <c r="C252" i="2"/>
  <c r="C241" i="2"/>
  <c r="C248" i="2"/>
  <c r="C242" i="2"/>
  <c r="C244" i="2"/>
  <c r="N18" i="3"/>
  <c r="K19" i="3"/>
  <c r="L20" i="3" s="1"/>
  <c r="M21" i="3" s="1"/>
  <c r="N22" i="3" s="1"/>
  <c r="O23" i="3" s="1"/>
  <c r="P24" i="3" s="1"/>
  <c r="Q25" i="3" s="1"/>
  <c r="R26" i="3" s="1"/>
  <c r="S27" i="3" s="1"/>
  <c r="T28" i="3" s="1"/>
  <c r="U29" i="3" s="1"/>
  <c r="V30" i="3" s="1"/>
  <c r="W31" i="3" s="1"/>
  <c r="X32" i="3" s="1"/>
  <c r="Y33" i="3" s="1"/>
  <c r="Z5" i="3" s="1"/>
  <c r="AA6" i="3" s="1"/>
  <c r="AB7" i="3" s="1"/>
  <c r="AC8" i="3" s="1"/>
  <c r="AD9" i="3" s="1"/>
  <c r="AE10" i="3" s="1"/>
  <c r="AF11" i="3" s="1"/>
  <c r="AG12" i="3" s="1"/>
  <c r="AH13" i="3" s="1"/>
  <c r="AI14" i="3" s="1"/>
  <c r="AJ15" i="3" s="1"/>
  <c r="AK16" i="3" s="1"/>
  <c r="AL17" i="3" s="1"/>
  <c r="AM18" i="3" s="1"/>
  <c r="AN19" i="3" s="1"/>
  <c r="AO20" i="3" s="1"/>
  <c r="AP21" i="3" s="1"/>
  <c r="AQ22" i="3" s="1"/>
  <c r="AR23" i="3" s="1"/>
  <c r="AS24" i="3" s="1"/>
  <c r="AT25" i="3" s="1"/>
  <c r="AU26" i="3" s="1"/>
  <c r="AV27" i="3" s="1"/>
  <c r="AW28" i="3" s="1"/>
  <c r="AX29" i="3" s="1"/>
  <c r="AY30" i="3" s="1"/>
  <c r="AZ31" i="3" s="1"/>
  <c r="BA32" i="3" s="1"/>
  <c r="BB33" i="3" s="1"/>
  <c r="BC5" i="3" s="1"/>
  <c r="BD6" i="3" s="1"/>
  <c r="BE7" i="3" s="1"/>
  <c r="BF8" i="3" s="1"/>
  <c r="BG9" i="3" s="1"/>
  <c r="BH10" i="3" s="1"/>
  <c r="BI11" i="3" s="1"/>
  <c r="BJ12" i="3" s="1"/>
  <c r="BK13" i="3" s="1"/>
  <c r="BL14" i="3" s="1"/>
  <c r="BM15" i="3" s="1"/>
  <c r="BN16" i="3" s="1"/>
  <c r="BO17" i="3" s="1"/>
  <c r="BP18" i="3" s="1"/>
  <c r="BQ19" i="3" s="1"/>
  <c r="BR20" i="3" s="1"/>
  <c r="BS21" i="3" s="1"/>
  <c r="BT22" i="3" s="1"/>
  <c r="BU23" i="3" s="1"/>
  <c r="BV24" i="3" s="1"/>
  <c r="BW25" i="3" s="1"/>
  <c r="BX26" i="3" s="1"/>
  <c r="BY27" i="3" s="1"/>
  <c r="BZ28" i="3" s="1"/>
  <c r="CA29" i="3" s="1"/>
  <c r="CB30" i="3" s="1"/>
  <c r="CC31" i="3" s="1"/>
  <c r="CD32" i="3" s="1"/>
  <c r="L19" i="3"/>
  <c r="M20" i="3" s="1"/>
  <c r="N21" i="3" s="1"/>
  <c r="O22" i="3" s="1"/>
  <c r="P23" i="3" s="1"/>
  <c r="Q24" i="3" s="1"/>
  <c r="R25" i="3" s="1"/>
  <c r="S26" i="3" s="1"/>
  <c r="T27" i="3" s="1"/>
  <c r="U28" i="3" s="1"/>
  <c r="V29" i="3" s="1"/>
  <c r="W30" i="3" s="1"/>
  <c r="X31" i="3" s="1"/>
  <c r="Y32" i="3" s="1"/>
  <c r="Z33" i="3" s="1"/>
  <c r="AA5" i="3" s="1"/>
  <c r="AB6" i="3" s="1"/>
  <c r="AC7" i="3" s="1"/>
  <c r="AD8" i="3" s="1"/>
  <c r="AE9" i="3" s="1"/>
  <c r="AF10" i="3" s="1"/>
  <c r="AG11" i="3" s="1"/>
  <c r="AH12" i="3" s="1"/>
  <c r="AI13" i="3" s="1"/>
  <c r="AJ14" i="3" s="1"/>
  <c r="AK15" i="3" s="1"/>
  <c r="AL16" i="3" s="1"/>
  <c r="AM17" i="3" s="1"/>
  <c r="AN18" i="3" s="1"/>
  <c r="AO19" i="3" s="1"/>
  <c r="AP20" i="3" s="1"/>
  <c r="AQ21" i="3" s="1"/>
  <c r="AR22" i="3" s="1"/>
  <c r="AS23" i="3" s="1"/>
  <c r="AT24" i="3" s="1"/>
  <c r="AU25" i="3" s="1"/>
  <c r="AV26" i="3" s="1"/>
  <c r="AW27" i="3" s="1"/>
  <c r="AX28" i="3" s="1"/>
  <c r="AY29" i="3" s="1"/>
  <c r="AZ30" i="3" s="1"/>
  <c r="BA31" i="3" s="1"/>
  <c r="BB32" i="3" s="1"/>
  <c r="BC33" i="3" s="1"/>
  <c r="BD5" i="3" s="1"/>
  <c r="BE6" i="3" s="1"/>
  <c r="BF7" i="3" s="1"/>
  <c r="BG8" i="3" s="1"/>
  <c r="BH9" i="3" s="1"/>
  <c r="BI10" i="3" s="1"/>
  <c r="BJ11" i="3" s="1"/>
  <c r="BK12" i="3" s="1"/>
  <c r="BL13" i="3" s="1"/>
  <c r="BM14" i="3" s="1"/>
  <c r="BN15" i="3" s="1"/>
  <c r="BO16" i="3" s="1"/>
  <c r="BP17" i="3" s="1"/>
  <c r="BQ18" i="3" s="1"/>
  <c r="BR19" i="3" s="1"/>
  <c r="BS20" i="3" s="1"/>
  <c r="BT21" i="3" s="1"/>
  <c r="BU22" i="3" s="1"/>
  <c r="BV23" i="3" s="1"/>
  <c r="BW24" i="3" s="1"/>
  <c r="BX25" i="3" s="1"/>
  <c r="BY26" i="3" s="1"/>
  <c r="BZ27" i="3" s="1"/>
  <c r="CA28" i="3" s="1"/>
  <c r="CB29" i="3" s="1"/>
  <c r="CC30" i="3" s="1"/>
  <c r="CD31" i="3" s="1"/>
  <c r="J19" i="3"/>
  <c r="K20" i="3" s="1"/>
  <c r="L21" i="3" s="1"/>
  <c r="M22" i="3" s="1"/>
  <c r="N23" i="3" s="1"/>
  <c r="O24" i="3" s="1"/>
  <c r="P25" i="3" s="1"/>
  <c r="Q26" i="3" s="1"/>
  <c r="R27" i="3" s="1"/>
  <c r="S28" i="3" s="1"/>
  <c r="T29" i="3" s="1"/>
  <c r="U30" i="3" s="1"/>
  <c r="V31" i="3" s="1"/>
  <c r="W32" i="3" s="1"/>
  <c r="X33" i="3" s="1"/>
  <c r="Y5" i="3" s="1"/>
  <c r="Z6" i="3" s="1"/>
  <c r="AA7" i="3" s="1"/>
  <c r="AB8" i="3" s="1"/>
  <c r="AC9" i="3" s="1"/>
  <c r="AD10" i="3" s="1"/>
  <c r="AE11" i="3" s="1"/>
  <c r="AF12" i="3" s="1"/>
  <c r="AG13" i="3" s="1"/>
  <c r="AH14" i="3" s="1"/>
  <c r="AI15" i="3" s="1"/>
  <c r="AJ16" i="3" s="1"/>
  <c r="AK17" i="3" s="1"/>
  <c r="AL18" i="3" s="1"/>
  <c r="AM19" i="3" s="1"/>
  <c r="AN20" i="3" s="1"/>
  <c r="AO21" i="3" s="1"/>
  <c r="AP22" i="3" s="1"/>
  <c r="AQ23" i="3" s="1"/>
  <c r="AR24" i="3" s="1"/>
  <c r="AS25" i="3" s="1"/>
  <c r="AT26" i="3" s="1"/>
  <c r="AU27" i="3" s="1"/>
  <c r="AV28" i="3" s="1"/>
  <c r="AW29" i="3" s="1"/>
  <c r="AX30" i="3" s="1"/>
  <c r="AY31" i="3" s="1"/>
  <c r="AZ32" i="3" s="1"/>
  <c r="BA33" i="3" s="1"/>
  <c r="BB5" i="3" s="1"/>
  <c r="BC6" i="3" s="1"/>
  <c r="BD7" i="3" s="1"/>
  <c r="BE8" i="3" s="1"/>
  <c r="BF9" i="3" s="1"/>
  <c r="BG10" i="3" s="1"/>
  <c r="BH11" i="3" s="1"/>
  <c r="BI12" i="3" s="1"/>
  <c r="BJ13" i="3" s="1"/>
  <c r="BK14" i="3" s="1"/>
  <c r="BL15" i="3" s="1"/>
  <c r="BM16" i="3" s="1"/>
  <c r="BN17" i="3" s="1"/>
  <c r="BO18" i="3" s="1"/>
  <c r="BP19" i="3" s="1"/>
  <c r="BQ20" i="3" s="1"/>
  <c r="BR21" i="3" s="1"/>
  <c r="BS22" i="3" s="1"/>
  <c r="BT23" i="3" s="1"/>
  <c r="BU24" i="3" s="1"/>
  <c r="BV25" i="3" s="1"/>
  <c r="BW26" i="3" s="1"/>
  <c r="BX27" i="3" s="1"/>
  <c r="BY28" i="3" s="1"/>
  <c r="BZ29" i="3" s="1"/>
  <c r="CA30" i="3" s="1"/>
  <c r="CB31" i="3" s="1"/>
  <c r="CC32" i="3" s="1"/>
  <c r="CD33" i="3" s="1"/>
  <c r="N19" i="3"/>
  <c r="O20" i="3" s="1"/>
  <c r="P21" i="3" s="1"/>
  <c r="Q22" i="3" s="1"/>
  <c r="R23" i="3" s="1"/>
  <c r="S24" i="3" s="1"/>
  <c r="T25" i="3" s="1"/>
  <c r="U26" i="3" s="1"/>
  <c r="V27" i="3" s="1"/>
  <c r="W28" i="3" s="1"/>
  <c r="X29" i="3" s="1"/>
  <c r="Y30" i="3" s="1"/>
  <c r="Z31" i="3" s="1"/>
  <c r="AA32" i="3" s="1"/>
  <c r="AB33" i="3" s="1"/>
  <c r="AC5" i="3" s="1"/>
  <c r="AD6" i="3" s="1"/>
  <c r="AE7" i="3" s="1"/>
  <c r="AF8" i="3" s="1"/>
  <c r="AG9" i="3" s="1"/>
  <c r="AH10" i="3" s="1"/>
  <c r="AI11" i="3" s="1"/>
  <c r="AJ12" i="3" s="1"/>
  <c r="AK13" i="3" s="1"/>
  <c r="AL14" i="3" s="1"/>
  <c r="AM15" i="3" s="1"/>
  <c r="AN16" i="3" s="1"/>
  <c r="AO17" i="3" s="1"/>
  <c r="AP18" i="3" s="1"/>
  <c r="AQ19" i="3" s="1"/>
  <c r="AR20" i="3" s="1"/>
  <c r="AS21" i="3" s="1"/>
  <c r="AT22" i="3" s="1"/>
  <c r="AU23" i="3" s="1"/>
  <c r="AV24" i="3" s="1"/>
  <c r="AW25" i="3" s="1"/>
  <c r="AX26" i="3" s="1"/>
  <c r="AY27" i="3" s="1"/>
  <c r="AZ28" i="3" s="1"/>
  <c r="BA29" i="3" s="1"/>
  <c r="BB30" i="3" s="1"/>
  <c r="BC31" i="3" s="1"/>
  <c r="BD32" i="3" s="1"/>
  <c r="BE33" i="3" s="1"/>
  <c r="BF5" i="3" s="1"/>
  <c r="BG6" i="3" s="1"/>
  <c r="BH7" i="3" s="1"/>
  <c r="BI8" i="3" s="1"/>
  <c r="BJ9" i="3" s="1"/>
  <c r="BK10" i="3" s="1"/>
  <c r="BL11" i="3" s="1"/>
  <c r="BM12" i="3" s="1"/>
  <c r="BN13" i="3" s="1"/>
  <c r="BO14" i="3" s="1"/>
  <c r="BP15" i="3" s="1"/>
  <c r="BQ16" i="3" s="1"/>
  <c r="BR17" i="3" s="1"/>
  <c r="BS18" i="3" s="1"/>
  <c r="BT19" i="3" s="1"/>
  <c r="BU20" i="3" s="1"/>
  <c r="BV21" i="3" s="1"/>
  <c r="BW22" i="3" s="1"/>
  <c r="BX23" i="3" s="1"/>
  <c r="BY24" i="3" s="1"/>
  <c r="BZ25" i="3" s="1"/>
  <c r="CA26" i="3" s="1"/>
  <c r="CB27" i="3" s="1"/>
  <c r="CC28" i="3" s="1"/>
  <c r="CD29" i="3" s="1"/>
  <c r="I19" i="3"/>
  <c r="J20" i="3" s="1"/>
  <c r="K21" i="3" s="1"/>
  <c r="L22" i="3" s="1"/>
  <c r="M23" i="3" s="1"/>
  <c r="N24" i="3" s="1"/>
  <c r="O25" i="3" s="1"/>
  <c r="P26" i="3" s="1"/>
  <c r="Q27" i="3" s="1"/>
  <c r="R28" i="3" s="1"/>
  <c r="S29" i="3" s="1"/>
  <c r="T30" i="3" s="1"/>
  <c r="U31" i="3" s="1"/>
  <c r="V32" i="3" s="1"/>
  <c r="W33" i="3" s="1"/>
  <c r="X5" i="3" s="1"/>
  <c r="Y6" i="3" s="1"/>
  <c r="Z7" i="3" s="1"/>
  <c r="AA8" i="3" s="1"/>
  <c r="AB9" i="3" s="1"/>
  <c r="AC10" i="3" s="1"/>
  <c r="AD11" i="3" s="1"/>
  <c r="AE12" i="3" s="1"/>
  <c r="AF13" i="3" s="1"/>
  <c r="AG14" i="3" s="1"/>
  <c r="AH15" i="3" s="1"/>
  <c r="AI16" i="3" s="1"/>
  <c r="AJ17" i="3" s="1"/>
  <c r="AK18" i="3" s="1"/>
  <c r="AL19" i="3" s="1"/>
  <c r="AM20" i="3" s="1"/>
  <c r="AN21" i="3" s="1"/>
  <c r="AO22" i="3" s="1"/>
  <c r="AP23" i="3" s="1"/>
  <c r="AQ24" i="3" s="1"/>
  <c r="AR25" i="3" s="1"/>
  <c r="AS26" i="3" s="1"/>
  <c r="AT27" i="3" s="1"/>
  <c r="AU28" i="3" s="1"/>
  <c r="AV29" i="3" s="1"/>
  <c r="AW30" i="3" s="1"/>
  <c r="AX31" i="3" s="1"/>
  <c r="AY32" i="3" s="1"/>
  <c r="AZ33" i="3" s="1"/>
  <c r="BA5" i="3" s="1"/>
  <c r="BB6" i="3" s="1"/>
  <c r="BC7" i="3" s="1"/>
  <c r="BD8" i="3" s="1"/>
  <c r="BE9" i="3" s="1"/>
  <c r="BF10" i="3" s="1"/>
  <c r="BG11" i="3" s="1"/>
  <c r="BH12" i="3" s="1"/>
  <c r="BI13" i="3" s="1"/>
  <c r="BJ14" i="3" s="1"/>
  <c r="BK15" i="3" s="1"/>
  <c r="BL16" i="3" s="1"/>
  <c r="BM17" i="3" s="1"/>
  <c r="BN18" i="3" s="1"/>
  <c r="BO19" i="3" s="1"/>
  <c r="BP20" i="3" s="1"/>
  <c r="BQ21" i="3" s="1"/>
  <c r="BR22" i="3" s="1"/>
  <c r="BS23" i="3" s="1"/>
  <c r="BT24" i="3" s="1"/>
  <c r="BU25" i="3" s="1"/>
  <c r="BV26" i="3" s="1"/>
  <c r="BW27" i="3" s="1"/>
  <c r="BX28" i="3" s="1"/>
  <c r="BY29" i="3" s="1"/>
  <c r="BZ30" i="3" s="1"/>
  <c r="CA31" i="3" s="1"/>
  <c r="CB32" i="3" s="1"/>
  <c r="CC33" i="3" s="1"/>
  <c r="CD5" i="3" s="1"/>
  <c r="M19" i="3"/>
  <c r="N20" i="3" s="1"/>
  <c r="O21" i="3" s="1"/>
  <c r="P22" i="3" s="1"/>
  <c r="Q23" i="3" s="1"/>
  <c r="R24" i="3" s="1"/>
  <c r="S25" i="3" s="1"/>
  <c r="T26" i="3" s="1"/>
  <c r="U27" i="3" s="1"/>
  <c r="V28" i="3" s="1"/>
  <c r="W29" i="3" s="1"/>
  <c r="X30" i="3" s="1"/>
  <c r="Y31" i="3" s="1"/>
  <c r="Z32" i="3" s="1"/>
  <c r="AA33" i="3" s="1"/>
  <c r="AB5" i="3" s="1"/>
  <c r="AC6" i="3" s="1"/>
  <c r="AD7" i="3" s="1"/>
  <c r="AE8" i="3" s="1"/>
  <c r="AF9" i="3" s="1"/>
  <c r="AG10" i="3" s="1"/>
  <c r="AH11" i="3" s="1"/>
  <c r="AI12" i="3" s="1"/>
  <c r="AJ13" i="3" s="1"/>
  <c r="AK14" i="3" s="1"/>
  <c r="AL15" i="3" s="1"/>
  <c r="AM16" i="3" s="1"/>
  <c r="AN17" i="3" s="1"/>
  <c r="AO18" i="3" s="1"/>
  <c r="AP19" i="3" s="1"/>
  <c r="AQ20" i="3" s="1"/>
  <c r="AR21" i="3" s="1"/>
  <c r="AS22" i="3" s="1"/>
  <c r="AT23" i="3" s="1"/>
  <c r="AU24" i="3" s="1"/>
  <c r="AV25" i="3" s="1"/>
  <c r="AW26" i="3" s="1"/>
  <c r="AX27" i="3" s="1"/>
  <c r="AY28" i="3" s="1"/>
  <c r="AZ29" i="3" s="1"/>
  <c r="BA30" i="3" s="1"/>
  <c r="BB31" i="3" s="1"/>
  <c r="BC32" i="3" s="1"/>
  <c r="BD33" i="3" s="1"/>
  <c r="BE5" i="3" s="1"/>
  <c r="BF6" i="3" s="1"/>
  <c r="BG7" i="3" s="1"/>
  <c r="BH8" i="3" s="1"/>
  <c r="BI9" i="3" s="1"/>
  <c r="BJ10" i="3" s="1"/>
  <c r="BK11" i="3" s="1"/>
  <c r="BL12" i="3" s="1"/>
  <c r="BM13" i="3" s="1"/>
  <c r="BN14" i="3" s="1"/>
  <c r="BO15" i="3" s="1"/>
  <c r="BP16" i="3" s="1"/>
  <c r="BQ17" i="3" s="1"/>
  <c r="BR18" i="3" s="1"/>
  <c r="BS19" i="3" s="1"/>
  <c r="BT20" i="3" s="1"/>
  <c r="BU21" i="3" s="1"/>
  <c r="BV22" i="3" s="1"/>
  <c r="BW23" i="3" s="1"/>
  <c r="BX24" i="3" s="1"/>
  <c r="BY25" i="3" s="1"/>
  <c r="BZ26" i="3" s="1"/>
  <c r="CA27" i="3" s="1"/>
  <c r="CB28" i="3" s="1"/>
  <c r="CC29" i="3" s="1"/>
  <c r="CD30" i="3" s="1"/>
  <c r="H19" i="3"/>
  <c r="D19" i="3"/>
  <c r="F19" i="3"/>
  <c r="E19" i="3"/>
  <c r="C19" i="3"/>
  <c r="G19" i="3"/>
  <c r="A19" i="3"/>
  <c r="B19" i="3"/>
  <c r="D106" i="3"/>
  <c r="D105" i="3"/>
  <c r="C116" i="3"/>
  <c r="A116" i="3" s="1"/>
  <c r="C108" i="3"/>
  <c r="A108" i="3" s="1"/>
  <c r="D107" i="3"/>
  <c r="C117" i="3"/>
  <c r="A117" i="3" s="1"/>
  <c r="E264" i="2"/>
  <c r="E265" i="2"/>
  <c r="E260" i="2"/>
  <c r="E268" i="2"/>
  <c r="E272" i="2"/>
  <c r="E261" i="2"/>
  <c r="E269" i="2"/>
  <c r="E258" i="2"/>
  <c r="E262" i="2"/>
  <c r="E266" i="2"/>
  <c r="E270" i="2"/>
  <c r="E259" i="2"/>
  <c r="E263" i="2"/>
  <c r="E267" i="2"/>
  <c r="E271" i="2"/>
  <c r="B269" i="2"/>
  <c r="D263" i="2"/>
  <c r="D271" i="2"/>
  <c r="B264" i="2"/>
  <c r="B272" i="2"/>
  <c r="B263" i="2"/>
  <c r="B271" i="2"/>
  <c r="D261" i="2"/>
  <c r="D269" i="2"/>
  <c r="D266" i="2"/>
  <c r="D258" i="2"/>
  <c r="D260" i="2"/>
  <c r="D264" i="2"/>
  <c r="D268" i="2"/>
  <c r="D272" i="2"/>
  <c r="D270" i="2"/>
  <c r="D259" i="2"/>
  <c r="D267" i="2"/>
  <c r="B260" i="2"/>
  <c r="B268" i="2"/>
  <c r="B261" i="2"/>
  <c r="B259" i="2"/>
  <c r="B267" i="2"/>
  <c r="D265" i="2"/>
  <c r="B265" i="2"/>
  <c r="D262" i="2"/>
  <c r="B258" i="2"/>
  <c r="B262" i="2"/>
  <c r="B266" i="2"/>
  <c r="B270" i="2"/>
  <c r="G257" i="2" l="1"/>
  <c r="F257" i="2"/>
  <c r="H270" i="2"/>
  <c r="H266" i="2"/>
  <c r="H262" i="2"/>
  <c r="H258" i="2"/>
  <c r="H265" i="2"/>
  <c r="H267" i="2"/>
  <c r="H259" i="2"/>
  <c r="H261" i="2"/>
  <c r="H268" i="2"/>
  <c r="H260" i="2"/>
  <c r="H271" i="2"/>
  <c r="H263" i="2"/>
  <c r="H272" i="2"/>
  <c r="H264" i="2"/>
  <c r="H269" i="2"/>
  <c r="C274" i="2"/>
  <c r="F274" i="2" s="1"/>
  <c r="D257" i="2"/>
  <c r="C257" i="2"/>
  <c r="B257" i="2"/>
  <c r="E257" i="2"/>
  <c r="C266" i="2"/>
  <c r="C265" i="2"/>
  <c r="C272" i="2"/>
  <c r="C270" i="2"/>
  <c r="C264" i="2"/>
  <c r="C261" i="2"/>
  <c r="C268" i="2"/>
  <c r="C263" i="2"/>
  <c r="C271" i="2"/>
  <c r="C267" i="2"/>
  <c r="C259" i="2"/>
  <c r="C260" i="2"/>
  <c r="C258" i="2"/>
  <c r="C262" i="2"/>
  <c r="C269" i="2"/>
  <c r="O19" i="3"/>
  <c r="P20" i="3" s="1"/>
  <c r="Q21" i="3" s="1"/>
  <c r="R22" i="3" s="1"/>
  <c r="S23" i="3" s="1"/>
  <c r="T24" i="3" s="1"/>
  <c r="U25" i="3" s="1"/>
  <c r="V26" i="3" s="1"/>
  <c r="W27" i="3" s="1"/>
  <c r="X28" i="3" s="1"/>
  <c r="Y29" i="3" s="1"/>
  <c r="Z30" i="3" s="1"/>
  <c r="AA31" i="3" s="1"/>
  <c r="AB32" i="3" s="1"/>
  <c r="AC33" i="3" s="1"/>
  <c r="AD5" i="3" s="1"/>
  <c r="AE6" i="3" s="1"/>
  <c r="AF7" i="3" s="1"/>
  <c r="AG8" i="3" s="1"/>
  <c r="AH9" i="3" s="1"/>
  <c r="AI10" i="3" s="1"/>
  <c r="AJ11" i="3" s="1"/>
  <c r="AK12" i="3" s="1"/>
  <c r="AL13" i="3" s="1"/>
  <c r="AM14" i="3" s="1"/>
  <c r="AN15" i="3" s="1"/>
  <c r="AO16" i="3" s="1"/>
  <c r="AP17" i="3" s="1"/>
  <c r="AQ18" i="3" s="1"/>
  <c r="AR19" i="3" s="1"/>
  <c r="AS20" i="3" s="1"/>
  <c r="AT21" i="3" s="1"/>
  <c r="AU22" i="3" s="1"/>
  <c r="AV23" i="3" s="1"/>
  <c r="AW24" i="3" s="1"/>
  <c r="AX25" i="3" s="1"/>
  <c r="AY26" i="3" s="1"/>
  <c r="AZ27" i="3" s="1"/>
  <c r="BA28" i="3" s="1"/>
  <c r="BB29" i="3" s="1"/>
  <c r="BC30" i="3" s="1"/>
  <c r="BD31" i="3" s="1"/>
  <c r="BE32" i="3" s="1"/>
  <c r="BF33" i="3" s="1"/>
  <c r="BG5" i="3" s="1"/>
  <c r="BH6" i="3" s="1"/>
  <c r="BI7" i="3" s="1"/>
  <c r="BJ8" i="3" s="1"/>
  <c r="BK9" i="3" s="1"/>
  <c r="BL10" i="3" s="1"/>
  <c r="BM11" i="3" s="1"/>
  <c r="BN12" i="3" s="1"/>
  <c r="BO13" i="3" s="1"/>
  <c r="BP14" i="3" s="1"/>
  <c r="BQ15" i="3" s="1"/>
  <c r="BR16" i="3" s="1"/>
  <c r="BS17" i="3" s="1"/>
  <c r="BT18" i="3" s="1"/>
  <c r="BU19" i="3" s="1"/>
  <c r="BV20" i="3" s="1"/>
  <c r="BW21" i="3" s="1"/>
  <c r="BX22" i="3" s="1"/>
  <c r="BY23" i="3" s="1"/>
  <c r="BZ24" i="3" s="1"/>
  <c r="CA25" i="3" s="1"/>
  <c r="CB26" i="3" s="1"/>
  <c r="CC27" i="3" s="1"/>
  <c r="CD28" i="3" s="1"/>
  <c r="A20" i="3"/>
  <c r="B20" i="3"/>
  <c r="G20" i="3"/>
  <c r="H20" i="3"/>
  <c r="E20" i="3"/>
  <c r="D20" i="3"/>
  <c r="C20" i="3"/>
  <c r="F20" i="3"/>
  <c r="I20" i="3"/>
  <c r="D116" i="3"/>
  <c r="D108" i="3"/>
  <c r="C118" i="3"/>
  <c r="A118" i="3" s="1"/>
  <c r="D117" i="3"/>
  <c r="C127" i="3"/>
  <c r="A127" i="3" s="1"/>
  <c r="E283" i="2"/>
  <c r="E284" i="2"/>
  <c r="E279" i="2"/>
  <c r="E287" i="2"/>
  <c r="E276" i="2"/>
  <c r="E280" i="2"/>
  <c r="E288" i="2"/>
  <c r="E277" i="2"/>
  <c r="E281" i="2"/>
  <c r="E285" i="2"/>
  <c r="E289" i="2"/>
  <c r="E278" i="2"/>
  <c r="E282" i="2"/>
  <c r="E286" i="2"/>
  <c r="E290" i="2"/>
  <c r="B279" i="2"/>
  <c r="D277" i="2"/>
  <c r="D290" i="2"/>
  <c r="B284" i="2"/>
  <c r="D276" i="2"/>
  <c r="D289" i="2"/>
  <c r="B281" i="2"/>
  <c r="B283" i="2"/>
  <c r="B278" i="2"/>
  <c r="B282" i="2"/>
  <c r="B286" i="2"/>
  <c r="B290" i="2"/>
  <c r="B285" i="2"/>
  <c r="D288" i="2"/>
  <c r="B280" i="2"/>
  <c r="D278" i="2"/>
  <c r="D279" i="2"/>
  <c r="D283" i="2"/>
  <c r="D287" i="2"/>
  <c r="B276" i="2"/>
  <c r="B277" i="2"/>
  <c r="D284" i="2"/>
  <c r="D285" i="2"/>
  <c r="D286" i="2"/>
  <c r="D280" i="2"/>
  <c r="D281" i="2"/>
  <c r="D282" i="2"/>
  <c r="B287" i="2"/>
  <c r="B288" i="2"/>
  <c r="B289" i="2"/>
  <c r="F275" i="2" l="1"/>
  <c r="G275" i="2"/>
  <c r="H289" i="2"/>
  <c r="H288" i="2"/>
  <c r="H287" i="2"/>
  <c r="H277" i="2"/>
  <c r="H276" i="2"/>
  <c r="H280" i="2"/>
  <c r="H285" i="2"/>
  <c r="H290" i="2"/>
  <c r="H286" i="2"/>
  <c r="H282" i="2"/>
  <c r="H278" i="2"/>
  <c r="H283" i="2"/>
  <c r="H281" i="2"/>
  <c r="H284" i="2"/>
  <c r="H279" i="2"/>
  <c r="C275" i="2"/>
  <c r="C292" i="2"/>
  <c r="F292" i="2" s="1"/>
  <c r="D275" i="2"/>
  <c r="B275" i="2"/>
  <c r="E275" i="2"/>
  <c r="C281" i="2"/>
  <c r="C286" i="2"/>
  <c r="C280" i="2"/>
  <c r="C284" i="2"/>
  <c r="C282" i="2"/>
  <c r="C285" i="2"/>
  <c r="C290" i="2"/>
  <c r="C287" i="2"/>
  <c r="C288" i="2"/>
  <c r="C276" i="2"/>
  <c r="C278" i="2"/>
  <c r="C279" i="2"/>
  <c r="C277" i="2"/>
  <c r="C283" i="2"/>
  <c r="C289" i="2"/>
  <c r="G21" i="3"/>
  <c r="F21" i="3"/>
  <c r="A21" i="3"/>
  <c r="B21" i="3"/>
  <c r="D21" i="3"/>
  <c r="I21" i="3"/>
  <c r="H21" i="3"/>
  <c r="J21" i="3"/>
  <c r="E21" i="3"/>
  <c r="C21" i="3"/>
  <c r="D118" i="3"/>
  <c r="C128" i="3"/>
  <c r="A128" i="3" s="1"/>
  <c r="D127" i="3"/>
  <c r="E302" i="2"/>
  <c r="E303" i="2"/>
  <c r="E298" i="2"/>
  <c r="E306" i="2"/>
  <c r="E294" i="2"/>
  <c r="E295" i="2"/>
  <c r="E299" i="2"/>
  <c r="E307" i="2"/>
  <c r="E296" i="2"/>
  <c r="E300" i="2"/>
  <c r="E304" i="2"/>
  <c r="E308" i="2"/>
  <c r="E297" i="2"/>
  <c r="E301" i="2"/>
  <c r="E305" i="2"/>
  <c r="D303" i="2"/>
  <c r="D307" i="2"/>
  <c r="B299" i="2"/>
  <c r="D295" i="2"/>
  <c r="D298" i="2"/>
  <c r="D306" i="2"/>
  <c r="D300" i="2"/>
  <c r="B294" i="2"/>
  <c r="B298" i="2"/>
  <c r="B302" i="2"/>
  <c r="B307" i="2"/>
  <c r="D299" i="2"/>
  <c r="D305" i="2"/>
  <c r="D297" i="2"/>
  <c r="D301" i="2"/>
  <c r="B295" i="2"/>
  <c r="B303" i="2"/>
  <c r="D294" i="2"/>
  <c r="D302" i="2"/>
  <c r="B308" i="2"/>
  <c r="B306" i="2"/>
  <c r="D304" i="2"/>
  <c r="B296" i="2"/>
  <c r="D308" i="2"/>
  <c r="B300" i="2"/>
  <c r="B304" i="2"/>
  <c r="D296" i="2"/>
  <c r="B297" i="2"/>
  <c r="B301" i="2"/>
  <c r="B305" i="2"/>
  <c r="F293" i="2" l="1"/>
  <c r="G293" i="2"/>
  <c r="H305" i="2"/>
  <c r="H301" i="2"/>
  <c r="H297" i="2"/>
  <c r="H304" i="2"/>
  <c r="H300" i="2"/>
  <c r="H296" i="2"/>
  <c r="H306" i="2"/>
  <c r="H308" i="2"/>
  <c r="H303" i="2"/>
  <c r="H295" i="2"/>
  <c r="H307" i="2"/>
  <c r="H302" i="2"/>
  <c r="H298" i="2"/>
  <c r="H294" i="2"/>
  <c r="H299" i="2"/>
  <c r="E293" i="2"/>
  <c r="D293" i="2"/>
  <c r="C310" i="2"/>
  <c r="F310" i="2" s="1"/>
  <c r="C293" i="2"/>
  <c r="B293" i="2"/>
  <c r="C301" i="2"/>
  <c r="C308" i="2"/>
  <c r="C294" i="2"/>
  <c r="C296" i="2"/>
  <c r="C295" i="2"/>
  <c r="C307" i="2"/>
  <c r="C305" i="2"/>
  <c r="C297" i="2"/>
  <c r="C303" i="2"/>
  <c r="C306" i="2"/>
  <c r="C304" i="2"/>
  <c r="C299" i="2"/>
  <c r="C298" i="2"/>
  <c r="C302" i="2"/>
  <c r="C300" i="2"/>
  <c r="K22" i="3"/>
  <c r="I22" i="3"/>
  <c r="C22" i="3"/>
  <c r="D22" i="3"/>
  <c r="J22" i="3"/>
  <c r="A22" i="3"/>
  <c r="B22" i="3"/>
  <c r="F22" i="3"/>
  <c r="E22" i="3"/>
  <c r="G22" i="3"/>
  <c r="H22" i="3"/>
  <c r="C138" i="3"/>
  <c r="A138" i="3" s="1"/>
  <c r="D128" i="3"/>
  <c r="E321" i="2"/>
  <c r="E322" i="2"/>
  <c r="E317" i="2"/>
  <c r="E325" i="2"/>
  <c r="E313" i="2"/>
  <c r="E314" i="2"/>
  <c r="E318" i="2"/>
  <c r="E326" i="2"/>
  <c r="E315" i="2"/>
  <c r="E319" i="2"/>
  <c r="E323" i="2"/>
  <c r="E312" i="2"/>
  <c r="E316" i="2"/>
  <c r="E320" i="2"/>
  <c r="E324" i="2"/>
  <c r="B326" i="2"/>
  <c r="B321" i="2"/>
  <c r="D313" i="2"/>
  <c r="D321" i="2"/>
  <c r="B313" i="2"/>
  <c r="D319" i="2"/>
  <c r="D314" i="2"/>
  <c r="B322" i="2"/>
  <c r="B318" i="2"/>
  <c r="D326" i="2"/>
  <c r="B314" i="2"/>
  <c r="D322" i="2"/>
  <c r="D320" i="2"/>
  <c r="D315" i="2"/>
  <c r="B323" i="2"/>
  <c r="B319" i="2"/>
  <c r="D324" i="2"/>
  <c r="D318" i="2"/>
  <c r="B317" i="2"/>
  <c r="D317" i="2"/>
  <c r="D325" i="2"/>
  <c r="B315" i="2"/>
  <c r="D323" i="2"/>
  <c r="B325" i="2"/>
  <c r="D316" i="2"/>
  <c r="D312" i="2"/>
  <c r="B312" i="2"/>
  <c r="B316" i="2"/>
  <c r="B320" i="2"/>
  <c r="B324" i="2"/>
  <c r="G311" i="2" l="1"/>
  <c r="F311" i="2"/>
  <c r="H324" i="2"/>
  <c r="H320" i="2"/>
  <c r="H316" i="2"/>
  <c r="H312" i="2"/>
  <c r="H325" i="2"/>
  <c r="H315" i="2"/>
  <c r="H317" i="2"/>
  <c r="H319" i="2"/>
  <c r="H323" i="2"/>
  <c r="H314" i="2"/>
  <c r="H318" i="2"/>
  <c r="H322" i="2"/>
  <c r="H313" i="2"/>
  <c r="H321" i="2"/>
  <c r="H326" i="2"/>
  <c r="C328" i="2"/>
  <c r="F328" i="2" s="1"/>
  <c r="B311" i="2"/>
  <c r="E311" i="2"/>
  <c r="D311" i="2"/>
  <c r="C311" i="2"/>
  <c r="C322" i="2"/>
  <c r="C317" i="2"/>
  <c r="C319" i="2"/>
  <c r="C321" i="2"/>
  <c r="C326" i="2"/>
  <c r="C315" i="2"/>
  <c r="C316" i="2"/>
  <c r="C313" i="2"/>
  <c r="C324" i="2"/>
  <c r="C312" i="2"/>
  <c r="C323" i="2"/>
  <c r="C325" i="2"/>
  <c r="C314" i="2"/>
  <c r="C320" i="2"/>
  <c r="C318" i="2"/>
  <c r="H23" i="3"/>
  <c r="C23" i="3"/>
  <c r="L23" i="3"/>
  <c r="A23" i="3"/>
  <c r="B23" i="3"/>
  <c r="D23" i="3"/>
  <c r="G23" i="3"/>
  <c r="K23" i="3"/>
  <c r="J23" i="3"/>
  <c r="I23" i="3"/>
  <c r="E23" i="3"/>
  <c r="F23" i="3"/>
  <c r="D138" i="3"/>
  <c r="C148" i="3"/>
  <c r="A148" i="3" s="1"/>
  <c r="E340" i="2"/>
  <c r="E341" i="2"/>
  <c r="E336" i="2"/>
  <c r="E344" i="2"/>
  <c r="E332" i="2"/>
  <c r="E333" i="2"/>
  <c r="E337" i="2"/>
  <c r="E330" i="2"/>
  <c r="E334" i="2"/>
  <c r="E338" i="2"/>
  <c r="E342" i="2"/>
  <c r="E331" i="2"/>
  <c r="E335" i="2"/>
  <c r="E339" i="2"/>
  <c r="E343" i="2"/>
  <c r="D335" i="2"/>
  <c r="D333" i="2"/>
  <c r="B330" i="2"/>
  <c r="B331" i="2"/>
  <c r="B339" i="2"/>
  <c r="D343" i="2"/>
  <c r="D334" i="2"/>
  <c r="D330" i="2"/>
  <c r="B341" i="2"/>
  <c r="B333" i="2"/>
  <c r="B340" i="2"/>
  <c r="B342" i="2"/>
  <c r="D332" i="2"/>
  <c r="D336" i="2"/>
  <c r="D340" i="2"/>
  <c r="D344" i="2"/>
  <c r="D337" i="2"/>
  <c r="D338" i="2"/>
  <c r="D339" i="2"/>
  <c r="B332" i="2"/>
  <c r="B335" i="2"/>
  <c r="B336" i="2"/>
  <c r="D331" i="2"/>
  <c r="B343" i="2"/>
  <c r="B334" i="2"/>
  <c r="D341" i="2"/>
  <c r="B337" i="2"/>
  <c r="B344" i="2"/>
  <c r="B338" i="2"/>
  <c r="D342" i="2"/>
  <c r="F329" i="2" l="1"/>
  <c r="G329" i="2"/>
  <c r="H338" i="2"/>
  <c r="H344" i="2"/>
  <c r="H337" i="2"/>
  <c r="H334" i="2"/>
  <c r="H343" i="2"/>
  <c r="H336" i="2"/>
  <c r="H335" i="2"/>
  <c r="H332" i="2"/>
  <c r="H342" i="2"/>
  <c r="H340" i="2"/>
  <c r="H333" i="2"/>
  <c r="H341" i="2"/>
  <c r="H339" i="2"/>
  <c r="H331" i="2"/>
  <c r="H330" i="2"/>
  <c r="C329" i="2"/>
  <c r="C346" i="2"/>
  <c r="F346" i="2" s="1"/>
  <c r="B329" i="2"/>
  <c r="E329" i="2"/>
  <c r="D329" i="2"/>
  <c r="C334" i="2"/>
  <c r="C332" i="2"/>
  <c r="C344" i="2"/>
  <c r="C339" i="2"/>
  <c r="C331" i="2"/>
  <c r="C336" i="2"/>
  <c r="C340" i="2"/>
  <c r="C330" i="2"/>
  <c r="C338" i="2"/>
  <c r="C343" i="2"/>
  <c r="C333" i="2"/>
  <c r="C342" i="2"/>
  <c r="C335" i="2"/>
  <c r="C337" i="2"/>
  <c r="C341" i="2"/>
  <c r="F24" i="3"/>
  <c r="L24" i="3"/>
  <c r="M25" i="3" s="1"/>
  <c r="N26" i="3" s="1"/>
  <c r="O27" i="3" s="1"/>
  <c r="P28" i="3" s="1"/>
  <c r="Q29" i="3" s="1"/>
  <c r="R30" i="3" s="1"/>
  <c r="S31" i="3" s="1"/>
  <c r="T32" i="3" s="1"/>
  <c r="U33" i="3" s="1"/>
  <c r="V5" i="3" s="1"/>
  <c r="W6" i="3" s="1"/>
  <c r="X7" i="3" s="1"/>
  <c r="Y8" i="3" s="1"/>
  <c r="Z9" i="3" s="1"/>
  <c r="AA10" i="3" s="1"/>
  <c r="AB11" i="3" s="1"/>
  <c r="AC12" i="3" s="1"/>
  <c r="AD13" i="3" s="1"/>
  <c r="AE14" i="3" s="1"/>
  <c r="AF15" i="3" s="1"/>
  <c r="AG16" i="3" s="1"/>
  <c r="AH17" i="3" s="1"/>
  <c r="AI18" i="3" s="1"/>
  <c r="AJ19" i="3" s="1"/>
  <c r="AK20" i="3" s="1"/>
  <c r="AL21" i="3" s="1"/>
  <c r="AM22" i="3" s="1"/>
  <c r="AN23" i="3" s="1"/>
  <c r="AO24" i="3" s="1"/>
  <c r="AP25" i="3" s="1"/>
  <c r="AQ26" i="3" s="1"/>
  <c r="AR27" i="3" s="1"/>
  <c r="AS28" i="3" s="1"/>
  <c r="AT29" i="3" s="1"/>
  <c r="AU30" i="3" s="1"/>
  <c r="AV31" i="3" s="1"/>
  <c r="AW32" i="3" s="1"/>
  <c r="AX33" i="3" s="1"/>
  <c r="AY5" i="3" s="1"/>
  <c r="AZ6" i="3" s="1"/>
  <c r="BA7" i="3" s="1"/>
  <c r="BB8" i="3" s="1"/>
  <c r="BC9" i="3" s="1"/>
  <c r="BD10" i="3" s="1"/>
  <c r="BE11" i="3" s="1"/>
  <c r="BF12" i="3" s="1"/>
  <c r="BG13" i="3" s="1"/>
  <c r="BH14" i="3" s="1"/>
  <c r="BI15" i="3" s="1"/>
  <c r="BJ16" i="3" s="1"/>
  <c r="BK17" i="3" s="1"/>
  <c r="BL18" i="3" s="1"/>
  <c r="BM19" i="3" s="1"/>
  <c r="BN20" i="3" s="1"/>
  <c r="BO21" i="3" s="1"/>
  <c r="BP22" i="3" s="1"/>
  <c r="BQ23" i="3" s="1"/>
  <c r="BR24" i="3" s="1"/>
  <c r="BS25" i="3" s="1"/>
  <c r="BT26" i="3" s="1"/>
  <c r="BU27" i="3" s="1"/>
  <c r="BV28" i="3" s="1"/>
  <c r="BW29" i="3" s="1"/>
  <c r="BX30" i="3" s="1"/>
  <c r="BY31" i="3" s="1"/>
  <c r="BZ32" i="3" s="1"/>
  <c r="CA33" i="3" s="1"/>
  <c r="CB5" i="3" s="1"/>
  <c r="CC6" i="3" s="1"/>
  <c r="CD7" i="3" s="1"/>
  <c r="A24" i="3"/>
  <c r="B24" i="3"/>
  <c r="J24" i="3"/>
  <c r="H24" i="3"/>
  <c r="M24" i="3"/>
  <c r="N25" i="3" s="1"/>
  <c r="O26" i="3" s="1"/>
  <c r="P27" i="3" s="1"/>
  <c r="Q28" i="3" s="1"/>
  <c r="R29" i="3" s="1"/>
  <c r="S30" i="3" s="1"/>
  <c r="T31" i="3" s="1"/>
  <c r="U32" i="3" s="1"/>
  <c r="V33" i="3" s="1"/>
  <c r="W5" i="3" s="1"/>
  <c r="X6" i="3" s="1"/>
  <c r="Y7" i="3" s="1"/>
  <c r="Z8" i="3" s="1"/>
  <c r="AA9" i="3" s="1"/>
  <c r="AB10" i="3" s="1"/>
  <c r="AC11" i="3" s="1"/>
  <c r="AD12" i="3" s="1"/>
  <c r="AE13" i="3" s="1"/>
  <c r="AF14" i="3" s="1"/>
  <c r="AG15" i="3" s="1"/>
  <c r="AH16" i="3" s="1"/>
  <c r="AI17" i="3" s="1"/>
  <c r="AJ18" i="3" s="1"/>
  <c r="AK19" i="3" s="1"/>
  <c r="AL20" i="3" s="1"/>
  <c r="AM21" i="3" s="1"/>
  <c r="AN22" i="3" s="1"/>
  <c r="AO23" i="3" s="1"/>
  <c r="AP24" i="3" s="1"/>
  <c r="AQ25" i="3" s="1"/>
  <c r="AR26" i="3" s="1"/>
  <c r="AS27" i="3" s="1"/>
  <c r="AT28" i="3" s="1"/>
  <c r="AU29" i="3" s="1"/>
  <c r="AV30" i="3" s="1"/>
  <c r="AW31" i="3" s="1"/>
  <c r="AX32" i="3" s="1"/>
  <c r="AY33" i="3" s="1"/>
  <c r="AZ5" i="3" s="1"/>
  <c r="BA6" i="3" s="1"/>
  <c r="BB7" i="3" s="1"/>
  <c r="BC8" i="3" s="1"/>
  <c r="BD9" i="3" s="1"/>
  <c r="BE10" i="3" s="1"/>
  <c r="BF11" i="3" s="1"/>
  <c r="BG12" i="3" s="1"/>
  <c r="BH13" i="3" s="1"/>
  <c r="BI14" i="3" s="1"/>
  <c r="BJ15" i="3" s="1"/>
  <c r="BK16" i="3" s="1"/>
  <c r="BL17" i="3" s="1"/>
  <c r="BM18" i="3" s="1"/>
  <c r="BN19" i="3" s="1"/>
  <c r="BO20" i="3" s="1"/>
  <c r="BP21" i="3" s="1"/>
  <c r="BQ22" i="3" s="1"/>
  <c r="BR23" i="3" s="1"/>
  <c r="BS24" i="3" s="1"/>
  <c r="BT25" i="3" s="1"/>
  <c r="BU26" i="3" s="1"/>
  <c r="BV27" i="3" s="1"/>
  <c r="BW28" i="3" s="1"/>
  <c r="BX29" i="3" s="1"/>
  <c r="BY30" i="3" s="1"/>
  <c r="BZ31" i="3" s="1"/>
  <c r="CA32" i="3" s="1"/>
  <c r="CB33" i="3" s="1"/>
  <c r="CC5" i="3" s="1"/>
  <c r="CD6" i="3" s="1"/>
  <c r="E24" i="3"/>
  <c r="D24" i="3"/>
  <c r="G24" i="3"/>
  <c r="K24" i="3"/>
  <c r="L25" i="3" s="1"/>
  <c r="M26" i="3" s="1"/>
  <c r="N27" i="3" s="1"/>
  <c r="O28" i="3" s="1"/>
  <c r="P29" i="3" s="1"/>
  <c r="Q30" i="3" s="1"/>
  <c r="R31" i="3" s="1"/>
  <c r="S32" i="3" s="1"/>
  <c r="T33" i="3" s="1"/>
  <c r="U5" i="3" s="1"/>
  <c r="V6" i="3" s="1"/>
  <c r="W7" i="3" s="1"/>
  <c r="X8" i="3" s="1"/>
  <c r="Y9" i="3" s="1"/>
  <c r="Z10" i="3" s="1"/>
  <c r="AA11" i="3" s="1"/>
  <c r="AB12" i="3" s="1"/>
  <c r="AC13" i="3" s="1"/>
  <c r="AD14" i="3" s="1"/>
  <c r="AE15" i="3" s="1"/>
  <c r="AF16" i="3" s="1"/>
  <c r="AG17" i="3" s="1"/>
  <c r="AH18" i="3" s="1"/>
  <c r="AI19" i="3" s="1"/>
  <c r="AJ20" i="3" s="1"/>
  <c r="AK21" i="3" s="1"/>
  <c r="AL22" i="3" s="1"/>
  <c r="AM23" i="3" s="1"/>
  <c r="AN24" i="3" s="1"/>
  <c r="AO25" i="3" s="1"/>
  <c r="AP26" i="3" s="1"/>
  <c r="AQ27" i="3" s="1"/>
  <c r="AR28" i="3" s="1"/>
  <c r="AS29" i="3" s="1"/>
  <c r="AT30" i="3" s="1"/>
  <c r="AU31" i="3" s="1"/>
  <c r="AV32" i="3" s="1"/>
  <c r="AW33" i="3" s="1"/>
  <c r="AX5" i="3" s="1"/>
  <c r="AY6" i="3" s="1"/>
  <c r="AZ7" i="3" s="1"/>
  <c r="BA8" i="3" s="1"/>
  <c r="BB9" i="3" s="1"/>
  <c r="BC10" i="3" s="1"/>
  <c r="BD11" i="3" s="1"/>
  <c r="BE12" i="3" s="1"/>
  <c r="BF13" i="3" s="1"/>
  <c r="BG14" i="3" s="1"/>
  <c r="BH15" i="3" s="1"/>
  <c r="BI16" i="3" s="1"/>
  <c r="BJ17" i="3" s="1"/>
  <c r="BK18" i="3" s="1"/>
  <c r="BL19" i="3" s="1"/>
  <c r="BM20" i="3" s="1"/>
  <c r="BN21" i="3" s="1"/>
  <c r="BO22" i="3" s="1"/>
  <c r="BP23" i="3" s="1"/>
  <c r="BQ24" i="3" s="1"/>
  <c r="BR25" i="3" s="1"/>
  <c r="BS26" i="3" s="1"/>
  <c r="BT27" i="3" s="1"/>
  <c r="BU28" i="3" s="1"/>
  <c r="BV29" i="3" s="1"/>
  <c r="BW30" i="3" s="1"/>
  <c r="BX31" i="3" s="1"/>
  <c r="BY32" i="3" s="1"/>
  <c r="BZ33" i="3" s="1"/>
  <c r="CA5" i="3" s="1"/>
  <c r="CB6" i="3" s="1"/>
  <c r="CC7" i="3" s="1"/>
  <c r="CD8" i="3" s="1"/>
  <c r="C24" i="3"/>
  <c r="I24" i="3"/>
  <c r="D148" i="3"/>
  <c r="C158" i="3"/>
  <c r="A158" i="3" s="1"/>
  <c r="E359" i="2"/>
  <c r="E360" i="2"/>
  <c r="E355" i="2"/>
  <c r="E351" i="2"/>
  <c r="E352" i="2"/>
  <c r="E348" i="2"/>
  <c r="E356" i="2"/>
  <c r="E349" i="2"/>
  <c r="E353" i="2"/>
  <c r="E357" i="2"/>
  <c r="E361" i="2"/>
  <c r="E350" i="2"/>
  <c r="E354" i="2"/>
  <c r="E358" i="2"/>
  <c r="E362" i="2"/>
  <c r="D348" i="2"/>
  <c r="B354" i="2"/>
  <c r="D362" i="2"/>
  <c r="B361" i="2"/>
  <c r="B352" i="2"/>
  <c r="B360" i="2"/>
  <c r="B359" i="2"/>
  <c r="B358" i="2"/>
  <c r="D360" i="2"/>
  <c r="D354" i="2"/>
  <c r="B362" i="2"/>
  <c r="D349" i="2"/>
  <c r="D353" i="2"/>
  <c r="D357" i="2"/>
  <c r="D361" i="2"/>
  <c r="D350" i="2"/>
  <c r="B355" i="2"/>
  <c r="B349" i="2"/>
  <c r="D355" i="2"/>
  <c r="B357" i="2"/>
  <c r="D351" i="2"/>
  <c r="B351" i="2"/>
  <c r="D359" i="2"/>
  <c r="B348" i="2"/>
  <c r="B356" i="2"/>
  <c r="B353" i="2"/>
  <c r="D352" i="2"/>
  <c r="B350" i="2"/>
  <c r="D358" i="2"/>
  <c r="D356" i="2"/>
  <c r="G347" i="2" l="1"/>
  <c r="F347" i="2"/>
  <c r="H350" i="2"/>
  <c r="H353" i="2"/>
  <c r="H356" i="2"/>
  <c r="H348" i="2"/>
  <c r="H351" i="2"/>
  <c r="H357" i="2"/>
  <c r="H349" i="2"/>
  <c r="H355" i="2"/>
  <c r="H362" i="2"/>
  <c r="H358" i="2"/>
  <c r="H359" i="2"/>
  <c r="H360" i="2"/>
  <c r="H352" i="2"/>
  <c r="H361" i="2"/>
  <c r="H354" i="2"/>
  <c r="B347" i="2"/>
  <c r="E347" i="2"/>
  <c r="D347" i="2"/>
  <c r="C347" i="2"/>
  <c r="C364" i="2"/>
  <c r="F364" i="2" s="1"/>
  <c r="C355" i="2"/>
  <c r="C351" i="2"/>
  <c r="C358" i="2"/>
  <c r="C348" i="2"/>
  <c r="C357" i="2"/>
  <c r="C353" i="2"/>
  <c r="C356" i="2"/>
  <c r="C349" i="2"/>
  <c r="C361" i="2"/>
  <c r="C350" i="2"/>
  <c r="C359" i="2"/>
  <c r="C354" i="2"/>
  <c r="C352" i="2"/>
  <c r="C360" i="2"/>
  <c r="C362" i="2"/>
  <c r="D25" i="3"/>
  <c r="F25" i="3"/>
  <c r="C25" i="3"/>
  <c r="H25" i="3"/>
  <c r="I25" i="3"/>
  <c r="J25" i="3"/>
  <c r="E25" i="3"/>
  <c r="K25" i="3"/>
  <c r="G25" i="3"/>
  <c r="A25" i="3"/>
  <c r="B25" i="3"/>
  <c r="D158" i="3"/>
  <c r="C168" i="3"/>
  <c r="A168" i="3" s="1"/>
  <c r="E378" i="2"/>
  <c r="E379" i="2"/>
  <c r="E366" i="2"/>
  <c r="E374" i="2"/>
  <c r="E370" i="2"/>
  <c r="E371" i="2"/>
  <c r="E367" i="2"/>
  <c r="E375" i="2"/>
  <c r="E368" i="2"/>
  <c r="E372" i="2"/>
  <c r="E376" i="2"/>
  <c r="E380" i="2"/>
  <c r="E369" i="2"/>
  <c r="E373" i="2"/>
  <c r="E377" i="2"/>
  <c r="B380" i="2"/>
  <c r="B373" i="2"/>
  <c r="D372" i="2"/>
  <c r="D380" i="2"/>
  <c r="D379" i="2"/>
  <c r="B368" i="2"/>
  <c r="D369" i="2"/>
  <c r="B377" i="2"/>
  <c r="D366" i="2"/>
  <c r="B374" i="2"/>
  <c r="D373" i="2"/>
  <c r="B370" i="2"/>
  <c r="D378" i="2"/>
  <c r="D370" i="2"/>
  <c r="B378" i="2"/>
  <c r="D367" i="2"/>
  <c r="B369" i="2"/>
  <c r="D377" i="2"/>
  <c r="B376" i="2"/>
  <c r="D368" i="2"/>
  <c r="D376" i="2"/>
  <c r="D375" i="2"/>
  <c r="B366" i="2"/>
  <c r="D374" i="2"/>
  <c r="D371" i="2"/>
  <c r="B372" i="2"/>
  <c r="B367" i="2"/>
  <c r="B371" i="2"/>
  <c r="B375" i="2"/>
  <c r="B379" i="2"/>
  <c r="F365" i="2" l="1"/>
  <c r="G365" i="2"/>
  <c r="H379" i="2"/>
  <c r="H375" i="2"/>
  <c r="H371" i="2"/>
  <c r="H367" i="2"/>
  <c r="H372" i="2"/>
  <c r="H366" i="2"/>
  <c r="H376" i="2"/>
  <c r="H369" i="2"/>
  <c r="H378" i="2"/>
  <c r="H370" i="2"/>
  <c r="H374" i="2"/>
  <c r="H377" i="2"/>
  <c r="H368" i="2"/>
  <c r="H373" i="2"/>
  <c r="H380" i="2"/>
  <c r="E365" i="2"/>
  <c r="C365" i="2"/>
  <c r="B365" i="2"/>
  <c r="D365" i="2"/>
  <c r="C382" i="2"/>
  <c r="F382" i="2" s="1"/>
  <c r="C374" i="2"/>
  <c r="C371" i="2"/>
  <c r="C378" i="2"/>
  <c r="C370" i="2"/>
  <c r="C376" i="2"/>
  <c r="C372" i="2"/>
  <c r="C375" i="2"/>
  <c r="C379" i="2"/>
  <c r="C373" i="2"/>
  <c r="C366" i="2"/>
  <c r="C380" i="2"/>
  <c r="C367" i="2"/>
  <c r="C377" i="2"/>
  <c r="C369" i="2"/>
  <c r="C368" i="2"/>
  <c r="E57" i="3"/>
  <c r="F57" i="3" s="1"/>
  <c r="K57" i="3"/>
  <c r="K97" i="3"/>
  <c r="E97" i="3"/>
  <c r="F97" i="3" s="1"/>
  <c r="K117" i="3"/>
  <c r="E117" i="3"/>
  <c r="F117" i="3" s="1"/>
  <c r="K87" i="3"/>
  <c r="E87" i="3"/>
  <c r="F87" i="3" s="1"/>
  <c r="E137" i="3"/>
  <c r="E107" i="3"/>
  <c r="F107" i="3" s="1"/>
  <c r="K107" i="3"/>
  <c r="K67" i="3"/>
  <c r="E127" i="3"/>
  <c r="F127" i="3" s="1"/>
  <c r="K127" i="3"/>
  <c r="K77" i="3"/>
  <c r="H26" i="3"/>
  <c r="J26" i="3"/>
  <c r="E26" i="3"/>
  <c r="C26" i="3"/>
  <c r="L26" i="3"/>
  <c r="I26" i="3"/>
  <c r="F26" i="3"/>
  <c r="D26" i="3"/>
  <c r="K26" i="3"/>
  <c r="G26" i="3"/>
  <c r="A26" i="3"/>
  <c r="B26" i="3"/>
  <c r="C178" i="3"/>
  <c r="A178" i="3" s="1"/>
  <c r="D168" i="3"/>
  <c r="E397" i="2"/>
  <c r="E398" i="2"/>
  <c r="E385" i="2"/>
  <c r="E393" i="2"/>
  <c r="E389" i="2"/>
  <c r="E390" i="2"/>
  <c r="E386" i="2"/>
  <c r="E394" i="2"/>
  <c r="E387" i="2"/>
  <c r="E391" i="2"/>
  <c r="E395" i="2"/>
  <c r="E384" i="2"/>
  <c r="E388" i="2"/>
  <c r="E392" i="2"/>
  <c r="E396" i="2"/>
  <c r="B388" i="2"/>
  <c r="B384" i="2"/>
  <c r="D387" i="2"/>
  <c r="D395" i="2"/>
  <c r="D385" i="2"/>
  <c r="D386" i="2"/>
  <c r="D397" i="2"/>
  <c r="D393" i="2"/>
  <c r="B397" i="2"/>
  <c r="B393" i="2"/>
  <c r="B387" i="2"/>
  <c r="B386" i="2"/>
  <c r="B390" i="2"/>
  <c r="B394" i="2"/>
  <c r="B398" i="2"/>
  <c r="D388" i="2"/>
  <c r="D384" i="2"/>
  <c r="D396" i="2"/>
  <c r="D392" i="2"/>
  <c r="D391" i="2"/>
  <c r="D389" i="2"/>
  <c r="D390" i="2"/>
  <c r="B389" i="2"/>
  <c r="B385" i="2"/>
  <c r="B396" i="2"/>
  <c r="B392" i="2"/>
  <c r="B395" i="2"/>
  <c r="B391" i="2"/>
  <c r="D398" i="2"/>
  <c r="D394" i="2"/>
  <c r="G383" i="2" l="1"/>
  <c r="F383" i="2"/>
  <c r="H391" i="2"/>
  <c r="H395" i="2"/>
  <c r="H392" i="2"/>
  <c r="H396" i="2"/>
  <c r="H385" i="2"/>
  <c r="H389" i="2"/>
  <c r="H398" i="2"/>
  <c r="H394" i="2"/>
  <c r="H390" i="2"/>
  <c r="H386" i="2"/>
  <c r="H387" i="2"/>
  <c r="H393" i="2"/>
  <c r="H397" i="2"/>
  <c r="H384" i="2"/>
  <c r="H388" i="2"/>
  <c r="C383" i="2"/>
  <c r="B383" i="2"/>
  <c r="C400" i="2"/>
  <c r="F400" i="2" s="1"/>
  <c r="E383" i="2"/>
  <c r="D383" i="2"/>
  <c r="C385" i="2"/>
  <c r="C398" i="2"/>
  <c r="C392" i="2"/>
  <c r="C396" i="2"/>
  <c r="C393" i="2"/>
  <c r="C388" i="2"/>
  <c r="C389" i="2"/>
  <c r="C390" i="2"/>
  <c r="C387" i="2"/>
  <c r="C394" i="2"/>
  <c r="C395" i="2"/>
  <c r="C384" i="2"/>
  <c r="C391" i="2"/>
  <c r="C386" i="2"/>
  <c r="C397" i="2"/>
  <c r="E96" i="3"/>
  <c r="F96" i="3" s="1"/>
  <c r="K96" i="3"/>
  <c r="K76" i="3"/>
  <c r="E136" i="3"/>
  <c r="K116" i="3"/>
  <c r="E116" i="3"/>
  <c r="F116" i="3" s="1"/>
  <c r="E126" i="3"/>
  <c r="K66" i="3"/>
  <c r="E146" i="3"/>
  <c r="E106" i="3"/>
  <c r="F106" i="3" s="1"/>
  <c r="K106" i="3"/>
  <c r="K86" i="3"/>
  <c r="E86" i="3"/>
  <c r="F86" i="3" s="1"/>
  <c r="K56" i="3"/>
  <c r="E56" i="3"/>
  <c r="F56" i="3" s="1"/>
  <c r="H27" i="3"/>
  <c r="J27" i="3"/>
  <c r="K27" i="3"/>
  <c r="C27" i="3"/>
  <c r="L27" i="3"/>
  <c r="M27" i="3"/>
  <c r="I27" i="3"/>
  <c r="E27" i="3"/>
  <c r="D27" i="3"/>
  <c r="G27" i="3"/>
  <c r="F27" i="3"/>
  <c r="A27" i="3"/>
  <c r="B27" i="3"/>
  <c r="C188" i="3"/>
  <c r="A188" i="3" s="1"/>
  <c r="D178" i="3"/>
  <c r="E416" i="2"/>
  <c r="E404" i="2"/>
  <c r="E412" i="2"/>
  <c r="E408" i="2"/>
  <c r="E409" i="2"/>
  <c r="E405" i="2"/>
  <c r="E413" i="2"/>
  <c r="E402" i="2"/>
  <c r="E406" i="2"/>
  <c r="E410" i="2"/>
  <c r="E414" i="2"/>
  <c r="E403" i="2"/>
  <c r="E407" i="2"/>
  <c r="E411" i="2"/>
  <c r="E415" i="2"/>
  <c r="B414" i="2"/>
  <c r="D402" i="2"/>
  <c r="D410" i="2"/>
  <c r="B404" i="2"/>
  <c r="B403" i="2"/>
  <c r="D407" i="2"/>
  <c r="B411" i="2"/>
  <c r="B408" i="2"/>
  <c r="D416" i="2"/>
  <c r="B407" i="2"/>
  <c r="D415" i="2"/>
  <c r="D409" i="2"/>
  <c r="D405" i="2"/>
  <c r="B405" i="2"/>
  <c r="B409" i="2"/>
  <c r="B413" i="2"/>
  <c r="B402" i="2"/>
  <c r="B410" i="2"/>
  <c r="D406" i="2"/>
  <c r="D414" i="2"/>
  <c r="D412" i="2"/>
  <c r="D411" i="2"/>
  <c r="B415" i="2"/>
  <c r="D403" i="2"/>
  <c r="B406" i="2"/>
  <c r="D413" i="2"/>
  <c r="D408" i="2"/>
  <c r="B416" i="2"/>
  <c r="D404" i="2"/>
  <c r="B412" i="2"/>
  <c r="F401" i="2" l="1"/>
  <c r="G401" i="2"/>
  <c r="H412" i="2"/>
  <c r="H416" i="2"/>
  <c r="H406" i="2"/>
  <c r="H415" i="2"/>
  <c r="H410" i="2"/>
  <c r="H402" i="2"/>
  <c r="H413" i="2"/>
  <c r="H409" i="2"/>
  <c r="H405" i="2"/>
  <c r="H407" i="2"/>
  <c r="H408" i="2"/>
  <c r="H411" i="2"/>
  <c r="H403" i="2"/>
  <c r="H404" i="2"/>
  <c r="H414" i="2"/>
  <c r="D401" i="2"/>
  <c r="C418" i="2"/>
  <c r="F418" i="2" s="1"/>
  <c r="B401" i="2"/>
  <c r="C401" i="2"/>
  <c r="E401" i="2"/>
  <c r="C411" i="2"/>
  <c r="C405" i="2"/>
  <c r="C413" i="2"/>
  <c r="C402" i="2"/>
  <c r="C406" i="2"/>
  <c r="C416" i="2"/>
  <c r="C403" i="2"/>
  <c r="C407" i="2"/>
  <c r="C409" i="2"/>
  <c r="C410" i="2"/>
  <c r="C408" i="2"/>
  <c r="C404" i="2"/>
  <c r="C415" i="2"/>
  <c r="C414" i="2"/>
  <c r="C412" i="2"/>
  <c r="E85" i="3"/>
  <c r="F85" i="3" s="1"/>
  <c r="K85" i="3"/>
  <c r="K55" i="3"/>
  <c r="E55" i="3"/>
  <c r="F55" i="3" s="1"/>
  <c r="E95" i="3"/>
  <c r="F95" i="3" s="1"/>
  <c r="K95" i="3"/>
  <c r="E115" i="3"/>
  <c r="E135" i="3"/>
  <c r="K65" i="3"/>
  <c r="E155" i="3"/>
  <c r="E125" i="3"/>
  <c r="K75" i="3"/>
  <c r="E145" i="3"/>
  <c r="E105" i="3"/>
  <c r="F105" i="3" s="1"/>
  <c r="K105" i="3"/>
  <c r="E28" i="3"/>
  <c r="M28" i="3"/>
  <c r="I28" i="3"/>
  <c r="F28" i="3"/>
  <c r="D28" i="3"/>
  <c r="C28" i="3"/>
  <c r="G28" i="3"/>
  <c r="J28" i="3"/>
  <c r="L28" i="3"/>
  <c r="H28" i="3"/>
  <c r="N28" i="3"/>
  <c r="K28" i="3"/>
  <c r="A28" i="3"/>
  <c r="B28" i="3"/>
  <c r="D188" i="3"/>
  <c r="C198" i="3"/>
  <c r="A198" i="3" s="1"/>
  <c r="E420" i="2"/>
  <c r="E423" i="2"/>
  <c r="E431" i="2"/>
  <c r="E427" i="2"/>
  <c r="E428" i="2"/>
  <c r="E424" i="2"/>
  <c r="E432" i="2"/>
  <c r="E421" i="2"/>
  <c r="E425" i="2"/>
  <c r="E429" i="2"/>
  <c r="E433" i="2"/>
  <c r="E422" i="2"/>
  <c r="E426" i="2"/>
  <c r="E430" i="2"/>
  <c r="E434" i="2"/>
  <c r="B433" i="2"/>
  <c r="B430" i="2"/>
  <c r="B421" i="2"/>
  <c r="B431" i="2"/>
  <c r="B425" i="2"/>
  <c r="B422" i="2"/>
  <c r="D430" i="2"/>
  <c r="D426" i="2"/>
  <c r="D422" i="2"/>
  <c r="B426" i="2"/>
  <c r="B423" i="2"/>
  <c r="D431" i="2"/>
  <c r="B420" i="2"/>
  <c r="B424" i="2"/>
  <c r="B428" i="2"/>
  <c r="B432" i="2"/>
  <c r="B429" i="2"/>
  <c r="D420" i="2"/>
  <c r="B434" i="2"/>
  <c r="D434" i="2"/>
  <c r="D428" i="2"/>
  <c r="D424" i="2"/>
  <c r="D427" i="2"/>
  <c r="D423" i="2"/>
  <c r="B427" i="2"/>
  <c r="D432" i="2"/>
  <c r="D421" i="2"/>
  <c r="D425" i="2"/>
  <c r="D429" i="2"/>
  <c r="D433" i="2"/>
  <c r="F419" i="2" l="1"/>
  <c r="G419" i="2"/>
  <c r="H427" i="2"/>
  <c r="H434" i="2"/>
  <c r="H429" i="2"/>
  <c r="H432" i="2"/>
  <c r="H428" i="2"/>
  <c r="H424" i="2"/>
  <c r="H420" i="2"/>
  <c r="H423" i="2"/>
  <c r="H426" i="2"/>
  <c r="H422" i="2"/>
  <c r="H425" i="2"/>
  <c r="H431" i="2"/>
  <c r="H421" i="2"/>
  <c r="H430" i="2"/>
  <c r="H433" i="2"/>
  <c r="C436" i="2"/>
  <c r="F436" i="2" s="1"/>
  <c r="C419" i="2"/>
  <c r="B419" i="2"/>
  <c r="D419" i="2"/>
  <c r="E419" i="2"/>
  <c r="C434" i="2"/>
  <c r="C424" i="2"/>
  <c r="C431" i="2"/>
  <c r="C422" i="2"/>
  <c r="C421" i="2"/>
  <c r="C432" i="2"/>
  <c r="C425" i="2"/>
  <c r="C423" i="2"/>
  <c r="C433" i="2"/>
  <c r="C428" i="2"/>
  <c r="C430" i="2"/>
  <c r="C427" i="2"/>
  <c r="C426" i="2"/>
  <c r="C429" i="2"/>
  <c r="C420" i="2"/>
  <c r="E144" i="3"/>
  <c r="K64" i="3"/>
  <c r="K74" i="3"/>
  <c r="E134" i="3"/>
  <c r="E124" i="3"/>
  <c r="E84" i="3"/>
  <c r="F84" i="3" s="1"/>
  <c r="K84" i="3"/>
  <c r="E164" i="3"/>
  <c r="K94" i="3"/>
  <c r="E94" i="3"/>
  <c r="F94" i="3" s="1"/>
  <c r="E114" i="3"/>
  <c r="E104" i="3"/>
  <c r="E54" i="3"/>
  <c r="F54" i="3" s="1"/>
  <c r="K54" i="3"/>
  <c r="E154" i="3"/>
  <c r="L29" i="3"/>
  <c r="K29" i="3"/>
  <c r="G29" i="3"/>
  <c r="O29" i="3"/>
  <c r="H29" i="3"/>
  <c r="J29" i="3"/>
  <c r="I29" i="3"/>
  <c r="D29" i="3"/>
  <c r="N29" i="3"/>
  <c r="C29" i="3"/>
  <c r="M29" i="3"/>
  <c r="E29" i="3"/>
  <c r="F29" i="3"/>
  <c r="A29" i="3"/>
  <c r="B29" i="3"/>
  <c r="D198" i="3"/>
  <c r="C208" i="3"/>
  <c r="D208" i="3" s="1"/>
  <c r="E438" i="2"/>
  <c r="E439" i="2"/>
  <c r="E442" i="2"/>
  <c r="E450" i="2"/>
  <c r="E446" i="2"/>
  <c r="E447" i="2"/>
  <c r="E443" i="2"/>
  <c r="E451" i="2"/>
  <c r="E440" i="2"/>
  <c r="E444" i="2"/>
  <c r="E448" i="2"/>
  <c r="E452" i="2"/>
  <c r="E441" i="2"/>
  <c r="E445" i="2"/>
  <c r="E449" i="2"/>
  <c r="D451" i="2"/>
  <c r="B442" i="2"/>
  <c r="D447" i="2"/>
  <c r="D444" i="2"/>
  <c r="B444" i="2"/>
  <c r="B452" i="2"/>
  <c r="D438" i="2"/>
  <c r="D446" i="2"/>
  <c r="B449" i="2"/>
  <c r="D441" i="2"/>
  <c r="D445" i="2"/>
  <c r="D449" i="2"/>
  <c r="B446" i="2"/>
  <c r="B439" i="2"/>
  <c r="B445" i="2"/>
  <c r="D450" i="2"/>
  <c r="B441" i="2"/>
  <c r="D442" i="2"/>
  <c r="B450" i="2"/>
  <c r="B447" i="2"/>
  <c r="B438" i="2"/>
  <c r="B440" i="2"/>
  <c r="B448" i="2"/>
  <c r="B443" i="2"/>
  <c r="D452" i="2"/>
  <c r="D439" i="2"/>
  <c r="D448" i="2"/>
  <c r="D440" i="2"/>
  <c r="D443" i="2"/>
  <c r="B451" i="2"/>
  <c r="F437" i="2" l="1"/>
  <c r="G437" i="2"/>
  <c r="H451" i="2"/>
  <c r="H443" i="2"/>
  <c r="H448" i="2"/>
  <c r="H440" i="2"/>
  <c r="H438" i="2"/>
  <c r="H447" i="2"/>
  <c r="H450" i="2"/>
  <c r="H441" i="2"/>
  <c r="H445" i="2"/>
  <c r="H439" i="2"/>
  <c r="H446" i="2"/>
  <c r="H449" i="2"/>
  <c r="H452" i="2"/>
  <c r="H444" i="2"/>
  <c r="H442" i="2"/>
  <c r="B437" i="2"/>
  <c r="E437" i="2"/>
  <c r="D437" i="2"/>
  <c r="C454" i="2"/>
  <c r="F454" i="2" s="1"/>
  <c r="C437" i="2"/>
  <c r="C452" i="2"/>
  <c r="C449" i="2"/>
  <c r="C442" i="2"/>
  <c r="C446" i="2"/>
  <c r="C441" i="2"/>
  <c r="C444" i="2"/>
  <c r="C438" i="2"/>
  <c r="C448" i="2"/>
  <c r="C443" i="2"/>
  <c r="C450" i="2"/>
  <c r="C440" i="2"/>
  <c r="C447" i="2"/>
  <c r="C451" i="2"/>
  <c r="C439" i="2"/>
  <c r="C445" i="2"/>
  <c r="E83" i="3"/>
  <c r="F83" i="3" s="1"/>
  <c r="K83" i="3"/>
  <c r="E163" i="3"/>
  <c r="E103" i="3"/>
  <c r="E143" i="3"/>
  <c r="K73" i="3"/>
  <c r="K63" i="3"/>
  <c r="E173" i="3"/>
  <c r="E153" i="3"/>
  <c r="E113" i="3"/>
  <c r="E93" i="3"/>
  <c r="K53" i="3"/>
  <c r="E53" i="3"/>
  <c r="F53" i="3" s="1"/>
  <c r="E123" i="3"/>
  <c r="E133" i="3"/>
  <c r="C30" i="3"/>
  <c r="F30" i="3"/>
  <c r="E30" i="3"/>
  <c r="P30" i="3"/>
  <c r="N30" i="3"/>
  <c r="J30" i="3"/>
  <c r="H30" i="3"/>
  <c r="D30" i="3"/>
  <c r="K30" i="3"/>
  <c r="L30" i="3"/>
  <c r="G30" i="3"/>
  <c r="O30" i="3"/>
  <c r="I30" i="3"/>
  <c r="M30" i="3"/>
  <c r="A30" i="3"/>
  <c r="B30" i="3"/>
  <c r="A208" i="3"/>
  <c r="C218" i="3"/>
  <c r="E457" i="2"/>
  <c r="E458" i="2"/>
  <c r="E461" i="2"/>
  <c r="E469" i="2"/>
  <c r="E465" i="2"/>
  <c r="E466" i="2"/>
  <c r="E462" i="2"/>
  <c r="E470" i="2"/>
  <c r="E459" i="2"/>
  <c r="E463" i="2"/>
  <c r="E467" i="2"/>
  <c r="E456" i="2"/>
  <c r="E460" i="2"/>
  <c r="E464" i="2"/>
  <c r="E468" i="2"/>
  <c r="D458" i="2"/>
  <c r="D465" i="2"/>
  <c r="B458" i="2"/>
  <c r="B459" i="2"/>
  <c r="B467" i="2"/>
  <c r="B457" i="2"/>
  <c r="D466" i="2"/>
  <c r="B460" i="2"/>
  <c r="D456" i="2"/>
  <c r="D460" i="2"/>
  <c r="D464" i="2"/>
  <c r="D468" i="2"/>
  <c r="B464" i="2"/>
  <c r="D459" i="2"/>
  <c r="D457" i="2"/>
  <c r="B466" i="2"/>
  <c r="B468" i="2"/>
  <c r="B461" i="2"/>
  <c r="D469" i="2"/>
  <c r="B470" i="2"/>
  <c r="B469" i="2"/>
  <c r="B465" i="2"/>
  <c r="B463" i="2"/>
  <c r="D461" i="2"/>
  <c r="B456" i="2"/>
  <c r="D462" i="2"/>
  <c r="D467" i="2"/>
  <c r="D463" i="2"/>
  <c r="B462" i="2"/>
  <c r="D470" i="2"/>
  <c r="G455" i="2" l="1"/>
  <c r="F455" i="2"/>
  <c r="H462" i="2"/>
  <c r="H456" i="2"/>
  <c r="H463" i="2"/>
  <c r="H465" i="2"/>
  <c r="H469" i="2"/>
  <c r="H470" i="2"/>
  <c r="H461" i="2"/>
  <c r="H468" i="2"/>
  <c r="H466" i="2"/>
  <c r="H464" i="2"/>
  <c r="H460" i="2"/>
  <c r="H457" i="2"/>
  <c r="H467" i="2"/>
  <c r="H459" i="2"/>
  <c r="H458" i="2"/>
  <c r="C472" i="2"/>
  <c r="F472" i="2" s="1"/>
  <c r="B455" i="2"/>
  <c r="E455" i="2"/>
  <c r="C455" i="2"/>
  <c r="D455" i="2"/>
  <c r="C458" i="2"/>
  <c r="C464" i="2"/>
  <c r="C467" i="2"/>
  <c r="C460" i="2"/>
  <c r="C465" i="2"/>
  <c r="C463" i="2"/>
  <c r="C459" i="2"/>
  <c r="C468" i="2"/>
  <c r="C470" i="2"/>
  <c r="C461" i="2"/>
  <c r="C466" i="2"/>
  <c r="C456" i="2"/>
  <c r="C457" i="2"/>
  <c r="C469" i="2"/>
  <c r="C462" i="2"/>
  <c r="E142" i="3"/>
  <c r="E122" i="3"/>
  <c r="K72" i="3"/>
  <c r="E112" i="3"/>
  <c r="E132" i="3"/>
  <c r="E162" i="3"/>
  <c r="E82" i="3"/>
  <c r="E172" i="3"/>
  <c r="K62" i="3"/>
  <c r="K52" i="3"/>
  <c r="E52" i="3"/>
  <c r="F52" i="3" s="1"/>
  <c r="E152" i="3"/>
  <c r="E92" i="3"/>
  <c r="E102" i="3"/>
  <c r="E182" i="3"/>
  <c r="E31" i="3"/>
  <c r="H31" i="3"/>
  <c r="F31" i="3"/>
  <c r="N31" i="3"/>
  <c r="M31" i="3"/>
  <c r="G31" i="3"/>
  <c r="C31" i="3"/>
  <c r="J31" i="3"/>
  <c r="L31" i="3"/>
  <c r="O31" i="3"/>
  <c r="D31" i="3"/>
  <c r="P31" i="3"/>
  <c r="Q31" i="3"/>
  <c r="I31" i="3"/>
  <c r="K31" i="3"/>
  <c r="A31" i="3"/>
  <c r="B31" i="3"/>
  <c r="A218" i="3"/>
  <c r="D218" i="3"/>
  <c r="E476" i="2"/>
  <c r="E477" i="2"/>
  <c r="E480" i="2"/>
  <c r="E488" i="2"/>
  <c r="E484" i="2"/>
  <c r="E485" i="2"/>
  <c r="E481" i="2"/>
  <c r="E474" i="2"/>
  <c r="E478" i="2"/>
  <c r="E482" i="2"/>
  <c r="E486" i="2"/>
  <c r="E475" i="2"/>
  <c r="E479" i="2"/>
  <c r="E483" i="2"/>
  <c r="E487" i="2"/>
  <c r="B483" i="2"/>
  <c r="B476" i="2"/>
  <c r="B475" i="2"/>
  <c r="B485" i="2"/>
  <c r="B487" i="2"/>
  <c r="B474" i="2"/>
  <c r="B478" i="2"/>
  <c r="B482" i="2"/>
  <c r="B486" i="2"/>
  <c r="B477" i="2"/>
  <c r="B481" i="2"/>
  <c r="B479" i="2"/>
  <c r="B488" i="2"/>
  <c r="B480" i="2"/>
  <c r="B484" i="2"/>
  <c r="D481" i="2"/>
  <c r="D474" i="2"/>
  <c r="D486" i="2"/>
  <c r="D475" i="2"/>
  <c r="D479" i="2"/>
  <c r="D483" i="2"/>
  <c r="D487" i="2"/>
  <c r="D477" i="2"/>
  <c r="D485" i="2"/>
  <c r="D478" i="2"/>
  <c r="D482" i="2"/>
  <c r="D476" i="2"/>
  <c r="D480" i="2"/>
  <c r="D484" i="2"/>
  <c r="D488" i="2"/>
  <c r="F473" i="2" l="1"/>
  <c r="G473" i="2"/>
  <c r="H484" i="2"/>
  <c r="H480" i="2"/>
  <c r="H488" i="2"/>
  <c r="H479" i="2"/>
  <c r="H481" i="2"/>
  <c r="H477" i="2"/>
  <c r="H486" i="2"/>
  <c r="H482" i="2"/>
  <c r="H478" i="2"/>
  <c r="H474" i="2"/>
  <c r="H487" i="2"/>
  <c r="H485" i="2"/>
  <c r="H475" i="2"/>
  <c r="H476" i="2"/>
  <c r="H483" i="2"/>
  <c r="C490" i="2"/>
  <c r="F490" i="2" s="1"/>
  <c r="E473" i="2"/>
  <c r="B473" i="2"/>
  <c r="D473" i="2"/>
  <c r="C473" i="2"/>
  <c r="C484" i="2"/>
  <c r="C477" i="2"/>
  <c r="C486" i="2"/>
  <c r="C481" i="2"/>
  <c r="C488" i="2"/>
  <c r="C474" i="2"/>
  <c r="C482" i="2"/>
  <c r="C480" i="2"/>
  <c r="C476" i="2"/>
  <c r="C487" i="2"/>
  <c r="C483" i="2"/>
  <c r="C479" i="2"/>
  <c r="C485" i="2"/>
  <c r="C475" i="2"/>
  <c r="C478" i="2"/>
  <c r="E121" i="3"/>
  <c r="E161" i="3"/>
  <c r="E111" i="3"/>
  <c r="K61" i="3"/>
  <c r="E51" i="3"/>
  <c r="F51" i="3" s="1"/>
  <c r="K51" i="3"/>
  <c r="E81" i="3"/>
  <c r="E191" i="3"/>
  <c r="E171" i="3"/>
  <c r="E91" i="3"/>
  <c r="E101" i="3"/>
  <c r="E131" i="3"/>
  <c r="E181" i="3"/>
  <c r="E141" i="3"/>
  <c r="E151" i="3"/>
  <c r="C32" i="3"/>
  <c r="Q32" i="3"/>
  <c r="K32" i="3"/>
  <c r="O32" i="3"/>
  <c r="L32" i="3"/>
  <c r="D32" i="3"/>
  <c r="J32" i="3"/>
  <c r="P32" i="3"/>
  <c r="H32" i="3"/>
  <c r="I32" i="3"/>
  <c r="R32" i="3"/>
  <c r="M32" i="3"/>
  <c r="N32" i="3"/>
  <c r="F32" i="3"/>
  <c r="E32" i="3"/>
  <c r="G32" i="3"/>
  <c r="A32" i="3"/>
  <c r="B32" i="3"/>
  <c r="E495" i="2"/>
  <c r="E496" i="2"/>
  <c r="E499" i="2"/>
  <c r="E503" i="2"/>
  <c r="E504" i="2"/>
  <c r="E492" i="2"/>
  <c r="E500" i="2"/>
  <c r="E493" i="2"/>
  <c r="E497" i="2"/>
  <c r="E501" i="2"/>
  <c r="E505" i="2"/>
  <c r="E494" i="2"/>
  <c r="E498" i="2"/>
  <c r="E502" i="2"/>
  <c r="E506" i="2"/>
  <c r="D504" i="2"/>
  <c r="D496" i="2"/>
  <c r="D501" i="2"/>
  <c r="D497" i="2"/>
  <c r="B503" i="2"/>
  <c r="B499" i="2"/>
  <c r="B495" i="2"/>
  <c r="D503" i="2"/>
  <c r="D499" i="2"/>
  <c r="D495" i="2"/>
  <c r="B504" i="2"/>
  <c r="B500" i="2"/>
  <c r="B496" i="2"/>
  <c r="B492" i="2"/>
  <c r="B506" i="2"/>
  <c r="B502" i="2"/>
  <c r="B498" i="2"/>
  <c r="B494" i="2"/>
  <c r="D506" i="2"/>
  <c r="D502" i="2"/>
  <c r="D498" i="2"/>
  <c r="D494" i="2"/>
  <c r="D500" i="2"/>
  <c r="D492" i="2"/>
  <c r="D505" i="2"/>
  <c r="D493" i="2"/>
  <c r="B505" i="2"/>
  <c r="B501" i="2"/>
  <c r="B497" i="2"/>
  <c r="B493" i="2"/>
  <c r="G491" i="2" l="1"/>
  <c r="F491" i="2"/>
  <c r="H493" i="2"/>
  <c r="H497" i="2"/>
  <c r="H501" i="2"/>
  <c r="H505" i="2"/>
  <c r="H494" i="2"/>
  <c r="H498" i="2"/>
  <c r="H502" i="2"/>
  <c r="H506" i="2"/>
  <c r="H492" i="2"/>
  <c r="H496" i="2"/>
  <c r="H500" i="2"/>
  <c r="H504" i="2"/>
  <c r="H495" i="2"/>
  <c r="H499" i="2"/>
  <c r="H503" i="2"/>
  <c r="C508" i="2"/>
  <c r="F508" i="2" s="1"/>
  <c r="D491" i="2"/>
  <c r="C491" i="2"/>
  <c r="E491" i="2"/>
  <c r="B491" i="2"/>
  <c r="C497" i="2"/>
  <c r="C492" i="2"/>
  <c r="C493" i="2"/>
  <c r="C503" i="2"/>
  <c r="C506" i="2"/>
  <c r="C505" i="2"/>
  <c r="C495" i="2"/>
  <c r="C496" i="2"/>
  <c r="C504" i="2"/>
  <c r="C494" i="2"/>
  <c r="C498" i="2"/>
  <c r="C499" i="2"/>
  <c r="C502" i="2"/>
  <c r="C501" i="2"/>
  <c r="C500" i="2"/>
  <c r="E200" i="3"/>
  <c r="E120" i="3"/>
  <c r="E170" i="3"/>
  <c r="E80" i="3"/>
  <c r="E110" i="3"/>
  <c r="E130" i="3"/>
  <c r="E160" i="3"/>
  <c r="E100" i="3"/>
  <c r="E140" i="3"/>
  <c r="E190" i="3"/>
  <c r="E90" i="3"/>
  <c r="E150" i="3"/>
  <c r="E180" i="3"/>
  <c r="E50" i="3"/>
  <c r="F50" i="3" s="1"/>
  <c r="K50" i="3"/>
  <c r="C33" i="3"/>
  <c r="H33" i="3"/>
  <c r="N33" i="3"/>
  <c r="Q33" i="3"/>
  <c r="P33" i="3"/>
  <c r="F33" i="3"/>
  <c r="S33" i="3"/>
  <c r="L33" i="3"/>
  <c r="G33" i="3"/>
  <c r="J33" i="3"/>
  <c r="E33" i="3"/>
  <c r="R33" i="3"/>
  <c r="O33" i="3"/>
  <c r="I33" i="3"/>
  <c r="M33" i="3"/>
  <c r="D33" i="3"/>
  <c r="K33" i="3"/>
  <c r="A33" i="3"/>
  <c r="B33" i="3"/>
  <c r="E514" i="2"/>
  <c r="E515" i="2"/>
  <c r="E510" i="2"/>
  <c r="E518" i="2"/>
  <c r="E522" i="2"/>
  <c r="E523" i="2"/>
  <c r="E511" i="2"/>
  <c r="E519" i="2"/>
  <c r="E512" i="2"/>
  <c r="E516" i="2"/>
  <c r="E520" i="2"/>
  <c r="E524" i="2"/>
  <c r="E513" i="2"/>
  <c r="E517" i="2"/>
  <c r="E521" i="2"/>
  <c r="D519" i="2"/>
  <c r="D515" i="2"/>
  <c r="D511" i="2"/>
  <c r="B522" i="2"/>
  <c r="B518" i="2"/>
  <c r="B514" i="2"/>
  <c r="B510" i="2"/>
  <c r="D523" i="2"/>
  <c r="B516" i="2"/>
  <c r="D513" i="2"/>
  <c r="B520" i="2"/>
  <c r="D517" i="2"/>
  <c r="B524" i="2"/>
  <c r="B512" i="2"/>
  <c r="D521" i="2"/>
  <c r="D510" i="2"/>
  <c r="B513" i="2"/>
  <c r="D514" i="2"/>
  <c r="B517" i="2"/>
  <c r="D518" i="2"/>
  <c r="B521" i="2"/>
  <c r="D522" i="2"/>
  <c r="B511" i="2"/>
  <c r="D512" i="2"/>
  <c r="B515" i="2"/>
  <c r="D516" i="2"/>
  <c r="B519" i="2"/>
  <c r="D520" i="2"/>
  <c r="B523" i="2"/>
  <c r="D524" i="2"/>
  <c r="F509" i="2" l="1"/>
  <c r="G509" i="2"/>
  <c r="H523" i="2"/>
  <c r="H519" i="2"/>
  <c r="H515" i="2"/>
  <c r="H511" i="2"/>
  <c r="H521" i="2"/>
  <c r="H517" i="2"/>
  <c r="H513" i="2"/>
  <c r="H512" i="2"/>
  <c r="H524" i="2"/>
  <c r="H520" i="2"/>
  <c r="H516" i="2"/>
  <c r="H510" i="2"/>
  <c r="H514" i="2"/>
  <c r="H518" i="2"/>
  <c r="H522" i="2"/>
  <c r="E509" i="2"/>
  <c r="C509" i="2"/>
  <c r="C526" i="2"/>
  <c r="F526" i="2" s="1"/>
  <c r="B509" i="2"/>
  <c r="D509" i="2"/>
  <c r="C513" i="2"/>
  <c r="C516" i="2"/>
  <c r="C520" i="2"/>
  <c r="C524" i="2"/>
  <c r="C518" i="2"/>
  <c r="C510" i="2"/>
  <c r="C514" i="2"/>
  <c r="C522" i="2"/>
  <c r="C512" i="2"/>
  <c r="C517" i="2"/>
  <c r="C521" i="2"/>
  <c r="C511" i="2"/>
  <c r="C515" i="2"/>
  <c r="C523" i="2"/>
  <c r="C519" i="2"/>
  <c r="C7" i="2"/>
  <c r="E199" i="3"/>
  <c r="E139" i="3"/>
  <c r="E149" i="3"/>
  <c r="E209" i="3"/>
  <c r="E159" i="3"/>
  <c r="E129" i="3"/>
  <c r="E109" i="3"/>
  <c r="E119" i="3"/>
  <c r="E79" i="3"/>
  <c r="E99" i="3"/>
  <c r="E189" i="3"/>
  <c r="H7" i="2"/>
  <c r="E39" i="3"/>
  <c r="F39" i="3" s="1"/>
  <c r="E169" i="3"/>
  <c r="E89" i="3"/>
  <c r="E179" i="3"/>
  <c r="E49" i="3"/>
  <c r="B5" i="3"/>
  <c r="J5" i="3"/>
  <c r="K5" i="3"/>
  <c r="G5" i="3"/>
  <c r="L5" i="3"/>
  <c r="P5" i="3"/>
  <c r="H5" i="3"/>
  <c r="Q5" i="3"/>
  <c r="D5" i="3"/>
  <c r="E5" i="3"/>
  <c r="S5" i="3"/>
  <c r="M5" i="3"/>
  <c r="R5" i="3"/>
  <c r="C5" i="3"/>
  <c r="D6" i="3" s="1"/>
  <c r="N5" i="3"/>
  <c r="F5" i="3"/>
  <c r="T5" i="3"/>
  <c r="U6" i="3" s="1"/>
  <c r="V7" i="3" s="1"/>
  <c r="W8" i="3" s="1"/>
  <c r="X9" i="3" s="1"/>
  <c r="Y10" i="3" s="1"/>
  <c r="Z11" i="3" s="1"/>
  <c r="AA12" i="3" s="1"/>
  <c r="AB13" i="3" s="1"/>
  <c r="AC14" i="3" s="1"/>
  <c r="AD15" i="3" s="1"/>
  <c r="AE16" i="3" s="1"/>
  <c r="AF17" i="3" s="1"/>
  <c r="AG18" i="3" s="1"/>
  <c r="AH19" i="3" s="1"/>
  <c r="AI20" i="3" s="1"/>
  <c r="AJ21" i="3" s="1"/>
  <c r="AK22" i="3" s="1"/>
  <c r="AL23" i="3" s="1"/>
  <c r="AM24" i="3" s="1"/>
  <c r="AN25" i="3" s="1"/>
  <c r="AO26" i="3" s="1"/>
  <c r="AP27" i="3" s="1"/>
  <c r="AQ28" i="3" s="1"/>
  <c r="AR29" i="3" s="1"/>
  <c r="AS30" i="3" s="1"/>
  <c r="AT31" i="3" s="1"/>
  <c r="AU32" i="3" s="1"/>
  <c r="AV33" i="3" s="1"/>
  <c r="AW5" i="3" s="1"/>
  <c r="AX6" i="3" s="1"/>
  <c r="AY7" i="3" s="1"/>
  <c r="AZ8" i="3" s="1"/>
  <c r="BA9" i="3" s="1"/>
  <c r="BB10" i="3" s="1"/>
  <c r="BC11" i="3" s="1"/>
  <c r="BD12" i="3" s="1"/>
  <c r="BE13" i="3" s="1"/>
  <c r="BF14" i="3" s="1"/>
  <c r="BG15" i="3" s="1"/>
  <c r="BH16" i="3" s="1"/>
  <c r="BI17" i="3" s="1"/>
  <c r="BJ18" i="3" s="1"/>
  <c r="BK19" i="3" s="1"/>
  <c r="BL20" i="3" s="1"/>
  <c r="BM21" i="3" s="1"/>
  <c r="BN22" i="3" s="1"/>
  <c r="BO23" i="3" s="1"/>
  <c r="BP24" i="3" s="1"/>
  <c r="BQ25" i="3" s="1"/>
  <c r="BR26" i="3" s="1"/>
  <c r="BS27" i="3" s="1"/>
  <c r="BT28" i="3" s="1"/>
  <c r="BU29" i="3" s="1"/>
  <c r="BV30" i="3" s="1"/>
  <c r="BW31" i="3" s="1"/>
  <c r="BX32" i="3" s="1"/>
  <c r="BY33" i="3" s="1"/>
  <c r="BZ5" i="3" s="1"/>
  <c r="CA6" i="3" s="1"/>
  <c r="CB7" i="3" s="1"/>
  <c r="CC8" i="3" s="1"/>
  <c r="CD9" i="3" s="1"/>
  <c r="O5" i="3"/>
  <c r="I5" i="3"/>
  <c r="E533" i="2"/>
  <c r="E534" i="2"/>
  <c r="E529" i="2"/>
  <c r="E537" i="2"/>
  <c r="E541" i="2"/>
  <c r="E542" i="2"/>
  <c r="E530" i="2"/>
  <c r="E538" i="2"/>
  <c r="E531" i="2"/>
  <c r="E535" i="2"/>
  <c r="E539" i="2"/>
  <c r="E528" i="2"/>
  <c r="E532" i="2"/>
  <c r="E536" i="2"/>
  <c r="E540" i="2"/>
  <c r="D9" i="2"/>
  <c r="B538" i="2"/>
  <c r="B530" i="2"/>
  <c r="D538" i="2"/>
  <c r="D530" i="2"/>
  <c r="B541" i="2"/>
  <c r="B537" i="2"/>
  <c r="B529" i="2"/>
  <c r="D541" i="2"/>
  <c r="D537" i="2"/>
  <c r="D533" i="2"/>
  <c r="D529" i="2"/>
  <c r="B540" i="2"/>
  <c r="B536" i="2"/>
  <c r="B532" i="2"/>
  <c r="B528" i="2"/>
  <c r="B534" i="2"/>
  <c r="D542" i="2"/>
  <c r="D534" i="2"/>
  <c r="B533" i="2"/>
  <c r="D539" i="2"/>
  <c r="D535" i="2"/>
  <c r="D531" i="2"/>
  <c r="B531" i="2"/>
  <c r="D528" i="2"/>
  <c r="B542" i="2"/>
  <c r="D532" i="2"/>
  <c r="B535" i="2"/>
  <c r="B539" i="2"/>
  <c r="D540" i="2"/>
  <c r="D536" i="2"/>
  <c r="G527" i="2" l="1"/>
  <c r="F527" i="2"/>
  <c r="K39" i="3"/>
  <c r="C9" i="2"/>
  <c r="H9" i="2"/>
  <c r="K41" i="3" s="1"/>
  <c r="E41" i="3"/>
  <c r="F41" i="3" s="1"/>
  <c r="H539" i="2"/>
  <c r="H535" i="2"/>
  <c r="H542" i="2"/>
  <c r="H531" i="2"/>
  <c r="H533" i="2"/>
  <c r="H534" i="2"/>
  <c r="H528" i="2"/>
  <c r="H532" i="2"/>
  <c r="H536" i="2"/>
  <c r="H540" i="2"/>
  <c r="H529" i="2"/>
  <c r="H537" i="2"/>
  <c r="H541" i="2"/>
  <c r="H530" i="2"/>
  <c r="H538" i="2"/>
  <c r="C544" i="2"/>
  <c r="F544" i="2" s="1"/>
  <c r="C527" i="2"/>
  <c r="D527" i="2"/>
  <c r="E527" i="2"/>
  <c r="B527" i="2"/>
  <c r="C536" i="2"/>
  <c r="C528" i="2"/>
  <c r="C540" i="2"/>
  <c r="C532" i="2"/>
  <c r="C529" i="2"/>
  <c r="C541" i="2"/>
  <c r="C534" i="2"/>
  <c r="C542" i="2"/>
  <c r="C531" i="2"/>
  <c r="C537" i="2"/>
  <c r="C538" i="2"/>
  <c r="C533" i="2"/>
  <c r="C539" i="2"/>
  <c r="C530" i="2"/>
  <c r="C535" i="2"/>
  <c r="C6" i="2"/>
  <c r="C6" i="3"/>
  <c r="K78" i="3"/>
  <c r="E78" i="3"/>
  <c r="F78" i="3" s="1"/>
  <c r="E188" i="3"/>
  <c r="F188" i="3" s="1"/>
  <c r="K188" i="3"/>
  <c r="E108" i="3"/>
  <c r="F108" i="3" s="1"/>
  <c r="K108" i="3"/>
  <c r="K158" i="3"/>
  <c r="E158" i="3"/>
  <c r="F158" i="3" s="1"/>
  <c r="E208" i="3"/>
  <c r="F208" i="3" s="1"/>
  <c r="K208" i="3"/>
  <c r="K98" i="3"/>
  <c r="E98" i="3"/>
  <c r="F98" i="3" s="1"/>
  <c r="K128" i="3"/>
  <c r="E128" i="3"/>
  <c r="F128" i="3" s="1"/>
  <c r="K168" i="3"/>
  <c r="E168" i="3"/>
  <c r="F168" i="3" s="1"/>
  <c r="K48" i="3"/>
  <c r="E48" i="3"/>
  <c r="F48" i="3" s="1"/>
  <c r="K68" i="3"/>
  <c r="K178" i="3"/>
  <c r="E178" i="3"/>
  <c r="F178" i="3" s="1"/>
  <c r="E118" i="3"/>
  <c r="F118" i="3" s="1"/>
  <c r="K118" i="3"/>
  <c r="K148" i="3"/>
  <c r="E148" i="3"/>
  <c r="F148" i="3" s="1"/>
  <c r="E88" i="3"/>
  <c r="F88" i="3" s="1"/>
  <c r="K88" i="3"/>
  <c r="K218" i="3"/>
  <c r="E218" i="3"/>
  <c r="F218" i="3" s="1"/>
  <c r="E198" i="3"/>
  <c r="F198" i="3" s="1"/>
  <c r="K198" i="3"/>
  <c r="K58" i="3"/>
  <c r="E138" i="3"/>
  <c r="F138" i="3" s="1"/>
  <c r="K138" i="3"/>
  <c r="H6" i="2"/>
  <c r="E38" i="3"/>
  <c r="F38" i="3" s="1"/>
  <c r="C209" i="3"/>
  <c r="K209" i="3"/>
  <c r="C149" i="3"/>
  <c r="K149" i="3"/>
  <c r="K89" i="3"/>
  <c r="C89" i="3"/>
  <c r="C199" i="3"/>
  <c r="K199" i="3"/>
  <c r="K119" i="3"/>
  <c r="C119" i="3"/>
  <c r="C219" i="3"/>
  <c r="C109" i="3"/>
  <c r="K109" i="3"/>
  <c r="C139" i="3"/>
  <c r="K139" i="3"/>
  <c r="C179" i="3"/>
  <c r="K179" i="3"/>
  <c r="C59" i="3"/>
  <c r="D59" i="3" s="1"/>
  <c r="K59" i="3"/>
  <c r="C79" i="3"/>
  <c r="K79" i="3"/>
  <c r="C189" i="3"/>
  <c r="K189" i="3"/>
  <c r="K129" i="3"/>
  <c r="C129" i="3"/>
  <c r="K69" i="3"/>
  <c r="C69" i="3"/>
  <c r="C49" i="3"/>
  <c r="A49" i="3" s="1"/>
  <c r="K49" i="3"/>
  <c r="C159" i="3"/>
  <c r="K159" i="3"/>
  <c r="K99" i="3"/>
  <c r="C99" i="3"/>
  <c r="C169" i="3"/>
  <c r="K169" i="3"/>
  <c r="S6" i="3"/>
  <c r="M6" i="3"/>
  <c r="G6" i="3"/>
  <c r="R6" i="3"/>
  <c r="J6" i="3"/>
  <c r="T6" i="3"/>
  <c r="U7" i="3" s="1"/>
  <c r="V8" i="3" s="1"/>
  <c r="W9" i="3" s="1"/>
  <c r="X10" i="3" s="1"/>
  <c r="Y11" i="3" s="1"/>
  <c r="Z12" i="3" s="1"/>
  <c r="AA13" i="3" s="1"/>
  <c r="AB14" i="3" s="1"/>
  <c r="AC15" i="3" s="1"/>
  <c r="AD16" i="3" s="1"/>
  <c r="AE17" i="3" s="1"/>
  <c r="AF18" i="3" s="1"/>
  <c r="AG19" i="3" s="1"/>
  <c r="AH20" i="3" s="1"/>
  <c r="AI21" i="3" s="1"/>
  <c r="AJ22" i="3" s="1"/>
  <c r="AK23" i="3" s="1"/>
  <c r="AL24" i="3" s="1"/>
  <c r="AM25" i="3" s="1"/>
  <c r="AN26" i="3" s="1"/>
  <c r="AO27" i="3" s="1"/>
  <c r="AP28" i="3" s="1"/>
  <c r="AQ29" i="3" s="1"/>
  <c r="AR30" i="3" s="1"/>
  <c r="AS31" i="3" s="1"/>
  <c r="AT32" i="3" s="1"/>
  <c r="AU33" i="3" s="1"/>
  <c r="AV5" i="3" s="1"/>
  <c r="AW6" i="3" s="1"/>
  <c r="AX7" i="3" s="1"/>
  <c r="AY8" i="3" s="1"/>
  <c r="AZ9" i="3" s="1"/>
  <c r="BA10" i="3" s="1"/>
  <c r="BB11" i="3" s="1"/>
  <c r="BC12" i="3" s="1"/>
  <c r="BD13" i="3" s="1"/>
  <c r="BE14" i="3" s="1"/>
  <c r="BF15" i="3" s="1"/>
  <c r="BG16" i="3" s="1"/>
  <c r="BH17" i="3" s="1"/>
  <c r="BI18" i="3" s="1"/>
  <c r="BJ19" i="3" s="1"/>
  <c r="BK20" i="3" s="1"/>
  <c r="BL21" i="3" s="1"/>
  <c r="BM22" i="3" s="1"/>
  <c r="BN23" i="3" s="1"/>
  <c r="BO24" i="3" s="1"/>
  <c r="BP25" i="3" s="1"/>
  <c r="BQ26" i="3" s="1"/>
  <c r="BR27" i="3" s="1"/>
  <c r="BS28" i="3" s="1"/>
  <c r="BT29" i="3" s="1"/>
  <c r="BU30" i="3" s="1"/>
  <c r="BV31" i="3" s="1"/>
  <c r="BW32" i="3" s="1"/>
  <c r="BX33" i="3" s="1"/>
  <c r="BY5" i="3" s="1"/>
  <c r="BZ6" i="3" s="1"/>
  <c r="CA7" i="3" s="1"/>
  <c r="CB8" i="3" s="1"/>
  <c r="CC9" i="3" s="1"/>
  <c r="CD10" i="3" s="1"/>
  <c r="I6" i="3"/>
  <c r="L6" i="3"/>
  <c r="P6" i="3"/>
  <c r="F6" i="3"/>
  <c r="Q6" i="3"/>
  <c r="K6" i="3"/>
  <c r="E6" i="3"/>
  <c r="N6" i="3"/>
  <c r="H6" i="3"/>
  <c r="O6" i="3"/>
  <c r="C70" i="3"/>
  <c r="K70" i="3"/>
  <c r="D7" i="3"/>
  <c r="E7" i="3"/>
  <c r="E552" i="2"/>
  <c r="E553" i="2"/>
  <c r="E548" i="2"/>
  <c r="E556" i="2"/>
  <c r="E560" i="2"/>
  <c r="E549" i="2"/>
  <c r="E557" i="2"/>
  <c r="E546" i="2"/>
  <c r="E550" i="2"/>
  <c r="E554" i="2"/>
  <c r="E558" i="2"/>
  <c r="E547" i="2"/>
  <c r="E551" i="2"/>
  <c r="E555" i="2"/>
  <c r="E559" i="2"/>
  <c r="D8" i="2"/>
  <c r="D11" i="2"/>
  <c r="D548" i="2"/>
  <c r="B547" i="2"/>
  <c r="D546" i="2"/>
  <c r="D558" i="2"/>
  <c r="B552" i="2"/>
  <c r="B548" i="2"/>
  <c r="D556" i="2"/>
  <c r="B555" i="2"/>
  <c r="B550" i="2"/>
  <c r="B546" i="2"/>
  <c r="B549" i="2"/>
  <c r="B553" i="2"/>
  <c r="B557" i="2"/>
  <c r="B551" i="2"/>
  <c r="D559" i="2"/>
  <c r="D555" i="2"/>
  <c r="D550" i="2"/>
  <c r="D554" i="2"/>
  <c r="D560" i="2"/>
  <c r="D557" i="2"/>
  <c r="D551" i="2"/>
  <c r="D553" i="2"/>
  <c r="B558" i="2"/>
  <c r="B560" i="2"/>
  <c r="D547" i="2"/>
  <c r="D549" i="2"/>
  <c r="B554" i="2"/>
  <c r="B556" i="2"/>
  <c r="D552" i="2"/>
  <c r="B559" i="2"/>
  <c r="F545" i="2" l="1"/>
  <c r="G545" i="2"/>
  <c r="K38" i="3"/>
  <c r="E43" i="3"/>
  <c r="F43" i="3" s="1"/>
  <c r="C11" i="2"/>
  <c r="H11" i="2"/>
  <c r="K43" i="3" s="1"/>
  <c r="H8" i="2"/>
  <c r="K40" i="3" s="1"/>
  <c r="C8" i="2"/>
  <c r="E40" i="3"/>
  <c r="F40" i="3" s="1"/>
  <c r="H559" i="2"/>
  <c r="H556" i="2"/>
  <c r="H554" i="2"/>
  <c r="H560" i="2"/>
  <c r="H558" i="2"/>
  <c r="H551" i="2"/>
  <c r="H557" i="2"/>
  <c r="H553" i="2"/>
  <c r="H549" i="2"/>
  <c r="H546" i="2"/>
  <c r="H550" i="2"/>
  <c r="H555" i="2"/>
  <c r="H548" i="2"/>
  <c r="H552" i="2"/>
  <c r="H547" i="2"/>
  <c r="E545" i="2"/>
  <c r="D545" i="2"/>
  <c r="C545" i="2"/>
  <c r="C562" i="2"/>
  <c r="F562" i="2" s="1"/>
  <c r="B545" i="2"/>
  <c r="C552" i="2"/>
  <c r="C553" i="2"/>
  <c r="C547" i="2"/>
  <c r="C549" i="2"/>
  <c r="C551" i="2"/>
  <c r="C550" i="2"/>
  <c r="C555" i="2"/>
  <c r="C546" i="2"/>
  <c r="C556" i="2"/>
  <c r="C560" i="2"/>
  <c r="C554" i="2"/>
  <c r="C557" i="2"/>
  <c r="C558" i="2"/>
  <c r="C559" i="2"/>
  <c r="C548" i="2"/>
  <c r="K60" i="3"/>
  <c r="C60" i="3"/>
  <c r="D60" i="3" s="1"/>
  <c r="A59" i="3"/>
  <c r="D49" i="3"/>
  <c r="F49" i="3" s="1"/>
  <c r="C180" i="3"/>
  <c r="K180" i="3"/>
  <c r="C120" i="3"/>
  <c r="K120" i="3"/>
  <c r="C170" i="3"/>
  <c r="K170" i="3"/>
  <c r="K90" i="3"/>
  <c r="C90" i="3"/>
  <c r="C160" i="3"/>
  <c r="K160" i="3"/>
  <c r="C140" i="3"/>
  <c r="K140" i="3"/>
  <c r="K150" i="3"/>
  <c r="C150" i="3"/>
  <c r="C210" i="3"/>
  <c r="C110" i="3"/>
  <c r="K110" i="3"/>
  <c r="C200" i="3"/>
  <c r="K200" i="3"/>
  <c r="K100" i="3"/>
  <c r="C100" i="3"/>
  <c r="K80" i="3"/>
  <c r="C80" i="3"/>
  <c r="C190" i="3"/>
  <c r="K190" i="3"/>
  <c r="K130" i="3"/>
  <c r="C130" i="3"/>
  <c r="C220" i="3"/>
  <c r="P7" i="3"/>
  <c r="D69" i="3"/>
  <c r="A69" i="3"/>
  <c r="A189" i="3"/>
  <c r="D189" i="3"/>
  <c r="F189" i="3" s="1"/>
  <c r="A89" i="3"/>
  <c r="D89" i="3"/>
  <c r="F89" i="3" s="1"/>
  <c r="J7" i="3"/>
  <c r="A179" i="3"/>
  <c r="D179" i="3"/>
  <c r="F179" i="3" s="1"/>
  <c r="O7" i="3"/>
  <c r="G7" i="3"/>
  <c r="N7" i="3"/>
  <c r="A169" i="3"/>
  <c r="D169" i="3"/>
  <c r="F169" i="3" s="1"/>
  <c r="D119" i="3"/>
  <c r="F119" i="3" s="1"/>
  <c r="A119" i="3"/>
  <c r="A199" i="3"/>
  <c r="D199" i="3"/>
  <c r="F199" i="3" s="1"/>
  <c r="L7" i="3"/>
  <c r="M7" i="3"/>
  <c r="S7" i="3"/>
  <c r="D139" i="3"/>
  <c r="F139" i="3" s="1"/>
  <c r="A139" i="3"/>
  <c r="A219" i="3"/>
  <c r="D219" i="3"/>
  <c r="I7" i="3"/>
  <c r="R7" i="3"/>
  <c r="H7" i="3"/>
  <c r="F7" i="3"/>
  <c r="Q7" i="3"/>
  <c r="K7" i="3"/>
  <c r="T7" i="3"/>
  <c r="U8" i="3" s="1"/>
  <c r="V9" i="3" s="1"/>
  <c r="W10" i="3" s="1"/>
  <c r="X11" i="3" s="1"/>
  <c r="Y12" i="3" s="1"/>
  <c r="Z13" i="3" s="1"/>
  <c r="AA14" i="3" s="1"/>
  <c r="AB15" i="3" s="1"/>
  <c r="AC16" i="3" s="1"/>
  <c r="AD17" i="3" s="1"/>
  <c r="AE18" i="3" s="1"/>
  <c r="AF19" i="3" s="1"/>
  <c r="AG20" i="3" s="1"/>
  <c r="AH21" i="3" s="1"/>
  <c r="AI22" i="3" s="1"/>
  <c r="AJ23" i="3" s="1"/>
  <c r="AK24" i="3" s="1"/>
  <c r="AL25" i="3" s="1"/>
  <c r="AM26" i="3" s="1"/>
  <c r="AN27" i="3" s="1"/>
  <c r="AO28" i="3" s="1"/>
  <c r="AP29" i="3" s="1"/>
  <c r="AQ30" i="3" s="1"/>
  <c r="AR31" i="3" s="1"/>
  <c r="AS32" i="3" s="1"/>
  <c r="AT33" i="3" s="1"/>
  <c r="AU5" i="3" s="1"/>
  <c r="AV6" i="3" s="1"/>
  <c r="AW7" i="3" s="1"/>
  <c r="AX8" i="3" s="1"/>
  <c r="AY9" i="3" s="1"/>
  <c r="AZ10" i="3" s="1"/>
  <c r="BA11" i="3" s="1"/>
  <c r="BB12" i="3" s="1"/>
  <c r="BC13" i="3" s="1"/>
  <c r="BD14" i="3" s="1"/>
  <c r="BE15" i="3" s="1"/>
  <c r="BF16" i="3" s="1"/>
  <c r="BG17" i="3" s="1"/>
  <c r="BH18" i="3" s="1"/>
  <c r="BI19" i="3" s="1"/>
  <c r="BJ20" i="3" s="1"/>
  <c r="BK21" i="3" s="1"/>
  <c r="BL22" i="3" s="1"/>
  <c r="BM23" i="3" s="1"/>
  <c r="BN24" i="3" s="1"/>
  <c r="BO25" i="3" s="1"/>
  <c r="BP26" i="3" s="1"/>
  <c r="BQ27" i="3" s="1"/>
  <c r="BR28" i="3" s="1"/>
  <c r="BS29" i="3" s="1"/>
  <c r="BT30" i="3" s="1"/>
  <c r="BU31" i="3" s="1"/>
  <c r="BV32" i="3" s="1"/>
  <c r="BW33" i="3" s="1"/>
  <c r="BX5" i="3" s="1"/>
  <c r="BY6" i="3" s="1"/>
  <c r="BZ7" i="3" s="1"/>
  <c r="CA8" i="3" s="1"/>
  <c r="CB9" i="3" s="1"/>
  <c r="CC10" i="3" s="1"/>
  <c r="CD11" i="3" s="1"/>
  <c r="D99" i="3"/>
  <c r="F99" i="3" s="1"/>
  <c r="A99" i="3"/>
  <c r="A159" i="3"/>
  <c r="D159" i="3"/>
  <c r="F159" i="3" s="1"/>
  <c r="D129" i="3"/>
  <c r="F129" i="3" s="1"/>
  <c r="A129" i="3"/>
  <c r="D79" i="3"/>
  <c r="F79" i="3" s="1"/>
  <c r="A79" i="3"/>
  <c r="A109" i="3"/>
  <c r="D109" i="3"/>
  <c r="F109" i="3" s="1"/>
  <c r="D149" i="3"/>
  <c r="F149" i="3" s="1"/>
  <c r="A149" i="3"/>
  <c r="A209" i="3"/>
  <c r="D209" i="3"/>
  <c r="F209" i="3" s="1"/>
  <c r="C71" i="3"/>
  <c r="K71" i="3"/>
  <c r="C81" i="3"/>
  <c r="K81" i="3"/>
  <c r="E8" i="3"/>
  <c r="A70" i="3"/>
  <c r="D70" i="3"/>
  <c r="F8" i="3"/>
  <c r="E571" i="2"/>
  <c r="E572" i="2"/>
  <c r="E567" i="2"/>
  <c r="E575" i="2"/>
  <c r="E564" i="2"/>
  <c r="E568" i="2"/>
  <c r="E576" i="2"/>
  <c r="E565" i="2"/>
  <c r="E569" i="2"/>
  <c r="E573" i="2"/>
  <c r="E577" i="2"/>
  <c r="E566" i="2"/>
  <c r="E570" i="2"/>
  <c r="E574" i="2"/>
  <c r="E578" i="2"/>
  <c r="D13" i="2"/>
  <c r="D10" i="2"/>
  <c r="B570" i="2"/>
  <c r="D570" i="2"/>
  <c r="B573" i="2"/>
  <c r="D565" i="2"/>
  <c r="D573" i="2"/>
  <c r="B569" i="2"/>
  <c r="B565" i="2"/>
  <c r="D571" i="2"/>
  <c r="D566" i="2"/>
  <c r="B574" i="2"/>
  <c r="D578" i="2"/>
  <c r="B566" i="2"/>
  <c r="D574" i="2"/>
  <c r="D572" i="2"/>
  <c r="D567" i="2"/>
  <c r="B575" i="2"/>
  <c r="D564" i="2"/>
  <c r="B571" i="2"/>
  <c r="D576" i="2"/>
  <c r="B578" i="2"/>
  <c r="D569" i="2"/>
  <c r="D577" i="2"/>
  <c r="B567" i="2"/>
  <c r="D575" i="2"/>
  <c r="B577" i="2"/>
  <c r="D568" i="2"/>
  <c r="B564" i="2"/>
  <c r="B568" i="2"/>
  <c r="B572" i="2"/>
  <c r="B576" i="2"/>
  <c r="G563" i="2" l="1"/>
  <c r="F563" i="2"/>
  <c r="E42" i="3"/>
  <c r="F42" i="3" s="1"/>
  <c r="C10" i="2"/>
  <c r="H10" i="2"/>
  <c r="H13" i="2"/>
  <c r="K45" i="3" s="1"/>
  <c r="C13" i="2"/>
  <c r="E45" i="3"/>
  <c r="F45" i="3" s="1"/>
  <c r="H576" i="2"/>
  <c r="H572" i="2"/>
  <c r="H568" i="2"/>
  <c r="H564" i="2"/>
  <c r="H577" i="2"/>
  <c r="H567" i="2"/>
  <c r="H578" i="2"/>
  <c r="H571" i="2"/>
  <c r="H575" i="2"/>
  <c r="H566" i="2"/>
  <c r="H574" i="2"/>
  <c r="H565" i="2"/>
  <c r="H569" i="2"/>
  <c r="H573" i="2"/>
  <c r="H570" i="2"/>
  <c r="E563" i="2"/>
  <c r="C563" i="2"/>
  <c r="D563" i="2"/>
  <c r="B563" i="2"/>
  <c r="C580" i="2"/>
  <c r="F580" i="2" s="1"/>
  <c r="C565" i="2"/>
  <c r="C567" i="2"/>
  <c r="C578" i="2"/>
  <c r="C566" i="2"/>
  <c r="C570" i="2"/>
  <c r="C572" i="2"/>
  <c r="C577" i="2"/>
  <c r="C571" i="2"/>
  <c r="C564" i="2"/>
  <c r="C569" i="2"/>
  <c r="C574" i="2"/>
  <c r="C573" i="2"/>
  <c r="C568" i="2"/>
  <c r="C576" i="2"/>
  <c r="C575" i="2"/>
  <c r="A60" i="3"/>
  <c r="E227" i="3"/>
  <c r="K141" i="3"/>
  <c r="C141" i="3"/>
  <c r="C151" i="3"/>
  <c r="K151" i="3"/>
  <c r="C201" i="3"/>
  <c r="C121" i="3"/>
  <c r="K121" i="3"/>
  <c r="C171" i="3"/>
  <c r="K171" i="3"/>
  <c r="C91" i="3"/>
  <c r="K91" i="3"/>
  <c r="C221" i="3"/>
  <c r="K101" i="3"/>
  <c r="C101" i="3"/>
  <c r="C191" i="3"/>
  <c r="K191" i="3"/>
  <c r="C211" i="3"/>
  <c r="K111" i="3"/>
  <c r="C111" i="3"/>
  <c r="K161" i="3"/>
  <c r="C161" i="3"/>
  <c r="K181" i="3"/>
  <c r="C181" i="3"/>
  <c r="C131" i="3"/>
  <c r="K131" i="3"/>
  <c r="L8" i="3"/>
  <c r="M8" i="3"/>
  <c r="A130" i="3"/>
  <c r="D130" i="3"/>
  <c r="F130" i="3" s="1"/>
  <c r="A110" i="3"/>
  <c r="D110" i="3"/>
  <c r="F110" i="3" s="1"/>
  <c r="A140" i="3"/>
  <c r="D140" i="3"/>
  <c r="F140" i="3" s="1"/>
  <c r="D90" i="3"/>
  <c r="F90" i="3" s="1"/>
  <c r="A90" i="3"/>
  <c r="R8" i="3"/>
  <c r="J8" i="3"/>
  <c r="O8" i="3"/>
  <c r="A190" i="3"/>
  <c r="D190" i="3"/>
  <c r="F190" i="3" s="1"/>
  <c r="A100" i="3"/>
  <c r="D100" i="3"/>
  <c r="F100" i="3" s="1"/>
  <c r="A170" i="3"/>
  <c r="D170" i="3"/>
  <c r="F170" i="3" s="1"/>
  <c r="G8" i="3"/>
  <c r="T8" i="3"/>
  <c r="U9" i="3" s="1"/>
  <c r="V10" i="3" s="1"/>
  <c r="W11" i="3" s="1"/>
  <c r="X12" i="3" s="1"/>
  <c r="Y13" i="3" s="1"/>
  <c r="Z14" i="3" s="1"/>
  <c r="AA15" i="3" s="1"/>
  <c r="AB16" i="3" s="1"/>
  <c r="AC17" i="3" s="1"/>
  <c r="AD18" i="3" s="1"/>
  <c r="AE19" i="3" s="1"/>
  <c r="AF20" i="3" s="1"/>
  <c r="AG21" i="3" s="1"/>
  <c r="AH22" i="3" s="1"/>
  <c r="AI23" i="3" s="1"/>
  <c r="AJ24" i="3" s="1"/>
  <c r="AK25" i="3" s="1"/>
  <c r="AL26" i="3" s="1"/>
  <c r="AM27" i="3" s="1"/>
  <c r="AN28" i="3" s="1"/>
  <c r="AO29" i="3" s="1"/>
  <c r="AP30" i="3" s="1"/>
  <c r="AQ31" i="3" s="1"/>
  <c r="AR32" i="3" s="1"/>
  <c r="AS33" i="3" s="1"/>
  <c r="AT5" i="3" s="1"/>
  <c r="AU6" i="3" s="1"/>
  <c r="AV7" i="3" s="1"/>
  <c r="AW8" i="3" s="1"/>
  <c r="AX9" i="3" s="1"/>
  <c r="AY10" i="3" s="1"/>
  <c r="AZ11" i="3" s="1"/>
  <c r="BA12" i="3" s="1"/>
  <c r="BB13" i="3" s="1"/>
  <c r="BC14" i="3" s="1"/>
  <c r="BD15" i="3" s="1"/>
  <c r="BE16" i="3" s="1"/>
  <c r="BF17" i="3" s="1"/>
  <c r="BG18" i="3" s="1"/>
  <c r="BH19" i="3" s="1"/>
  <c r="BI20" i="3" s="1"/>
  <c r="BJ21" i="3" s="1"/>
  <c r="BK22" i="3" s="1"/>
  <c r="BL23" i="3" s="1"/>
  <c r="BM24" i="3" s="1"/>
  <c r="BN25" i="3" s="1"/>
  <c r="BO26" i="3" s="1"/>
  <c r="BP27" i="3" s="1"/>
  <c r="BQ28" i="3" s="1"/>
  <c r="BR29" i="3" s="1"/>
  <c r="BS30" i="3" s="1"/>
  <c r="BT31" i="3" s="1"/>
  <c r="BU32" i="3" s="1"/>
  <c r="BV33" i="3" s="1"/>
  <c r="BW5" i="3" s="1"/>
  <c r="BX6" i="3" s="1"/>
  <c r="BY7" i="3" s="1"/>
  <c r="BZ8" i="3" s="1"/>
  <c r="CA9" i="3" s="1"/>
  <c r="CB10" i="3" s="1"/>
  <c r="CC11" i="3" s="1"/>
  <c r="CD12" i="3" s="1"/>
  <c r="H8" i="3"/>
  <c r="Q8" i="3"/>
  <c r="A80" i="3"/>
  <c r="D80" i="3"/>
  <c r="F80" i="3" s="1"/>
  <c r="A200" i="3"/>
  <c r="D200" i="3"/>
  <c r="F200" i="3" s="1"/>
  <c r="A210" i="3"/>
  <c r="D210" i="3"/>
  <c r="S8" i="3"/>
  <c r="I8" i="3"/>
  <c r="N8" i="3"/>
  <c r="P8" i="3"/>
  <c r="K8" i="3"/>
  <c r="A220" i="3"/>
  <c r="D220" i="3"/>
  <c r="A150" i="3"/>
  <c r="D150" i="3"/>
  <c r="F150" i="3" s="1"/>
  <c r="A160" i="3"/>
  <c r="D160" i="3"/>
  <c r="F160" i="3" s="1"/>
  <c r="A120" i="3"/>
  <c r="D120" i="3"/>
  <c r="F120" i="3" s="1"/>
  <c r="A180" i="3"/>
  <c r="D180" i="3"/>
  <c r="F180" i="3" s="1"/>
  <c r="C82" i="3"/>
  <c r="K82" i="3"/>
  <c r="C92" i="3"/>
  <c r="K92" i="3"/>
  <c r="F9" i="3"/>
  <c r="A71" i="3"/>
  <c r="D71" i="3"/>
  <c r="G9" i="3"/>
  <c r="A81" i="3"/>
  <c r="D81" i="3"/>
  <c r="F81" i="3" s="1"/>
  <c r="E590" i="2"/>
  <c r="E591" i="2"/>
  <c r="E586" i="2"/>
  <c r="E594" i="2"/>
  <c r="E582" i="2"/>
  <c r="E583" i="2"/>
  <c r="E587" i="2"/>
  <c r="E595" i="2"/>
  <c r="E584" i="2"/>
  <c r="E588" i="2"/>
  <c r="E592" i="2"/>
  <c r="E596" i="2"/>
  <c r="E585" i="2"/>
  <c r="E589" i="2"/>
  <c r="E593" i="2"/>
  <c r="D12" i="2"/>
  <c r="D15" i="2"/>
  <c r="D587" i="2"/>
  <c r="D594" i="2"/>
  <c r="D590" i="2"/>
  <c r="B592" i="2"/>
  <c r="B583" i="2"/>
  <c r="B587" i="2"/>
  <c r="B595" i="2"/>
  <c r="D589" i="2"/>
  <c r="D585" i="2"/>
  <c r="B593" i="2"/>
  <c r="D582" i="2"/>
  <c r="B590" i="2"/>
  <c r="B584" i="2"/>
  <c r="D584" i="2"/>
  <c r="D588" i="2"/>
  <c r="D592" i="2"/>
  <c r="D596" i="2"/>
  <c r="B596" i="2"/>
  <c r="B588" i="2"/>
  <c r="B586" i="2"/>
  <c r="B589" i="2"/>
  <c r="D595" i="2"/>
  <c r="B591" i="2"/>
  <c r="D591" i="2"/>
  <c r="B582" i="2"/>
  <c r="D586" i="2"/>
  <c r="B594" i="2"/>
  <c r="D583" i="2"/>
  <c r="B585" i="2"/>
  <c r="D593" i="2"/>
  <c r="F581" i="2" l="1"/>
  <c r="G581" i="2"/>
  <c r="K42" i="3"/>
  <c r="H15" i="2"/>
  <c r="K47" i="3" s="1"/>
  <c r="C15" i="2"/>
  <c r="E47" i="3"/>
  <c r="F47" i="3" s="1"/>
  <c r="E44" i="3"/>
  <c r="F44" i="3" s="1"/>
  <c r="C12" i="2"/>
  <c r="H12" i="2"/>
  <c r="H585" i="2"/>
  <c r="H594" i="2"/>
  <c r="H582" i="2"/>
  <c r="H591" i="2"/>
  <c r="H589" i="2"/>
  <c r="H586" i="2"/>
  <c r="H588" i="2"/>
  <c r="H596" i="2"/>
  <c r="H584" i="2"/>
  <c r="H590" i="2"/>
  <c r="H593" i="2"/>
  <c r="H595" i="2"/>
  <c r="H587" i="2"/>
  <c r="H583" i="2"/>
  <c r="H592" i="2"/>
  <c r="D581" i="2"/>
  <c r="E581" i="2"/>
  <c r="C581" i="2"/>
  <c r="C598" i="2"/>
  <c r="F598" i="2" s="1"/>
  <c r="B581" i="2"/>
  <c r="C583" i="2"/>
  <c r="C593" i="2"/>
  <c r="C590" i="2"/>
  <c r="C596" i="2"/>
  <c r="C585" i="2"/>
  <c r="C586" i="2"/>
  <c r="C582" i="2"/>
  <c r="C587" i="2"/>
  <c r="C589" i="2"/>
  <c r="C584" i="2"/>
  <c r="C594" i="2"/>
  <c r="C595" i="2"/>
  <c r="C591" i="2"/>
  <c r="C592" i="2"/>
  <c r="C588" i="2"/>
  <c r="E217" i="3"/>
  <c r="C222" i="3"/>
  <c r="C202" i="3"/>
  <c r="C192" i="3"/>
  <c r="C112" i="3"/>
  <c r="K112" i="3"/>
  <c r="C212" i="3"/>
  <c r="C172" i="3"/>
  <c r="K172" i="3"/>
  <c r="C162" i="3"/>
  <c r="K162" i="3"/>
  <c r="C142" i="3"/>
  <c r="K142" i="3"/>
  <c r="C132" i="3"/>
  <c r="K132" i="3"/>
  <c r="C122" i="3"/>
  <c r="K122" i="3"/>
  <c r="C102" i="3"/>
  <c r="K102" i="3"/>
  <c r="K182" i="3"/>
  <c r="C182" i="3"/>
  <c r="C152" i="3"/>
  <c r="K152" i="3"/>
  <c r="T9" i="3"/>
  <c r="U10" i="3" s="1"/>
  <c r="V11" i="3" s="1"/>
  <c r="W12" i="3" s="1"/>
  <c r="X13" i="3" s="1"/>
  <c r="Y14" i="3" s="1"/>
  <c r="Z15" i="3" s="1"/>
  <c r="AA16" i="3" s="1"/>
  <c r="AB17" i="3" s="1"/>
  <c r="AC18" i="3" s="1"/>
  <c r="AD19" i="3" s="1"/>
  <c r="AE20" i="3" s="1"/>
  <c r="AF21" i="3" s="1"/>
  <c r="AG22" i="3" s="1"/>
  <c r="AH23" i="3" s="1"/>
  <c r="AI24" i="3" s="1"/>
  <c r="AJ25" i="3" s="1"/>
  <c r="AK26" i="3" s="1"/>
  <c r="AL27" i="3" s="1"/>
  <c r="AM28" i="3" s="1"/>
  <c r="AN29" i="3" s="1"/>
  <c r="AO30" i="3" s="1"/>
  <c r="AP31" i="3" s="1"/>
  <c r="AQ32" i="3" s="1"/>
  <c r="AR33" i="3" s="1"/>
  <c r="AS5" i="3" s="1"/>
  <c r="AT6" i="3" s="1"/>
  <c r="AU7" i="3" s="1"/>
  <c r="AV8" i="3" s="1"/>
  <c r="AW9" i="3" s="1"/>
  <c r="AX10" i="3" s="1"/>
  <c r="AY11" i="3" s="1"/>
  <c r="AZ12" i="3" s="1"/>
  <c r="BA13" i="3" s="1"/>
  <c r="BB14" i="3" s="1"/>
  <c r="BC15" i="3" s="1"/>
  <c r="BD16" i="3" s="1"/>
  <c r="BE17" i="3" s="1"/>
  <c r="BF18" i="3" s="1"/>
  <c r="BG19" i="3" s="1"/>
  <c r="BH20" i="3" s="1"/>
  <c r="BI21" i="3" s="1"/>
  <c r="BJ22" i="3" s="1"/>
  <c r="BK23" i="3" s="1"/>
  <c r="BL24" i="3" s="1"/>
  <c r="BM25" i="3" s="1"/>
  <c r="BN26" i="3" s="1"/>
  <c r="BO27" i="3" s="1"/>
  <c r="BP28" i="3" s="1"/>
  <c r="BQ29" i="3" s="1"/>
  <c r="BR30" i="3" s="1"/>
  <c r="BS31" i="3" s="1"/>
  <c r="BT32" i="3" s="1"/>
  <c r="BU33" i="3" s="1"/>
  <c r="BV5" i="3" s="1"/>
  <c r="BW6" i="3" s="1"/>
  <c r="BX7" i="3" s="1"/>
  <c r="BY8" i="3" s="1"/>
  <c r="BZ9" i="3" s="1"/>
  <c r="CA10" i="3" s="1"/>
  <c r="CB11" i="3" s="1"/>
  <c r="CC12" i="3" s="1"/>
  <c r="CD13" i="3" s="1"/>
  <c r="R9" i="3"/>
  <c r="A181" i="3"/>
  <c r="D181" i="3"/>
  <c r="F181" i="3" s="1"/>
  <c r="A211" i="3"/>
  <c r="D211" i="3"/>
  <c r="D171" i="3"/>
  <c r="F171" i="3" s="1"/>
  <c r="A171" i="3"/>
  <c r="A121" i="3"/>
  <c r="D121" i="3"/>
  <c r="F121" i="3" s="1"/>
  <c r="Q9" i="3"/>
  <c r="I9" i="3"/>
  <c r="S9" i="3"/>
  <c r="A101" i="3"/>
  <c r="D101" i="3"/>
  <c r="F101" i="3" s="1"/>
  <c r="D91" i="3"/>
  <c r="F91" i="3" s="1"/>
  <c r="A91" i="3"/>
  <c r="A201" i="3"/>
  <c r="D201" i="3"/>
  <c r="A141" i="3"/>
  <c r="D141" i="3"/>
  <c r="F141" i="3" s="1"/>
  <c r="O9" i="3"/>
  <c r="N9" i="3"/>
  <c r="D131" i="3"/>
  <c r="F131" i="3" s="1"/>
  <c r="A131" i="3"/>
  <c r="A111" i="3"/>
  <c r="D111" i="3"/>
  <c r="F111" i="3" s="1"/>
  <c r="L9" i="3"/>
  <c r="K9" i="3"/>
  <c r="J9" i="3"/>
  <c r="H9" i="3"/>
  <c r="P9" i="3"/>
  <c r="M9" i="3"/>
  <c r="D161" i="3"/>
  <c r="F161" i="3" s="1"/>
  <c r="A161" i="3"/>
  <c r="A191" i="3"/>
  <c r="D191" i="3"/>
  <c r="F191" i="3" s="1"/>
  <c r="A221" i="3"/>
  <c r="D221" i="3"/>
  <c r="A151" i="3"/>
  <c r="D151" i="3"/>
  <c r="F151" i="3" s="1"/>
  <c r="C103" i="3"/>
  <c r="K103" i="3"/>
  <c r="C93" i="3"/>
  <c r="K93" i="3"/>
  <c r="A82" i="3"/>
  <c r="D82" i="3"/>
  <c r="F82" i="3" s="1"/>
  <c r="H10" i="3"/>
  <c r="G10" i="3"/>
  <c r="A92" i="3"/>
  <c r="D92" i="3"/>
  <c r="F92" i="3" s="1"/>
  <c r="E609" i="2"/>
  <c r="E610" i="2"/>
  <c r="E605" i="2"/>
  <c r="E613" i="2"/>
  <c r="E601" i="2"/>
  <c r="E602" i="2"/>
  <c r="E606" i="2"/>
  <c r="E614" i="2"/>
  <c r="E603" i="2"/>
  <c r="E607" i="2"/>
  <c r="E611" i="2"/>
  <c r="E600" i="2"/>
  <c r="E604" i="2"/>
  <c r="E608" i="2"/>
  <c r="E612" i="2"/>
  <c r="D17" i="2"/>
  <c r="B607" i="2"/>
  <c r="D606" i="2"/>
  <c r="D600" i="2"/>
  <c r="B600" i="2"/>
  <c r="B611" i="2"/>
  <c r="B602" i="2"/>
  <c r="B610" i="2"/>
  <c r="D602" i="2"/>
  <c r="B608" i="2"/>
  <c r="B605" i="2"/>
  <c r="D613" i="2"/>
  <c r="D610" i="2"/>
  <c r="D605" i="2"/>
  <c r="B613" i="2"/>
  <c r="D601" i="2"/>
  <c r="B603" i="2"/>
  <c r="D608" i="2"/>
  <c r="D614" i="2"/>
  <c r="B606" i="2"/>
  <c r="B614" i="2"/>
  <c r="B609" i="2"/>
  <c r="B604" i="2"/>
  <c r="D612" i="2"/>
  <c r="B601" i="2"/>
  <c r="D609" i="2"/>
  <c r="D604" i="2"/>
  <c r="B612" i="2"/>
  <c r="D603" i="2"/>
  <c r="D607" i="2"/>
  <c r="D611" i="2"/>
  <c r="G599" i="2" l="1"/>
  <c r="F599" i="2"/>
  <c r="K44" i="3"/>
  <c r="C17" i="2"/>
  <c r="H17" i="2"/>
  <c r="H612" i="2"/>
  <c r="H601" i="2"/>
  <c r="H604" i="2"/>
  <c r="H609" i="2"/>
  <c r="H614" i="2"/>
  <c r="H606" i="2"/>
  <c r="H603" i="2"/>
  <c r="H613" i="2"/>
  <c r="H605" i="2"/>
  <c r="H608" i="2"/>
  <c r="H610" i="2"/>
  <c r="H602" i="2"/>
  <c r="H611" i="2"/>
  <c r="H600" i="2"/>
  <c r="H607" i="2"/>
  <c r="C616" i="2"/>
  <c r="F616" i="2" s="1"/>
  <c r="B599" i="2"/>
  <c r="E599" i="2"/>
  <c r="D599" i="2"/>
  <c r="C599" i="2"/>
  <c r="C606" i="2"/>
  <c r="C612" i="2"/>
  <c r="C605" i="2"/>
  <c r="C611" i="2"/>
  <c r="C602" i="2"/>
  <c r="C609" i="2"/>
  <c r="C614" i="2"/>
  <c r="C607" i="2"/>
  <c r="C610" i="2"/>
  <c r="C600" i="2"/>
  <c r="C601" i="2"/>
  <c r="C604" i="2"/>
  <c r="C608" i="2"/>
  <c r="C613" i="2"/>
  <c r="C603" i="2"/>
  <c r="E207" i="3"/>
  <c r="E226" i="3"/>
  <c r="C113" i="3"/>
  <c r="K113" i="3"/>
  <c r="K153" i="3"/>
  <c r="C153" i="3"/>
  <c r="K123" i="3"/>
  <c r="C123" i="3"/>
  <c r="K133" i="3"/>
  <c r="C133" i="3"/>
  <c r="K173" i="3"/>
  <c r="C173" i="3"/>
  <c r="C203" i="3"/>
  <c r="C163" i="3"/>
  <c r="K163" i="3"/>
  <c r="C183" i="3"/>
  <c r="C193" i="3"/>
  <c r="K143" i="3"/>
  <c r="C143" i="3"/>
  <c r="C223" i="3"/>
  <c r="C213" i="3"/>
  <c r="I10" i="3"/>
  <c r="M10" i="3"/>
  <c r="J10" i="3"/>
  <c r="D182" i="3"/>
  <c r="F182" i="3" s="1"/>
  <c r="A182" i="3"/>
  <c r="A122" i="3"/>
  <c r="D122" i="3"/>
  <c r="F122" i="3" s="1"/>
  <c r="A172" i="3"/>
  <c r="D172" i="3"/>
  <c r="F172" i="3" s="1"/>
  <c r="A112" i="3"/>
  <c r="D112" i="3"/>
  <c r="F112" i="3" s="1"/>
  <c r="K10" i="3"/>
  <c r="O10" i="3"/>
  <c r="R10" i="3"/>
  <c r="D102" i="3"/>
  <c r="F102" i="3" s="1"/>
  <c r="A102" i="3"/>
  <c r="A162" i="3"/>
  <c r="D162" i="3"/>
  <c r="F162" i="3" s="1"/>
  <c r="A212" i="3"/>
  <c r="D212" i="3"/>
  <c r="D192" i="3"/>
  <c r="A192" i="3"/>
  <c r="N10" i="3"/>
  <c r="P10" i="3"/>
  <c r="A142" i="3"/>
  <c r="D142" i="3"/>
  <c r="F142" i="3" s="1"/>
  <c r="A202" i="3"/>
  <c r="D202" i="3"/>
  <c r="Q10" i="3"/>
  <c r="L10" i="3"/>
  <c r="T10" i="3"/>
  <c r="U11" i="3" s="1"/>
  <c r="V12" i="3" s="1"/>
  <c r="W13" i="3" s="1"/>
  <c r="X14" i="3" s="1"/>
  <c r="Y15" i="3" s="1"/>
  <c r="Z16" i="3" s="1"/>
  <c r="AA17" i="3" s="1"/>
  <c r="AB18" i="3" s="1"/>
  <c r="AC19" i="3" s="1"/>
  <c r="AD20" i="3" s="1"/>
  <c r="AE21" i="3" s="1"/>
  <c r="AF22" i="3" s="1"/>
  <c r="AG23" i="3" s="1"/>
  <c r="AH24" i="3" s="1"/>
  <c r="AI25" i="3" s="1"/>
  <c r="AJ26" i="3" s="1"/>
  <c r="AK27" i="3" s="1"/>
  <c r="AL28" i="3" s="1"/>
  <c r="AM29" i="3" s="1"/>
  <c r="AN30" i="3" s="1"/>
  <c r="AO31" i="3" s="1"/>
  <c r="AP32" i="3" s="1"/>
  <c r="AQ33" i="3" s="1"/>
  <c r="AR5" i="3" s="1"/>
  <c r="AS6" i="3" s="1"/>
  <c r="AT7" i="3" s="1"/>
  <c r="AU8" i="3" s="1"/>
  <c r="AV9" i="3" s="1"/>
  <c r="AW10" i="3" s="1"/>
  <c r="AX11" i="3" s="1"/>
  <c r="AY12" i="3" s="1"/>
  <c r="AZ13" i="3" s="1"/>
  <c r="BA14" i="3" s="1"/>
  <c r="BB15" i="3" s="1"/>
  <c r="BC16" i="3" s="1"/>
  <c r="BD17" i="3" s="1"/>
  <c r="BE18" i="3" s="1"/>
  <c r="BF19" i="3" s="1"/>
  <c r="BG20" i="3" s="1"/>
  <c r="BH21" i="3" s="1"/>
  <c r="BI22" i="3" s="1"/>
  <c r="BJ23" i="3" s="1"/>
  <c r="BK24" i="3" s="1"/>
  <c r="BL25" i="3" s="1"/>
  <c r="BM26" i="3" s="1"/>
  <c r="BN27" i="3" s="1"/>
  <c r="BO28" i="3" s="1"/>
  <c r="BP29" i="3" s="1"/>
  <c r="BQ30" i="3" s="1"/>
  <c r="BR31" i="3" s="1"/>
  <c r="BS32" i="3" s="1"/>
  <c r="BT33" i="3" s="1"/>
  <c r="BU5" i="3" s="1"/>
  <c r="BV6" i="3" s="1"/>
  <c r="BW7" i="3" s="1"/>
  <c r="BX8" i="3" s="1"/>
  <c r="BY9" i="3" s="1"/>
  <c r="BZ10" i="3" s="1"/>
  <c r="CA11" i="3" s="1"/>
  <c r="CB12" i="3" s="1"/>
  <c r="CC13" i="3" s="1"/>
  <c r="CD14" i="3" s="1"/>
  <c r="S10" i="3"/>
  <c r="A152" i="3"/>
  <c r="D152" i="3"/>
  <c r="F152" i="3" s="1"/>
  <c r="A132" i="3"/>
  <c r="D132" i="3"/>
  <c r="F132" i="3" s="1"/>
  <c r="A222" i="3"/>
  <c r="D222" i="3"/>
  <c r="C104" i="3"/>
  <c r="K104" i="3"/>
  <c r="C114" i="3"/>
  <c r="K114" i="3"/>
  <c r="A93" i="3"/>
  <c r="D93" i="3"/>
  <c r="F93" i="3" s="1"/>
  <c r="H11" i="3"/>
  <c r="I11" i="3"/>
  <c r="A103" i="3"/>
  <c r="D103" i="3"/>
  <c r="F103" i="3" s="1"/>
  <c r="E628" i="2"/>
  <c r="E629" i="2"/>
  <c r="E624" i="2"/>
  <c r="E632" i="2"/>
  <c r="E620" i="2"/>
  <c r="E621" i="2"/>
  <c r="E625" i="2"/>
  <c r="E618" i="2"/>
  <c r="E622" i="2"/>
  <c r="E626" i="2"/>
  <c r="E630" i="2"/>
  <c r="E619" i="2"/>
  <c r="E623" i="2"/>
  <c r="E627" i="2"/>
  <c r="E631" i="2"/>
  <c r="D19" i="2"/>
  <c r="D14" i="2"/>
  <c r="D627" i="2"/>
  <c r="D630" i="2"/>
  <c r="B624" i="2"/>
  <c r="B620" i="2"/>
  <c r="B632" i="2"/>
  <c r="D628" i="2"/>
  <c r="D632" i="2"/>
  <c r="B626" i="2"/>
  <c r="D622" i="2"/>
  <c r="D618" i="2"/>
  <c r="D625" i="2"/>
  <c r="B619" i="2"/>
  <c r="D619" i="2"/>
  <c r="B630" i="2"/>
  <c r="D626" i="2"/>
  <c r="D631" i="2"/>
  <c r="D623" i="2"/>
  <c r="B625" i="2"/>
  <c r="B621" i="2"/>
  <c r="D624" i="2"/>
  <c r="B618" i="2"/>
  <c r="B629" i="2"/>
  <c r="D629" i="2"/>
  <c r="B622" i="2"/>
  <c r="B623" i="2"/>
  <c r="B628" i="2"/>
  <c r="D621" i="2"/>
  <c r="D620" i="2"/>
  <c r="B627" i="2"/>
  <c r="B631" i="2"/>
  <c r="G617" i="2" l="1"/>
  <c r="F617" i="2"/>
  <c r="H14" i="2"/>
  <c r="C14" i="2"/>
  <c r="E46" i="3"/>
  <c r="F46" i="3" s="1"/>
  <c r="C19" i="2"/>
  <c r="H19" i="2"/>
  <c r="H631" i="2"/>
  <c r="H627" i="2"/>
  <c r="H628" i="2"/>
  <c r="H623" i="2"/>
  <c r="H622" i="2"/>
  <c r="H629" i="2"/>
  <c r="H618" i="2"/>
  <c r="H621" i="2"/>
  <c r="H625" i="2"/>
  <c r="H630" i="2"/>
  <c r="H619" i="2"/>
  <c r="H626" i="2"/>
  <c r="H632" i="2"/>
  <c r="H620" i="2"/>
  <c r="H624" i="2"/>
  <c r="B617" i="2"/>
  <c r="E617" i="2"/>
  <c r="C634" i="2"/>
  <c r="F634" i="2" s="1"/>
  <c r="D617" i="2"/>
  <c r="C617" i="2"/>
  <c r="C624" i="2"/>
  <c r="C621" i="2"/>
  <c r="C622" i="2"/>
  <c r="C627" i="2"/>
  <c r="C623" i="2"/>
  <c r="C631" i="2"/>
  <c r="C618" i="2"/>
  <c r="C630" i="2"/>
  <c r="C620" i="2"/>
  <c r="C626" i="2"/>
  <c r="C628" i="2"/>
  <c r="C632" i="2"/>
  <c r="C619" i="2"/>
  <c r="C625" i="2"/>
  <c r="C629" i="2"/>
  <c r="E197" i="3"/>
  <c r="E216" i="3"/>
  <c r="C184" i="3"/>
  <c r="K124" i="3"/>
  <c r="C124" i="3"/>
  <c r="C174" i="3"/>
  <c r="K144" i="3"/>
  <c r="C144" i="3"/>
  <c r="K154" i="3"/>
  <c r="C154" i="3"/>
  <c r="C134" i="3"/>
  <c r="K134" i="3"/>
  <c r="C224" i="3"/>
  <c r="C194" i="3"/>
  <c r="C204" i="3"/>
  <c r="C214" i="3"/>
  <c r="C164" i="3"/>
  <c r="K164" i="3"/>
  <c r="P11" i="3"/>
  <c r="J11" i="3"/>
  <c r="D183" i="3"/>
  <c r="A183" i="3"/>
  <c r="A123" i="3"/>
  <c r="D123" i="3"/>
  <c r="F123" i="3" s="1"/>
  <c r="O11" i="3"/>
  <c r="L11" i="3"/>
  <c r="A143" i="3"/>
  <c r="D143" i="3"/>
  <c r="F143" i="3" s="1"/>
  <c r="A173" i="3"/>
  <c r="D173" i="3"/>
  <c r="F173" i="3" s="1"/>
  <c r="D133" i="3"/>
  <c r="F133" i="3" s="1"/>
  <c r="A133" i="3"/>
  <c r="M11" i="3"/>
  <c r="K11" i="3"/>
  <c r="A213" i="3"/>
  <c r="D213" i="3"/>
  <c r="T11" i="3"/>
  <c r="U12" i="3" s="1"/>
  <c r="V13" i="3" s="1"/>
  <c r="W14" i="3" s="1"/>
  <c r="X15" i="3" s="1"/>
  <c r="Y16" i="3" s="1"/>
  <c r="Z17" i="3" s="1"/>
  <c r="AA18" i="3" s="1"/>
  <c r="AB19" i="3" s="1"/>
  <c r="AC20" i="3" s="1"/>
  <c r="AD21" i="3" s="1"/>
  <c r="AE22" i="3" s="1"/>
  <c r="AF23" i="3" s="1"/>
  <c r="AG24" i="3" s="1"/>
  <c r="AH25" i="3" s="1"/>
  <c r="AI26" i="3" s="1"/>
  <c r="AJ27" i="3" s="1"/>
  <c r="AK28" i="3" s="1"/>
  <c r="AL29" i="3" s="1"/>
  <c r="AM30" i="3" s="1"/>
  <c r="AN31" i="3" s="1"/>
  <c r="AO32" i="3" s="1"/>
  <c r="AP33" i="3" s="1"/>
  <c r="AQ5" i="3" s="1"/>
  <c r="AR6" i="3" s="1"/>
  <c r="AS7" i="3" s="1"/>
  <c r="AT8" i="3" s="1"/>
  <c r="AU9" i="3" s="1"/>
  <c r="AV10" i="3" s="1"/>
  <c r="AW11" i="3" s="1"/>
  <c r="AX12" i="3" s="1"/>
  <c r="AY13" i="3" s="1"/>
  <c r="AZ14" i="3" s="1"/>
  <c r="BA15" i="3" s="1"/>
  <c r="BB16" i="3" s="1"/>
  <c r="BC17" i="3" s="1"/>
  <c r="BD18" i="3" s="1"/>
  <c r="BE19" i="3" s="1"/>
  <c r="BF20" i="3" s="1"/>
  <c r="BG21" i="3" s="1"/>
  <c r="BH22" i="3" s="1"/>
  <c r="BI23" i="3" s="1"/>
  <c r="BJ24" i="3" s="1"/>
  <c r="BK25" i="3" s="1"/>
  <c r="BL26" i="3" s="1"/>
  <c r="BM27" i="3" s="1"/>
  <c r="BN28" i="3" s="1"/>
  <c r="BO29" i="3" s="1"/>
  <c r="BP30" i="3" s="1"/>
  <c r="BQ31" i="3" s="1"/>
  <c r="BR32" i="3" s="1"/>
  <c r="BS33" i="3" s="1"/>
  <c r="BT5" i="3" s="1"/>
  <c r="BU6" i="3" s="1"/>
  <c r="BV7" i="3" s="1"/>
  <c r="BW8" i="3" s="1"/>
  <c r="BX9" i="3" s="1"/>
  <c r="BY10" i="3" s="1"/>
  <c r="BZ11" i="3" s="1"/>
  <c r="CA12" i="3" s="1"/>
  <c r="CB13" i="3" s="1"/>
  <c r="CC14" i="3" s="1"/>
  <c r="CD15" i="3" s="1"/>
  <c r="Q11" i="3"/>
  <c r="A203" i="3"/>
  <c r="D203" i="3"/>
  <c r="R11" i="3"/>
  <c r="S11" i="3"/>
  <c r="N11" i="3"/>
  <c r="A223" i="3"/>
  <c r="D223" i="3"/>
  <c r="A193" i="3"/>
  <c r="D193" i="3"/>
  <c r="A163" i="3"/>
  <c r="D163" i="3"/>
  <c r="F163" i="3" s="1"/>
  <c r="A153" i="3"/>
  <c r="D153" i="3"/>
  <c r="F153" i="3" s="1"/>
  <c r="A113" i="3"/>
  <c r="D113" i="3"/>
  <c r="F113" i="3" s="1"/>
  <c r="C125" i="3"/>
  <c r="K125" i="3"/>
  <c r="C115" i="3"/>
  <c r="K115" i="3"/>
  <c r="J12" i="3"/>
  <c r="A114" i="3"/>
  <c r="D114" i="3"/>
  <c r="F114" i="3" s="1"/>
  <c r="A104" i="3"/>
  <c r="D104" i="3"/>
  <c r="F104" i="3" s="1"/>
  <c r="I12" i="3"/>
  <c r="E647" i="2"/>
  <c r="E648" i="2"/>
  <c r="E643" i="2"/>
  <c r="E639" i="2"/>
  <c r="E640" i="2"/>
  <c r="E636" i="2"/>
  <c r="E644" i="2"/>
  <c r="E637" i="2"/>
  <c r="E641" i="2"/>
  <c r="E645" i="2"/>
  <c r="E649" i="2"/>
  <c r="E638" i="2"/>
  <c r="E642" i="2"/>
  <c r="E646" i="2"/>
  <c r="E650" i="2"/>
  <c r="D637" i="2"/>
  <c r="B641" i="2"/>
  <c r="D641" i="2"/>
  <c r="B642" i="2"/>
  <c r="B650" i="2"/>
  <c r="B647" i="2"/>
  <c r="B648" i="2"/>
  <c r="B644" i="2"/>
  <c r="B636" i="2"/>
  <c r="D644" i="2"/>
  <c r="D639" i="2"/>
  <c r="D643" i="2"/>
  <c r="D647" i="2"/>
  <c r="B649" i="2"/>
  <c r="B645" i="2"/>
  <c r="B639" i="2"/>
  <c r="B637" i="2"/>
  <c r="D645" i="2"/>
  <c r="D650" i="2"/>
  <c r="D642" i="2"/>
  <c r="D649" i="2"/>
  <c r="D638" i="2"/>
  <c r="B638" i="2"/>
  <c r="B646" i="2"/>
  <c r="B643" i="2"/>
  <c r="B640" i="2"/>
  <c r="D648" i="2"/>
  <c r="D640" i="2"/>
  <c r="D636" i="2"/>
  <c r="D646" i="2"/>
  <c r="G635" i="2" l="1"/>
  <c r="F635" i="2"/>
  <c r="K46" i="3"/>
  <c r="H640" i="2"/>
  <c r="H643" i="2"/>
  <c r="H646" i="2"/>
  <c r="H638" i="2"/>
  <c r="H637" i="2"/>
  <c r="H639" i="2"/>
  <c r="H645" i="2"/>
  <c r="H649" i="2"/>
  <c r="H636" i="2"/>
  <c r="H644" i="2"/>
  <c r="H648" i="2"/>
  <c r="H647" i="2"/>
  <c r="H650" i="2"/>
  <c r="H642" i="2"/>
  <c r="H641" i="2"/>
  <c r="C635" i="2"/>
  <c r="D635" i="2"/>
  <c r="C652" i="2"/>
  <c r="F652" i="2" s="1"/>
  <c r="E635" i="2"/>
  <c r="B635" i="2"/>
  <c r="C639" i="2"/>
  <c r="C643" i="2"/>
  <c r="C642" i="2"/>
  <c r="C648" i="2"/>
  <c r="C645" i="2"/>
  <c r="C650" i="2"/>
  <c r="C641" i="2"/>
  <c r="C649" i="2"/>
  <c r="C644" i="2"/>
  <c r="C647" i="2"/>
  <c r="C640" i="2"/>
  <c r="C638" i="2"/>
  <c r="C646" i="2"/>
  <c r="C636" i="2"/>
  <c r="C637" i="2"/>
  <c r="E187" i="3"/>
  <c r="E225" i="3"/>
  <c r="E206" i="3"/>
  <c r="C175" i="3"/>
  <c r="K135" i="3"/>
  <c r="C135" i="3"/>
  <c r="C225" i="3"/>
  <c r="K225" i="3"/>
  <c r="C195" i="3"/>
  <c r="C215" i="3"/>
  <c r="C205" i="3"/>
  <c r="C145" i="3"/>
  <c r="K145" i="3"/>
  <c r="C155" i="3"/>
  <c r="K155" i="3"/>
  <c r="C165" i="3"/>
  <c r="C185" i="3"/>
  <c r="O12" i="3"/>
  <c r="K12" i="3"/>
  <c r="D194" i="3"/>
  <c r="A194" i="3"/>
  <c r="A134" i="3"/>
  <c r="D134" i="3"/>
  <c r="F134" i="3" s="1"/>
  <c r="T12" i="3"/>
  <c r="U13" i="3" s="1"/>
  <c r="V14" i="3" s="1"/>
  <c r="W15" i="3" s="1"/>
  <c r="X16" i="3" s="1"/>
  <c r="Y17" i="3" s="1"/>
  <c r="Z18" i="3" s="1"/>
  <c r="AA19" i="3" s="1"/>
  <c r="AB20" i="3" s="1"/>
  <c r="AC21" i="3" s="1"/>
  <c r="AD22" i="3" s="1"/>
  <c r="AE23" i="3" s="1"/>
  <c r="AF24" i="3" s="1"/>
  <c r="AG25" i="3" s="1"/>
  <c r="AH26" i="3" s="1"/>
  <c r="AI27" i="3" s="1"/>
  <c r="AJ28" i="3" s="1"/>
  <c r="AK29" i="3" s="1"/>
  <c r="AL30" i="3" s="1"/>
  <c r="AM31" i="3" s="1"/>
  <c r="AN32" i="3" s="1"/>
  <c r="AO33" i="3" s="1"/>
  <c r="AP5" i="3" s="1"/>
  <c r="AQ6" i="3" s="1"/>
  <c r="AR7" i="3" s="1"/>
  <c r="AS8" i="3" s="1"/>
  <c r="AT9" i="3" s="1"/>
  <c r="AU10" i="3" s="1"/>
  <c r="AV11" i="3" s="1"/>
  <c r="AW12" i="3" s="1"/>
  <c r="AX13" i="3" s="1"/>
  <c r="AY14" i="3" s="1"/>
  <c r="AZ15" i="3" s="1"/>
  <c r="BA16" i="3" s="1"/>
  <c r="BB17" i="3" s="1"/>
  <c r="BC18" i="3" s="1"/>
  <c r="BD19" i="3" s="1"/>
  <c r="BE20" i="3" s="1"/>
  <c r="BF21" i="3" s="1"/>
  <c r="BG22" i="3" s="1"/>
  <c r="BH23" i="3" s="1"/>
  <c r="BI24" i="3" s="1"/>
  <c r="BJ25" i="3" s="1"/>
  <c r="BK26" i="3" s="1"/>
  <c r="BL27" i="3" s="1"/>
  <c r="BM28" i="3" s="1"/>
  <c r="BN29" i="3" s="1"/>
  <c r="BO30" i="3" s="1"/>
  <c r="BP31" i="3" s="1"/>
  <c r="BQ32" i="3" s="1"/>
  <c r="BR33" i="3" s="1"/>
  <c r="BS5" i="3" s="1"/>
  <c r="BT6" i="3" s="1"/>
  <c r="BU7" i="3" s="1"/>
  <c r="BV8" i="3" s="1"/>
  <c r="BW9" i="3" s="1"/>
  <c r="BX10" i="3" s="1"/>
  <c r="BY11" i="3" s="1"/>
  <c r="BZ12" i="3" s="1"/>
  <c r="CA13" i="3" s="1"/>
  <c r="CB14" i="3" s="1"/>
  <c r="CC15" i="3" s="1"/>
  <c r="CD16" i="3" s="1"/>
  <c r="Q12" i="3"/>
  <c r="A164" i="3"/>
  <c r="D164" i="3"/>
  <c r="F164" i="3" s="1"/>
  <c r="A224" i="3"/>
  <c r="D224" i="3"/>
  <c r="D154" i="3"/>
  <c r="F154" i="3" s="1"/>
  <c r="A154" i="3"/>
  <c r="D144" i="3"/>
  <c r="F144" i="3" s="1"/>
  <c r="A144" i="3"/>
  <c r="A124" i="3"/>
  <c r="D124" i="3"/>
  <c r="F124" i="3" s="1"/>
  <c r="S12" i="3"/>
  <c r="R12" i="3"/>
  <c r="L12" i="3"/>
  <c r="M12" i="3"/>
  <c r="D214" i="3"/>
  <c r="A214" i="3"/>
  <c r="N12" i="3"/>
  <c r="P12" i="3"/>
  <c r="A204" i="3"/>
  <c r="D204" i="3"/>
  <c r="A174" i="3"/>
  <c r="D174" i="3"/>
  <c r="A184" i="3"/>
  <c r="D184" i="3"/>
  <c r="C126" i="3"/>
  <c r="K126" i="3"/>
  <c r="C136" i="3"/>
  <c r="K136" i="3"/>
  <c r="J13" i="3"/>
  <c r="K13" i="3"/>
  <c r="A115" i="3"/>
  <c r="D115" i="3"/>
  <c r="F115" i="3" s="1"/>
  <c r="A125" i="3"/>
  <c r="D125" i="3"/>
  <c r="F125" i="3" s="1"/>
  <c r="E666" i="2"/>
  <c r="E667" i="2"/>
  <c r="E654" i="2"/>
  <c r="E662" i="2"/>
  <c r="E658" i="2"/>
  <c r="E659" i="2"/>
  <c r="E655" i="2"/>
  <c r="E663" i="2"/>
  <c r="E656" i="2"/>
  <c r="E660" i="2"/>
  <c r="E664" i="2"/>
  <c r="E668" i="2"/>
  <c r="E657" i="2"/>
  <c r="E661" i="2"/>
  <c r="E665" i="2"/>
  <c r="D16" i="2"/>
  <c r="B666" i="2"/>
  <c r="D660" i="2"/>
  <c r="D664" i="2"/>
  <c r="D658" i="2"/>
  <c r="D662" i="2"/>
  <c r="B656" i="2"/>
  <c r="B664" i="2"/>
  <c r="B654" i="2"/>
  <c r="D659" i="2"/>
  <c r="B668" i="2"/>
  <c r="B667" i="2"/>
  <c r="D657" i="2"/>
  <c r="D661" i="2"/>
  <c r="D665" i="2"/>
  <c r="D667" i="2"/>
  <c r="D655" i="2"/>
  <c r="B658" i="2"/>
  <c r="D663" i="2"/>
  <c r="D656" i="2"/>
  <c r="D654" i="2"/>
  <c r="D666" i="2"/>
  <c r="B660" i="2"/>
  <c r="D668" i="2"/>
  <c r="B662" i="2"/>
  <c r="B659" i="2"/>
  <c r="B655" i="2"/>
  <c r="B663" i="2"/>
  <c r="B657" i="2"/>
  <c r="B661" i="2"/>
  <c r="B665" i="2"/>
  <c r="F653" i="2" l="1"/>
  <c r="G653" i="2"/>
  <c r="C16" i="2"/>
  <c r="H16" i="2"/>
  <c r="H665" i="2"/>
  <c r="H661" i="2"/>
  <c r="H657" i="2"/>
  <c r="H663" i="2"/>
  <c r="H655" i="2"/>
  <c r="H659" i="2"/>
  <c r="H662" i="2"/>
  <c r="H660" i="2"/>
  <c r="H658" i="2"/>
  <c r="H667" i="2"/>
  <c r="H668" i="2"/>
  <c r="H654" i="2"/>
  <c r="H664" i="2"/>
  <c r="H656" i="2"/>
  <c r="H666" i="2"/>
  <c r="C653" i="2"/>
  <c r="C670" i="2"/>
  <c r="F670" i="2" s="1"/>
  <c r="E653" i="2"/>
  <c r="B653" i="2"/>
  <c r="D653" i="2"/>
  <c r="C654" i="2"/>
  <c r="C667" i="2"/>
  <c r="C665" i="2"/>
  <c r="C657" i="2"/>
  <c r="C664" i="2"/>
  <c r="C660" i="2"/>
  <c r="C655" i="2"/>
  <c r="C662" i="2"/>
  <c r="C658" i="2"/>
  <c r="C661" i="2"/>
  <c r="C656" i="2"/>
  <c r="C663" i="2"/>
  <c r="C659" i="2"/>
  <c r="C668" i="2"/>
  <c r="C666" i="2"/>
  <c r="E196" i="3"/>
  <c r="E215" i="3"/>
  <c r="K215" i="3"/>
  <c r="E177" i="3"/>
  <c r="C226" i="3"/>
  <c r="K226" i="3"/>
  <c r="C146" i="3"/>
  <c r="K146" i="3"/>
  <c r="C196" i="3"/>
  <c r="K196" i="3"/>
  <c r="C166" i="3"/>
  <c r="C186" i="3"/>
  <c r="C176" i="3"/>
  <c r="C156" i="3"/>
  <c r="C206" i="3"/>
  <c r="K206" i="3"/>
  <c r="C216" i="3"/>
  <c r="K216" i="3"/>
  <c r="T13" i="3"/>
  <c r="U14" i="3" s="1"/>
  <c r="V15" i="3" s="1"/>
  <c r="W16" i="3" s="1"/>
  <c r="X17" i="3" s="1"/>
  <c r="Y18" i="3" s="1"/>
  <c r="Z19" i="3" s="1"/>
  <c r="AA20" i="3" s="1"/>
  <c r="AB21" i="3" s="1"/>
  <c r="AC22" i="3" s="1"/>
  <c r="AD23" i="3" s="1"/>
  <c r="AE24" i="3" s="1"/>
  <c r="AF25" i="3" s="1"/>
  <c r="AG26" i="3" s="1"/>
  <c r="AH27" i="3" s="1"/>
  <c r="AI28" i="3" s="1"/>
  <c r="AJ29" i="3" s="1"/>
  <c r="AK30" i="3" s="1"/>
  <c r="AL31" i="3" s="1"/>
  <c r="AM32" i="3" s="1"/>
  <c r="AN33" i="3" s="1"/>
  <c r="AO5" i="3" s="1"/>
  <c r="AP6" i="3" s="1"/>
  <c r="AQ7" i="3" s="1"/>
  <c r="AR8" i="3" s="1"/>
  <c r="AS9" i="3" s="1"/>
  <c r="AT10" i="3" s="1"/>
  <c r="AU11" i="3" s="1"/>
  <c r="AV12" i="3" s="1"/>
  <c r="AW13" i="3" s="1"/>
  <c r="AX14" i="3" s="1"/>
  <c r="AY15" i="3" s="1"/>
  <c r="AZ16" i="3" s="1"/>
  <c r="BA17" i="3" s="1"/>
  <c r="BB18" i="3" s="1"/>
  <c r="BC19" i="3" s="1"/>
  <c r="BD20" i="3" s="1"/>
  <c r="BE21" i="3" s="1"/>
  <c r="BF22" i="3" s="1"/>
  <c r="BG23" i="3" s="1"/>
  <c r="BH24" i="3" s="1"/>
  <c r="BI25" i="3" s="1"/>
  <c r="BJ26" i="3" s="1"/>
  <c r="BK27" i="3" s="1"/>
  <c r="BL28" i="3" s="1"/>
  <c r="BM29" i="3" s="1"/>
  <c r="BN30" i="3" s="1"/>
  <c r="BO31" i="3" s="1"/>
  <c r="BP32" i="3" s="1"/>
  <c r="BQ33" i="3" s="1"/>
  <c r="BR5" i="3" s="1"/>
  <c r="BS6" i="3" s="1"/>
  <c r="BT7" i="3" s="1"/>
  <c r="BU8" i="3" s="1"/>
  <c r="BV9" i="3" s="1"/>
  <c r="BW10" i="3" s="1"/>
  <c r="BX11" i="3" s="1"/>
  <c r="BY12" i="3" s="1"/>
  <c r="BZ13" i="3" s="1"/>
  <c r="CA14" i="3" s="1"/>
  <c r="CB15" i="3" s="1"/>
  <c r="CC16" i="3" s="1"/>
  <c r="CD17" i="3" s="1"/>
  <c r="L13" i="3"/>
  <c r="A195" i="3"/>
  <c r="D195" i="3"/>
  <c r="D135" i="3"/>
  <c r="F135" i="3" s="1"/>
  <c r="A135" i="3"/>
  <c r="Q13" i="3"/>
  <c r="N13" i="3"/>
  <c r="P13" i="3"/>
  <c r="A155" i="3"/>
  <c r="D155" i="3"/>
  <c r="F155" i="3" s="1"/>
  <c r="D145" i="3"/>
  <c r="F145" i="3" s="1"/>
  <c r="A145" i="3"/>
  <c r="O13" i="3"/>
  <c r="M13" i="3"/>
  <c r="D185" i="3"/>
  <c r="A185" i="3"/>
  <c r="A205" i="3"/>
  <c r="D205" i="3"/>
  <c r="R13" i="3"/>
  <c r="S13" i="3"/>
  <c r="D165" i="3"/>
  <c r="A165" i="3"/>
  <c r="A215" i="3"/>
  <c r="D215" i="3"/>
  <c r="A225" i="3"/>
  <c r="D225" i="3"/>
  <c r="F225" i="3" s="1"/>
  <c r="D175" i="3"/>
  <c r="A175" i="3"/>
  <c r="C147" i="3"/>
  <c r="C137" i="3"/>
  <c r="K137" i="3"/>
  <c r="A136" i="3"/>
  <c r="D136" i="3"/>
  <c r="F136" i="3" s="1"/>
  <c r="L14" i="3"/>
  <c r="K14" i="3"/>
  <c r="A126" i="3"/>
  <c r="D126" i="3"/>
  <c r="F126" i="3" s="1"/>
  <c r="E685" i="2"/>
  <c r="E686" i="2"/>
  <c r="E673" i="2"/>
  <c r="E681" i="2"/>
  <c r="E677" i="2"/>
  <c r="E678" i="2"/>
  <c r="E674" i="2"/>
  <c r="E682" i="2"/>
  <c r="E675" i="2"/>
  <c r="E679" i="2"/>
  <c r="E683" i="2"/>
  <c r="E672" i="2"/>
  <c r="E676" i="2"/>
  <c r="E680" i="2"/>
  <c r="E684" i="2"/>
  <c r="D673" i="2"/>
  <c r="D681" i="2"/>
  <c r="D686" i="2"/>
  <c r="D672" i="2"/>
  <c r="B675" i="2"/>
  <c r="D684" i="2"/>
  <c r="B682" i="2"/>
  <c r="B673" i="2"/>
  <c r="B677" i="2"/>
  <c r="B681" i="2"/>
  <c r="B685" i="2"/>
  <c r="B680" i="2"/>
  <c r="D675" i="2"/>
  <c r="B683" i="2"/>
  <c r="D679" i="2"/>
  <c r="D674" i="2"/>
  <c r="D678" i="2"/>
  <c r="D682" i="2"/>
  <c r="B686" i="2"/>
  <c r="B674" i="2"/>
  <c r="D677" i="2"/>
  <c r="B678" i="2"/>
  <c r="B676" i="2"/>
  <c r="B679" i="2"/>
  <c r="D685" i="2"/>
  <c r="D683" i="2"/>
  <c r="D676" i="2"/>
  <c r="B684" i="2"/>
  <c r="B672" i="2"/>
  <c r="D680" i="2"/>
  <c r="G671" i="2" l="1"/>
  <c r="F671" i="2"/>
  <c r="H672" i="2"/>
  <c r="H684" i="2"/>
  <c r="H679" i="2"/>
  <c r="H676" i="2"/>
  <c r="H678" i="2"/>
  <c r="H674" i="2"/>
  <c r="H686" i="2"/>
  <c r="H683" i="2"/>
  <c r="H680" i="2"/>
  <c r="H685" i="2"/>
  <c r="H681" i="2"/>
  <c r="H677" i="2"/>
  <c r="H673" i="2"/>
  <c r="H682" i="2"/>
  <c r="H675" i="2"/>
  <c r="C688" i="2"/>
  <c r="F688" i="2" s="1"/>
  <c r="D671" i="2"/>
  <c r="B671" i="2"/>
  <c r="C671" i="2"/>
  <c r="E671" i="2"/>
  <c r="C680" i="2"/>
  <c r="C681" i="2"/>
  <c r="C682" i="2"/>
  <c r="C683" i="2"/>
  <c r="C673" i="2"/>
  <c r="C678" i="2"/>
  <c r="C674" i="2"/>
  <c r="C672" i="2"/>
  <c r="C677" i="2"/>
  <c r="C686" i="2"/>
  <c r="C675" i="2"/>
  <c r="C679" i="2"/>
  <c r="C685" i="2"/>
  <c r="C676" i="2"/>
  <c r="C684" i="2"/>
  <c r="F215" i="3"/>
  <c r="E186" i="3"/>
  <c r="K186" i="3"/>
  <c r="E224" i="3"/>
  <c r="F224" i="3" s="1"/>
  <c r="K224" i="3"/>
  <c r="E167" i="3"/>
  <c r="K205" i="3"/>
  <c r="E205" i="3"/>
  <c r="F205" i="3" s="1"/>
  <c r="C227" i="3"/>
  <c r="K227" i="3"/>
  <c r="C167" i="3"/>
  <c r="K167" i="3"/>
  <c r="C177" i="3"/>
  <c r="K177" i="3"/>
  <c r="C187" i="3"/>
  <c r="K187" i="3"/>
  <c r="C207" i="3"/>
  <c r="K207" i="3"/>
  <c r="C217" i="3"/>
  <c r="K217" i="3"/>
  <c r="C157" i="3"/>
  <c r="C197" i="3"/>
  <c r="K197" i="3"/>
  <c r="T14" i="3"/>
  <c r="U15" i="3" s="1"/>
  <c r="V16" i="3" s="1"/>
  <c r="W17" i="3" s="1"/>
  <c r="X18" i="3" s="1"/>
  <c r="Y19" i="3" s="1"/>
  <c r="Z20" i="3" s="1"/>
  <c r="AA21" i="3" s="1"/>
  <c r="AB22" i="3" s="1"/>
  <c r="AC23" i="3" s="1"/>
  <c r="AD24" i="3" s="1"/>
  <c r="AE25" i="3" s="1"/>
  <c r="AF26" i="3" s="1"/>
  <c r="AG27" i="3" s="1"/>
  <c r="AH28" i="3" s="1"/>
  <c r="AI29" i="3" s="1"/>
  <c r="AJ30" i="3" s="1"/>
  <c r="AK31" i="3" s="1"/>
  <c r="AL32" i="3" s="1"/>
  <c r="AM33" i="3" s="1"/>
  <c r="AN5" i="3" s="1"/>
  <c r="AO6" i="3" s="1"/>
  <c r="AP7" i="3" s="1"/>
  <c r="AQ8" i="3" s="1"/>
  <c r="AR9" i="3" s="1"/>
  <c r="AS10" i="3" s="1"/>
  <c r="AT11" i="3" s="1"/>
  <c r="AU12" i="3" s="1"/>
  <c r="AV13" i="3" s="1"/>
  <c r="AW14" i="3" s="1"/>
  <c r="AX15" i="3" s="1"/>
  <c r="AY16" i="3" s="1"/>
  <c r="AZ17" i="3" s="1"/>
  <c r="BA18" i="3" s="1"/>
  <c r="BB19" i="3" s="1"/>
  <c r="BC20" i="3" s="1"/>
  <c r="BD21" i="3" s="1"/>
  <c r="BE22" i="3" s="1"/>
  <c r="BF23" i="3" s="1"/>
  <c r="BG24" i="3" s="1"/>
  <c r="BH25" i="3" s="1"/>
  <c r="BI26" i="3" s="1"/>
  <c r="BJ27" i="3" s="1"/>
  <c r="BK28" i="3" s="1"/>
  <c r="BL29" i="3" s="1"/>
  <c r="BM30" i="3" s="1"/>
  <c r="BN31" i="3" s="1"/>
  <c r="BO32" i="3" s="1"/>
  <c r="BP33" i="3" s="1"/>
  <c r="BQ5" i="3" s="1"/>
  <c r="BR6" i="3" s="1"/>
  <c r="BS7" i="3" s="1"/>
  <c r="BT8" i="3" s="1"/>
  <c r="BU9" i="3" s="1"/>
  <c r="BV10" i="3" s="1"/>
  <c r="BW11" i="3" s="1"/>
  <c r="BX12" i="3" s="1"/>
  <c r="BY13" i="3" s="1"/>
  <c r="BZ14" i="3" s="1"/>
  <c r="CA15" i="3" s="1"/>
  <c r="CB16" i="3" s="1"/>
  <c r="CC17" i="3" s="1"/>
  <c r="CD18" i="3" s="1"/>
  <c r="N14" i="3"/>
  <c r="O14" i="3"/>
  <c r="D176" i="3"/>
  <c r="A176" i="3"/>
  <c r="P14" i="3"/>
  <c r="R14" i="3"/>
  <c r="A186" i="3"/>
  <c r="D186" i="3"/>
  <c r="A196" i="3"/>
  <c r="D196" i="3"/>
  <c r="F196" i="3" s="1"/>
  <c r="S14" i="3"/>
  <c r="M14" i="3"/>
  <c r="A206" i="3"/>
  <c r="D206" i="3"/>
  <c r="F206" i="3" s="1"/>
  <c r="A166" i="3"/>
  <c r="D166" i="3"/>
  <c r="Q14" i="3"/>
  <c r="A216" i="3"/>
  <c r="D216" i="3"/>
  <c r="F216" i="3" s="1"/>
  <c r="D156" i="3"/>
  <c r="A156" i="3"/>
  <c r="A146" i="3"/>
  <c r="D146" i="3"/>
  <c r="F146" i="3" s="1"/>
  <c r="A226" i="3"/>
  <c r="D226" i="3"/>
  <c r="F226" i="3" s="1"/>
  <c r="L15" i="3"/>
  <c r="M15" i="3"/>
  <c r="A137" i="3"/>
  <c r="D137" i="3"/>
  <c r="F137" i="3" s="1"/>
  <c r="A147" i="3"/>
  <c r="D147" i="3"/>
  <c r="E704" i="2"/>
  <c r="E692" i="2"/>
  <c r="E700" i="2"/>
  <c r="E696" i="2"/>
  <c r="E697" i="2"/>
  <c r="E693" i="2"/>
  <c r="E701" i="2"/>
  <c r="E690" i="2"/>
  <c r="E694" i="2"/>
  <c r="E698" i="2"/>
  <c r="E702" i="2"/>
  <c r="E691" i="2"/>
  <c r="E695" i="2"/>
  <c r="E699" i="2"/>
  <c r="E703" i="2"/>
  <c r="D18" i="2"/>
  <c r="B690" i="2"/>
  <c r="B703" i="2"/>
  <c r="D691" i="2"/>
  <c r="D702" i="2"/>
  <c r="D704" i="2"/>
  <c r="B696" i="2"/>
  <c r="B704" i="2"/>
  <c r="B693" i="2"/>
  <c r="B695" i="2"/>
  <c r="D698" i="2"/>
  <c r="D696" i="2"/>
  <c r="B701" i="2"/>
  <c r="D703" i="2"/>
  <c r="D690" i="2"/>
  <c r="B698" i="2"/>
  <c r="D699" i="2"/>
  <c r="D694" i="2"/>
  <c r="B699" i="2"/>
  <c r="B691" i="2"/>
  <c r="D695" i="2"/>
  <c r="D700" i="2"/>
  <c r="D692" i="2"/>
  <c r="B692" i="2"/>
  <c r="B700" i="2"/>
  <c r="B694" i="2"/>
  <c r="B702" i="2"/>
  <c r="B697" i="2"/>
  <c r="D693" i="2"/>
  <c r="D697" i="2"/>
  <c r="D701" i="2"/>
  <c r="F689" i="2" l="1"/>
  <c r="G689" i="2"/>
  <c r="C18" i="2"/>
  <c r="H18" i="2"/>
  <c r="H697" i="2"/>
  <c r="H702" i="2"/>
  <c r="H694" i="2"/>
  <c r="H700" i="2"/>
  <c r="H692" i="2"/>
  <c r="H691" i="2"/>
  <c r="H699" i="2"/>
  <c r="H698" i="2"/>
  <c r="H701" i="2"/>
  <c r="H695" i="2"/>
  <c r="H693" i="2"/>
  <c r="H704" i="2"/>
  <c r="H696" i="2"/>
  <c r="H703" i="2"/>
  <c r="H690" i="2"/>
  <c r="B689" i="2"/>
  <c r="D689" i="2"/>
  <c r="E689" i="2"/>
  <c r="C706" i="2"/>
  <c r="F706" i="2" s="1"/>
  <c r="C689" i="2"/>
  <c r="C703" i="2"/>
  <c r="C701" i="2"/>
  <c r="C700" i="2"/>
  <c r="C698" i="2"/>
  <c r="C702" i="2"/>
  <c r="C694" i="2"/>
  <c r="C696" i="2"/>
  <c r="C695" i="2"/>
  <c r="C692" i="2"/>
  <c r="C693" i="2"/>
  <c r="C690" i="2"/>
  <c r="C697" i="2"/>
  <c r="C691" i="2"/>
  <c r="C699" i="2"/>
  <c r="C704" i="2"/>
  <c r="F186" i="3"/>
  <c r="E176" i="3"/>
  <c r="F176" i="3" s="1"/>
  <c r="K176" i="3"/>
  <c r="E195" i="3"/>
  <c r="F195" i="3" s="1"/>
  <c r="K195" i="3"/>
  <c r="E157" i="3"/>
  <c r="K157" i="3"/>
  <c r="K214" i="3"/>
  <c r="E214" i="3"/>
  <c r="F214" i="3" s="1"/>
  <c r="E147" i="3"/>
  <c r="F147" i="3" s="1"/>
  <c r="K147" i="3"/>
  <c r="T15" i="3"/>
  <c r="U16" i="3" s="1"/>
  <c r="V17" i="3" s="1"/>
  <c r="W18" i="3" s="1"/>
  <c r="X19" i="3" s="1"/>
  <c r="Y20" i="3" s="1"/>
  <c r="Z21" i="3" s="1"/>
  <c r="AA22" i="3" s="1"/>
  <c r="AB23" i="3" s="1"/>
  <c r="AC24" i="3" s="1"/>
  <c r="AD25" i="3" s="1"/>
  <c r="AE26" i="3" s="1"/>
  <c r="AF27" i="3" s="1"/>
  <c r="AG28" i="3" s="1"/>
  <c r="AH29" i="3" s="1"/>
  <c r="AI30" i="3" s="1"/>
  <c r="AJ31" i="3" s="1"/>
  <c r="AK32" i="3" s="1"/>
  <c r="AL33" i="3" s="1"/>
  <c r="AM5" i="3" s="1"/>
  <c r="AN6" i="3" s="1"/>
  <c r="AO7" i="3" s="1"/>
  <c r="AP8" i="3" s="1"/>
  <c r="AQ9" i="3" s="1"/>
  <c r="AR10" i="3" s="1"/>
  <c r="AS11" i="3" s="1"/>
  <c r="AT12" i="3" s="1"/>
  <c r="AU13" i="3" s="1"/>
  <c r="AV14" i="3" s="1"/>
  <c r="AW15" i="3" s="1"/>
  <c r="AX16" i="3" s="1"/>
  <c r="AY17" i="3" s="1"/>
  <c r="AZ18" i="3" s="1"/>
  <c r="BA19" i="3" s="1"/>
  <c r="BB20" i="3" s="1"/>
  <c r="BC21" i="3" s="1"/>
  <c r="BD22" i="3" s="1"/>
  <c r="BE23" i="3" s="1"/>
  <c r="BF24" i="3" s="1"/>
  <c r="BG25" i="3" s="1"/>
  <c r="BH26" i="3" s="1"/>
  <c r="BI27" i="3" s="1"/>
  <c r="BJ28" i="3" s="1"/>
  <c r="BK29" i="3" s="1"/>
  <c r="BL30" i="3" s="1"/>
  <c r="BM31" i="3" s="1"/>
  <c r="BN32" i="3" s="1"/>
  <c r="BO33" i="3" s="1"/>
  <c r="BP5" i="3" s="1"/>
  <c r="BQ6" i="3" s="1"/>
  <c r="BR7" i="3" s="1"/>
  <c r="BS8" i="3" s="1"/>
  <c r="BT9" i="3" s="1"/>
  <c r="BU10" i="3" s="1"/>
  <c r="BV11" i="3" s="1"/>
  <c r="BW12" i="3" s="1"/>
  <c r="BX13" i="3" s="1"/>
  <c r="BY14" i="3" s="1"/>
  <c r="BZ15" i="3" s="1"/>
  <c r="CA16" i="3" s="1"/>
  <c r="CB17" i="3" s="1"/>
  <c r="CC18" i="3" s="1"/>
  <c r="CD19" i="3" s="1"/>
  <c r="O15" i="3"/>
  <c r="D217" i="3"/>
  <c r="F217" i="3" s="1"/>
  <c r="A217" i="3"/>
  <c r="R15" i="3"/>
  <c r="A157" i="3"/>
  <c r="D157" i="3"/>
  <c r="D207" i="3"/>
  <c r="F207" i="3" s="1"/>
  <c r="A207" i="3"/>
  <c r="D167" i="3"/>
  <c r="F167" i="3" s="1"/>
  <c r="A167" i="3"/>
  <c r="Q15" i="3"/>
  <c r="A197" i="3"/>
  <c r="D197" i="3"/>
  <c r="F197" i="3" s="1"/>
  <c r="D187" i="3"/>
  <c r="F187" i="3" s="1"/>
  <c r="A187" i="3"/>
  <c r="D227" i="3"/>
  <c r="F227" i="3" s="1"/>
  <c r="A227" i="3"/>
  <c r="N15" i="3"/>
  <c r="S15" i="3"/>
  <c r="P15" i="3"/>
  <c r="D177" i="3"/>
  <c r="F177" i="3" s="1"/>
  <c r="A177" i="3"/>
  <c r="N16" i="3"/>
  <c r="M16" i="3"/>
  <c r="E708" i="2"/>
  <c r="E711" i="2"/>
  <c r="E719" i="2"/>
  <c r="E715" i="2"/>
  <c r="E716" i="2"/>
  <c r="E712" i="2"/>
  <c r="E720" i="2"/>
  <c r="E709" i="2"/>
  <c r="E713" i="2"/>
  <c r="E717" i="2"/>
  <c r="E721" i="2"/>
  <c r="E710" i="2"/>
  <c r="E714" i="2"/>
  <c r="E718" i="2"/>
  <c r="E722" i="2"/>
  <c r="D722" i="2"/>
  <c r="D714" i="2"/>
  <c r="B710" i="2"/>
  <c r="D715" i="2"/>
  <c r="D710" i="2"/>
  <c r="B716" i="2"/>
  <c r="D719" i="2"/>
  <c r="D709" i="2"/>
  <c r="B721" i="2"/>
  <c r="B714" i="2"/>
  <c r="B712" i="2"/>
  <c r="D711" i="2"/>
  <c r="B708" i="2"/>
  <c r="B711" i="2"/>
  <c r="B715" i="2"/>
  <c r="B719" i="2"/>
  <c r="D721" i="2"/>
  <c r="D718" i="2"/>
  <c r="B718" i="2"/>
  <c r="B717" i="2"/>
  <c r="B720" i="2"/>
  <c r="D713" i="2"/>
  <c r="B722" i="2"/>
  <c r="B713" i="2"/>
  <c r="B709" i="2"/>
  <c r="D717" i="2"/>
  <c r="D708" i="2"/>
  <c r="D712" i="2"/>
  <c r="D716" i="2"/>
  <c r="D720" i="2"/>
  <c r="F707" i="2" l="1"/>
  <c r="G707" i="2"/>
  <c r="H709" i="2"/>
  <c r="H713" i="2"/>
  <c r="H722" i="2"/>
  <c r="H720" i="2"/>
  <c r="H717" i="2"/>
  <c r="H718" i="2"/>
  <c r="H719" i="2"/>
  <c r="H715" i="2"/>
  <c r="H711" i="2"/>
  <c r="H708" i="2"/>
  <c r="H712" i="2"/>
  <c r="H714" i="2"/>
  <c r="H721" i="2"/>
  <c r="H716" i="2"/>
  <c r="H710" i="2"/>
  <c r="C724" i="2"/>
  <c r="F724" i="2" s="1"/>
  <c r="D707" i="2"/>
  <c r="E707" i="2"/>
  <c r="C707" i="2"/>
  <c r="B707" i="2"/>
  <c r="C716" i="2"/>
  <c r="C710" i="2"/>
  <c r="C708" i="2"/>
  <c r="C712" i="2"/>
  <c r="C722" i="2"/>
  <c r="C720" i="2"/>
  <c r="C719" i="2"/>
  <c r="C718" i="2"/>
  <c r="C713" i="2"/>
  <c r="C711" i="2"/>
  <c r="C715" i="2"/>
  <c r="C717" i="2"/>
  <c r="C709" i="2"/>
  <c r="C714" i="2"/>
  <c r="C721" i="2"/>
  <c r="P44" i="3"/>
  <c r="N196" i="3"/>
  <c r="F157" i="3"/>
  <c r="M137" i="3" s="1"/>
  <c r="M214" i="3"/>
  <c r="N173" i="3"/>
  <c r="O167" i="3"/>
  <c r="N215" i="3"/>
  <c r="M209" i="3"/>
  <c r="P217" i="3"/>
  <c r="O154" i="3"/>
  <c r="N220" i="3"/>
  <c r="N48" i="3"/>
  <c r="M65" i="3"/>
  <c r="M109" i="3"/>
  <c r="M110" i="3"/>
  <c r="N175" i="3"/>
  <c r="O135" i="3"/>
  <c r="N137" i="3"/>
  <c r="P47" i="3"/>
  <c r="O142" i="3"/>
  <c r="O205" i="3"/>
  <c r="N83" i="3"/>
  <c r="O97" i="3"/>
  <c r="P43" i="3"/>
  <c r="O131" i="3"/>
  <c r="N180" i="3"/>
  <c r="N91" i="3"/>
  <c r="N221" i="3"/>
  <c r="M127" i="3"/>
  <c r="P51" i="3"/>
  <c r="O85" i="3"/>
  <c r="M57" i="3"/>
  <c r="M112" i="3"/>
  <c r="P195" i="3"/>
  <c r="M47" i="3"/>
  <c r="M84" i="3"/>
  <c r="N80" i="3"/>
  <c r="N195" i="3"/>
  <c r="O120" i="3"/>
  <c r="O134" i="3"/>
  <c r="M67" i="3"/>
  <c r="N217" i="3"/>
  <c r="P109" i="3"/>
  <c r="N129" i="3"/>
  <c r="P88" i="3"/>
  <c r="O202" i="3"/>
  <c r="O53" i="3"/>
  <c r="O40" i="3"/>
  <c r="M131" i="3"/>
  <c r="N114" i="3"/>
  <c r="N126" i="3"/>
  <c r="O195" i="3"/>
  <c r="P147" i="3"/>
  <c r="N59" i="3"/>
  <c r="P207" i="3"/>
  <c r="M61" i="3"/>
  <c r="M227" i="3"/>
  <c r="M141" i="3"/>
  <c r="P66" i="3"/>
  <c r="M40" i="3"/>
  <c r="M100" i="3"/>
  <c r="O108" i="3"/>
  <c r="O172" i="3"/>
  <c r="O149" i="3"/>
  <c r="O139" i="3"/>
  <c r="O93" i="3"/>
  <c r="O177" i="3"/>
  <c r="P38" i="3"/>
  <c r="O119" i="3"/>
  <c r="N39" i="3"/>
  <c r="M76" i="3"/>
  <c r="P196" i="3"/>
  <c r="N140" i="3"/>
  <c r="N134" i="3"/>
  <c r="O160" i="3"/>
  <c r="O56" i="3"/>
  <c r="P108" i="3"/>
  <c r="P69" i="3"/>
  <c r="P59" i="3"/>
  <c r="O49" i="3"/>
  <c r="N133" i="3"/>
  <c r="N87" i="3"/>
  <c r="M66" i="3"/>
  <c r="M129" i="3"/>
  <c r="N147" i="3"/>
  <c r="M150" i="3"/>
  <c r="P158" i="3"/>
  <c r="O226" i="3"/>
  <c r="O46" i="3"/>
  <c r="N149" i="3"/>
  <c r="N212" i="3"/>
  <c r="P104" i="3"/>
  <c r="M75" i="3"/>
  <c r="O188" i="3"/>
  <c r="N46" i="3"/>
  <c r="P211" i="3"/>
  <c r="N47" i="3"/>
  <c r="O191" i="3"/>
  <c r="M204" i="3"/>
  <c r="N64" i="3"/>
  <c r="O104" i="3"/>
  <c r="P81" i="3"/>
  <c r="O225" i="3"/>
  <c r="N90" i="3"/>
  <c r="P225" i="3"/>
  <c r="N57" i="3"/>
  <c r="P54" i="3"/>
  <c r="O175" i="3"/>
  <c r="M89" i="3"/>
  <c r="M81" i="3"/>
  <c r="P209" i="3"/>
  <c r="O180" i="3"/>
  <c r="N113" i="3"/>
  <c r="M50" i="3"/>
  <c r="O90" i="3"/>
  <c r="O76" i="3"/>
  <c r="P65" i="3"/>
  <c r="M117" i="3"/>
  <c r="O169" i="3"/>
  <c r="P148" i="3"/>
  <c r="N108" i="3"/>
  <c r="N50" i="3"/>
  <c r="M49" i="3"/>
  <c r="O157" i="3"/>
  <c r="O127" i="3"/>
  <c r="N174" i="3"/>
  <c r="M195" i="3"/>
  <c r="O152" i="3"/>
  <c r="P53" i="3"/>
  <c r="M68" i="3"/>
  <c r="N139" i="3"/>
  <c r="O84" i="3"/>
  <c r="N84" i="3"/>
  <c r="N165" i="3"/>
  <c r="P224" i="3"/>
  <c r="N99" i="3"/>
  <c r="M121" i="3"/>
  <c r="P105" i="3"/>
  <c r="M176" i="3"/>
  <c r="O63" i="3"/>
  <c r="P84" i="3"/>
  <c r="O214" i="3"/>
  <c r="N222" i="3"/>
  <c r="M114" i="3"/>
  <c r="N103" i="3"/>
  <c r="O148" i="3"/>
  <c r="M53" i="3"/>
  <c r="M196" i="3"/>
  <c r="O182" i="3"/>
  <c r="O212" i="3"/>
  <c r="P157" i="3"/>
  <c r="P103" i="3"/>
  <c r="O78" i="3"/>
  <c r="P210" i="3"/>
  <c r="N213" i="3"/>
  <c r="N161" i="3"/>
  <c r="N160" i="3"/>
  <c r="O151" i="3"/>
  <c r="M48" i="3"/>
  <c r="N116" i="3"/>
  <c r="O60" i="3"/>
  <c r="N167" i="3"/>
  <c r="O86" i="3"/>
  <c r="O161" i="3"/>
  <c r="N70" i="3"/>
  <c r="N93" i="3"/>
  <c r="P41" i="3"/>
  <c r="O105" i="3"/>
  <c r="O176" i="3"/>
  <c r="N110" i="3"/>
  <c r="O129" i="3"/>
  <c r="P128" i="3"/>
  <c r="M215" i="3"/>
  <c r="O168" i="3"/>
  <c r="N69" i="3"/>
  <c r="P48" i="3"/>
  <c r="O75" i="3"/>
  <c r="P223" i="3"/>
  <c r="N153" i="3"/>
  <c r="N85" i="3"/>
  <c r="M62" i="3"/>
  <c r="N58" i="3"/>
  <c r="N202" i="3"/>
  <c r="O208" i="3"/>
  <c r="N204" i="3"/>
  <c r="N115" i="3"/>
  <c r="N42" i="3"/>
  <c r="N76" i="3"/>
  <c r="P96" i="3"/>
  <c r="M138" i="3"/>
  <c r="M212" i="3"/>
  <c r="N118" i="3"/>
  <c r="O111" i="3"/>
  <c r="P205" i="3"/>
  <c r="P111" i="3"/>
  <c r="P149" i="3"/>
  <c r="N125" i="3"/>
  <c r="N49" i="3"/>
  <c r="O137" i="3"/>
  <c r="O196" i="3"/>
  <c r="M56" i="3"/>
  <c r="M72" i="3"/>
  <c r="P83" i="3"/>
  <c r="P68" i="3"/>
  <c r="N187" i="3"/>
  <c r="P215" i="3"/>
  <c r="N38" i="3"/>
  <c r="N186" i="3"/>
  <c r="P186" i="3"/>
  <c r="N210" i="3"/>
  <c r="M107" i="3"/>
  <c r="P45" i="3"/>
  <c r="O42" i="3"/>
  <c r="P94" i="3"/>
  <c r="O141" i="3"/>
  <c r="P132" i="3"/>
  <c r="M216" i="3"/>
  <c r="N201" i="3"/>
  <c r="N112" i="3"/>
  <c r="N128" i="3"/>
  <c r="N78" i="3"/>
  <c r="M132" i="3"/>
  <c r="P76" i="3"/>
  <c r="O179" i="3"/>
  <c r="O100" i="3"/>
  <c r="P102" i="3"/>
  <c r="O125" i="3"/>
  <c r="M226" i="3"/>
  <c r="P46" i="3"/>
  <c r="O218" i="3"/>
  <c r="O206" i="3"/>
  <c r="M115" i="3"/>
  <c r="O64" i="3"/>
  <c r="O150" i="3"/>
  <c r="M157" i="3"/>
  <c r="O215" i="3"/>
  <c r="N117" i="3"/>
  <c r="N67" i="3"/>
  <c r="M82" i="3"/>
  <c r="O61" i="3"/>
  <c r="O130" i="3"/>
  <c r="M99" i="3"/>
  <c r="O47" i="3"/>
  <c r="M213" i="3"/>
  <c r="P93" i="3"/>
  <c r="P166" i="3"/>
  <c r="N124" i="3"/>
  <c r="O227" i="3"/>
  <c r="P212" i="3"/>
  <c r="N158" i="3"/>
  <c r="O224" i="3"/>
  <c r="O124" i="3"/>
  <c r="O118" i="3"/>
  <c r="O96" i="3"/>
  <c r="P112" i="3"/>
  <c r="O83" i="3"/>
  <c r="M158" i="3"/>
  <c r="O54" i="3"/>
  <c r="M64" i="3"/>
  <c r="P120" i="3"/>
  <c r="P129" i="3"/>
  <c r="P226" i="3"/>
  <c r="M45" i="3"/>
  <c r="N211" i="3"/>
  <c r="M51" i="3"/>
  <c r="O220" i="3"/>
  <c r="N182" i="3"/>
  <c r="M86" i="3"/>
  <c r="P221" i="3"/>
  <c r="O65" i="3"/>
  <c r="N52" i="3"/>
  <c r="M166" i="3"/>
  <c r="O94" i="3"/>
  <c r="N123" i="3"/>
  <c r="M42" i="3"/>
  <c r="P118" i="3"/>
  <c r="N207" i="3"/>
  <c r="N152" i="3"/>
  <c r="N81" i="3"/>
  <c r="N74" i="3"/>
  <c r="N132" i="3"/>
  <c r="M208" i="3"/>
  <c r="N121" i="3"/>
  <c r="N150" i="3"/>
  <c r="N198" i="3"/>
  <c r="O189" i="3"/>
  <c r="M167" i="3"/>
  <c r="O116" i="3"/>
  <c r="P127" i="3"/>
  <c r="P57" i="3"/>
  <c r="O70" i="3"/>
  <c r="P95" i="3"/>
  <c r="N131" i="3"/>
  <c r="N60" i="3"/>
  <c r="O165" i="3"/>
  <c r="O217" i="3"/>
  <c r="O92" i="3"/>
  <c r="N179" i="3"/>
  <c r="M177" i="3"/>
  <c r="O55" i="3"/>
  <c r="M211" i="3"/>
  <c r="M101" i="3"/>
  <c r="M140" i="3"/>
  <c r="M123" i="3"/>
  <c r="P141" i="3"/>
  <c r="N172" i="3"/>
  <c r="P56" i="3"/>
  <c r="O122" i="3"/>
  <c r="P92" i="3"/>
  <c r="P60" i="3"/>
  <c r="O121" i="3"/>
  <c r="O171" i="3"/>
  <c r="P167" i="3"/>
  <c r="O66" i="3"/>
  <c r="N111" i="3"/>
  <c r="O216" i="3"/>
  <c r="O112" i="3"/>
  <c r="P115" i="3"/>
  <c r="N53" i="3"/>
  <c r="N95" i="3"/>
  <c r="O103" i="3"/>
  <c r="N127" i="3"/>
  <c r="N109" i="3"/>
  <c r="O88" i="3"/>
  <c r="N40" i="3"/>
  <c r="N156" i="3"/>
  <c r="P74" i="3"/>
  <c r="M149" i="3"/>
  <c r="N136" i="3"/>
  <c r="P89" i="3"/>
  <c r="O69" i="3"/>
  <c r="N73" i="3"/>
  <c r="N54" i="3"/>
  <c r="O198" i="3"/>
  <c r="M39" i="3"/>
  <c r="P123" i="3"/>
  <c r="M94" i="3"/>
  <c r="N56" i="3"/>
  <c r="O99" i="3"/>
  <c r="N171" i="3"/>
  <c r="O164" i="3"/>
  <c r="M116" i="3"/>
  <c r="O87" i="3"/>
  <c r="N98" i="3"/>
  <c r="M148" i="3"/>
  <c r="N68" i="3"/>
  <c r="N63" i="3"/>
  <c r="P159" i="3"/>
  <c r="N145" i="3"/>
  <c r="N107" i="3"/>
  <c r="P219" i="3"/>
  <c r="N227" i="3"/>
  <c r="P87" i="3"/>
  <c r="M55" i="3"/>
  <c r="N206" i="3"/>
  <c r="N104" i="3"/>
  <c r="O43" i="3"/>
  <c r="O173" i="3"/>
  <c r="M96" i="3"/>
  <c r="O140" i="3"/>
  <c r="O178" i="3"/>
  <c r="N192" i="3"/>
  <c r="M113" i="3"/>
  <c r="N225" i="3"/>
  <c r="P140" i="3"/>
  <c r="O185" i="3"/>
  <c r="O156" i="3"/>
  <c r="N188" i="3"/>
  <c r="P114" i="3"/>
  <c r="O207" i="3"/>
  <c r="O163" i="3"/>
  <c r="M92" i="3"/>
  <c r="M60" i="3"/>
  <c r="M139" i="3"/>
  <c r="O211" i="3"/>
  <c r="N88" i="3"/>
  <c r="O80" i="3"/>
  <c r="M122" i="3"/>
  <c r="M58" i="3"/>
  <c r="O89" i="3"/>
  <c r="P90" i="3"/>
  <c r="O57" i="3"/>
  <c r="N170" i="3"/>
  <c r="N119" i="3"/>
  <c r="P70" i="3"/>
  <c r="O203" i="3"/>
  <c r="N122" i="3"/>
  <c r="O50" i="3"/>
  <c r="M106" i="3"/>
  <c r="P130" i="3"/>
  <c r="O71" i="3"/>
  <c r="M73" i="3"/>
  <c r="N178" i="3"/>
  <c r="N208" i="3"/>
  <c r="P216" i="3"/>
  <c r="O79" i="3"/>
  <c r="N162" i="3"/>
  <c r="N65" i="3"/>
  <c r="N102" i="3"/>
  <c r="M105" i="3"/>
  <c r="P99" i="3"/>
  <c r="O110" i="3"/>
  <c r="P119" i="3"/>
  <c r="O38" i="3"/>
  <c r="M90" i="3"/>
  <c r="K166" i="3"/>
  <c r="P146" i="3" s="1"/>
  <c r="E166" i="3"/>
  <c r="F166" i="3" s="1"/>
  <c r="M146" i="3" s="1"/>
  <c r="K204" i="3"/>
  <c r="P184" i="3" s="1"/>
  <c r="E204" i="3"/>
  <c r="F204" i="3" s="1"/>
  <c r="M184" i="3" s="1"/>
  <c r="E185" i="3"/>
  <c r="F185" i="3" s="1"/>
  <c r="M165" i="3" s="1"/>
  <c r="K185" i="3"/>
  <c r="P165" i="3" s="1"/>
  <c r="E156" i="3"/>
  <c r="F156" i="3" s="1"/>
  <c r="M136" i="3" s="1"/>
  <c r="K156" i="3"/>
  <c r="P136" i="3" s="1"/>
  <c r="E223" i="3"/>
  <c r="F223" i="3" s="1"/>
  <c r="M223" i="3" s="1"/>
  <c r="K223" i="3"/>
  <c r="P203" i="3" s="1"/>
  <c r="P121" i="3"/>
  <c r="P79" i="3"/>
  <c r="P208" i="3"/>
  <c r="O113" i="3"/>
  <c r="O133" i="3"/>
  <c r="P100" i="3"/>
  <c r="O170" i="3"/>
  <c r="N100" i="3"/>
  <c r="P117" i="3"/>
  <c r="M207" i="3"/>
  <c r="N157" i="3"/>
  <c r="M54" i="3"/>
  <c r="N71" i="3"/>
  <c r="P98" i="3"/>
  <c r="M206" i="3"/>
  <c r="O45" i="3"/>
  <c r="O81" i="3"/>
  <c r="N92" i="3"/>
  <c r="N66" i="3"/>
  <c r="P213" i="3"/>
  <c r="O58" i="3"/>
  <c r="O95" i="3"/>
  <c r="N120" i="3"/>
  <c r="O147" i="3"/>
  <c r="P214" i="3"/>
  <c r="M71" i="3"/>
  <c r="M69" i="3"/>
  <c r="O192" i="3"/>
  <c r="N169" i="3"/>
  <c r="P82" i="3"/>
  <c r="M87" i="3"/>
  <c r="M88" i="3"/>
  <c r="P61" i="3"/>
  <c r="P138" i="3"/>
  <c r="P116" i="3"/>
  <c r="P71" i="3"/>
  <c r="M70" i="3"/>
  <c r="P176" i="3"/>
  <c r="N138" i="3"/>
  <c r="P50" i="3"/>
  <c r="M218" i="3"/>
  <c r="M224" i="3"/>
  <c r="N177" i="3"/>
  <c r="O101" i="3"/>
  <c r="M43" i="3"/>
  <c r="N43" i="3"/>
  <c r="N86" i="3"/>
  <c r="P73" i="3"/>
  <c r="N135" i="3"/>
  <c r="N106" i="3"/>
  <c r="O51" i="3"/>
  <c r="N168" i="3"/>
  <c r="O162" i="3"/>
  <c r="O221" i="3"/>
  <c r="P177" i="3"/>
  <c r="N89" i="3"/>
  <c r="O109" i="3"/>
  <c r="O136" i="3"/>
  <c r="O184" i="3"/>
  <c r="M108" i="3"/>
  <c r="N199" i="3"/>
  <c r="M77" i="3"/>
  <c r="M120" i="3"/>
  <c r="N155" i="3"/>
  <c r="M168" i="3"/>
  <c r="N216" i="3"/>
  <c r="N226" i="3"/>
  <c r="N190" i="3"/>
  <c r="M159" i="3"/>
  <c r="M95" i="3"/>
  <c r="P175" i="3"/>
  <c r="N142" i="3"/>
  <c r="M98" i="3"/>
  <c r="M205" i="3"/>
  <c r="N194" i="3"/>
  <c r="N164" i="3"/>
  <c r="P131" i="3"/>
  <c r="P126" i="3"/>
  <c r="M118" i="3"/>
  <c r="M79" i="3"/>
  <c r="P106" i="3"/>
  <c r="M210" i="3"/>
  <c r="M74" i="3"/>
  <c r="N61" i="3"/>
  <c r="O138" i="3"/>
  <c r="O91" i="3"/>
  <c r="N130" i="3"/>
  <c r="O39" i="3"/>
  <c r="O183" i="3"/>
  <c r="O117" i="3"/>
  <c r="O222" i="3"/>
  <c r="N144" i="3"/>
  <c r="O181" i="3"/>
  <c r="O73" i="3"/>
  <c r="O201" i="3"/>
  <c r="M119" i="3"/>
  <c r="N185" i="3"/>
  <c r="O67" i="3"/>
  <c r="P204" i="3"/>
  <c r="M104" i="3"/>
  <c r="N205" i="3"/>
  <c r="O132" i="3"/>
  <c r="M93" i="3"/>
  <c r="O115" i="3"/>
  <c r="O59" i="3"/>
  <c r="N176" i="3"/>
  <c r="P135" i="3"/>
  <c r="N62" i="3"/>
  <c r="P227" i="3"/>
  <c r="M59" i="3"/>
  <c r="N154" i="3"/>
  <c r="M175" i="3"/>
  <c r="M63" i="3"/>
  <c r="M38" i="3"/>
  <c r="N224" i="3"/>
  <c r="P125" i="3"/>
  <c r="P77" i="3"/>
  <c r="P75" i="3"/>
  <c r="O44" i="3"/>
  <c r="N77" i="3"/>
  <c r="O41" i="3"/>
  <c r="M41" i="3"/>
  <c r="P101" i="3"/>
  <c r="O193" i="3"/>
  <c r="P58" i="3"/>
  <c r="P72" i="3"/>
  <c r="N82" i="3"/>
  <c r="O159" i="3"/>
  <c r="O174" i="3"/>
  <c r="N97" i="3"/>
  <c r="N193" i="3"/>
  <c r="N203" i="3"/>
  <c r="M44" i="3"/>
  <c r="O158" i="3"/>
  <c r="O123" i="3"/>
  <c r="P137" i="3"/>
  <c r="P39" i="3"/>
  <c r="P113" i="3"/>
  <c r="N101" i="3"/>
  <c r="M156" i="3"/>
  <c r="P150" i="3"/>
  <c r="O146" i="3"/>
  <c r="O77" i="3"/>
  <c r="M128" i="3"/>
  <c r="P78" i="3"/>
  <c r="P49" i="3"/>
  <c r="P67" i="3"/>
  <c r="N159" i="3"/>
  <c r="N148" i="3"/>
  <c r="P91" i="3"/>
  <c r="N214" i="3"/>
  <c r="M80" i="3"/>
  <c r="O52" i="3"/>
  <c r="N94" i="3"/>
  <c r="N75" i="3"/>
  <c r="O155" i="3"/>
  <c r="O107" i="3"/>
  <c r="P80" i="3"/>
  <c r="P107" i="3"/>
  <c r="M217" i="3"/>
  <c r="O62" i="3"/>
  <c r="N191" i="3"/>
  <c r="P139" i="3"/>
  <c r="N72" i="3"/>
  <c r="O68" i="3"/>
  <c r="N163" i="3"/>
  <c r="O153" i="3"/>
  <c r="M185" i="3"/>
  <c r="P97" i="3"/>
  <c r="N51" i="3"/>
  <c r="N219" i="3"/>
  <c r="P156" i="3"/>
  <c r="P220" i="3"/>
  <c r="O145" i="3"/>
  <c r="M85" i="3"/>
  <c r="M97" i="3"/>
  <c r="N209" i="3"/>
  <c r="N184" i="3"/>
  <c r="M83" i="3"/>
  <c r="O213" i="3"/>
  <c r="O200" i="3"/>
  <c r="M130" i="3"/>
  <c r="P168" i="3"/>
  <c r="O187" i="3"/>
  <c r="P63" i="3"/>
  <c r="O197" i="3"/>
  <c r="P110" i="3"/>
  <c r="O74" i="3"/>
  <c r="N189" i="3"/>
  <c r="O114" i="3"/>
  <c r="O143" i="3"/>
  <c r="N218" i="3"/>
  <c r="P64" i="3"/>
  <c r="M91" i="3"/>
  <c r="O126" i="3"/>
  <c r="N146" i="3"/>
  <c r="N197" i="3"/>
  <c r="P40" i="3"/>
  <c r="M46" i="3"/>
  <c r="N96" i="3"/>
  <c r="N143" i="3"/>
  <c r="P222" i="3"/>
  <c r="P122" i="3"/>
  <c r="P62" i="3"/>
  <c r="P42" i="3"/>
  <c r="O98" i="3"/>
  <c r="O48" i="3"/>
  <c r="N223" i="3"/>
  <c r="O194" i="3"/>
  <c r="N183" i="3"/>
  <c r="N41" i="3"/>
  <c r="N181" i="3"/>
  <c r="N151" i="3"/>
  <c r="O190" i="3"/>
  <c r="O223" i="3"/>
  <c r="O102" i="3"/>
  <c r="M52" i="3"/>
  <c r="M111" i="3"/>
  <c r="M225" i="3"/>
  <c r="O144" i="3"/>
  <c r="M147" i="3"/>
  <c r="O128" i="3"/>
  <c r="N200" i="3"/>
  <c r="P194" i="3"/>
  <c r="M103" i="3"/>
  <c r="N166" i="3"/>
  <c r="O204" i="3"/>
  <c r="O72" i="3"/>
  <c r="O166" i="3"/>
  <c r="O82" i="3"/>
  <c r="M102" i="3"/>
  <c r="O209" i="3"/>
  <c r="O106" i="3"/>
  <c r="P185" i="3"/>
  <c r="N45" i="3"/>
  <c r="P55" i="3"/>
  <c r="O210" i="3"/>
  <c r="P86" i="3"/>
  <c r="M186" i="3"/>
  <c r="P206" i="3"/>
  <c r="P218" i="3"/>
  <c r="N105" i="3"/>
  <c r="O219" i="3"/>
  <c r="M78" i="3"/>
  <c r="N55" i="3"/>
  <c r="O199" i="3"/>
  <c r="N44" i="3"/>
  <c r="O186" i="3"/>
  <c r="M194" i="3"/>
  <c r="N79" i="3"/>
  <c r="N141" i="3"/>
  <c r="P52" i="3"/>
  <c r="P85" i="3"/>
  <c r="Q16" i="3"/>
  <c r="O16" i="3"/>
  <c r="S16" i="3"/>
  <c r="P16" i="3"/>
  <c r="T16" i="3"/>
  <c r="U17" i="3" s="1"/>
  <c r="V18" i="3" s="1"/>
  <c r="W19" i="3" s="1"/>
  <c r="X20" i="3" s="1"/>
  <c r="Y21" i="3" s="1"/>
  <c r="Z22" i="3" s="1"/>
  <c r="AA23" i="3" s="1"/>
  <c r="AB24" i="3" s="1"/>
  <c r="AC25" i="3" s="1"/>
  <c r="AD26" i="3" s="1"/>
  <c r="AE27" i="3" s="1"/>
  <c r="AF28" i="3" s="1"/>
  <c r="AG29" i="3" s="1"/>
  <c r="AH30" i="3" s="1"/>
  <c r="AI31" i="3" s="1"/>
  <c r="AJ32" i="3" s="1"/>
  <c r="AK33" i="3" s="1"/>
  <c r="AL5" i="3" s="1"/>
  <c r="AM6" i="3" s="1"/>
  <c r="AN7" i="3" s="1"/>
  <c r="AO8" i="3" s="1"/>
  <c r="AP9" i="3" s="1"/>
  <c r="AQ10" i="3" s="1"/>
  <c r="AR11" i="3" s="1"/>
  <c r="AS12" i="3" s="1"/>
  <c r="AT13" i="3" s="1"/>
  <c r="AU14" i="3" s="1"/>
  <c r="AV15" i="3" s="1"/>
  <c r="AW16" i="3" s="1"/>
  <c r="AX17" i="3" s="1"/>
  <c r="AY18" i="3" s="1"/>
  <c r="AZ19" i="3" s="1"/>
  <c r="BA20" i="3" s="1"/>
  <c r="BB21" i="3" s="1"/>
  <c r="BC22" i="3" s="1"/>
  <c r="BD23" i="3" s="1"/>
  <c r="BE24" i="3" s="1"/>
  <c r="BF25" i="3" s="1"/>
  <c r="BG26" i="3" s="1"/>
  <c r="BH27" i="3" s="1"/>
  <c r="BI28" i="3" s="1"/>
  <c r="BJ29" i="3" s="1"/>
  <c r="BK30" i="3" s="1"/>
  <c r="BL31" i="3" s="1"/>
  <c r="BM32" i="3" s="1"/>
  <c r="BN33" i="3" s="1"/>
  <c r="BO5" i="3" s="1"/>
  <c r="BP6" i="3" s="1"/>
  <c r="BQ7" i="3" s="1"/>
  <c r="BR8" i="3" s="1"/>
  <c r="BS9" i="3" s="1"/>
  <c r="BT10" i="3" s="1"/>
  <c r="BU11" i="3" s="1"/>
  <c r="BV12" i="3" s="1"/>
  <c r="BW13" i="3" s="1"/>
  <c r="BX14" i="3" s="1"/>
  <c r="BY15" i="3" s="1"/>
  <c r="BZ16" i="3" s="1"/>
  <c r="CA17" i="3" s="1"/>
  <c r="CB18" i="3" s="1"/>
  <c r="CC19" i="3" s="1"/>
  <c r="CD20" i="3" s="1"/>
  <c r="R16" i="3"/>
  <c r="N17" i="3"/>
  <c r="O17" i="3"/>
  <c r="E726" i="2"/>
  <c r="E727" i="2"/>
  <c r="E730" i="2"/>
  <c r="E738" i="2"/>
  <c r="E734" i="2"/>
  <c r="E735" i="2"/>
  <c r="E731" i="2"/>
  <c r="E739" i="2"/>
  <c r="E728" i="2"/>
  <c r="E732" i="2"/>
  <c r="E736" i="2"/>
  <c r="E740" i="2"/>
  <c r="E729" i="2"/>
  <c r="E733" i="2"/>
  <c r="E737" i="2"/>
  <c r="D20" i="2"/>
  <c r="B727" i="2"/>
  <c r="D734" i="2"/>
  <c r="B735" i="2"/>
  <c r="D727" i="2"/>
  <c r="D739" i="2"/>
  <c r="B728" i="2"/>
  <c r="B733" i="2"/>
  <c r="B736" i="2"/>
  <c r="B731" i="2"/>
  <c r="D733" i="2"/>
  <c r="B739" i="2"/>
  <c r="D730" i="2"/>
  <c r="B726" i="2"/>
  <c r="B730" i="2"/>
  <c r="B734" i="2"/>
  <c r="B738" i="2"/>
  <c r="D736" i="2"/>
  <c r="B729" i="2"/>
  <c r="D740" i="2"/>
  <c r="D738" i="2"/>
  <c r="D731" i="2"/>
  <c r="D735" i="2"/>
  <c r="D732" i="2"/>
  <c r="B740" i="2"/>
  <c r="D728" i="2"/>
  <c r="D726" i="2"/>
  <c r="B732" i="2"/>
  <c r="D737" i="2"/>
  <c r="D729" i="2"/>
  <c r="B737" i="2"/>
  <c r="G725" i="2" l="1"/>
  <c r="F725" i="2"/>
  <c r="H20" i="2"/>
  <c r="C20" i="2"/>
  <c r="H737" i="2"/>
  <c r="H732" i="2"/>
  <c r="H740" i="2"/>
  <c r="H729" i="2"/>
  <c r="H738" i="2"/>
  <c r="H734" i="2"/>
  <c r="H730" i="2"/>
  <c r="H726" i="2"/>
  <c r="H739" i="2"/>
  <c r="H731" i="2"/>
  <c r="H736" i="2"/>
  <c r="H733" i="2"/>
  <c r="H728" i="2"/>
  <c r="H735" i="2"/>
  <c r="H727" i="2"/>
  <c r="E725" i="2"/>
  <c r="C742" i="2"/>
  <c r="F742" i="2" s="1"/>
  <c r="B725" i="2"/>
  <c r="D725" i="2"/>
  <c r="C725" i="2"/>
  <c r="C733" i="2"/>
  <c r="C734" i="2"/>
  <c r="C728" i="2"/>
  <c r="C737" i="2"/>
  <c r="C731" i="2"/>
  <c r="C738" i="2"/>
  <c r="C726" i="2"/>
  <c r="C730" i="2"/>
  <c r="C735" i="2"/>
  <c r="C732" i="2"/>
  <c r="C740" i="2"/>
  <c r="C729" i="2"/>
  <c r="C739" i="2"/>
  <c r="C727" i="2"/>
  <c r="C736" i="2"/>
  <c r="M126" i="3"/>
  <c r="P124" i="3"/>
  <c r="M125" i="3"/>
  <c r="M124" i="3"/>
  <c r="M135" i="3"/>
  <c r="M134" i="3"/>
  <c r="M203" i="3"/>
  <c r="K213" i="3"/>
  <c r="P193" i="3" s="1"/>
  <c r="E213" i="3"/>
  <c r="F213" i="3" s="1"/>
  <c r="M193" i="3" s="1"/>
  <c r="E194" i="3"/>
  <c r="F194" i="3" s="1"/>
  <c r="M174" i="3" s="1"/>
  <c r="K194" i="3"/>
  <c r="P174" i="3" s="1"/>
  <c r="E175" i="3"/>
  <c r="F175" i="3" s="1"/>
  <c r="M144" i="3" s="1"/>
  <c r="K175" i="3"/>
  <c r="P144" i="3" s="1"/>
  <c r="E165" i="3"/>
  <c r="F165" i="3" s="1"/>
  <c r="M133" i="3" s="1"/>
  <c r="K165" i="3"/>
  <c r="P133" i="3" s="1"/>
  <c r="T17" i="3"/>
  <c r="U18" i="3" s="1"/>
  <c r="V19" i="3" s="1"/>
  <c r="W20" i="3" s="1"/>
  <c r="X21" i="3" s="1"/>
  <c r="Y22" i="3" s="1"/>
  <c r="Z23" i="3" s="1"/>
  <c r="AA24" i="3" s="1"/>
  <c r="AB25" i="3" s="1"/>
  <c r="AC26" i="3" s="1"/>
  <c r="AD27" i="3" s="1"/>
  <c r="AE28" i="3" s="1"/>
  <c r="AF29" i="3" s="1"/>
  <c r="AG30" i="3" s="1"/>
  <c r="AH31" i="3" s="1"/>
  <c r="AI32" i="3" s="1"/>
  <c r="AJ33" i="3" s="1"/>
  <c r="AK5" i="3" s="1"/>
  <c r="AL6" i="3" s="1"/>
  <c r="AM7" i="3" s="1"/>
  <c r="AN8" i="3" s="1"/>
  <c r="AO9" i="3" s="1"/>
  <c r="AP10" i="3" s="1"/>
  <c r="AQ11" i="3" s="1"/>
  <c r="AR12" i="3" s="1"/>
  <c r="AS13" i="3" s="1"/>
  <c r="AT14" i="3" s="1"/>
  <c r="AU15" i="3" s="1"/>
  <c r="AV16" i="3" s="1"/>
  <c r="AW17" i="3" s="1"/>
  <c r="AX18" i="3" s="1"/>
  <c r="AY19" i="3" s="1"/>
  <c r="AZ20" i="3" s="1"/>
  <c r="BA21" i="3" s="1"/>
  <c r="BB22" i="3" s="1"/>
  <c r="BC23" i="3" s="1"/>
  <c r="BD24" i="3" s="1"/>
  <c r="BE25" i="3" s="1"/>
  <c r="BF26" i="3" s="1"/>
  <c r="BG27" i="3" s="1"/>
  <c r="BH28" i="3" s="1"/>
  <c r="BI29" i="3" s="1"/>
  <c r="BJ30" i="3" s="1"/>
  <c r="BK31" i="3" s="1"/>
  <c r="BL32" i="3" s="1"/>
  <c r="BM33" i="3" s="1"/>
  <c r="BN5" i="3" s="1"/>
  <c r="BO6" i="3" s="1"/>
  <c r="BP7" i="3" s="1"/>
  <c r="BQ8" i="3" s="1"/>
  <c r="BR9" i="3" s="1"/>
  <c r="BS10" i="3" s="1"/>
  <c r="BT11" i="3" s="1"/>
  <c r="BU12" i="3" s="1"/>
  <c r="BV13" i="3" s="1"/>
  <c r="BW14" i="3" s="1"/>
  <c r="BX15" i="3" s="1"/>
  <c r="BY16" i="3" s="1"/>
  <c r="BZ17" i="3" s="1"/>
  <c r="CA18" i="3" s="1"/>
  <c r="CB19" i="3" s="1"/>
  <c r="CC20" i="3" s="1"/>
  <c r="CD21" i="3" s="1"/>
  <c r="Q17" i="3"/>
  <c r="S17" i="3"/>
  <c r="P17" i="3"/>
  <c r="R17" i="3"/>
  <c r="O18" i="3"/>
  <c r="P18" i="3"/>
  <c r="E745" i="2"/>
  <c r="E746" i="2"/>
  <c r="E749" i="2"/>
  <c r="E757" i="2"/>
  <c r="E753" i="2"/>
  <c r="E754" i="2"/>
  <c r="E750" i="2"/>
  <c r="E758" i="2"/>
  <c r="E747" i="2"/>
  <c r="E751" i="2"/>
  <c r="E755" i="2"/>
  <c r="E744" i="2"/>
  <c r="E748" i="2"/>
  <c r="E752" i="2"/>
  <c r="E756" i="2"/>
  <c r="B752" i="2"/>
  <c r="D753" i="2"/>
  <c r="D749" i="2"/>
  <c r="D748" i="2"/>
  <c r="B747" i="2"/>
  <c r="D755" i="2"/>
  <c r="B751" i="2"/>
  <c r="B755" i="2"/>
  <c r="D752" i="2"/>
  <c r="D744" i="2"/>
  <c r="B750" i="2"/>
  <c r="B748" i="2"/>
  <c r="D756" i="2"/>
  <c r="B758" i="2"/>
  <c r="B754" i="2"/>
  <c r="B756" i="2"/>
  <c r="D745" i="2"/>
  <c r="D751" i="2"/>
  <c r="D757" i="2"/>
  <c r="B745" i="2"/>
  <c r="B749" i="2"/>
  <c r="B753" i="2"/>
  <c r="B757" i="2"/>
  <c r="B744" i="2"/>
  <c r="D747" i="2"/>
  <c r="B746" i="2"/>
  <c r="D746" i="2"/>
  <c r="D750" i="2"/>
  <c r="D754" i="2"/>
  <c r="D758" i="2"/>
  <c r="G743" i="2" l="1"/>
  <c r="F743" i="2"/>
  <c r="H746" i="2"/>
  <c r="H744" i="2"/>
  <c r="H757" i="2"/>
  <c r="H753" i="2"/>
  <c r="H749" i="2"/>
  <c r="H745" i="2"/>
  <c r="H756" i="2"/>
  <c r="H754" i="2"/>
  <c r="H758" i="2"/>
  <c r="H748" i="2"/>
  <c r="H750" i="2"/>
  <c r="H755" i="2"/>
  <c r="H751" i="2"/>
  <c r="H747" i="2"/>
  <c r="H752" i="2"/>
  <c r="C760" i="2"/>
  <c r="F760" i="2" s="1"/>
  <c r="E743" i="2"/>
  <c r="B743" i="2"/>
  <c r="C743" i="2"/>
  <c r="D743" i="2"/>
  <c r="C757" i="2"/>
  <c r="C750" i="2"/>
  <c r="C758" i="2"/>
  <c r="C751" i="2"/>
  <c r="C745" i="2"/>
  <c r="C744" i="2"/>
  <c r="C752" i="2"/>
  <c r="C753" i="2"/>
  <c r="C754" i="2"/>
  <c r="C748" i="2"/>
  <c r="C749" i="2"/>
  <c r="C756" i="2"/>
  <c r="C746" i="2"/>
  <c r="C755" i="2"/>
  <c r="C747" i="2"/>
  <c r="P134" i="3"/>
  <c r="M145" i="3"/>
  <c r="M143" i="3"/>
  <c r="P145" i="3"/>
  <c r="M155" i="3"/>
  <c r="P155" i="3"/>
  <c r="K184" i="3"/>
  <c r="P153" i="3" s="1"/>
  <c r="E184" i="3"/>
  <c r="F184" i="3" s="1"/>
  <c r="M153" i="3" s="1"/>
  <c r="E174" i="3"/>
  <c r="F174" i="3" s="1"/>
  <c r="M142" i="3" s="1"/>
  <c r="K174" i="3"/>
  <c r="P142" i="3" s="1"/>
  <c r="E222" i="3"/>
  <c r="F222" i="3" s="1"/>
  <c r="M202" i="3" s="1"/>
  <c r="K222" i="3"/>
  <c r="P202" i="3" s="1"/>
  <c r="E203" i="3"/>
  <c r="F203" i="3" s="1"/>
  <c r="M183" i="3" s="1"/>
  <c r="K203" i="3"/>
  <c r="P183" i="3" s="1"/>
  <c r="R18" i="3"/>
  <c r="S18" i="3"/>
  <c r="Q18" i="3"/>
  <c r="T18" i="3"/>
  <c r="U19" i="3" s="1"/>
  <c r="V20" i="3" s="1"/>
  <c r="W21" i="3" s="1"/>
  <c r="X22" i="3" s="1"/>
  <c r="Y23" i="3" s="1"/>
  <c r="Z24" i="3" s="1"/>
  <c r="AA25" i="3" s="1"/>
  <c r="AB26" i="3" s="1"/>
  <c r="AC27" i="3" s="1"/>
  <c r="AD28" i="3" s="1"/>
  <c r="AE29" i="3" s="1"/>
  <c r="AF30" i="3" s="1"/>
  <c r="AG31" i="3" s="1"/>
  <c r="AH32" i="3" s="1"/>
  <c r="AI33" i="3" s="1"/>
  <c r="AJ5" i="3" s="1"/>
  <c r="AK6" i="3" s="1"/>
  <c r="AL7" i="3" s="1"/>
  <c r="AM8" i="3" s="1"/>
  <c r="AN9" i="3" s="1"/>
  <c r="AO10" i="3" s="1"/>
  <c r="AP11" i="3" s="1"/>
  <c r="AQ12" i="3" s="1"/>
  <c r="AR13" i="3" s="1"/>
  <c r="AS14" i="3" s="1"/>
  <c r="AT15" i="3" s="1"/>
  <c r="AU16" i="3" s="1"/>
  <c r="AV17" i="3" s="1"/>
  <c r="AW18" i="3" s="1"/>
  <c r="AX19" i="3" s="1"/>
  <c r="AY20" i="3" s="1"/>
  <c r="AZ21" i="3" s="1"/>
  <c r="BA22" i="3" s="1"/>
  <c r="BB23" i="3" s="1"/>
  <c r="BC24" i="3" s="1"/>
  <c r="BD25" i="3" s="1"/>
  <c r="BE26" i="3" s="1"/>
  <c r="BF27" i="3" s="1"/>
  <c r="BG28" i="3" s="1"/>
  <c r="BH29" i="3" s="1"/>
  <c r="BI30" i="3" s="1"/>
  <c r="BJ31" i="3" s="1"/>
  <c r="BK32" i="3" s="1"/>
  <c r="BL33" i="3" s="1"/>
  <c r="BM5" i="3" s="1"/>
  <c r="BN6" i="3" s="1"/>
  <c r="BO7" i="3" s="1"/>
  <c r="BP8" i="3" s="1"/>
  <c r="BQ9" i="3" s="1"/>
  <c r="BR10" i="3" s="1"/>
  <c r="BS11" i="3" s="1"/>
  <c r="BT12" i="3" s="1"/>
  <c r="BU13" i="3" s="1"/>
  <c r="BV14" i="3" s="1"/>
  <c r="BW15" i="3" s="1"/>
  <c r="BX16" i="3" s="1"/>
  <c r="BY17" i="3" s="1"/>
  <c r="BZ18" i="3" s="1"/>
  <c r="CA19" i="3" s="1"/>
  <c r="CB20" i="3" s="1"/>
  <c r="CC21" i="3" s="1"/>
  <c r="CD22" i="3" s="1"/>
  <c r="M222" i="3"/>
  <c r="Q19" i="3"/>
  <c r="P19" i="3"/>
  <c r="E764" i="2"/>
  <c r="E765" i="2"/>
  <c r="E768" i="2"/>
  <c r="E776" i="2"/>
  <c r="E772" i="2"/>
  <c r="E773" i="2"/>
  <c r="E769" i="2"/>
  <c r="E762" i="2"/>
  <c r="E766" i="2"/>
  <c r="E770" i="2"/>
  <c r="E774" i="2"/>
  <c r="E763" i="2"/>
  <c r="E767" i="2"/>
  <c r="E771" i="2"/>
  <c r="E775" i="2"/>
  <c r="B770" i="2"/>
  <c r="D766" i="2"/>
  <c r="D770" i="2"/>
  <c r="B766" i="2"/>
  <c r="B762" i="2"/>
  <c r="D763" i="2"/>
  <c r="B764" i="2"/>
  <c r="B768" i="2"/>
  <c r="B772" i="2"/>
  <c r="B776" i="2"/>
  <c r="B767" i="2"/>
  <c r="B775" i="2"/>
  <c r="D775" i="2"/>
  <c r="D771" i="2"/>
  <c r="B774" i="2"/>
  <c r="D765" i="2"/>
  <c r="D769" i="2"/>
  <c r="D773" i="2"/>
  <c r="D768" i="2"/>
  <c r="D776" i="2"/>
  <c r="D772" i="2"/>
  <c r="D764" i="2"/>
  <c r="D762" i="2"/>
  <c r="D774" i="2"/>
  <c r="D767" i="2"/>
  <c r="B771" i="2"/>
  <c r="B763" i="2"/>
  <c r="B765" i="2"/>
  <c r="B769" i="2"/>
  <c r="B773" i="2"/>
  <c r="G761" i="2" l="1"/>
  <c r="F761" i="2"/>
  <c r="H773" i="2"/>
  <c r="H769" i="2"/>
  <c r="H765" i="2"/>
  <c r="H763" i="2"/>
  <c r="H771" i="2"/>
  <c r="H774" i="2"/>
  <c r="H775" i="2"/>
  <c r="H767" i="2"/>
  <c r="H776" i="2"/>
  <c r="H772" i="2"/>
  <c r="H768" i="2"/>
  <c r="H764" i="2"/>
  <c r="H762" i="2"/>
  <c r="H766" i="2"/>
  <c r="H770" i="2"/>
  <c r="C761" i="2"/>
  <c r="D761" i="2"/>
  <c r="C778" i="2"/>
  <c r="F778" i="2" s="1"/>
  <c r="E761" i="2"/>
  <c r="B761" i="2"/>
  <c r="C767" i="2"/>
  <c r="C769" i="2"/>
  <c r="C766" i="2"/>
  <c r="C771" i="2"/>
  <c r="C774" i="2"/>
  <c r="C765" i="2"/>
  <c r="C762" i="2"/>
  <c r="C764" i="2"/>
  <c r="C770" i="2"/>
  <c r="C772" i="2"/>
  <c r="C763" i="2"/>
  <c r="C773" i="2"/>
  <c r="C776" i="2"/>
  <c r="C775" i="2"/>
  <c r="C768" i="2"/>
  <c r="P143" i="3"/>
  <c r="M154" i="3"/>
  <c r="P154" i="3"/>
  <c r="M164" i="3"/>
  <c r="P164" i="3"/>
  <c r="E212" i="3"/>
  <c r="F212" i="3" s="1"/>
  <c r="M192" i="3" s="1"/>
  <c r="K212" i="3"/>
  <c r="P192" i="3" s="1"/>
  <c r="K183" i="3"/>
  <c r="P151" i="3" s="1"/>
  <c r="E183" i="3"/>
  <c r="F183" i="3" s="1"/>
  <c r="M151" i="3" s="1"/>
  <c r="K193" i="3"/>
  <c r="P162" i="3" s="1"/>
  <c r="E193" i="3"/>
  <c r="F193" i="3" s="1"/>
  <c r="M162" i="3" s="1"/>
  <c r="R19" i="3"/>
  <c r="T19" i="3"/>
  <c r="U20" i="3" s="1"/>
  <c r="V21" i="3" s="1"/>
  <c r="W22" i="3" s="1"/>
  <c r="X23" i="3" s="1"/>
  <c r="Y24" i="3" s="1"/>
  <c r="Z25" i="3" s="1"/>
  <c r="AA26" i="3" s="1"/>
  <c r="AB27" i="3" s="1"/>
  <c r="AC28" i="3" s="1"/>
  <c r="AD29" i="3" s="1"/>
  <c r="AE30" i="3" s="1"/>
  <c r="AF31" i="3" s="1"/>
  <c r="AG32" i="3" s="1"/>
  <c r="AH33" i="3" s="1"/>
  <c r="AI5" i="3" s="1"/>
  <c r="AJ6" i="3" s="1"/>
  <c r="AK7" i="3" s="1"/>
  <c r="AL8" i="3" s="1"/>
  <c r="AM9" i="3" s="1"/>
  <c r="AN10" i="3" s="1"/>
  <c r="AO11" i="3" s="1"/>
  <c r="AP12" i="3" s="1"/>
  <c r="AQ13" i="3" s="1"/>
  <c r="AR14" i="3" s="1"/>
  <c r="AS15" i="3" s="1"/>
  <c r="AT16" i="3" s="1"/>
  <c r="AU17" i="3" s="1"/>
  <c r="AV18" i="3" s="1"/>
  <c r="AW19" i="3" s="1"/>
  <c r="AX20" i="3" s="1"/>
  <c r="AY21" i="3" s="1"/>
  <c r="AZ22" i="3" s="1"/>
  <c r="BA23" i="3" s="1"/>
  <c r="BB24" i="3" s="1"/>
  <c r="BC25" i="3" s="1"/>
  <c r="BD26" i="3" s="1"/>
  <c r="BE27" i="3" s="1"/>
  <c r="BF28" i="3" s="1"/>
  <c r="BG29" i="3" s="1"/>
  <c r="BH30" i="3" s="1"/>
  <c r="BI31" i="3" s="1"/>
  <c r="BJ32" i="3" s="1"/>
  <c r="BK33" i="3" s="1"/>
  <c r="BL5" i="3" s="1"/>
  <c r="BM6" i="3" s="1"/>
  <c r="BN7" i="3" s="1"/>
  <c r="BO8" i="3" s="1"/>
  <c r="BP9" i="3" s="1"/>
  <c r="BQ10" i="3" s="1"/>
  <c r="BR11" i="3" s="1"/>
  <c r="BS12" i="3" s="1"/>
  <c r="BT13" i="3" s="1"/>
  <c r="BU14" i="3" s="1"/>
  <c r="BV15" i="3" s="1"/>
  <c r="BW16" i="3" s="1"/>
  <c r="BX17" i="3" s="1"/>
  <c r="BY18" i="3" s="1"/>
  <c r="BZ19" i="3" s="1"/>
  <c r="CA20" i="3" s="1"/>
  <c r="CB21" i="3" s="1"/>
  <c r="CC22" i="3" s="1"/>
  <c r="CD23" i="3" s="1"/>
  <c r="S19" i="3"/>
  <c r="Q20" i="3"/>
  <c r="R20" i="3"/>
  <c r="E783" i="2"/>
  <c r="E784" i="2"/>
  <c r="E787" i="2"/>
  <c r="E791" i="2"/>
  <c r="E792" i="2"/>
  <c r="E780" i="2"/>
  <c r="E788" i="2"/>
  <c r="E781" i="2"/>
  <c r="E785" i="2"/>
  <c r="E789" i="2"/>
  <c r="E793" i="2"/>
  <c r="E782" i="2"/>
  <c r="E786" i="2"/>
  <c r="E790" i="2"/>
  <c r="E794" i="2"/>
  <c r="B783" i="2"/>
  <c r="B791" i="2"/>
  <c r="B780" i="2"/>
  <c r="B788" i="2"/>
  <c r="D794" i="2"/>
  <c r="B785" i="2"/>
  <c r="D780" i="2"/>
  <c r="D788" i="2"/>
  <c r="D792" i="2"/>
  <c r="B786" i="2"/>
  <c r="D781" i="2"/>
  <c r="D785" i="2"/>
  <c r="D789" i="2"/>
  <c r="B794" i="2"/>
  <c r="D790" i="2"/>
  <c r="B789" i="2"/>
  <c r="D786" i="2"/>
  <c r="B782" i="2"/>
  <c r="D791" i="2"/>
  <c r="D793" i="2"/>
  <c r="D787" i="2"/>
  <c r="B787" i="2"/>
  <c r="B790" i="2"/>
  <c r="B784" i="2"/>
  <c r="B792" i="2"/>
  <c r="D782" i="2"/>
  <c r="D784" i="2"/>
  <c r="B781" i="2"/>
  <c r="D783" i="2"/>
  <c r="B793" i="2"/>
  <c r="F779" i="2" l="1"/>
  <c r="G779" i="2"/>
  <c r="H793" i="2"/>
  <c r="H781" i="2"/>
  <c r="H792" i="2"/>
  <c r="H784" i="2"/>
  <c r="H790" i="2"/>
  <c r="H787" i="2"/>
  <c r="H782" i="2"/>
  <c r="H789" i="2"/>
  <c r="H794" i="2"/>
  <c r="H786" i="2"/>
  <c r="H785" i="2"/>
  <c r="H788" i="2"/>
  <c r="H780" i="2"/>
  <c r="H791" i="2"/>
  <c r="H783" i="2"/>
  <c r="E779" i="2"/>
  <c r="D779" i="2"/>
  <c r="B779" i="2"/>
  <c r="C796" i="2"/>
  <c r="F796" i="2" s="1"/>
  <c r="C779" i="2"/>
  <c r="C788" i="2"/>
  <c r="C785" i="2"/>
  <c r="C783" i="2"/>
  <c r="C781" i="2"/>
  <c r="C787" i="2"/>
  <c r="C780" i="2"/>
  <c r="C791" i="2"/>
  <c r="C792" i="2"/>
  <c r="C782" i="2"/>
  <c r="C790" i="2"/>
  <c r="C784" i="2"/>
  <c r="C786" i="2"/>
  <c r="C794" i="2"/>
  <c r="C793" i="2"/>
  <c r="C789" i="2"/>
  <c r="P152" i="3"/>
  <c r="M152" i="3"/>
  <c r="M173" i="3"/>
  <c r="M163" i="3"/>
  <c r="P163" i="3"/>
  <c r="P173" i="3"/>
  <c r="K202" i="3"/>
  <c r="P171" i="3" s="1"/>
  <c r="E202" i="3"/>
  <c r="F202" i="3" s="1"/>
  <c r="M171" i="3" s="1"/>
  <c r="E192" i="3"/>
  <c r="F192" i="3" s="1"/>
  <c r="M160" i="3" s="1"/>
  <c r="K192" i="3"/>
  <c r="P160" i="3" s="1"/>
  <c r="E221" i="3"/>
  <c r="F221" i="3" s="1"/>
  <c r="M201" i="3" s="1"/>
  <c r="K221" i="3"/>
  <c r="P201" i="3" s="1"/>
  <c r="S20" i="3"/>
  <c r="T20" i="3"/>
  <c r="U21" i="3" s="1"/>
  <c r="V22" i="3" s="1"/>
  <c r="W23" i="3" s="1"/>
  <c r="X24" i="3" s="1"/>
  <c r="Y25" i="3" s="1"/>
  <c r="Z26" i="3" s="1"/>
  <c r="AA27" i="3" s="1"/>
  <c r="AB28" i="3" s="1"/>
  <c r="AC29" i="3" s="1"/>
  <c r="AD30" i="3" s="1"/>
  <c r="AE31" i="3" s="1"/>
  <c r="AF32" i="3" s="1"/>
  <c r="AG33" i="3" s="1"/>
  <c r="AH5" i="3" s="1"/>
  <c r="AI6" i="3" s="1"/>
  <c r="AJ7" i="3" s="1"/>
  <c r="AK8" i="3" s="1"/>
  <c r="AL9" i="3" s="1"/>
  <c r="AM10" i="3" s="1"/>
  <c r="AN11" i="3" s="1"/>
  <c r="AO12" i="3" s="1"/>
  <c r="AP13" i="3" s="1"/>
  <c r="AQ14" i="3" s="1"/>
  <c r="AR15" i="3" s="1"/>
  <c r="AS16" i="3" s="1"/>
  <c r="AT17" i="3" s="1"/>
  <c r="AU18" i="3" s="1"/>
  <c r="AV19" i="3" s="1"/>
  <c r="AW20" i="3" s="1"/>
  <c r="AX21" i="3" s="1"/>
  <c r="AY22" i="3" s="1"/>
  <c r="AZ23" i="3" s="1"/>
  <c r="BA24" i="3" s="1"/>
  <c r="BB25" i="3" s="1"/>
  <c r="BC26" i="3" s="1"/>
  <c r="BD27" i="3" s="1"/>
  <c r="BE28" i="3" s="1"/>
  <c r="BF29" i="3" s="1"/>
  <c r="BG30" i="3" s="1"/>
  <c r="BH31" i="3" s="1"/>
  <c r="BI32" i="3" s="1"/>
  <c r="BJ33" i="3" s="1"/>
  <c r="BK5" i="3" s="1"/>
  <c r="BL6" i="3" s="1"/>
  <c r="BM7" i="3" s="1"/>
  <c r="BN8" i="3" s="1"/>
  <c r="BO9" i="3" s="1"/>
  <c r="BP10" i="3" s="1"/>
  <c r="BQ11" i="3" s="1"/>
  <c r="BR12" i="3" s="1"/>
  <c r="BS13" i="3" s="1"/>
  <c r="BT14" i="3" s="1"/>
  <c r="BU15" i="3" s="1"/>
  <c r="BV16" i="3" s="1"/>
  <c r="BW17" i="3" s="1"/>
  <c r="BX18" i="3" s="1"/>
  <c r="BY19" i="3" s="1"/>
  <c r="BZ20" i="3" s="1"/>
  <c r="CA21" i="3" s="1"/>
  <c r="CB22" i="3" s="1"/>
  <c r="CC23" i="3" s="1"/>
  <c r="CD24" i="3" s="1"/>
  <c r="S21" i="3"/>
  <c r="R21" i="3"/>
  <c r="M221" i="3"/>
  <c r="E802" i="2"/>
  <c r="E803" i="2"/>
  <c r="E798" i="2"/>
  <c r="E806" i="2"/>
  <c r="E810" i="2"/>
  <c r="E811" i="2"/>
  <c r="E799" i="2"/>
  <c r="E807" i="2"/>
  <c r="E800" i="2"/>
  <c r="E804" i="2"/>
  <c r="E808" i="2"/>
  <c r="E812" i="2"/>
  <c r="E801" i="2"/>
  <c r="E805" i="2"/>
  <c r="E809" i="2"/>
  <c r="D811" i="2"/>
  <c r="D804" i="2"/>
  <c r="B806" i="2"/>
  <c r="D812" i="2"/>
  <c r="D799" i="2"/>
  <c r="B801" i="2"/>
  <c r="B799" i="2"/>
  <c r="D806" i="2"/>
  <c r="D802" i="2"/>
  <c r="B810" i="2"/>
  <c r="B798" i="2"/>
  <c r="D807" i="2"/>
  <c r="D800" i="2"/>
  <c r="B800" i="2"/>
  <c r="B804" i="2"/>
  <c r="B808" i="2"/>
  <c r="B812" i="2"/>
  <c r="B803" i="2"/>
  <c r="D810" i="2"/>
  <c r="D798" i="2"/>
  <c r="B809" i="2"/>
  <c r="B807" i="2"/>
  <c r="B802" i="2"/>
  <c r="D808" i="2"/>
  <c r="D803" i="2"/>
  <c r="B811" i="2"/>
  <c r="B805" i="2"/>
  <c r="D801" i="2"/>
  <c r="D805" i="2"/>
  <c r="D809" i="2"/>
  <c r="G797" i="2" l="1"/>
  <c r="F797" i="2"/>
  <c r="H805" i="2"/>
  <c r="H811" i="2"/>
  <c r="H802" i="2"/>
  <c r="H807" i="2"/>
  <c r="H809" i="2"/>
  <c r="H803" i="2"/>
  <c r="H812" i="2"/>
  <c r="H808" i="2"/>
  <c r="H804" i="2"/>
  <c r="H800" i="2"/>
  <c r="H798" i="2"/>
  <c r="H810" i="2"/>
  <c r="H799" i="2"/>
  <c r="H801" i="2"/>
  <c r="H806" i="2"/>
  <c r="C814" i="2"/>
  <c r="F814" i="2" s="1"/>
  <c r="B797" i="2"/>
  <c r="C797" i="2"/>
  <c r="E797" i="2"/>
  <c r="D797" i="2"/>
  <c r="C812" i="2"/>
  <c r="C804" i="2"/>
  <c r="C800" i="2"/>
  <c r="C808" i="2"/>
  <c r="C798" i="2"/>
  <c r="C801" i="2"/>
  <c r="C806" i="2"/>
  <c r="C809" i="2"/>
  <c r="C811" i="2"/>
  <c r="C803" i="2"/>
  <c r="C807" i="2"/>
  <c r="C805" i="2"/>
  <c r="C799" i="2"/>
  <c r="C810" i="2"/>
  <c r="C802" i="2"/>
  <c r="M161" i="3"/>
  <c r="P161" i="3"/>
  <c r="M172" i="3"/>
  <c r="M182" i="3"/>
  <c r="P172" i="3"/>
  <c r="P170" i="3"/>
  <c r="P182" i="3"/>
  <c r="E201" i="3"/>
  <c r="F201" i="3" s="1"/>
  <c r="M169" i="3" s="1"/>
  <c r="K201" i="3"/>
  <c r="P169" i="3" s="1"/>
  <c r="E211" i="3"/>
  <c r="F211" i="3" s="1"/>
  <c r="M180" i="3" s="1"/>
  <c r="K211" i="3"/>
  <c r="P180" i="3" s="1"/>
  <c r="T21" i="3"/>
  <c r="U22" i="3" s="1"/>
  <c r="V23" i="3" s="1"/>
  <c r="W24" i="3" s="1"/>
  <c r="X25" i="3" s="1"/>
  <c r="Y26" i="3" s="1"/>
  <c r="Z27" i="3" s="1"/>
  <c r="AA28" i="3" s="1"/>
  <c r="AB29" i="3" s="1"/>
  <c r="AC30" i="3" s="1"/>
  <c r="AD31" i="3" s="1"/>
  <c r="AE32" i="3" s="1"/>
  <c r="AF33" i="3" s="1"/>
  <c r="AG5" i="3" s="1"/>
  <c r="AH6" i="3" s="1"/>
  <c r="AI7" i="3" s="1"/>
  <c r="AJ8" i="3" s="1"/>
  <c r="AK9" i="3" s="1"/>
  <c r="AL10" i="3" s="1"/>
  <c r="AM11" i="3" s="1"/>
  <c r="AN12" i="3" s="1"/>
  <c r="AO13" i="3" s="1"/>
  <c r="AP14" i="3" s="1"/>
  <c r="AQ15" i="3" s="1"/>
  <c r="AR16" i="3" s="1"/>
  <c r="AS17" i="3" s="1"/>
  <c r="AT18" i="3" s="1"/>
  <c r="AU19" i="3" s="1"/>
  <c r="AV20" i="3" s="1"/>
  <c r="AW21" i="3" s="1"/>
  <c r="AX22" i="3" s="1"/>
  <c r="AY23" i="3" s="1"/>
  <c r="AZ24" i="3" s="1"/>
  <c r="BA25" i="3" s="1"/>
  <c r="BB26" i="3" s="1"/>
  <c r="BC27" i="3" s="1"/>
  <c r="BD28" i="3" s="1"/>
  <c r="BE29" i="3" s="1"/>
  <c r="BF30" i="3" s="1"/>
  <c r="BG31" i="3" s="1"/>
  <c r="BH32" i="3" s="1"/>
  <c r="BI33" i="3" s="1"/>
  <c r="BJ5" i="3" s="1"/>
  <c r="BK6" i="3" s="1"/>
  <c r="BL7" i="3" s="1"/>
  <c r="BM8" i="3" s="1"/>
  <c r="BN9" i="3" s="1"/>
  <c r="BO10" i="3" s="1"/>
  <c r="BP11" i="3" s="1"/>
  <c r="BQ12" i="3" s="1"/>
  <c r="BR13" i="3" s="1"/>
  <c r="BS14" i="3" s="1"/>
  <c r="BT15" i="3" s="1"/>
  <c r="BU16" i="3" s="1"/>
  <c r="BV17" i="3" s="1"/>
  <c r="BW18" i="3" s="1"/>
  <c r="BX19" i="3" s="1"/>
  <c r="BY20" i="3" s="1"/>
  <c r="BZ21" i="3" s="1"/>
  <c r="CA22" i="3" s="1"/>
  <c r="CB23" i="3" s="1"/>
  <c r="CC24" i="3" s="1"/>
  <c r="CD25" i="3" s="1"/>
  <c r="S22" i="3"/>
  <c r="T22" i="3"/>
  <c r="U23" i="3" s="1"/>
  <c r="V24" i="3" s="1"/>
  <c r="W25" i="3" s="1"/>
  <c r="X26" i="3" s="1"/>
  <c r="Y27" i="3" s="1"/>
  <c r="Z28" i="3" s="1"/>
  <c r="AA29" i="3" s="1"/>
  <c r="AB30" i="3" s="1"/>
  <c r="AC31" i="3" s="1"/>
  <c r="AD32" i="3" s="1"/>
  <c r="AE33" i="3" s="1"/>
  <c r="AF5" i="3" s="1"/>
  <c r="AG6" i="3" s="1"/>
  <c r="AH7" i="3" s="1"/>
  <c r="AI8" i="3" s="1"/>
  <c r="AJ9" i="3" s="1"/>
  <c r="AK10" i="3" s="1"/>
  <c r="AL11" i="3" s="1"/>
  <c r="AM12" i="3" s="1"/>
  <c r="AN13" i="3" s="1"/>
  <c r="AO14" i="3" s="1"/>
  <c r="AP15" i="3" s="1"/>
  <c r="AQ16" i="3" s="1"/>
  <c r="AR17" i="3" s="1"/>
  <c r="AS18" i="3" s="1"/>
  <c r="AT19" i="3" s="1"/>
  <c r="AU20" i="3" s="1"/>
  <c r="AV21" i="3" s="1"/>
  <c r="AW22" i="3" s="1"/>
  <c r="AX23" i="3" s="1"/>
  <c r="AY24" i="3" s="1"/>
  <c r="AZ25" i="3" s="1"/>
  <c r="BA26" i="3" s="1"/>
  <c r="BB27" i="3" s="1"/>
  <c r="BC28" i="3" s="1"/>
  <c r="BD29" i="3" s="1"/>
  <c r="BE30" i="3" s="1"/>
  <c r="BF31" i="3" s="1"/>
  <c r="BG32" i="3" s="1"/>
  <c r="BH33" i="3" s="1"/>
  <c r="BI5" i="3" s="1"/>
  <c r="BJ6" i="3" s="1"/>
  <c r="BK7" i="3" s="1"/>
  <c r="BL8" i="3" s="1"/>
  <c r="BM9" i="3" s="1"/>
  <c r="BN10" i="3" s="1"/>
  <c r="BO11" i="3" s="1"/>
  <c r="BP12" i="3" s="1"/>
  <c r="BQ13" i="3" s="1"/>
  <c r="BR14" i="3" s="1"/>
  <c r="BS15" i="3" s="1"/>
  <c r="BT16" i="3" s="1"/>
  <c r="BU17" i="3" s="1"/>
  <c r="BV18" i="3" s="1"/>
  <c r="BW19" i="3" s="1"/>
  <c r="BX20" i="3" s="1"/>
  <c r="BY21" i="3" s="1"/>
  <c r="BZ22" i="3" s="1"/>
  <c r="CA23" i="3" s="1"/>
  <c r="CB24" i="3" s="1"/>
  <c r="CC25" i="3" s="1"/>
  <c r="CD26" i="3" s="1"/>
  <c r="E821" i="2"/>
  <c r="E822" i="2"/>
  <c r="E817" i="2"/>
  <c r="E825" i="2"/>
  <c r="E829" i="2"/>
  <c r="E830" i="2"/>
  <c r="E818" i="2"/>
  <c r="E826" i="2"/>
  <c r="E819" i="2"/>
  <c r="E823" i="2"/>
  <c r="E827" i="2"/>
  <c r="E816" i="2"/>
  <c r="E820" i="2"/>
  <c r="E824" i="2"/>
  <c r="E828" i="2"/>
  <c r="D821" i="2"/>
  <c r="B824" i="2"/>
  <c r="D823" i="2"/>
  <c r="B825" i="2"/>
  <c r="B817" i="2"/>
  <c r="B819" i="2"/>
  <c r="B823" i="2"/>
  <c r="B827" i="2"/>
  <c r="D830" i="2"/>
  <c r="B829" i="2"/>
  <c r="B821" i="2"/>
  <c r="D829" i="2"/>
  <c r="D822" i="2"/>
  <c r="D817" i="2"/>
  <c r="B818" i="2"/>
  <c r="D826" i="2"/>
  <c r="D816" i="2"/>
  <c r="D820" i="2"/>
  <c r="D824" i="2"/>
  <c r="D828" i="2"/>
  <c r="B830" i="2"/>
  <c r="D818" i="2"/>
  <c r="B816" i="2"/>
  <c r="B820" i="2"/>
  <c r="B826" i="2"/>
  <c r="D825" i="2"/>
  <c r="B822" i="2"/>
  <c r="B828" i="2"/>
  <c r="D819" i="2"/>
  <c r="D827" i="2"/>
  <c r="G815" i="2" l="1"/>
  <c r="F815" i="2"/>
  <c r="H828" i="2"/>
  <c r="H822" i="2"/>
  <c r="H826" i="2"/>
  <c r="H820" i="2"/>
  <c r="H816" i="2"/>
  <c r="H830" i="2"/>
  <c r="H818" i="2"/>
  <c r="H821" i="2"/>
  <c r="H829" i="2"/>
  <c r="H827" i="2"/>
  <c r="H823" i="2"/>
  <c r="H819" i="2"/>
  <c r="H817" i="2"/>
  <c r="H825" i="2"/>
  <c r="H824" i="2"/>
  <c r="C832" i="2"/>
  <c r="F832" i="2" s="1"/>
  <c r="E815" i="2"/>
  <c r="C815" i="2"/>
  <c r="D815" i="2"/>
  <c r="B815" i="2"/>
  <c r="C829" i="2"/>
  <c r="C828" i="2"/>
  <c r="C823" i="2"/>
  <c r="C820" i="2"/>
  <c r="C819" i="2"/>
  <c r="C817" i="2"/>
  <c r="C825" i="2"/>
  <c r="C821" i="2"/>
  <c r="C827" i="2"/>
  <c r="C830" i="2"/>
  <c r="C816" i="2"/>
  <c r="C824" i="2"/>
  <c r="C822" i="2"/>
  <c r="C818" i="2"/>
  <c r="C826" i="2"/>
  <c r="M170" i="3"/>
  <c r="M191" i="3"/>
  <c r="M181" i="3"/>
  <c r="P191" i="3"/>
  <c r="P181" i="3"/>
  <c r="E220" i="3"/>
  <c r="F220" i="3" s="1"/>
  <c r="M198" i="3" s="1"/>
  <c r="K220" i="3"/>
  <c r="P189" i="3" s="1"/>
  <c r="E210" i="3"/>
  <c r="F210" i="3" s="1"/>
  <c r="M178" i="3" s="1"/>
  <c r="K210" i="3"/>
  <c r="P178" i="3" s="1"/>
  <c r="T23" i="3"/>
  <c r="U24" i="3" s="1"/>
  <c r="V25" i="3" s="1"/>
  <c r="W26" i="3" s="1"/>
  <c r="X27" i="3" s="1"/>
  <c r="Y28" i="3" s="1"/>
  <c r="Z29" i="3" s="1"/>
  <c r="AA30" i="3" s="1"/>
  <c r="AB31" i="3" s="1"/>
  <c r="AC32" i="3" s="1"/>
  <c r="AD33" i="3" s="1"/>
  <c r="AE5" i="3" s="1"/>
  <c r="AF6" i="3" s="1"/>
  <c r="AG7" i="3" s="1"/>
  <c r="AH8" i="3" s="1"/>
  <c r="AI9" i="3" s="1"/>
  <c r="AJ10" i="3" s="1"/>
  <c r="AK11" i="3" s="1"/>
  <c r="AL12" i="3" s="1"/>
  <c r="AM13" i="3" s="1"/>
  <c r="AN14" i="3" s="1"/>
  <c r="AO15" i="3" s="1"/>
  <c r="AP16" i="3" s="1"/>
  <c r="AQ17" i="3" s="1"/>
  <c r="AR18" i="3" s="1"/>
  <c r="AS19" i="3" s="1"/>
  <c r="AT20" i="3" s="1"/>
  <c r="AU21" i="3" s="1"/>
  <c r="AV22" i="3" s="1"/>
  <c r="AW23" i="3" s="1"/>
  <c r="AX24" i="3" s="1"/>
  <c r="AY25" i="3" s="1"/>
  <c r="AZ26" i="3" s="1"/>
  <c r="BA27" i="3" s="1"/>
  <c r="BB28" i="3" s="1"/>
  <c r="BC29" i="3" s="1"/>
  <c r="BD30" i="3" s="1"/>
  <c r="BE31" i="3" s="1"/>
  <c r="BF32" i="3" s="1"/>
  <c r="BG33" i="3" s="1"/>
  <c r="BH5" i="3" s="1"/>
  <c r="BI6" i="3" s="1"/>
  <c r="BJ7" i="3" s="1"/>
  <c r="BK8" i="3" s="1"/>
  <c r="BL9" i="3" s="1"/>
  <c r="BM10" i="3" s="1"/>
  <c r="BN11" i="3" s="1"/>
  <c r="BO12" i="3" s="1"/>
  <c r="BP13" i="3" s="1"/>
  <c r="BQ14" i="3" s="1"/>
  <c r="BR15" i="3" s="1"/>
  <c r="BS16" i="3" s="1"/>
  <c r="BT17" i="3" s="1"/>
  <c r="BU18" i="3" s="1"/>
  <c r="BV19" i="3" s="1"/>
  <c r="BW20" i="3" s="1"/>
  <c r="BX21" i="3" s="1"/>
  <c r="BY22" i="3" s="1"/>
  <c r="BZ23" i="3" s="1"/>
  <c r="CA24" i="3" s="1"/>
  <c r="CB25" i="3" s="1"/>
  <c r="CC26" i="3" s="1"/>
  <c r="CD27" i="3" s="1"/>
  <c r="M220" i="3"/>
  <c r="M200" i="3"/>
  <c r="E840" i="2"/>
  <c r="E841" i="2"/>
  <c r="E836" i="2"/>
  <c r="E844" i="2"/>
  <c r="E848" i="2"/>
  <c r="E837" i="2"/>
  <c r="E845" i="2"/>
  <c r="E834" i="2"/>
  <c r="E838" i="2"/>
  <c r="E842" i="2"/>
  <c r="E846" i="2"/>
  <c r="E835" i="2"/>
  <c r="E839" i="2"/>
  <c r="E843" i="2"/>
  <c r="E847" i="2"/>
  <c r="D836" i="2"/>
  <c r="B834" i="2"/>
  <c r="B847" i="2"/>
  <c r="B843" i="2"/>
  <c r="D835" i="2"/>
  <c r="D843" i="2"/>
  <c r="D848" i="2"/>
  <c r="B836" i="2"/>
  <c r="B840" i="2"/>
  <c r="B844" i="2"/>
  <c r="B848" i="2"/>
  <c r="D840" i="2"/>
  <c r="D847" i="2"/>
  <c r="D837" i="2"/>
  <c r="D841" i="2"/>
  <c r="D845" i="2"/>
  <c r="B837" i="2"/>
  <c r="B841" i="2"/>
  <c r="B845" i="2"/>
  <c r="B839" i="2"/>
  <c r="B838" i="2"/>
  <c r="B842" i="2"/>
  <c r="D839" i="2"/>
  <c r="D844" i="2"/>
  <c r="B835" i="2"/>
  <c r="B846" i="2"/>
  <c r="D834" i="2"/>
  <c r="D838" i="2"/>
  <c r="D842" i="2"/>
  <c r="D846" i="2"/>
  <c r="G833" i="2" l="1"/>
  <c r="F833" i="2"/>
  <c r="H846" i="2"/>
  <c r="H835" i="2"/>
  <c r="H842" i="2"/>
  <c r="H838" i="2"/>
  <c r="H839" i="2"/>
  <c r="H845" i="2"/>
  <c r="H841" i="2"/>
  <c r="H837" i="2"/>
  <c r="H848" i="2"/>
  <c r="H844" i="2"/>
  <c r="H840" i="2"/>
  <c r="H836" i="2"/>
  <c r="H843" i="2"/>
  <c r="H847" i="2"/>
  <c r="H834" i="2"/>
  <c r="B833" i="2"/>
  <c r="C833" i="2"/>
  <c r="E833" i="2"/>
  <c r="D833" i="2"/>
  <c r="C850" i="2"/>
  <c r="F850" i="2" s="1"/>
  <c r="C839" i="2"/>
  <c r="C846" i="2"/>
  <c r="C837" i="2"/>
  <c r="C842" i="2"/>
  <c r="C847" i="2"/>
  <c r="C838" i="2"/>
  <c r="C840" i="2"/>
  <c r="C834" i="2"/>
  <c r="C835" i="2"/>
  <c r="C844" i="2"/>
  <c r="C836" i="2"/>
  <c r="C848" i="2"/>
  <c r="C845" i="2"/>
  <c r="C843" i="2"/>
  <c r="C841" i="2"/>
  <c r="P179" i="3"/>
  <c r="M179" i="3"/>
  <c r="M189" i="3"/>
  <c r="M190" i="3"/>
  <c r="M188" i="3"/>
  <c r="P190" i="3"/>
  <c r="P188" i="3"/>
  <c r="P200" i="3"/>
  <c r="P198" i="3"/>
  <c r="E219" i="3"/>
  <c r="F219" i="3" s="1"/>
  <c r="K219" i="3"/>
  <c r="P187" i="3" s="1"/>
  <c r="M219" i="3"/>
  <c r="M199" i="3"/>
  <c r="E859" i="2"/>
  <c r="E860" i="2"/>
  <c r="E855" i="2"/>
  <c r="E863" i="2"/>
  <c r="E852" i="2"/>
  <c r="E856" i="2"/>
  <c r="E864" i="2"/>
  <c r="E853" i="2"/>
  <c r="E857" i="2"/>
  <c r="E861" i="2"/>
  <c r="E865" i="2"/>
  <c r="E854" i="2"/>
  <c r="E858" i="2"/>
  <c r="E862" i="2"/>
  <c r="E866" i="2"/>
  <c r="D866" i="2"/>
  <c r="D854" i="2"/>
  <c r="D862" i="2"/>
  <c r="B858" i="2"/>
  <c r="B866" i="2"/>
  <c r="D853" i="2"/>
  <c r="D857" i="2"/>
  <c r="D861" i="2"/>
  <c r="D865" i="2"/>
  <c r="D858" i="2"/>
  <c r="B857" i="2"/>
  <c r="D863" i="2"/>
  <c r="D859" i="2"/>
  <c r="B855" i="2"/>
  <c r="B859" i="2"/>
  <c r="B863" i="2"/>
  <c r="D855" i="2"/>
  <c r="B865" i="2"/>
  <c r="B854" i="2"/>
  <c r="D852" i="2"/>
  <c r="D856" i="2"/>
  <c r="D860" i="2"/>
  <c r="D864" i="2"/>
  <c r="B862" i="2"/>
  <c r="B853" i="2"/>
  <c r="B861" i="2"/>
  <c r="B852" i="2"/>
  <c r="B856" i="2"/>
  <c r="B860" i="2"/>
  <c r="B864" i="2"/>
  <c r="F851" i="2" l="1"/>
  <c r="G851" i="2"/>
  <c r="H864" i="2"/>
  <c r="H860" i="2"/>
  <c r="H856" i="2"/>
  <c r="H852" i="2"/>
  <c r="H861" i="2"/>
  <c r="H853" i="2"/>
  <c r="H862" i="2"/>
  <c r="H854" i="2"/>
  <c r="H865" i="2"/>
  <c r="H863" i="2"/>
  <c r="H859" i="2"/>
  <c r="H855" i="2"/>
  <c r="H857" i="2"/>
  <c r="H866" i="2"/>
  <c r="H858" i="2"/>
  <c r="D851" i="2"/>
  <c r="B851" i="2"/>
  <c r="E851" i="2"/>
  <c r="C868" i="2"/>
  <c r="F868" i="2" s="1"/>
  <c r="C851" i="2"/>
  <c r="C864" i="2"/>
  <c r="C862" i="2"/>
  <c r="C861" i="2"/>
  <c r="C860" i="2"/>
  <c r="C854" i="2"/>
  <c r="C863" i="2"/>
  <c r="C852" i="2"/>
  <c r="C853" i="2"/>
  <c r="C857" i="2"/>
  <c r="C866" i="2"/>
  <c r="C859" i="2"/>
  <c r="C865" i="2"/>
  <c r="C858" i="2"/>
  <c r="C856" i="2"/>
  <c r="C855" i="2"/>
  <c r="M197" i="3"/>
  <c r="M187" i="3"/>
  <c r="P199" i="3"/>
  <c r="P197" i="3"/>
  <c r="E884" i="2"/>
  <c r="E876" i="2"/>
  <c r="E870" i="2"/>
  <c r="E871" i="2"/>
  <c r="E877" i="2"/>
  <c r="E872" i="2"/>
  <c r="E880" i="2"/>
  <c r="E873" i="2"/>
  <c r="E881" i="2"/>
  <c r="E874" i="2"/>
  <c r="E878" i="2"/>
  <c r="E882" i="2"/>
  <c r="E875" i="2"/>
  <c r="E879" i="2"/>
  <c r="E883" i="2"/>
  <c r="D877" i="2"/>
  <c r="D875" i="2"/>
  <c r="D879" i="2"/>
  <c r="D882" i="2"/>
  <c r="D874" i="2"/>
  <c r="B875" i="2"/>
  <c r="B879" i="2"/>
  <c r="B883" i="2"/>
  <c r="B873" i="2"/>
  <c r="B876" i="2"/>
  <c r="B881" i="2"/>
  <c r="B872" i="2"/>
  <c r="B880" i="2"/>
  <c r="D870" i="2"/>
  <c r="D878" i="2"/>
  <c r="D872" i="2"/>
  <c r="D876" i="2"/>
  <c r="D880" i="2"/>
  <c r="D884" i="2"/>
  <c r="D871" i="2"/>
  <c r="D883" i="2"/>
  <c r="B884" i="2"/>
  <c r="B877" i="2"/>
  <c r="B871" i="2"/>
  <c r="D873" i="2"/>
  <c r="D881" i="2"/>
  <c r="B870" i="2"/>
  <c r="B874" i="2"/>
  <c r="B878" i="2"/>
  <c r="B882" i="2"/>
  <c r="G869" i="2" l="1"/>
  <c r="F869" i="2"/>
  <c r="H882" i="2"/>
  <c r="H878" i="2"/>
  <c r="H874" i="2"/>
  <c r="H870" i="2"/>
  <c r="H871" i="2"/>
  <c r="H877" i="2"/>
  <c r="H884" i="2"/>
  <c r="H880" i="2"/>
  <c r="H872" i="2"/>
  <c r="H881" i="2"/>
  <c r="H876" i="2"/>
  <c r="H873" i="2"/>
  <c r="H883" i="2"/>
  <c r="H879" i="2"/>
  <c r="H875" i="2"/>
  <c r="B869" i="2"/>
  <c r="D869" i="2"/>
  <c r="C886" i="2"/>
  <c r="F886" i="2" s="1"/>
  <c r="E869" i="2"/>
  <c r="C869" i="2"/>
  <c r="C883" i="2"/>
  <c r="C880" i="2"/>
  <c r="C882" i="2"/>
  <c r="C873" i="2"/>
  <c r="C878" i="2"/>
  <c r="C879" i="2"/>
  <c r="C876" i="2"/>
  <c r="C872" i="2"/>
  <c r="C871" i="2"/>
  <c r="C874" i="2"/>
  <c r="C875" i="2"/>
  <c r="C881" i="2"/>
  <c r="C877" i="2"/>
  <c r="C884" i="2"/>
  <c r="C870" i="2"/>
  <c r="R42" i="3"/>
  <c r="E888" i="2"/>
  <c r="E895" i="2"/>
  <c r="E896" i="2"/>
  <c r="E891" i="2"/>
  <c r="E899" i="2"/>
  <c r="E892" i="2"/>
  <c r="E900" i="2"/>
  <c r="E889" i="2"/>
  <c r="E893" i="2"/>
  <c r="E897" i="2"/>
  <c r="E901" i="2"/>
  <c r="E890" i="2"/>
  <c r="E894" i="2"/>
  <c r="E898" i="2"/>
  <c r="E902" i="2"/>
  <c r="B895" i="2"/>
  <c r="B888" i="2"/>
  <c r="D894" i="2"/>
  <c r="D902" i="2"/>
  <c r="B894" i="2"/>
  <c r="B898" i="2"/>
  <c r="D893" i="2"/>
  <c r="B891" i="2"/>
  <c r="B899" i="2"/>
  <c r="D889" i="2"/>
  <c r="D897" i="2"/>
  <c r="D891" i="2"/>
  <c r="D895" i="2"/>
  <c r="D899" i="2"/>
  <c r="B900" i="2"/>
  <c r="D892" i="2"/>
  <c r="D900" i="2"/>
  <c r="B892" i="2"/>
  <c r="B896" i="2"/>
  <c r="D890" i="2"/>
  <c r="D898" i="2"/>
  <c r="B890" i="2"/>
  <c r="B902" i="2"/>
  <c r="D888" i="2"/>
  <c r="D896" i="2"/>
  <c r="D901" i="2"/>
  <c r="B889" i="2"/>
  <c r="B893" i="2"/>
  <c r="B897" i="2"/>
  <c r="B901" i="2"/>
  <c r="F887" i="2" l="1"/>
  <c r="G887" i="2"/>
  <c r="H901" i="2"/>
  <c r="H897" i="2"/>
  <c r="H893" i="2"/>
  <c r="H889" i="2"/>
  <c r="H902" i="2"/>
  <c r="H890" i="2"/>
  <c r="H896" i="2"/>
  <c r="H892" i="2"/>
  <c r="H900" i="2"/>
  <c r="H899" i="2"/>
  <c r="H891" i="2"/>
  <c r="H898" i="2"/>
  <c r="H894" i="2"/>
  <c r="H888" i="2"/>
  <c r="H895" i="2"/>
  <c r="C904" i="2"/>
  <c r="F904" i="2" s="1"/>
  <c r="B887" i="2"/>
  <c r="C887" i="2"/>
  <c r="D887" i="2"/>
  <c r="E887" i="2"/>
  <c r="C901" i="2"/>
  <c r="C893" i="2"/>
  <c r="C891" i="2"/>
  <c r="C889" i="2"/>
  <c r="C896" i="2"/>
  <c r="C900" i="2"/>
  <c r="C888" i="2"/>
  <c r="C895" i="2"/>
  <c r="C898" i="2"/>
  <c r="C890" i="2"/>
  <c r="C897" i="2"/>
  <c r="C892" i="2"/>
  <c r="C899" i="2"/>
  <c r="C902" i="2"/>
  <c r="C894" i="2"/>
  <c r="E914" i="2"/>
  <c r="E906" i="2"/>
  <c r="E907" i="2"/>
  <c r="E915" i="2"/>
  <c r="E910" i="2"/>
  <c r="E918" i="2"/>
  <c r="E911" i="2"/>
  <c r="E919" i="2"/>
  <c r="E908" i="2"/>
  <c r="E912" i="2"/>
  <c r="E916" i="2"/>
  <c r="E920" i="2"/>
  <c r="E909" i="2"/>
  <c r="E913" i="2"/>
  <c r="E917" i="2"/>
  <c r="D913" i="2"/>
  <c r="B917" i="2"/>
  <c r="B909" i="2"/>
  <c r="B914" i="2"/>
  <c r="B906" i="2"/>
  <c r="B912" i="2"/>
  <c r="D916" i="2"/>
  <c r="D912" i="2"/>
  <c r="B915" i="2"/>
  <c r="D918" i="2"/>
  <c r="D914" i="2"/>
  <c r="D910" i="2"/>
  <c r="D906" i="2"/>
  <c r="D919" i="2"/>
  <c r="D915" i="2"/>
  <c r="D911" i="2"/>
  <c r="D907" i="2"/>
  <c r="D917" i="2"/>
  <c r="D909" i="2"/>
  <c r="B913" i="2"/>
  <c r="B918" i="2"/>
  <c r="B910" i="2"/>
  <c r="B916" i="2"/>
  <c r="B908" i="2"/>
  <c r="D920" i="2"/>
  <c r="D908" i="2"/>
  <c r="B919" i="2"/>
  <c r="B911" i="2"/>
  <c r="B907" i="2"/>
  <c r="B920" i="2"/>
  <c r="G905" i="2" l="1"/>
  <c r="F905" i="2"/>
  <c r="H920" i="2"/>
  <c r="H907" i="2"/>
  <c r="H911" i="2"/>
  <c r="H919" i="2"/>
  <c r="H908" i="2"/>
  <c r="H916" i="2"/>
  <c r="H910" i="2"/>
  <c r="H918" i="2"/>
  <c r="H913" i="2"/>
  <c r="H915" i="2"/>
  <c r="H912" i="2"/>
  <c r="H906" i="2"/>
  <c r="H914" i="2"/>
  <c r="H909" i="2"/>
  <c r="H917" i="2"/>
  <c r="C922" i="2"/>
  <c r="F922" i="2" s="1"/>
  <c r="E905" i="2"/>
  <c r="C905" i="2"/>
  <c r="D905" i="2"/>
  <c r="B905" i="2"/>
  <c r="C917" i="2"/>
  <c r="C907" i="2"/>
  <c r="C920" i="2"/>
  <c r="C914" i="2"/>
  <c r="C913" i="2"/>
  <c r="C916" i="2"/>
  <c r="C906" i="2"/>
  <c r="C910" i="2"/>
  <c r="C919" i="2"/>
  <c r="C908" i="2"/>
  <c r="C915" i="2"/>
  <c r="C912" i="2"/>
  <c r="C918" i="2"/>
  <c r="C909" i="2"/>
  <c r="C911" i="2"/>
  <c r="E925" i="2"/>
  <c r="E926" i="2"/>
  <c r="E933" i="2"/>
  <c r="E934" i="2"/>
  <c r="E929" i="2"/>
  <c r="E937" i="2"/>
  <c r="E930" i="2"/>
  <c r="E938" i="2"/>
  <c r="E927" i="2"/>
  <c r="E931" i="2"/>
  <c r="E935" i="2"/>
  <c r="E924" i="2"/>
  <c r="E928" i="2"/>
  <c r="E932" i="2"/>
  <c r="E936" i="2"/>
  <c r="B933" i="2"/>
  <c r="B925" i="2"/>
  <c r="D933" i="2"/>
  <c r="D936" i="2"/>
  <c r="D928" i="2"/>
  <c r="B928" i="2"/>
  <c r="B935" i="2"/>
  <c r="B931" i="2"/>
  <c r="B927" i="2"/>
  <c r="D935" i="2"/>
  <c r="D931" i="2"/>
  <c r="D927" i="2"/>
  <c r="B937" i="2"/>
  <c r="B929" i="2"/>
  <c r="D937" i="2"/>
  <c r="D925" i="2"/>
  <c r="D932" i="2"/>
  <c r="D924" i="2"/>
  <c r="B936" i="2"/>
  <c r="B924" i="2"/>
  <c r="D929" i="2"/>
  <c r="B938" i="2"/>
  <c r="B934" i="2"/>
  <c r="B930" i="2"/>
  <c r="B926" i="2"/>
  <c r="D938" i="2"/>
  <c r="D934" i="2"/>
  <c r="D930" i="2"/>
  <c r="D926" i="2"/>
  <c r="B932" i="2"/>
  <c r="G923" i="2" l="1"/>
  <c r="F923" i="2"/>
  <c r="H932" i="2"/>
  <c r="H926" i="2"/>
  <c r="H930" i="2"/>
  <c r="H934" i="2"/>
  <c r="H938" i="2"/>
  <c r="H924" i="2"/>
  <c r="H936" i="2"/>
  <c r="H929" i="2"/>
  <c r="H937" i="2"/>
  <c r="H927" i="2"/>
  <c r="H931" i="2"/>
  <c r="H935" i="2"/>
  <c r="H928" i="2"/>
  <c r="H925" i="2"/>
  <c r="H933" i="2"/>
  <c r="E923" i="2"/>
  <c r="C940" i="2"/>
  <c r="F940" i="2" s="1"/>
  <c r="B923" i="2"/>
  <c r="C923" i="2"/>
  <c r="D923" i="2"/>
  <c r="C929" i="2"/>
  <c r="C924" i="2"/>
  <c r="C936" i="2"/>
  <c r="C935" i="2"/>
  <c r="C937" i="2"/>
  <c r="C938" i="2"/>
  <c r="C930" i="2"/>
  <c r="C925" i="2"/>
  <c r="C928" i="2"/>
  <c r="C932" i="2"/>
  <c r="C927" i="2"/>
  <c r="C926" i="2"/>
  <c r="C933" i="2"/>
  <c r="C934" i="2"/>
  <c r="C931" i="2"/>
  <c r="E952" i="2"/>
  <c r="E944" i="2"/>
  <c r="E945" i="2"/>
  <c r="E953" i="2"/>
  <c r="E948" i="2"/>
  <c r="E956" i="2"/>
  <c r="E949" i="2"/>
  <c r="E942" i="2"/>
  <c r="E946" i="2"/>
  <c r="E950" i="2"/>
  <c r="E954" i="2"/>
  <c r="E943" i="2"/>
  <c r="E947" i="2"/>
  <c r="E951" i="2"/>
  <c r="E955" i="2"/>
  <c r="B954" i="2"/>
  <c r="B950" i="2"/>
  <c r="B942" i="2"/>
  <c r="B955" i="2"/>
  <c r="B951" i="2"/>
  <c r="B947" i="2"/>
  <c r="B943" i="2"/>
  <c r="B946" i="2"/>
  <c r="B956" i="2"/>
  <c r="B945" i="2"/>
  <c r="B949" i="2"/>
  <c r="B953" i="2"/>
  <c r="B944" i="2"/>
  <c r="B948" i="2"/>
  <c r="B952" i="2"/>
  <c r="D945" i="2"/>
  <c r="D953" i="2"/>
  <c r="D942" i="2"/>
  <c r="D946" i="2"/>
  <c r="D950" i="2"/>
  <c r="D954" i="2"/>
  <c r="D943" i="2"/>
  <c r="D947" i="2"/>
  <c r="D951" i="2"/>
  <c r="D955" i="2"/>
  <c r="D949" i="2"/>
  <c r="D944" i="2"/>
  <c r="D948" i="2"/>
  <c r="D952" i="2"/>
  <c r="D956" i="2"/>
  <c r="G941" i="2" l="1"/>
  <c r="F941" i="2"/>
  <c r="H952" i="2"/>
  <c r="H948" i="2"/>
  <c r="H944" i="2"/>
  <c r="H953" i="2"/>
  <c r="H949" i="2"/>
  <c r="H945" i="2"/>
  <c r="H956" i="2"/>
  <c r="H946" i="2"/>
  <c r="H943" i="2"/>
  <c r="H947" i="2"/>
  <c r="H951" i="2"/>
  <c r="H955" i="2"/>
  <c r="H942" i="2"/>
  <c r="H950" i="2"/>
  <c r="H954" i="2"/>
  <c r="B941" i="2"/>
  <c r="C958" i="2"/>
  <c r="F958" i="2" s="1"/>
  <c r="C941" i="2"/>
  <c r="E941" i="2"/>
  <c r="D941" i="2"/>
  <c r="C949" i="2"/>
  <c r="C954" i="2"/>
  <c r="C942" i="2"/>
  <c r="C950" i="2"/>
  <c r="C946" i="2"/>
  <c r="C945" i="2"/>
  <c r="C947" i="2"/>
  <c r="C944" i="2"/>
  <c r="C943" i="2"/>
  <c r="C951" i="2"/>
  <c r="C955" i="2"/>
  <c r="C956" i="2"/>
  <c r="C952" i="2"/>
  <c r="C953" i="2"/>
  <c r="C948" i="2"/>
  <c r="E963" i="2"/>
  <c r="E964" i="2"/>
  <c r="E971" i="2"/>
  <c r="E972" i="2"/>
  <c r="E967" i="2"/>
  <c r="E960" i="2"/>
  <c r="E968" i="2"/>
  <c r="E961" i="2"/>
  <c r="E965" i="2"/>
  <c r="E969" i="2"/>
  <c r="E973" i="2"/>
  <c r="E962" i="2"/>
  <c r="E966" i="2"/>
  <c r="E970" i="2"/>
  <c r="E974" i="2"/>
  <c r="B974" i="2"/>
  <c r="B966" i="2"/>
  <c r="D974" i="2"/>
  <c r="D966" i="2"/>
  <c r="B969" i="2"/>
  <c r="B965" i="2"/>
  <c r="B961" i="2"/>
  <c r="D969" i="2"/>
  <c r="D972" i="2"/>
  <c r="D968" i="2"/>
  <c r="D964" i="2"/>
  <c r="D960" i="2"/>
  <c r="B972" i="2"/>
  <c r="B968" i="2"/>
  <c r="D961" i="2"/>
  <c r="B970" i="2"/>
  <c r="B962" i="2"/>
  <c r="D970" i="2"/>
  <c r="D962" i="2"/>
  <c r="D965" i="2"/>
  <c r="B964" i="2"/>
  <c r="B973" i="2"/>
  <c r="B971" i="2"/>
  <c r="B967" i="2"/>
  <c r="B963" i="2"/>
  <c r="D971" i="2"/>
  <c r="D967" i="2"/>
  <c r="D963" i="2"/>
  <c r="B960" i="2"/>
  <c r="D973" i="2"/>
  <c r="G959" i="2" l="1"/>
  <c r="F959" i="2"/>
  <c r="H960" i="2"/>
  <c r="H963" i="2"/>
  <c r="H967" i="2"/>
  <c r="H971" i="2"/>
  <c r="H973" i="2"/>
  <c r="H964" i="2"/>
  <c r="H962" i="2"/>
  <c r="H970" i="2"/>
  <c r="H968" i="2"/>
  <c r="H972" i="2"/>
  <c r="H961" i="2"/>
  <c r="H965" i="2"/>
  <c r="H969" i="2"/>
  <c r="H966" i="2"/>
  <c r="H974" i="2"/>
  <c r="C976" i="2"/>
  <c r="F976" i="2" s="1"/>
  <c r="B959" i="2"/>
  <c r="C959" i="2"/>
  <c r="D959" i="2"/>
  <c r="E959" i="2"/>
  <c r="C973" i="2"/>
  <c r="C962" i="2"/>
  <c r="C963" i="2"/>
  <c r="C965" i="2"/>
  <c r="C968" i="2"/>
  <c r="C971" i="2"/>
  <c r="C972" i="2"/>
  <c r="C967" i="2"/>
  <c r="C964" i="2"/>
  <c r="C960" i="2"/>
  <c r="C974" i="2"/>
  <c r="C969" i="2"/>
  <c r="C970" i="2"/>
  <c r="C966" i="2"/>
  <c r="C961" i="2"/>
  <c r="E990" i="2"/>
  <c r="E982" i="2"/>
  <c r="E983" i="2"/>
  <c r="E991" i="2"/>
  <c r="E978" i="2"/>
  <c r="E986" i="2"/>
  <c r="E979" i="2"/>
  <c r="E987" i="2"/>
  <c r="E980" i="2"/>
  <c r="E984" i="2"/>
  <c r="E988" i="2"/>
  <c r="E992" i="2"/>
  <c r="E981" i="2"/>
  <c r="E985" i="2"/>
  <c r="E989" i="2"/>
  <c r="D986" i="2"/>
  <c r="D978" i="2"/>
  <c r="D985" i="2"/>
  <c r="B989" i="2"/>
  <c r="B981" i="2"/>
  <c r="D979" i="2"/>
  <c r="B988" i="2"/>
  <c r="B984" i="2"/>
  <c r="B980" i="2"/>
  <c r="D991" i="2"/>
  <c r="D983" i="2"/>
  <c r="D992" i="2"/>
  <c r="D988" i="2"/>
  <c r="D984" i="2"/>
  <c r="D980" i="2"/>
  <c r="B986" i="2"/>
  <c r="B978" i="2"/>
  <c r="D990" i="2"/>
  <c r="D982" i="2"/>
  <c r="D989" i="2"/>
  <c r="D981" i="2"/>
  <c r="B985" i="2"/>
  <c r="D987" i="2"/>
  <c r="B990" i="2"/>
  <c r="B982" i="2"/>
  <c r="B991" i="2"/>
  <c r="B987" i="2"/>
  <c r="B983" i="2"/>
  <c r="B979" i="2"/>
  <c r="B992" i="2"/>
  <c r="F977" i="2" l="1"/>
  <c r="G977" i="2"/>
  <c r="H992" i="2"/>
  <c r="H979" i="2"/>
  <c r="H983" i="2"/>
  <c r="H987" i="2"/>
  <c r="H991" i="2"/>
  <c r="H982" i="2"/>
  <c r="H990" i="2"/>
  <c r="H985" i="2"/>
  <c r="H978" i="2"/>
  <c r="H986" i="2"/>
  <c r="H980" i="2"/>
  <c r="H984" i="2"/>
  <c r="H988" i="2"/>
  <c r="H981" i="2"/>
  <c r="H989" i="2"/>
  <c r="C994" i="2"/>
  <c r="F994" i="2" s="1"/>
  <c r="D977" i="2"/>
  <c r="B977" i="2"/>
  <c r="C977" i="2"/>
  <c r="E977" i="2"/>
  <c r="C985" i="2"/>
  <c r="C978" i="2"/>
  <c r="C992" i="2"/>
  <c r="C991" i="2"/>
  <c r="C990" i="2"/>
  <c r="C987" i="2"/>
  <c r="C982" i="2"/>
  <c r="C980" i="2"/>
  <c r="C979" i="2"/>
  <c r="C988" i="2"/>
  <c r="C986" i="2"/>
  <c r="C981" i="2"/>
  <c r="C983" i="2"/>
  <c r="C984" i="2"/>
  <c r="C989" i="2"/>
  <c r="E1001" i="2"/>
  <c r="E1002" i="2"/>
  <c r="E1009" i="2"/>
  <c r="E1010" i="2"/>
  <c r="E997" i="2"/>
  <c r="E1005" i="2"/>
  <c r="E998" i="2"/>
  <c r="E1006" i="2"/>
  <c r="E999" i="2"/>
  <c r="E1003" i="2"/>
  <c r="E1007" i="2"/>
  <c r="E996" i="2"/>
  <c r="E1000" i="2"/>
  <c r="E1004" i="2"/>
  <c r="E1008" i="2"/>
  <c r="D1009" i="2"/>
  <c r="D1005" i="2"/>
  <c r="D997" i="2"/>
  <c r="B1008" i="2"/>
  <c r="B1004" i="2"/>
  <c r="B1000" i="2"/>
  <c r="B996" i="2"/>
  <c r="D1007" i="2"/>
  <c r="D1003" i="2"/>
  <c r="D999" i="2"/>
  <c r="D1010" i="2"/>
  <c r="D1006" i="2"/>
  <c r="D1002" i="2"/>
  <c r="D998" i="2"/>
  <c r="D1001" i="2"/>
  <c r="B1006" i="2"/>
  <c r="B1002" i="2"/>
  <c r="B998" i="2"/>
  <c r="B1009" i="2"/>
  <c r="B1005" i="2"/>
  <c r="B1001" i="2"/>
  <c r="B997" i="2"/>
  <c r="B1010" i="2"/>
  <c r="D996" i="2"/>
  <c r="B999" i="2"/>
  <c r="B1003" i="2"/>
  <c r="D1004" i="2"/>
  <c r="D1008" i="2"/>
  <c r="D1000" i="2"/>
  <c r="B1007" i="2"/>
  <c r="G995" i="2" l="1"/>
  <c r="F995" i="2"/>
  <c r="H1007" i="2"/>
  <c r="H1003" i="2"/>
  <c r="H999" i="2"/>
  <c r="H1010" i="2"/>
  <c r="H997" i="2"/>
  <c r="H1001" i="2"/>
  <c r="H1005" i="2"/>
  <c r="H1009" i="2"/>
  <c r="H998" i="2"/>
  <c r="H1002" i="2"/>
  <c r="H1006" i="2"/>
  <c r="H996" i="2"/>
  <c r="H1000" i="2"/>
  <c r="H1004" i="2"/>
  <c r="H1008" i="2"/>
  <c r="C1012" i="2"/>
  <c r="F1012" i="2" s="1"/>
  <c r="B995" i="2"/>
  <c r="C995" i="2"/>
  <c r="E995" i="2"/>
  <c r="D995" i="2"/>
  <c r="C1008" i="2"/>
  <c r="C1000" i="2"/>
  <c r="C1004" i="2"/>
  <c r="C996" i="2"/>
  <c r="C1007" i="2"/>
  <c r="C1010" i="2"/>
  <c r="C1002" i="2"/>
  <c r="C1009" i="2"/>
  <c r="C997" i="2"/>
  <c r="C999" i="2"/>
  <c r="C1006" i="2"/>
  <c r="C1003" i="2"/>
  <c r="C1001" i="2"/>
  <c r="C1005" i="2"/>
  <c r="C998" i="2"/>
  <c r="E1028" i="2"/>
  <c r="E1020" i="2"/>
  <c r="E1021" i="2"/>
  <c r="E1016" i="2"/>
  <c r="E1024" i="2"/>
  <c r="E1017" i="2"/>
  <c r="E1025" i="2"/>
  <c r="E1014" i="2"/>
  <c r="E1018" i="2"/>
  <c r="E1022" i="2"/>
  <c r="E1026" i="2"/>
  <c r="E1015" i="2"/>
  <c r="E1019" i="2"/>
  <c r="E1023" i="2"/>
  <c r="E1027" i="2"/>
  <c r="D1027" i="2"/>
  <c r="D1023" i="2"/>
  <c r="D1019" i="2"/>
  <c r="D1025" i="2"/>
  <c r="D1021" i="2"/>
  <c r="D1017" i="2"/>
  <c r="B1026" i="2"/>
  <c r="B1022" i="2"/>
  <c r="B1018" i="2"/>
  <c r="B1014" i="2"/>
  <c r="B1024" i="2"/>
  <c r="B1020" i="2"/>
  <c r="B1016" i="2"/>
  <c r="D1028" i="2"/>
  <c r="D1024" i="2"/>
  <c r="D1020" i="2"/>
  <c r="D1016" i="2"/>
  <c r="D1015" i="2"/>
  <c r="B1027" i="2"/>
  <c r="B1023" i="2"/>
  <c r="B1019" i="2"/>
  <c r="B1015" i="2"/>
  <c r="B1028" i="2"/>
  <c r="D1014" i="2"/>
  <c r="D1018" i="2"/>
  <c r="B1021" i="2"/>
  <c r="D1022" i="2"/>
  <c r="D1026" i="2"/>
  <c r="B1017" i="2"/>
  <c r="B1025" i="2"/>
  <c r="F1013" i="2" l="1"/>
  <c r="G1013" i="2"/>
  <c r="H1025" i="2"/>
  <c r="H1017" i="2"/>
  <c r="H1021" i="2"/>
  <c r="H1028" i="2"/>
  <c r="H1015" i="2"/>
  <c r="H1019" i="2"/>
  <c r="H1023" i="2"/>
  <c r="H1027" i="2"/>
  <c r="H1016" i="2"/>
  <c r="H1020" i="2"/>
  <c r="H1024" i="2"/>
  <c r="H1014" i="2"/>
  <c r="H1018" i="2"/>
  <c r="H1022" i="2"/>
  <c r="H1026" i="2"/>
  <c r="C1013" i="2"/>
  <c r="C1030" i="2"/>
  <c r="F1030" i="2" s="1"/>
  <c r="E1013" i="2"/>
  <c r="B1013" i="2"/>
  <c r="D1013" i="2"/>
  <c r="C1022" i="2"/>
  <c r="C1014" i="2"/>
  <c r="C1026" i="2"/>
  <c r="C1018" i="2"/>
  <c r="C1020" i="2"/>
  <c r="C1017" i="2"/>
  <c r="C1027" i="2"/>
  <c r="C1016" i="2"/>
  <c r="C1019" i="2"/>
  <c r="C1025" i="2"/>
  <c r="C1028" i="2"/>
  <c r="C1024" i="2"/>
  <c r="C1021" i="2"/>
  <c r="C1023" i="2"/>
  <c r="C1015" i="2"/>
  <c r="E1039" i="2"/>
  <c r="E1040" i="2"/>
  <c r="E1032" i="2"/>
  <c r="E1035" i="2"/>
  <c r="E1043" i="2"/>
  <c r="E1036" i="2"/>
  <c r="E1044" i="2"/>
  <c r="E1033" i="2"/>
  <c r="E1037" i="2"/>
  <c r="E1041" i="2"/>
  <c r="E1045" i="2"/>
  <c r="E1034" i="2"/>
  <c r="E1038" i="2"/>
  <c r="E1042" i="2"/>
  <c r="E1046" i="2"/>
  <c r="B1042" i="2"/>
  <c r="B1038" i="2"/>
  <c r="B1034" i="2"/>
  <c r="B1044" i="2"/>
  <c r="B1040" i="2"/>
  <c r="B1036" i="2"/>
  <c r="B1032" i="2"/>
  <c r="D1046" i="2"/>
  <c r="D1042" i="2"/>
  <c r="D1038" i="2"/>
  <c r="D1034" i="2"/>
  <c r="B1045" i="2"/>
  <c r="B1041" i="2"/>
  <c r="B1037" i="2"/>
  <c r="B1033" i="2"/>
  <c r="D1043" i="2"/>
  <c r="D1039" i="2"/>
  <c r="D1035" i="2"/>
  <c r="D1045" i="2"/>
  <c r="D1041" i="2"/>
  <c r="D1037" i="2"/>
  <c r="D1033" i="2"/>
  <c r="B1046" i="2"/>
  <c r="D1032" i="2"/>
  <c r="D1036" i="2"/>
  <c r="B1043" i="2"/>
  <c r="D1044" i="2"/>
  <c r="B1035" i="2"/>
  <c r="B1039" i="2"/>
  <c r="D1040" i="2"/>
  <c r="G1031" i="2" l="1"/>
  <c r="F1031" i="2"/>
  <c r="H1039" i="2"/>
  <c r="H1035" i="2"/>
  <c r="H1043" i="2"/>
  <c r="H1046" i="2"/>
  <c r="H1033" i="2"/>
  <c r="H1037" i="2"/>
  <c r="H1041" i="2"/>
  <c r="H1045" i="2"/>
  <c r="H1032" i="2"/>
  <c r="H1036" i="2"/>
  <c r="H1040" i="2"/>
  <c r="H1044" i="2"/>
  <c r="H1034" i="2"/>
  <c r="H1038" i="2"/>
  <c r="H1042" i="2"/>
  <c r="C1048" i="2"/>
  <c r="F1048" i="2" s="1"/>
  <c r="C1031" i="2"/>
  <c r="B1031" i="2"/>
  <c r="E1031" i="2"/>
  <c r="D1031" i="2"/>
  <c r="C1044" i="2"/>
  <c r="C1036" i="2"/>
  <c r="C1040" i="2"/>
  <c r="C1032" i="2"/>
  <c r="C1045" i="2"/>
  <c r="C1042" i="2"/>
  <c r="C1038" i="2"/>
  <c r="C1041" i="2"/>
  <c r="C1039" i="2"/>
  <c r="C1043" i="2"/>
  <c r="C1034" i="2"/>
  <c r="C1046" i="2"/>
  <c r="C1035" i="2"/>
  <c r="C1037" i="2"/>
  <c r="C1033" i="2"/>
  <c r="E1050" i="2"/>
  <c r="E1058" i="2"/>
  <c r="E1059" i="2"/>
  <c r="E1051" i="2"/>
  <c r="E1054" i="2"/>
  <c r="E1062" i="2"/>
  <c r="E1055" i="2"/>
  <c r="E1063" i="2"/>
  <c r="E1052" i="2"/>
  <c r="E1056" i="2"/>
  <c r="E1060" i="2"/>
  <c r="E1064" i="2"/>
  <c r="E1053" i="2"/>
  <c r="E1057" i="2"/>
  <c r="E1061" i="2"/>
  <c r="D1063" i="2"/>
  <c r="D1059" i="2"/>
  <c r="D1055" i="2"/>
  <c r="D1051" i="2"/>
  <c r="B1062" i="2"/>
  <c r="B1058" i="2"/>
  <c r="B1054" i="2"/>
  <c r="B1050" i="2"/>
  <c r="D1061" i="2"/>
  <c r="D1057" i="2"/>
  <c r="D1053" i="2"/>
  <c r="D1064" i="2"/>
  <c r="D1060" i="2"/>
  <c r="D1056" i="2"/>
  <c r="D1052" i="2"/>
  <c r="B1060" i="2"/>
  <c r="B1056" i="2"/>
  <c r="B1052" i="2"/>
  <c r="B1063" i="2"/>
  <c r="B1059" i="2"/>
  <c r="B1055" i="2"/>
  <c r="B1051" i="2"/>
  <c r="B1064" i="2"/>
  <c r="D1050" i="2"/>
  <c r="D1054" i="2"/>
  <c r="B1057" i="2"/>
  <c r="D1058" i="2"/>
  <c r="D1062" i="2"/>
  <c r="B1053" i="2"/>
  <c r="B1061" i="2"/>
  <c r="F1049" i="2" l="1"/>
  <c r="G1049" i="2"/>
  <c r="H1061" i="2"/>
  <c r="H1053" i="2"/>
  <c r="H1057" i="2"/>
  <c r="H1064" i="2"/>
  <c r="H1051" i="2"/>
  <c r="H1055" i="2"/>
  <c r="H1059" i="2"/>
  <c r="H1063" i="2"/>
  <c r="H1052" i="2"/>
  <c r="H1056" i="2"/>
  <c r="H1060" i="2"/>
  <c r="H1050" i="2"/>
  <c r="H1054" i="2"/>
  <c r="H1058" i="2"/>
  <c r="H1062" i="2"/>
  <c r="C1066" i="2"/>
  <c r="F1066" i="2" s="1"/>
  <c r="B1049" i="2"/>
  <c r="C1049" i="2"/>
  <c r="D1049" i="2"/>
  <c r="E1049" i="2"/>
  <c r="C1058" i="2"/>
  <c r="C1050" i="2"/>
  <c r="C1062" i="2"/>
  <c r="C1054" i="2"/>
  <c r="C1051" i="2"/>
  <c r="C1053" i="2"/>
  <c r="C1059" i="2"/>
  <c r="C1052" i="2"/>
  <c r="C1055" i="2"/>
  <c r="C1056" i="2"/>
  <c r="C1060" i="2"/>
  <c r="C1063" i="2"/>
  <c r="C1064" i="2"/>
  <c r="C1057" i="2"/>
  <c r="C1061" i="2"/>
  <c r="E1077" i="2"/>
  <c r="E1078" i="2"/>
  <c r="E1069" i="2"/>
  <c r="E1070" i="2"/>
  <c r="E1073" i="2"/>
  <c r="E1081" i="2"/>
  <c r="E1074" i="2"/>
  <c r="E1082" i="2"/>
  <c r="E1071" i="2"/>
  <c r="E1075" i="2"/>
  <c r="E1079" i="2"/>
  <c r="E1068" i="2"/>
  <c r="E1072" i="2"/>
  <c r="E1076" i="2"/>
  <c r="E1080" i="2"/>
  <c r="D1079" i="2"/>
  <c r="D1071" i="2"/>
  <c r="B1076" i="2"/>
  <c r="B1068" i="2"/>
  <c r="B1078" i="2"/>
  <c r="B1070" i="2"/>
  <c r="D1078" i="2"/>
  <c r="D1070" i="2"/>
  <c r="B1081" i="2"/>
  <c r="B1073" i="2"/>
  <c r="D1081" i="2"/>
  <c r="D1077" i="2"/>
  <c r="D1073" i="2"/>
  <c r="D1069" i="2"/>
  <c r="D1075" i="2"/>
  <c r="B1080" i="2"/>
  <c r="B1072" i="2"/>
  <c r="B1074" i="2"/>
  <c r="D1082" i="2"/>
  <c r="D1074" i="2"/>
  <c r="B1077" i="2"/>
  <c r="B1069" i="2"/>
  <c r="B1082" i="2"/>
  <c r="D1068" i="2"/>
  <c r="D1072" i="2"/>
  <c r="B1075" i="2"/>
  <c r="D1076" i="2"/>
  <c r="D1080" i="2"/>
  <c r="B1071" i="2"/>
  <c r="B1079" i="2"/>
  <c r="G1067" i="2" l="1"/>
  <c r="F1067" i="2"/>
  <c r="H1079" i="2"/>
  <c r="H1071" i="2"/>
  <c r="H1075" i="2"/>
  <c r="H1082" i="2"/>
  <c r="H1069" i="2"/>
  <c r="H1077" i="2"/>
  <c r="H1074" i="2"/>
  <c r="H1072" i="2"/>
  <c r="H1080" i="2"/>
  <c r="H1073" i="2"/>
  <c r="H1081" i="2"/>
  <c r="H1070" i="2"/>
  <c r="H1078" i="2"/>
  <c r="H1068" i="2"/>
  <c r="H1076" i="2"/>
  <c r="C1067" i="2"/>
  <c r="C1084" i="2"/>
  <c r="F1084" i="2" s="1"/>
  <c r="D1067" i="2"/>
  <c r="E1067" i="2"/>
  <c r="B1067" i="2"/>
  <c r="C1076" i="2"/>
  <c r="C1080" i="2"/>
  <c r="C1068" i="2"/>
  <c r="C1072" i="2"/>
  <c r="C1078" i="2"/>
  <c r="C1069" i="2"/>
  <c r="C1075" i="2"/>
  <c r="C1079" i="2"/>
  <c r="C1070" i="2"/>
  <c r="C1077" i="2"/>
  <c r="C1082" i="2"/>
  <c r="C1074" i="2"/>
  <c r="C1071" i="2"/>
  <c r="C1081" i="2"/>
  <c r="C1073" i="2"/>
  <c r="E1097" i="2"/>
  <c r="E1088" i="2"/>
  <c r="E1096" i="2"/>
  <c r="E1089" i="2"/>
  <c r="E1092" i="2"/>
  <c r="E1100" i="2"/>
  <c r="E1093" i="2"/>
  <c r="E1086" i="2"/>
  <c r="E1090" i="2"/>
  <c r="E1094" i="2"/>
  <c r="E1098" i="2"/>
  <c r="E1087" i="2"/>
  <c r="E1091" i="2"/>
  <c r="E1095" i="2"/>
  <c r="E1099" i="2"/>
  <c r="B1095" i="2"/>
  <c r="B1087" i="2"/>
  <c r="D1099" i="2"/>
  <c r="D1095" i="2"/>
  <c r="D1091" i="2"/>
  <c r="D1087" i="2"/>
  <c r="D1097" i="2"/>
  <c r="D1093" i="2"/>
  <c r="D1089" i="2"/>
  <c r="B1098" i="2"/>
  <c r="B1094" i="2"/>
  <c r="B1090" i="2"/>
  <c r="B1086" i="2"/>
  <c r="B1099" i="2"/>
  <c r="B1091" i="2"/>
  <c r="B1096" i="2"/>
  <c r="B1092" i="2"/>
  <c r="D1100" i="2"/>
  <c r="D1096" i="2"/>
  <c r="D1092" i="2"/>
  <c r="D1088" i="2"/>
  <c r="B1100" i="2"/>
  <c r="D1086" i="2"/>
  <c r="D1090" i="2"/>
  <c r="B1093" i="2"/>
  <c r="D1094" i="2"/>
  <c r="B1097" i="2"/>
  <c r="D1098" i="2"/>
  <c r="B1089" i="2"/>
  <c r="B1088" i="2"/>
  <c r="G1085" i="2" l="1"/>
  <c r="F1085" i="2"/>
  <c r="H1088" i="2"/>
  <c r="H1089" i="2"/>
  <c r="H1097" i="2"/>
  <c r="H1093" i="2"/>
  <c r="H1100" i="2"/>
  <c r="H1092" i="2"/>
  <c r="H1096" i="2"/>
  <c r="H1091" i="2"/>
  <c r="H1099" i="2"/>
  <c r="H1086" i="2"/>
  <c r="H1090" i="2"/>
  <c r="H1094" i="2"/>
  <c r="H1098" i="2"/>
  <c r="H1087" i="2"/>
  <c r="H1095" i="2"/>
  <c r="C1102" i="2"/>
  <c r="F1102" i="2" s="1"/>
  <c r="C1085" i="2"/>
  <c r="B1085" i="2"/>
  <c r="D1085" i="2"/>
  <c r="E1085" i="2"/>
  <c r="C1094" i="2"/>
  <c r="C1086" i="2"/>
  <c r="C1098" i="2"/>
  <c r="C1090" i="2"/>
  <c r="C1087" i="2"/>
  <c r="C1089" i="2"/>
  <c r="C1093" i="2"/>
  <c r="C1100" i="2"/>
  <c r="C1096" i="2"/>
  <c r="C1091" i="2"/>
  <c r="C1095" i="2"/>
  <c r="C1092" i="2"/>
  <c r="C1097" i="2"/>
  <c r="C1088" i="2"/>
  <c r="C1099" i="2"/>
  <c r="E1115" i="2"/>
  <c r="E1116" i="2"/>
  <c r="E1107" i="2"/>
  <c r="E1108" i="2"/>
  <c r="E1111" i="2"/>
  <c r="E1104" i="2"/>
  <c r="E1112" i="2"/>
  <c r="E1105" i="2"/>
  <c r="E1109" i="2"/>
  <c r="E1113" i="2"/>
  <c r="E1117" i="2"/>
  <c r="E1106" i="2"/>
  <c r="E1110" i="2"/>
  <c r="E1114" i="2"/>
  <c r="E1118" i="2"/>
  <c r="D1107" i="2"/>
  <c r="D1113" i="2"/>
  <c r="D1116" i="2"/>
  <c r="D1108" i="2"/>
  <c r="D1114" i="2"/>
  <c r="B1108" i="2"/>
  <c r="D1110" i="2"/>
  <c r="B1105" i="2"/>
  <c r="B1116" i="2"/>
  <c r="D1115" i="2"/>
  <c r="D1105" i="2"/>
  <c r="B1109" i="2"/>
  <c r="B1114" i="2"/>
  <c r="B1106" i="2"/>
  <c r="D1118" i="2"/>
  <c r="B1112" i="2"/>
  <c r="B1104" i="2"/>
  <c r="B1115" i="2"/>
  <c r="B1111" i="2"/>
  <c r="B1107" i="2"/>
  <c r="B1113" i="2"/>
  <c r="D1111" i="2"/>
  <c r="D1112" i="2"/>
  <c r="D1104" i="2"/>
  <c r="B1110" i="2"/>
  <c r="D1117" i="2"/>
  <c r="D1109" i="2"/>
  <c r="B1117" i="2"/>
  <c r="D1106" i="2"/>
  <c r="B1118" i="2"/>
  <c r="G1103" i="2" l="1"/>
  <c r="F1103" i="2"/>
  <c r="H1118" i="2"/>
  <c r="H1117" i="2"/>
  <c r="H1110" i="2"/>
  <c r="H1113" i="2"/>
  <c r="H1107" i="2"/>
  <c r="H1111" i="2"/>
  <c r="H1115" i="2"/>
  <c r="H1104" i="2"/>
  <c r="H1112" i="2"/>
  <c r="H1106" i="2"/>
  <c r="H1114" i="2"/>
  <c r="H1109" i="2"/>
  <c r="H1116" i="2"/>
  <c r="H1105" i="2"/>
  <c r="H1108" i="2"/>
  <c r="C1120" i="2"/>
  <c r="F1120" i="2" s="1"/>
  <c r="D1103" i="2"/>
  <c r="B1103" i="2"/>
  <c r="E1103" i="2"/>
  <c r="C1103" i="2"/>
  <c r="C1116" i="2"/>
  <c r="C1109" i="2"/>
  <c r="C1106" i="2"/>
  <c r="C1117" i="2"/>
  <c r="C1105" i="2"/>
  <c r="C1110" i="2"/>
  <c r="C1115" i="2"/>
  <c r="C1111" i="2"/>
  <c r="C1113" i="2"/>
  <c r="C1104" i="2"/>
  <c r="C1118" i="2"/>
  <c r="C1114" i="2"/>
  <c r="C1108" i="2"/>
  <c r="C1112" i="2"/>
  <c r="C1107" i="2"/>
  <c r="E1135" i="2"/>
  <c r="E1126" i="2"/>
  <c r="E1134" i="2"/>
  <c r="E1127" i="2"/>
  <c r="E1122" i="2"/>
  <c r="E1130" i="2"/>
  <c r="E1123" i="2"/>
  <c r="E1131" i="2"/>
  <c r="E1124" i="2"/>
  <c r="E1128" i="2"/>
  <c r="E1132" i="2"/>
  <c r="E1136" i="2"/>
  <c r="E1125" i="2"/>
  <c r="E1129" i="2"/>
  <c r="E1133" i="2"/>
  <c r="D1136" i="2"/>
  <c r="D1132" i="2"/>
  <c r="D1124" i="2"/>
  <c r="B1135" i="2"/>
  <c r="B1131" i="2"/>
  <c r="B1127" i="2"/>
  <c r="B1123" i="2"/>
  <c r="D1135" i="2"/>
  <c r="D1131" i="2"/>
  <c r="D1127" i="2"/>
  <c r="D1123" i="2"/>
  <c r="B1132" i="2"/>
  <c r="D1128" i="2"/>
  <c r="D1133" i="2"/>
  <c r="D1129" i="2"/>
  <c r="B1134" i="2"/>
  <c r="B1130" i="2"/>
  <c r="B1126" i="2"/>
  <c r="B1122" i="2"/>
  <c r="B1136" i="2"/>
  <c r="B1125" i="2"/>
  <c r="D1126" i="2"/>
  <c r="B1129" i="2"/>
  <c r="D1130" i="2"/>
  <c r="B1133" i="2"/>
  <c r="D1134" i="2"/>
  <c r="D1122" i="2"/>
  <c r="B1124" i="2"/>
  <c r="D1125" i="2"/>
  <c r="B1128" i="2"/>
  <c r="F1121" i="2" l="1"/>
  <c r="G1121" i="2"/>
  <c r="H1128" i="2"/>
  <c r="H1124" i="2"/>
  <c r="H1133" i="2"/>
  <c r="H1129" i="2"/>
  <c r="H1125" i="2"/>
  <c r="H1136" i="2"/>
  <c r="H1122" i="2"/>
  <c r="H1126" i="2"/>
  <c r="H1130" i="2"/>
  <c r="H1134" i="2"/>
  <c r="H1132" i="2"/>
  <c r="H1123" i="2"/>
  <c r="H1127" i="2"/>
  <c r="H1131" i="2"/>
  <c r="H1135" i="2"/>
  <c r="C1138" i="2"/>
  <c r="F1138" i="2" s="1"/>
  <c r="C1121" i="2"/>
  <c r="B1121" i="2"/>
  <c r="D1121" i="2"/>
  <c r="E1121" i="2"/>
  <c r="C1125" i="2"/>
  <c r="C1130" i="2"/>
  <c r="C1122" i="2"/>
  <c r="C1134" i="2"/>
  <c r="C1126" i="2"/>
  <c r="C1123" i="2"/>
  <c r="C1132" i="2"/>
  <c r="C1129" i="2"/>
  <c r="C1128" i="2"/>
  <c r="C1131" i="2"/>
  <c r="C1124" i="2"/>
  <c r="C1135" i="2"/>
  <c r="C1127" i="2"/>
  <c r="C1133" i="2"/>
  <c r="C1136" i="2"/>
  <c r="E1153" i="2"/>
  <c r="E1154" i="2"/>
  <c r="E1145" i="2"/>
  <c r="E1146" i="2"/>
  <c r="E1141" i="2"/>
  <c r="E1149" i="2"/>
  <c r="E1142" i="2"/>
  <c r="E1150" i="2"/>
  <c r="E1143" i="2"/>
  <c r="E1147" i="2"/>
  <c r="E1151" i="2"/>
  <c r="E1140" i="2"/>
  <c r="E1144" i="2"/>
  <c r="E1148" i="2"/>
  <c r="E1152" i="2"/>
  <c r="D1153" i="2"/>
  <c r="D1145" i="2"/>
  <c r="D1141" i="2"/>
  <c r="B1152" i="2"/>
  <c r="B1148" i="2"/>
  <c r="B1144" i="2"/>
  <c r="B1140" i="2"/>
  <c r="D1151" i="2"/>
  <c r="D1147" i="2"/>
  <c r="D1143" i="2"/>
  <c r="D1154" i="2"/>
  <c r="D1150" i="2"/>
  <c r="D1146" i="2"/>
  <c r="D1142" i="2"/>
  <c r="D1149" i="2"/>
  <c r="B1150" i="2"/>
  <c r="B1146" i="2"/>
  <c r="B1142" i="2"/>
  <c r="B1153" i="2"/>
  <c r="B1149" i="2"/>
  <c r="B1145" i="2"/>
  <c r="B1141" i="2"/>
  <c r="B1154" i="2"/>
  <c r="D1140" i="2"/>
  <c r="B1143" i="2"/>
  <c r="B1147" i="2"/>
  <c r="D1148" i="2"/>
  <c r="D1152" i="2"/>
  <c r="D1144" i="2"/>
  <c r="B1151" i="2"/>
  <c r="G1139" i="2" l="1"/>
  <c r="F1139" i="2"/>
  <c r="H1151" i="2"/>
  <c r="H1147" i="2"/>
  <c r="H1143" i="2"/>
  <c r="H1154" i="2"/>
  <c r="H1141" i="2"/>
  <c r="H1145" i="2"/>
  <c r="H1149" i="2"/>
  <c r="H1153" i="2"/>
  <c r="H1142" i="2"/>
  <c r="H1146" i="2"/>
  <c r="H1150" i="2"/>
  <c r="H1140" i="2"/>
  <c r="H1144" i="2"/>
  <c r="H1148" i="2"/>
  <c r="H1152" i="2"/>
  <c r="C1156" i="2"/>
  <c r="F1156" i="2" s="1"/>
  <c r="B1139" i="2"/>
  <c r="C1139" i="2"/>
  <c r="E1139" i="2"/>
  <c r="D1139" i="2"/>
  <c r="C1148" i="2"/>
  <c r="C1140" i="2"/>
  <c r="C1152" i="2"/>
  <c r="C1144" i="2"/>
  <c r="C1149" i="2"/>
  <c r="C1141" i="2"/>
  <c r="C1143" i="2"/>
  <c r="C1147" i="2"/>
  <c r="C1151" i="2"/>
  <c r="C1150" i="2"/>
  <c r="C1142" i="2"/>
  <c r="C1146" i="2"/>
  <c r="C1154" i="2"/>
  <c r="C1153" i="2"/>
  <c r="C1145" i="2"/>
  <c r="E1164" i="2"/>
  <c r="E1172" i="2"/>
  <c r="E1165" i="2"/>
  <c r="E1160" i="2"/>
  <c r="E1168" i="2"/>
  <c r="E1161" i="2"/>
  <c r="E1169" i="2"/>
  <c r="E1158" i="2"/>
  <c r="E1162" i="2"/>
  <c r="E1166" i="2"/>
  <c r="E1170" i="2"/>
  <c r="E1159" i="2"/>
  <c r="E1163" i="2"/>
  <c r="E1167" i="2"/>
  <c r="E1171" i="2"/>
  <c r="D1167" i="2"/>
  <c r="D1159" i="2"/>
  <c r="D1169" i="2"/>
  <c r="D1165" i="2"/>
  <c r="D1161" i="2"/>
  <c r="B1170" i="2"/>
  <c r="B1166" i="2"/>
  <c r="B1162" i="2"/>
  <c r="B1158" i="2"/>
  <c r="B1168" i="2"/>
  <c r="B1164" i="2"/>
  <c r="B1160" i="2"/>
  <c r="D1172" i="2"/>
  <c r="D1168" i="2"/>
  <c r="D1164" i="2"/>
  <c r="D1160" i="2"/>
  <c r="D1171" i="2"/>
  <c r="D1163" i="2"/>
  <c r="B1171" i="2"/>
  <c r="B1167" i="2"/>
  <c r="B1163" i="2"/>
  <c r="B1159" i="2"/>
  <c r="B1172" i="2"/>
  <c r="B1161" i="2"/>
  <c r="D1162" i="2"/>
  <c r="B1169" i="2"/>
  <c r="D1158" i="2"/>
  <c r="B1165" i="2"/>
  <c r="D1166" i="2"/>
  <c r="D1170" i="2"/>
  <c r="F1157" i="2" l="1"/>
  <c r="G1157" i="2"/>
  <c r="H1165" i="2"/>
  <c r="H1169" i="2"/>
  <c r="H1161" i="2"/>
  <c r="H1172" i="2"/>
  <c r="H1159" i="2"/>
  <c r="H1163" i="2"/>
  <c r="H1167" i="2"/>
  <c r="H1171" i="2"/>
  <c r="H1160" i="2"/>
  <c r="H1164" i="2"/>
  <c r="H1168" i="2"/>
  <c r="H1158" i="2"/>
  <c r="H1162" i="2"/>
  <c r="H1166" i="2"/>
  <c r="H1170" i="2"/>
  <c r="C1157" i="2"/>
  <c r="C1174" i="2"/>
  <c r="F1174" i="2" s="1"/>
  <c r="E1157" i="2"/>
  <c r="B1157" i="2"/>
  <c r="D1157" i="2"/>
  <c r="C1170" i="2"/>
  <c r="C1162" i="2"/>
  <c r="C1166" i="2"/>
  <c r="C1158" i="2"/>
  <c r="C1159" i="2"/>
  <c r="C1167" i="2"/>
  <c r="C1172" i="2"/>
  <c r="C1169" i="2"/>
  <c r="C1165" i="2"/>
  <c r="C1168" i="2"/>
  <c r="C1164" i="2"/>
  <c r="C1161" i="2"/>
  <c r="C1171" i="2"/>
  <c r="C1163" i="2"/>
  <c r="C1160" i="2"/>
  <c r="E1176" i="2"/>
  <c r="E1183" i="2"/>
  <c r="E1184" i="2"/>
  <c r="E1179" i="2"/>
  <c r="E1187" i="2"/>
  <c r="E1180" i="2"/>
  <c r="E1188" i="2"/>
  <c r="E1177" i="2"/>
  <c r="E1181" i="2"/>
  <c r="E1185" i="2"/>
  <c r="E1189" i="2"/>
  <c r="E1178" i="2"/>
  <c r="E1182" i="2"/>
  <c r="E1186" i="2"/>
  <c r="E1190" i="2"/>
  <c r="D1189" i="2"/>
  <c r="D1185" i="2"/>
  <c r="D1181" i="2"/>
  <c r="D1187" i="2"/>
  <c r="D1183" i="2"/>
  <c r="D1179" i="2"/>
  <c r="B1188" i="2"/>
  <c r="B1184" i="2"/>
  <c r="B1180" i="2"/>
  <c r="B1176" i="2"/>
  <c r="B1186" i="2"/>
  <c r="B1182" i="2"/>
  <c r="B1178" i="2"/>
  <c r="D1190" i="2"/>
  <c r="D1186" i="2"/>
  <c r="D1182" i="2"/>
  <c r="D1178" i="2"/>
  <c r="D1177" i="2"/>
  <c r="B1189" i="2"/>
  <c r="B1185" i="2"/>
  <c r="B1181" i="2"/>
  <c r="B1177" i="2"/>
  <c r="B1190" i="2"/>
  <c r="D1176" i="2"/>
  <c r="D1180" i="2"/>
  <c r="B1183" i="2"/>
  <c r="D1184" i="2"/>
  <c r="D1188" i="2"/>
  <c r="B1179" i="2"/>
  <c r="B1187" i="2"/>
  <c r="G1175" i="2" l="1"/>
  <c r="F1175" i="2"/>
  <c r="H1187" i="2"/>
  <c r="H1179" i="2"/>
  <c r="H1183" i="2"/>
  <c r="H1190" i="2"/>
  <c r="H1177" i="2"/>
  <c r="H1181" i="2"/>
  <c r="H1185" i="2"/>
  <c r="H1189" i="2"/>
  <c r="H1178" i="2"/>
  <c r="H1182" i="2"/>
  <c r="H1186" i="2"/>
  <c r="H1176" i="2"/>
  <c r="H1180" i="2"/>
  <c r="H1184" i="2"/>
  <c r="H1188" i="2"/>
  <c r="C1192" i="2"/>
  <c r="F1192" i="2" s="1"/>
  <c r="C1175" i="2"/>
  <c r="E1175" i="2"/>
  <c r="B1175" i="2"/>
  <c r="D1175" i="2"/>
  <c r="C1184" i="2"/>
  <c r="C1176" i="2"/>
  <c r="C1188" i="2"/>
  <c r="C1180" i="2"/>
  <c r="C1179" i="2"/>
  <c r="C1177" i="2"/>
  <c r="C1183" i="2"/>
  <c r="C1187" i="2"/>
  <c r="C1181" i="2"/>
  <c r="C1185" i="2"/>
  <c r="C1178" i="2"/>
  <c r="C1190" i="2"/>
  <c r="C1182" i="2"/>
  <c r="C1189" i="2"/>
  <c r="C1186" i="2"/>
  <c r="E1194" i="2"/>
  <c r="E1195" i="2"/>
  <c r="E1202" i="2"/>
  <c r="E1203" i="2"/>
  <c r="E1198" i="2"/>
  <c r="E1206" i="2"/>
  <c r="E1199" i="2"/>
  <c r="E1207" i="2"/>
  <c r="E1196" i="2"/>
  <c r="E1200" i="2"/>
  <c r="E1204" i="2"/>
  <c r="E1208" i="2"/>
  <c r="E1197" i="2"/>
  <c r="E1201" i="2"/>
  <c r="E1205" i="2"/>
  <c r="D1201" i="2"/>
  <c r="B1202" i="2"/>
  <c r="B1194" i="2"/>
  <c r="B1204" i="2"/>
  <c r="B1196" i="2"/>
  <c r="D1204" i="2"/>
  <c r="D1196" i="2"/>
  <c r="B1203" i="2"/>
  <c r="B1199" i="2"/>
  <c r="D1207" i="2"/>
  <c r="D1203" i="2"/>
  <c r="D1199" i="2"/>
  <c r="D1195" i="2"/>
  <c r="D1205" i="2"/>
  <c r="D1197" i="2"/>
  <c r="B1206" i="2"/>
  <c r="B1198" i="2"/>
  <c r="B1200" i="2"/>
  <c r="D1208" i="2"/>
  <c r="D1200" i="2"/>
  <c r="B1207" i="2"/>
  <c r="B1195" i="2"/>
  <c r="B1208" i="2"/>
  <c r="D1194" i="2"/>
  <c r="B1197" i="2"/>
  <c r="B1201" i="2"/>
  <c r="D1202" i="2"/>
  <c r="D1206" i="2"/>
  <c r="D1198" i="2"/>
  <c r="B1205" i="2"/>
  <c r="G1193" i="2" l="1"/>
  <c r="F1193" i="2"/>
  <c r="H1205" i="2"/>
  <c r="H1201" i="2"/>
  <c r="H1197" i="2"/>
  <c r="H1208" i="2"/>
  <c r="H1195" i="2"/>
  <c r="H1207" i="2"/>
  <c r="H1200" i="2"/>
  <c r="H1198" i="2"/>
  <c r="H1206" i="2"/>
  <c r="H1199" i="2"/>
  <c r="H1203" i="2"/>
  <c r="H1196" i="2"/>
  <c r="H1204" i="2"/>
  <c r="H1194" i="2"/>
  <c r="H1202" i="2"/>
  <c r="C1193" i="2"/>
  <c r="C1210" i="2"/>
  <c r="F1210" i="2" s="1"/>
  <c r="D1193" i="2"/>
  <c r="E1193" i="2"/>
  <c r="B1193" i="2"/>
  <c r="C1202" i="2"/>
  <c r="C1206" i="2"/>
  <c r="C1194" i="2"/>
  <c r="C1198" i="2"/>
  <c r="C1196" i="2"/>
  <c r="C1201" i="2"/>
  <c r="C1208" i="2"/>
  <c r="C1207" i="2"/>
  <c r="C1204" i="2"/>
  <c r="C1197" i="2"/>
  <c r="C1195" i="2"/>
  <c r="C1203" i="2"/>
  <c r="C1205" i="2"/>
  <c r="C1199" i="2"/>
  <c r="C1200" i="2"/>
  <c r="E1214" i="2"/>
  <c r="E1221" i="2"/>
  <c r="E1213" i="2"/>
  <c r="E1222" i="2"/>
  <c r="E1217" i="2"/>
  <c r="E1225" i="2"/>
  <c r="E1218" i="2"/>
  <c r="E1226" i="2"/>
  <c r="E1215" i="2"/>
  <c r="E1219" i="2"/>
  <c r="E1223" i="2"/>
  <c r="E1212" i="2"/>
  <c r="E1216" i="2"/>
  <c r="E1220" i="2"/>
  <c r="E1224" i="2"/>
  <c r="B1218" i="2"/>
  <c r="B1225" i="2"/>
  <c r="B1221" i="2"/>
  <c r="B1213" i="2"/>
  <c r="D1225" i="2"/>
  <c r="D1221" i="2"/>
  <c r="D1217" i="2"/>
  <c r="D1213" i="2"/>
  <c r="D1224" i="2"/>
  <c r="B1224" i="2"/>
  <c r="B1220" i="2"/>
  <c r="B1216" i="2"/>
  <c r="B1212" i="2"/>
  <c r="B1222" i="2"/>
  <c r="B1214" i="2"/>
  <c r="B1217" i="2"/>
  <c r="D1223" i="2"/>
  <c r="D1219" i="2"/>
  <c r="D1215" i="2"/>
  <c r="D1226" i="2"/>
  <c r="D1222" i="2"/>
  <c r="D1218" i="2"/>
  <c r="D1214" i="2"/>
  <c r="B1226" i="2"/>
  <c r="D1212" i="2"/>
  <c r="B1215" i="2"/>
  <c r="B1219" i="2"/>
  <c r="D1220" i="2"/>
  <c r="D1216" i="2"/>
  <c r="B1223" i="2"/>
  <c r="F1211" i="2" l="1"/>
  <c r="G1211" i="2"/>
  <c r="H1223" i="2"/>
  <c r="H1219" i="2"/>
  <c r="H1215" i="2"/>
  <c r="H1226" i="2"/>
  <c r="H1217" i="2"/>
  <c r="H1214" i="2"/>
  <c r="H1222" i="2"/>
  <c r="H1212" i="2"/>
  <c r="H1216" i="2"/>
  <c r="H1220" i="2"/>
  <c r="H1224" i="2"/>
  <c r="H1213" i="2"/>
  <c r="H1221" i="2"/>
  <c r="H1225" i="2"/>
  <c r="H1218" i="2"/>
  <c r="C1228" i="2"/>
  <c r="F1228" i="2" s="1"/>
  <c r="C1211" i="2"/>
  <c r="D1211" i="2"/>
  <c r="E1211" i="2"/>
  <c r="B1211" i="2"/>
  <c r="C1220" i="2"/>
  <c r="C1212" i="2"/>
  <c r="C1216" i="2"/>
  <c r="C1214" i="2"/>
  <c r="C1222" i="2"/>
  <c r="C1226" i="2"/>
  <c r="C1221" i="2"/>
  <c r="C1218" i="2"/>
  <c r="C1224" i="2"/>
  <c r="C1215" i="2"/>
  <c r="C1223" i="2"/>
  <c r="C1219" i="2"/>
  <c r="C1225" i="2"/>
  <c r="C1213" i="2"/>
  <c r="C1217" i="2"/>
  <c r="E1232" i="2"/>
  <c r="E1233" i="2"/>
  <c r="E1240" i="2"/>
  <c r="E1241" i="2"/>
  <c r="E1236" i="2"/>
  <c r="E1244" i="2"/>
  <c r="E1237" i="2"/>
  <c r="E1230" i="2"/>
  <c r="E1234" i="2"/>
  <c r="E1238" i="2"/>
  <c r="E1242" i="2"/>
  <c r="E1231" i="2"/>
  <c r="E1235" i="2"/>
  <c r="E1239" i="2"/>
  <c r="E1243" i="2"/>
  <c r="B1238" i="2"/>
  <c r="B1230" i="2"/>
  <c r="D1242" i="2"/>
  <c r="D1238" i="2"/>
  <c r="B1242" i="2"/>
  <c r="B1234" i="2"/>
  <c r="D1240" i="2"/>
  <c r="D1236" i="2"/>
  <c r="D1232" i="2"/>
  <c r="B1241" i="2"/>
  <c r="B1243" i="2"/>
  <c r="B1239" i="2"/>
  <c r="B1235" i="2"/>
  <c r="B1231" i="2"/>
  <c r="D1243" i="2"/>
  <c r="D1239" i="2"/>
  <c r="D1235" i="2"/>
  <c r="D1231" i="2"/>
  <c r="D1244" i="2"/>
  <c r="B1236" i="2"/>
  <c r="B1233" i="2"/>
  <c r="D1234" i="2"/>
  <c r="B1232" i="2"/>
  <c r="B1240" i="2"/>
  <c r="D1230" i="2"/>
  <c r="B1237" i="2"/>
  <c r="D1233" i="2"/>
  <c r="D1237" i="2"/>
  <c r="D1241" i="2"/>
  <c r="B1244" i="2"/>
  <c r="F1229" i="2" l="1"/>
  <c r="G1229" i="2"/>
  <c r="H1244" i="2"/>
  <c r="H1237" i="2"/>
  <c r="H1240" i="2"/>
  <c r="H1232" i="2"/>
  <c r="H1233" i="2"/>
  <c r="H1236" i="2"/>
  <c r="H1231" i="2"/>
  <c r="H1235" i="2"/>
  <c r="H1239" i="2"/>
  <c r="H1243" i="2"/>
  <c r="H1241" i="2"/>
  <c r="H1234" i="2"/>
  <c r="H1242" i="2"/>
  <c r="H1230" i="2"/>
  <c r="H1238" i="2"/>
  <c r="B1229" i="2"/>
  <c r="C1229" i="2"/>
  <c r="C1246" i="2"/>
  <c r="F1246" i="2" s="1"/>
  <c r="E1229" i="2"/>
  <c r="D1229" i="2"/>
  <c r="C1244" i="2"/>
  <c r="C1237" i="2"/>
  <c r="C1234" i="2"/>
  <c r="C1230" i="2"/>
  <c r="C1233" i="2"/>
  <c r="C1241" i="2"/>
  <c r="C1243" i="2"/>
  <c r="C1240" i="2"/>
  <c r="C1232" i="2"/>
  <c r="C1235" i="2"/>
  <c r="C1236" i="2"/>
  <c r="C1231" i="2"/>
  <c r="C1239" i="2"/>
  <c r="C1242" i="2"/>
  <c r="C1238" i="2"/>
  <c r="E1252" i="2"/>
  <c r="E1259" i="2"/>
  <c r="E1251" i="2"/>
  <c r="E1260" i="2"/>
  <c r="E1255" i="2"/>
  <c r="E1248" i="2"/>
  <c r="E1256" i="2"/>
  <c r="E1249" i="2"/>
  <c r="E1253" i="2"/>
  <c r="E1257" i="2"/>
  <c r="E1261" i="2"/>
  <c r="E1250" i="2"/>
  <c r="E1254" i="2"/>
  <c r="E1258" i="2"/>
  <c r="E1262" i="2"/>
  <c r="D1261" i="2"/>
  <c r="D1257" i="2"/>
  <c r="D1249" i="2"/>
  <c r="D1259" i="2"/>
  <c r="D1255" i="2"/>
  <c r="D1251" i="2"/>
  <c r="B1260" i="2"/>
  <c r="B1256" i="2"/>
  <c r="B1252" i="2"/>
  <c r="B1248" i="2"/>
  <c r="B1258" i="2"/>
  <c r="B1254" i="2"/>
  <c r="B1250" i="2"/>
  <c r="D1262" i="2"/>
  <c r="D1258" i="2"/>
  <c r="D1254" i="2"/>
  <c r="D1250" i="2"/>
  <c r="D1253" i="2"/>
  <c r="B1261" i="2"/>
  <c r="B1257" i="2"/>
  <c r="B1253" i="2"/>
  <c r="B1249" i="2"/>
  <c r="B1262" i="2"/>
  <c r="B1251" i="2"/>
  <c r="B1255" i="2"/>
  <c r="D1256" i="2"/>
  <c r="D1260" i="2"/>
  <c r="D1248" i="2"/>
  <c r="D1252" i="2"/>
  <c r="B1259" i="2"/>
  <c r="G1247" i="2" l="1"/>
  <c r="F1247" i="2"/>
  <c r="H1259" i="2"/>
  <c r="H1255" i="2"/>
  <c r="H1251" i="2"/>
  <c r="H1262" i="2"/>
  <c r="H1249" i="2"/>
  <c r="H1253" i="2"/>
  <c r="H1257" i="2"/>
  <c r="H1261" i="2"/>
  <c r="H1250" i="2"/>
  <c r="H1254" i="2"/>
  <c r="H1258" i="2"/>
  <c r="H1248" i="2"/>
  <c r="H1252" i="2"/>
  <c r="H1256" i="2"/>
  <c r="H1260" i="2"/>
  <c r="C1264" i="2"/>
  <c r="F1264" i="2" s="1"/>
  <c r="C1247" i="2"/>
  <c r="B1247" i="2"/>
  <c r="E1247" i="2"/>
  <c r="D1247" i="2"/>
  <c r="C1260" i="2"/>
  <c r="C1252" i="2"/>
  <c r="C1256" i="2"/>
  <c r="C1248" i="2"/>
  <c r="C1259" i="2"/>
  <c r="C1254" i="2"/>
  <c r="C1251" i="2"/>
  <c r="C1250" i="2"/>
  <c r="C1262" i="2"/>
  <c r="C1261" i="2"/>
  <c r="C1249" i="2"/>
  <c r="C1257" i="2"/>
  <c r="C1255" i="2"/>
  <c r="C1258" i="2"/>
  <c r="C1253" i="2"/>
  <c r="E1270" i="2"/>
  <c r="E1271" i="2"/>
  <c r="E1278" i="2"/>
  <c r="E1279" i="2"/>
  <c r="E1266" i="2"/>
  <c r="E1274" i="2"/>
  <c r="E1267" i="2"/>
  <c r="E1275" i="2"/>
  <c r="E1268" i="2"/>
  <c r="E1272" i="2"/>
  <c r="E1276" i="2"/>
  <c r="E1280" i="2"/>
  <c r="E1269" i="2"/>
  <c r="E1273" i="2"/>
  <c r="E1277" i="2"/>
  <c r="D1279" i="2"/>
  <c r="D1275" i="2"/>
  <c r="D1267" i="2"/>
  <c r="D1277" i="2"/>
  <c r="D1273" i="2"/>
  <c r="D1269" i="2"/>
  <c r="B1278" i="2"/>
  <c r="B1274" i="2"/>
  <c r="B1270" i="2"/>
  <c r="B1266" i="2"/>
  <c r="B1276" i="2"/>
  <c r="B1272" i="2"/>
  <c r="B1268" i="2"/>
  <c r="D1280" i="2"/>
  <c r="D1276" i="2"/>
  <c r="D1272" i="2"/>
  <c r="D1268" i="2"/>
  <c r="D1271" i="2"/>
  <c r="B1279" i="2"/>
  <c r="B1275" i="2"/>
  <c r="B1271" i="2"/>
  <c r="B1267" i="2"/>
  <c r="B1280" i="2"/>
  <c r="B1269" i="2"/>
  <c r="D1270" i="2"/>
  <c r="B1277" i="2"/>
  <c r="D1266" i="2"/>
  <c r="B1273" i="2"/>
  <c r="D1274" i="2"/>
  <c r="D1278" i="2"/>
  <c r="F1265" i="2" l="1"/>
  <c r="G1265" i="2"/>
  <c r="H1273" i="2"/>
  <c r="H1277" i="2"/>
  <c r="H1269" i="2"/>
  <c r="H1280" i="2"/>
  <c r="H1267" i="2"/>
  <c r="H1271" i="2"/>
  <c r="H1275" i="2"/>
  <c r="H1279" i="2"/>
  <c r="H1268" i="2"/>
  <c r="H1272" i="2"/>
  <c r="H1276" i="2"/>
  <c r="H1266" i="2"/>
  <c r="H1270" i="2"/>
  <c r="H1274" i="2"/>
  <c r="H1278" i="2"/>
  <c r="C1265" i="2"/>
  <c r="C1282" i="2"/>
  <c r="F1282" i="2" s="1"/>
  <c r="B1265" i="2"/>
  <c r="E1265" i="2"/>
  <c r="D1265" i="2"/>
  <c r="C1274" i="2"/>
  <c r="C1266" i="2"/>
  <c r="C1278" i="2"/>
  <c r="C1270" i="2"/>
  <c r="C1271" i="2"/>
  <c r="C1273" i="2"/>
  <c r="C1277" i="2"/>
  <c r="C1276" i="2"/>
  <c r="C1272" i="2"/>
  <c r="C1269" i="2"/>
  <c r="C1279" i="2"/>
  <c r="C1268" i="2"/>
  <c r="C1267" i="2"/>
  <c r="C1275" i="2"/>
  <c r="C1280" i="2"/>
  <c r="E1297" i="2"/>
  <c r="E1289" i="2"/>
  <c r="E1298" i="2"/>
  <c r="E1285" i="2"/>
  <c r="E1293" i="2"/>
  <c r="E1290" i="2"/>
  <c r="E1286" i="2"/>
  <c r="E1294" i="2"/>
  <c r="E1287" i="2"/>
  <c r="E1291" i="2"/>
  <c r="E1295" i="2"/>
  <c r="E1284" i="2"/>
  <c r="E1288" i="2"/>
  <c r="E1292" i="2"/>
  <c r="E1296" i="2"/>
  <c r="B1288" i="2"/>
  <c r="B1297" i="2"/>
  <c r="B1293" i="2"/>
  <c r="D1296" i="2"/>
  <c r="D1292" i="2"/>
  <c r="D1288" i="2"/>
  <c r="D1284" i="2"/>
  <c r="D1293" i="2"/>
  <c r="D1285" i="2"/>
  <c r="B1295" i="2"/>
  <c r="B1291" i="2"/>
  <c r="B1287" i="2"/>
  <c r="D1295" i="2"/>
  <c r="D1291" i="2"/>
  <c r="D1287" i="2"/>
  <c r="D1286" i="2"/>
  <c r="B1292" i="2"/>
  <c r="B1284" i="2"/>
  <c r="D1297" i="2"/>
  <c r="B1289" i="2"/>
  <c r="D1289" i="2"/>
  <c r="B1298" i="2"/>
  <c r="B1294" i="2"/>
  <c r="B1290" i="2"/>
  <c r="B1286" i="2"/>
  <c r="D1298" i="2"/>
  <c r="D1294" i="2"/>
  <c r="D1290" i="2"/>
  <c r="B1285" i="2"/>
  <c r="B1296" i="2"/>
  <c r="F1283" i="2" l="1"/>
  <c r="G1283" i="2"/>
  <c r="H1296" i="2"/>
  <c r="H1285" i="2"/>
  <c r="H1286" i="2"/>
  <c r="H1290" i="2"/>
  <c r="H1294" i="2"/>
  <c r="H1298" i="2"/>
  <c r="H1289" i="2"/>
  <c r="H1284" i="2"/>
  <c r="H1292" i="2"/>
  <c r="H1287" i="2"/>
  <c r="H1291" i="2"/>
  <c r="H1295" i="2"/>
  <c r="H1293" i="2"/>
  <c r="H1297" i="2"/>
  <c r="H1288" i="2"/>
  <c r="C1300" i="2"/>
  <c r="F1300" i="2" s="1"/>
  <c r="D1283" i="2"/>
  <c r="B1283" i="2"/>
  <c r="C1283" i="2"/>
  <c r="E1283" i="2"/>
  <c r="C1291" i="2"/>
  <c r="C1295" i="2"/>
  <c r="C1286" i="2"/>
  <c r="C1294" i="2"/>
  <c r="C1290" i="2"/>
  <c r="C1288" i="2"/>
  <c r="C1297" i="2"/>
  <c r="C1293" i="2"/>
  <c r="C1287" i="2"/>
  <c r="C1292" i="2"/>
  <c r="C1296" i="2"/>
  <c r="C1285" i="2"/>
  <c r="C1289" i="2"/>
  <c r="C1284" i="2"/>
  <c r="C1298" i="2"/>
  <c r="E1308" i="2"/>
  <c r="E1316" i="2"/>
  <c r="E1309" i="2"/>
  <c r="E1304" i="2"/>
  <c r="E1312" i="2"/>
  <c r="E1305" i="2"/>
  <c r="E1313" i="2"/>
  <c r="E1302" i="2"/>
  <c r="E1306" i="2"/>
  <c r="E1310" i="2"/>
  <c r="E1314" i="2"/>
  <c r="E1303" i="2"/>
  <c r="E1307" i="2"/>
  <c r="E1311" i="2"/>
  <c r="E1315" i="2"/>
  <c r="B1306" i="2"/>
  <c r="D1316" i="2"/>
  <c r="B1314" i="2"/>
  <c r="B1308" i="2"/>
  <c r="B1311" i="2"/>
  <c r="D1314" i="2"/>
  <c r="D1310" i="2"/>
  <c r="D1306" i="2"/>
  <c r="D1302" i="2"/>
  <c r="B1312" i="2"/>
  <c r="D1305" i="2"/>
  <c r="B1315" i="2"/>
  <c r="D1311" i="2"/>
  <c r="D1303" i="2"/>
  <c r="D1308" i="2"/>
  <c r="B1310" i="2"/>
  <c r="B1313" i="2"/>
  <c r="B1309" i="2"/>
  <c r="B1305" i="2"/>
  <c r="B1302" i="2"/>
  <c r="D1313" i="2"/>
  <c r="D1312" i="2"/>
  <c r="D1304" i="2"/>
  <c r="B1303" i="2"/>
  <c r="B1304" i="2"/>
  <c r="B1307" i="2"/>
  <c r="D1315" i="2"/>
  <c r="B1316" i="2"/>
  <c r="D1309" i="2"/>
  <c r="D1307" i="2"/>
  <c r="F1301" i="2" l="1"/>
  <c r="G1301" i="2"/>
  <c r="H1316" i="2"/>
  <c r="H1307" i="2"/>
  <c r="H1304" i="2"/>
  <c r="H1303" i="2"/>
  <c r="H1302" i="2"/>
  <c r="H1305" i="2"/>
  <c r="H1309" i="2"/>
  <c r="H1313" i="2"/>
  <c r="H1310" i="2"/>
  <c r="H1315" i="2"/>
  <c r="H1312" i="2"/>
  <c r="H1311" i="2"/>
  <c r="H1308" i="2"/>
  <c r="H1314" i="2"/>
  <c r="H1306" i="2"/>
  <c r="C1318" i="2"/>
  <c r="F1318" i="2" s="1"/>
  <c r="B1301" i="2"/>
  <c r="D1301" i="2"/>
  <c r="E1301" i="2"/>
  <c r="C1301" i="2"/>
  <c r="C1310" i="2"/>
  <c r="C1303" i="2"/>
  <c r="C1306" i="2"/>
  <c r="C1315" i="2"/>
  <c r="C1308" i="2"/>
  <c r="C1307" i="2"/>
  <c r="C1311" i="2"/>
  <c r="C1304" i="2"/>
  <c r="C1309" i="2"/>
  <c r="C1305" i="2"/>
  <c r="C1316" i="2"/>
  <c r="C1314" i="2"/>
  <c r="C1312" i="2"/>
  <c r="C1313" i="2"/>
  <c r="C1302" i="2"/>
  <c r="E1327" i="2"/>
  <c r="E1323" i="2"/>
  <c r="E1331" i="2"/>
  <c r="E1320" i="2"/>
  <c r="E1328" i="2"/>
  <c r="E1324" i="2"/>
  <c r="E1332" i="2"/>
  <c r="E1321" i="2"/>
  <c r="E1325" i="2"/>
  <c r="E1329" i="2"/>
  <c r="E1333" i="2"/>
  <c r="E1322" i="2"/>
  <c r="E1326" i="2"/>
  <c r="E1330" i="2"/>
  <c r="E1334" i="2"/>
  <c r="B1320" i="2"/>
  <c r="D1328" i="2"/>
  <c r="D1320" i="2"/>
  <c r="D1323" i="2"/>
  <c r="D1330" i="2"/>
  <c r="D1333" i="2"/>
  <c r="B1331" i="2"/>
  <c r="B1327" i="2"/>
  <c r="B1323" i="2"/>
  <c r="D1327" i="2"/>
  <c r="B1322" i="2"/>
  <c r="B1333" i="2"/>
  <c r="B1329" i="2"/>
  <c r="D1322" i="2"/>
  <c r="B1332" i="2"/>
  <c r="B1324" i="2"/>
  <c r="B1326" i="2"/>
  <c r="B1321" i="2"/>
  <c r="D1331" i="2"/>
  <c r="B1328" i="2"/>
  <c r="D1332" i="2"/>
  <c r="D1324" i="2"/>
  <c r="D1334" i="2"/>
  <c r="D1325" i="2"/>
  <c r="B1325" i="2"/>
  <c r="D1329" i="2"/>
  <c r="D1321" i="2"/>
  <c r="B1330" i="2"/>
  <c r="D1326" i="2"/>
  <c r="B1334" i="2"/>
  <c r="F1319" i="2" l="1"/>
  <c r="G1319" i="2"/>
  <c r="H1334" i="2"/>
  <c r="H1330" i="2"/>
  <c r="H1325" i="2"/>
  <c r="H1328" i="2"/>
  <c r="H1321" i="2"/>
  <c r="H1326" i="2"/>
  <c r="H1324" i="2"/>
  <c r="H1332" i="2"/>
  <c r="H1329" i="2"/>
  <c r="H1333" i="2"/>
  <c r="H1322" i="2"/>
  <c r="H1323" i="2"/>
  <c r="H1327" i="2"/>
  <c r="H1331" i="2"/>
  <c r="H1320" i="2"/>
  <c r="C1336" i="2"/>
  <c r="F1336" i="2" s="1"/>
  <c r="C1319" i="2"/>
  <c r="E1319" i="2"/>
  <c r="B1319" i="2"/>
  <c r="D1319" i="2"/>
  <c r="C1334" i="2"/>
  <c r="C1320" i="2"/>
  <c r="C1332" i="2"/>
  <c r="C1330" i="2"/>
  <c r="C1323" i="2"/>
  <c r="C1328" i="2"/>
  <c r="C1321" i="2"/>
  <c r="C1333" i="2"/>
  <c r="C1331" i="2"/>
  <c r="C1326" i="2"/>
  <c r="C1324" i="2"/>
  <c r="C1322" i="2"/>
  <c r="C1327" i="2"/>
  <c r="C1325" i="2"/>
  <c r="C1329" i="2"/>
  <c r="E1338" i="2"/>
  <c r="E1346" i="2"/>
  <c r="E1339" i="2"/>
  <c r="E1342" i="2"/>
  <c r="E1350" i="2"/>
  <c r="E1347" i="2"/>
  <c r="E1343" i="2"/>
  <c r="E1351" i="2"/>
  <c r="E1340" i="2"/>
  <c r="E1344" i="2"/>
  <c r="E1348" i="2"/>
  <c r="E1352" i="2"/>
  <c r="E1341" i="2"/>
  <c r="E1345" i="2"/>
  <c r="E1349" i="2"/>
  <c r="D1345" i="2"/>
  <c r="B1349" i="2"/>
  <c r="B1347" i="2"/>
  <c r="B1343" i="2"/>
  <c r="B1344" i="2"/>
  <c r="D1347" i="2"/>
  <c r="D1339" i="2"/>
  <c r="B1350" i="2"/>
  <c r="D1350" i="2"/>
  <c r="D1352" i="2"/>
  <c r="D1348" i="2"/>
  <c r="D1344" i="2"/>
  <c r="D1340" i="2"/>
  <c r="D1349" i="2"/>
  <c r="D1341" i="2"/>
  <c r="B1351" i="2"/>
  <c r="B1339" i="2"/>
  <c r="B1348" i="2"/>
  <c r="B1340" i="2"/>
  <c r="D1351" i="2"/>
  <c r="D1343" i="2"/>
  <c r="B1346" i="2"/>
  <c r="B1342" i="2"/>
  <c r="B1338" i="2"/>
  <c r="B1352" i="2"/>
  <c r="D1338" i="2"/>
  <c r="B1345" i="2"/>
  <c r="B1341" i="2"/>
  <c r="D1342" i="2"/>
  <c r="D1346" i="2"/>
  <c r="F1337" i="2" l="1"/>
  <c r="G1337" i="2"/>
  <c r="H1341" i="2"/>
  <c r="H1345" i="2"/>
  <c r="H1352" i="2"/>
  <c r="H1338" i="2"/>
  <c r="H1342" i="2"/>
  <c r="H1346" i="2"/>
  <c r="H1340" i="2"/>
  <c r="H1348" i="2"/>
  <c r="H1339" i="2"/>
  <c r="H1351" i="2"/>
  <c r="H1350" i="2"/>
  <c r="H1344" i="2"/>
  <c r="H1343" i="2"/>
  <c r="H1347" i="2"/>
  <c r="H1349" i="2"/>
  <c r="C1354" i="2"/>
  <c r="F1354" i="2" s="1"/>
  <c r="C1337" i="2"/>
  <c r="E1337" i="2"/>
  <c r="D1337" i="2"/>
  <c r="B1337" i="2"/>
  <c r="C1346" i="2"/>
  <c r="C1338" i="2"/>
  <c r="C1342" i="2"/>
  <c r="C1348" i="2"/>
  <c r="C1352" i="2"/>
  <c r="C1343" i="2"/>
  <c r="C1349" i="2"/>
  <c r="C1339" i="2"/>
  <c r="C1340" i="2"/>
  <c r="C1344" i="2"/>
  <c r="C1341" i="2"/>
  <c r="C1350" i="2"/>
  <c r="C1345" i="2"/>
  <c r="C1347" i="2"/>
  <c r="C1351" i="2"/>
  <c r="E1365" i="2"/>
  <c r="E1357" i="2"/>
  <c r="E1358" i="2"/>
  <c r="E1361" i="2"/>
  <c r="E1369" i="2"/>
  <c r="E1366" i="2"/>
  <c r="E1362" i="2"/>
  <c r="E1370" i="2"/>
  <c r="E1359" i="2"/>
  <c r="E1363" i="2"/>
  <c r="E1367" i="2"/>
  <c r="E1356" i="2"/>
  <c r="E1360" i="2"/>
  <c r="E1364" i="2"/>
  <c r="E1368" i="2"/>
  <c r="B1364" i="2"/>
  <c r="B1367" i="2"/>
  <c r="B1359" i="2"/>
  <c r="D1363" i="2"/>
  <c r="D1370" i="2"/>
  <c r="D1366" i="2"/>
  <c r="B1357" i="2"/>
  <c r="B1366" i="2"/>
  <c r="B1362" i="2"/>
  <c r="B1369" i="2"/>
  <c r="B1365" i="2"/>
  <c r="B1361" i="2"/>
  <c r="D1365" i="2"/>
  <c r="D1369" i="2"/>
  <c r="B1356" i="2"/>
  <c r="B1363" i="2"/>
  <c r="D1367" i="2"/>
  <c r="B1358" i="2"/>
  <c r="D1362" i="2"/>
  <c r="B1360" i="2"/>
  <c r="B1370" i="2"/>
  <c r="D1357" i="2"/>
  <c r="D1368" i="2"/>
  <c r="D1364" i="2"/>
  <c r="D1360" i="2"/>
  <c r="D1356" i="2"/>
  <c r="D1359" i="2"/>
  <c r="D1358" i="2"/>
  <c r="B1368" i="2"/>
  <c r="D1361" i="2"/>
  <c r="F1355" i="2" l="1"/>
  <c r="G1355" i="2"/>
  <c r="H1368" i="2"/>
  <c r="H1370" i="2"/>
  <c r="H1360" i="2"/>
  <c r="H1358" i="2"/>
  <c r="H1363" i="2"/>
  <c r="H1356" i="2"/>
  <c r="H1361" i="2"/>
  <c r="H1365" i="2"/>
  <c r="H1369" i="2"/>
  <c r="H1362" i="2"/>
  <c r="H1366" i="2"/>
  <c r="H1357" i="2"/>
  <c r="H1359" i="2"/>
  <c r="H1367" i="2"/>
  <c r="H1364" i="2"/>
  <c r="C1372" i="2"/>
  <c r="F1372" i="2" s="1"/>
  <c r="B1355" i="2"/>
  <c r="C1355" i="2"/>
  <c r="E1355" i="2"/>
  <c r="D1355" i="2"/>
  <c r="C1367" i="2"/>
  <c r="C1362" i="2"/>
  <c r="C1363" i="2"/>
  <c r="C1364" i="2"/>
  <c r="C1368" i="2"/>
  <c r="C1360" i="2"/>
  <c r="C1369" i="2"/>
  <c r="C1366" i="2"/>
  <c r="C1357" i="2"/>
  <c r="C1358" i="2"/>
  <c r="C1365" i="2"/>
  <c r="C1370" i="2"/>
  <c r="C1359" i="2"/>
  <c r="C1356" i="2"/>
  <c r="C1361" i="2"/>
  <c r="E1376" i="2"/>
  <c r="E1384" i="2"/>
  <c r="E1377" i="2"/>
  <c r="E1385" i="2"/>
  <c r="E1380" i="2"/>
  <c r="E1388" i="2"/>
  <c r="E1381" i="2"/>
  <c r="E1374" i="2"/>
  <c r="E1378" i="2"/>
  <c r="E1382" i="2"/>
  <c r="E1386" i="2"/>
  <c r="E1375" i="2"/>
  <c r="E1379" i="2"/>
  <c r="E1383" i="2"/>
  <c r="E1387" i="2"/>
  <c r="D1381" i="2"/>
  <c r="D1377" i="2"/>
  <c r="B1381" i="2"/>
  <c r="B1382" i="2"/>
  <c r="B1374" i="2"/>
  <c r="B1384" i="2"/>
  <c r="B1376" i="2"/>
  <c r="D1384" i="2"/>
  <c r="D1376" i="2"/>
  <c r="B1387" i="2"/>
  <c r="D1386" i="2"/>
  <c r="D1382" i="2"/>
  <c r="D1378" i="2"/>
  <c r="D1374" i="2"/>
  <c r="D1387" i="2"/>
  <c r="D1383" i="2"/>
  <c r="D1379" i="2"/>
  <c r="D1375" i="2"/>
  <c r="D1385" i="2"/>
  <c r="B1385" i="2"/>
  <c r="B1377" i="2"/>
  <c r="B1386" i="2"/>
  <c r="B1378" i="2"/>
  <c r="B1380" i="2"/>
  <c r="D1388" i="2"/>
  <c r="D1380" i="2"/>
  <c r="B1383" i="2"/>
  <c r="B1379" i="2"/>
  <c r="B1375" i="2"/>
  <c r="B1388" i="2"/>
  <c r="G1373" i="2" l="1"/>
  <c r="F1373" i="2"/>
  <c r="H1388" i="2"/>
  <c r="H1375" i="2"/>
  <c r="H1379" i="2"/>
  <c r="H1383" i="2"/>
  <c r="H1380" i="2"/>
  <c r="H1378" i="2"/>
  <c r="H1386" i="2"/>
  <c r="H1377" i="2"/>
  <c r="H1385" i="2"/>
  <c r="H1387" i="2"/>
  <c r="H1376" i="2"/>
  <c r="H1384" i="2"/>
  <c r="H1374" i="2"/>
  <c r="H1382" i="2"/>
  <c r="H1381" i="2"/>
  <c r="C1390" i="2"/>
  <c r="F1390" i="2" s="1"/>
  <c r="D1373" i="2"/>
  <c r="B1373" i="2"/>
  <c r="E1373" i="2"/>
  <c r="C1373" i="2"/>
  <c r="C1375" i="2"/>
  <c r="C1382" i="2"/>
  <c r="C1385" i="2"/>
  <c r="C1386" i="2"/>
  <c r="C1381" i="2"/>
  <c r="C1379" i="2"/>
  <c r="C1376" i="2"/>
  <c r="C1388" i="2"/>
  <c r="C1383" i="2"/>
  <c r="C1380" i="2"/>
  <c r="C1387" i="2"/>
  <c r="C1384" i="2"/>
  <c r="C1377" i="2"/>
  <c r="C1378" i="2"/>
  <c r="C1374" i="2"/>
  <c r="E1403" i="2"/>
  <c r="E1395" i="2"/>
  <c r="E1404" i="2"/>
  <c r="E1399" i="2"/>
  <c r="E1396" i="2"/>
  <c r="E1392" i="2"/>
  <c r="E1400" i="2"/>
  <c r="E1393" i="2"/>
  <c r="E1397" i="2"/>
  <c r="E1401" i="2"/>
  <c r="E1405" i="2"/>
  <c r="E1394" i="2"/>
  <c r="E1398" i="2"/>
  <c r="E1402" i="2"/>
  <c r="E1406" i="2"/>
  <c r="B1398" i="2"/>
  <c r="B1405" i="2"/>
  <c r="B1401" i="2"/>
  <c r="B1393" i="2"/>
  <c r="D1405" i="2"/>
  <c r="D1401" i="2"/>
  <c r="D1397" i="2"/>
  <c r="D1393" i="2"/>
  <c r="D1404" i="2"/>
  <c r="B1404" i="2"/>
  <c r="B1400" i="2"/>
  <c r="B1396" i="2"/>
  <c r="B1392" i="2"/>
  <c r="B1402" i="2"/>
  <c r="B1394" i="2"/>
  <c r="B1397" i="2"/>
  <c r="D1403" i="2"/>
  <c r="D1399" i="2"/>
  <c r="D1395" i="2"/>
  <c r="D1406" i="2"/>
  <c r="D1402" i="2"/>
  <c r="D1398" i="2"/>
  <c r="D1394" i="2"/>
  <c r="B1406" i="2"/>
  <c r="B1395" i="2"/>
  <c r="B1399" i="2"/>
  <c r="D1400" i="2"/>
  <c r="D1392" i="2"/>
  <c r="D1396" i="2"/>
  <c r="B1403" i="2"/>
  <c r="G1391" i="2" l="1"/>
  <c r="F1391" i="2"/>
  <c r="H1403" i="2"/>
  <c r="H1399" i="2"/>
  <c r="H1395" i="2"/>
  <c r="H1406" i="2"/>
  <c r="H1397" i="2"/>
  <c r="H1394" i="2"/>
  <c r="H1402" i="2"/>
  <c r="H1392" i="2"/>
  <c r="H1396" i="2"/>
  <c r="H1400" i="2"/>
  <c r="H1404" i="2"/>
  <c r="H1393" i="2"/>
  <c r="H1401" i="2"/>
  <c r="H1405" i="2"/>
  <c r="H1398" i="2"/>
  <c r="C1408" i="2"/>
  <c r="F1408" i="2" s="1"/>
  <c r="C1391" i="2"/>
  <c r="D1391" i="2"/>
  <c r="E1391" i="2"/>
  <c r="B1391" i="2"/>
  <c r="C1400" i="2"/>
  <c r="C1392" i="2"/>
  <c r="C1396" i="2"/>
  <c r="C1406" i="2"/>
  <c r="C1401" i="2"/>
  <c r="C1398" i="2"/>
  <c r="C1404" i="2"/>
  <c r="C1395" i="2"/>
  <c r="C1399" i="2"/>
  <c r="C1405" i="2"/>
  <c r="C1393" i="2"/>
  <c r="C1397" i="2"/>
  <c r="C1402" i="2"/>
  <c r="C1394" i="2"/>
  <c r="C1403" i="2"/>
  <c r="E1414" i="2"/>
  <c r="E1422" i="2"/>
  <c r="E1423" i="2"/>
  <c r="E1410" i="2"/>
  <c r="E1418" i="2"/>
  <c r="E1415" i="2"/>
  <c r="E1411" i="2"/>
  <c r="E1419" i="2"/>
  <c r="E1412" i="2"/>
  <c r="E1416" i="2"/>
  <c r="E1420" i="2"/>
  <c r="E1424" i="2"/>
  <c r="E1413" i="2"/>
  <c r="E1417" i="2"/>
  <c r="E1421" i="2"/>
  <c r="B1422" i="2"/>
  <c r="B1418" i="2"/>
  <c r="B1414" i="2"/>
  <c r="B1410" i="2"/>
  <c r="B1420" i="2"/>
  <c r="B1416" i="2"/>
  <c r="B1412" i="2"/>
  <c r="B1423" i="2"/>
  <c r="B1419" i="2"/>
  <c r="B1415" i="2"/>
  <c r="B1411" i="2"/>
  <c r="B1424" i="2"/>
  <c r="B1421" i="2"/>
  <c r="B1413" i="2"/>
  <c r="B1417" i="2"/>
  <c r="D1414" i="2"/>
  <c r="D1422" i="2"/>
  <c r="D1415" i="2"/>
  <c r="D1423" i="2"/>
  <c r="D1412" i="2"/>
  <c r="D1420" i="2"/>
  <c r="D1413" i="2"/>
  <c r="D1417" i="2"/>
  <c r="D1421" i="2"/>
  <c r="D1410" i="2"/>
  <c r="D1418" i="2"/>
  <c r="D1411" i="2"/>
  <c r="D1419" i="2"/>
  <c r="D1416" i="2"/>
  <c r="D1424" i="2"/>
  <c r="G1409" i="2" l="1"/>
  <c r="F1409" i="2"/>
  <c r="H1417" i="2"/>
  <c r="H1413" i="2"/>
  <c r="H1421" i="2"/>
  <c r="H1424" i="2"/>
  <c r="H1411" i="2"/>
  <c r="H1415" i="2"/>
  <c r="H1419" i="2"/>
  <c r="H1423" i="2"/>
  <c r="H1412" i="2"/>
  <c r="H1416" i="2"/>
  <c r="H1420" i="2"/>
  <c r="H1410" i="2"/>
  <c r="H1414" i="2"/>
  <c r="H1418" i="2"/>
  <c r="H1422" i="2"/>
  <c r="C1409" i="2"/>
  <c r="C1426" i="2"/>
  <c r="F1426" i="2" s="1"/>
  <c r="D1409" i="2"/>
  <c r="E1409" i="2"/>
  <c r="B1409" i="2"/>
  <c r="C1418" i="2"/>
  <c r="C1410" i="2"/>
  <c r="C1422" i="2"/>
  <c r="C1414" i="2"/>
  <c r="C1423" i="2"/>
  <c r="C1417" i="2"/>
  <c r="C1413" i="2"/>
  <c r="C1411" i="2"/>
  <c r="C1416" i="2"/>
  <c r="C1419" i="2"/>
  <c r="C1424" i="2"/>
  <c r="C1412" i="2"/>
  <c r="C1420" i="2"/>
  <c r="C1415" i="2"/>
  <c r="C1421" i="2"/>
  <c r="E1441" i="2"/>
  <c r="E1433" i="2"/>
  <c r="E1434" i="2"/>
  <c r="E1442" i="2"/>
  <c r="E1429" i="2"/>
  <c r="E1437" i="2"/>
  <c r="E1430" i="2"/>
  <c r="E1438" i="2"/>
  <c r="E1431" i="2"/>
  <c r="E1435" i="2"/>
  <c r="E1439" i="2"/>
  <c r="E1428" i="2"/>
  <c r="E1432" i="2"/>
  <c r="E1436" i="2"/>
  <c r="E1440" i="2"/>
  <c r="B1441" i="2"/>
  <c r="B1437" i="2"/>
  <c r="B1433" i="2"/>
  <c r="B1429" i="2"/>
  <c r="D1440" i="2"/>
  <c r="D1436" i="2"/>
  <c r="D1432" i="2"/>
  <c r="D1428" i="2"/>
  <c r="D1441" i="2"/>
  <c r="D1437" i="2"/>
  <c r="D1433" i="2"/>
  <c r="D1429" i="2"/>
  <c r="D1439" i="2"/>
  <c r="D1435" i="2"/>
  <c r="D1431" i="2"/>
  <c r="B1439" i="2"/>
  <c r="B1435" i="2"/>
  <c r="B1431" i="2"/>
  <c r="B1440" i="2"/>
  <c r="B1436" i="2"/>
  <c r="B1432" i="2"/>
  <c r="B1428" i="2"/>
  <c r="B1438" i="2"/>
  <c r="B1434" i="2"/>
  <c r="B1430" i="2"/>
  <c r="D1442" i="2"/>
  <c r="D1438" i="2"/>
  <c r="D1434" i="2"/>
  <c r="D1430" i="2"/>
  <c r="B1442" i="2"/>
  <c r="F1427" i="2" l="1"/>
  <c r="G1427" i="2"/>
  <c r="H1442" i="2"/>
  <c r="H1430" i="2"/>
  <c r="H1434" i="2"/>
  <c r="H1438" i="2"/>
  <c r="H1428" i="2"/>
  <c r="H1432" i="2"/>
  <c r="H1436" i="2"/>
  <c r="H1440" i="2"/>
  <c r="H1431" i="2"/>
  <c r="H1435" i="2"/>
  <c r="H1439" i="2"/>
  <c r="H1429" i="2"/>
  <c r="H1433" i="2"/>
  <c r="H1437" i="2"/>
  <c r="H1441" i="2"/>
  <c r="C1444" i="2"/>
  <c r="F1444" i="2" s="1"/>
  <c r="B1427" i="2"/>
  <c r="C1427" i="2"/>
  <c r="D1427" i="2"/>
  <c r="E1427" i="2"/>
  <c r="C1432" i="2"/>
  <c r="C1435" i="2"/>
  <c r="C1440" i="2"/>
  <c r="C1429" i="2"/>
  <c r="C1434" i="2"/>
  <c r="C1430" i="2"/>
  <c r="C1433" i="2"/>
  <c r="C1437" i="2"/>
  <c r="C1438" i="2"/>
  <c r="C1441" i="2"/>
  <c r="C1442" i="2"/>
  <c r="C1428" i="2"/>
  <c r="C1436" i="2"/>
  <c r="C1439" i="2"/>
  <c r="C1431" i="2"/>
  <c r="E1460" i="2"/>
  <c r="E1452" i="2"/>
  <c r="E1448" i="2"/>
  <c r="E1456" i="2"/>
  <c r="E1453" i="2"/>
  <c r="E1449" i="2"/>
  <c r="E1457" i="2"/>
  <c r="E1446" i="2"/>
  <c r="E1450" i="2"/>
  <c r="E1454" i="2"/>
  <c r="E1458" i="2"/>
  <c r="E1447" i="2"/>
  <c r="E1451" i="2"/>
  <c r="E1455" i="2"/>
  <c r="E1459" i="2"/>
  <c r="B1452" i="2"/>
  <c r="D1456" i="2"/>
  <c r="D1448" i="2"/>
  <c r="B1455" i="2"/>
  <c r="B1451" i="2"/>
  <c r="D1457" i="2"/>
  <c r="D1453" i="2"/>
  <c r="D1449" i="2"/>
  <c r="B1457" i="2"/>
  <c r="B1453" i="2"/>
  <c r="B1458" i="2"/>
  <c r="B1454" i="2"/>
  <c r="B1450" i="2"/>
  <c r="B1446" i="2"/>
  <c r="B1456" i="2"/>
  <c r="B1448" i="2"/>
  <c r="D1460" i="2"/>
  <c r="D1452" i="2"/>
  <c r="B1459" i="2"/>
  <c r="B1447" i="2"/>
  <c r="D1458" i="2"/>
  <c r="D1454" i="2"/>
  <c r="D1459" i="2"/>
  <c r="D1455" i="2"/>
  <c r="D1451" i="2"/>
  <c r="D1447" i="2"/>
  <c r="B1460" i="2"/>
  <c r="B1449" i="2"/>
  <c r="D1446" i="2"/>
  <c r="D1450" i="2"/>
  <c r="G1445" i="2" l="1"/>
  <c r="F1445" i="2"/>
  <c r="H1449" i="2"/>
  <c r="H1460" i="2"/>
  <c r="H1447" i="2"/>
  <c r="H1459" i="2"/>
  <c r="H1448" i="2"/>
  <c r="H1456" i="2"/>
  <c r="H1446" i="2"/>
  <c r="H1450" i="2"/>
  <c r="H1454" i="2"/>
  <c r="H1458" i="2"/>
  <c r="H1453" i="2"/>
  <c r="H1457" i="2"/>
  <c r="H1451" i="2"/>
  <c r="H1455" i="2"/>
  <c r="H1452" i="2"/>
  <c r="C1462" i="2"/>
  <c r="F1462" i="2" s="1"/>
  <c r="C1445" i="2"/>
  <c r="B1445" i="2"/>
  <c r="D1445" i="2"/>
  <c r="E1445" i="2"/>
  <c r="C1446" i="2"/>
  <c r="C1450" i="2"/>
  <c r="C1448" i="2"/>
  <c r="C1454" i="2"/>
  <c r="C1459" i="2"/>
  <c r="C1452" i="2"/>
  <c r="C1447" i="2"/>
  <c r="C1449" i="2"/>
  <c r="C1451" i="2"/>
  <c r="C1457" i="2"/>
  <c r="C1460" i="2"/>
  <c r="C1453" i="2"/>
  <c r="C1455" i="2"/>
  <c r="C1456" i="2"/>
  <c r="C1458" i="2"/>
  <c r="E1471" i="2"/>
  <c r="E1464" i="2"/>
  <c r="E1472" i="2"/>
  <c r="E1467" i="2"/>
  <c r="E1475" i="2"/>
  <c r="E1468" i="2"/>
  <c r="E1476" i="2"/>
  <c r="E1465" i="2"/>
  <c r="E1469" i="2"/>
  <c r="E1473" i="2"/>
  <c r="E1477" i="2"/>
  <c r="E1466" i="2"/>
  <c r="E1470" i="2"/>
  <c r="E1474" i="2"/>
  <c r="E1478" i="2"/>
  <c r="D1472" i="2"/>
  <c r="D1464" i="2"/>
  <c r="B1472" i="2"/>
  <c r="B1464" i="2"/>
  <c r="D1475" i="2"/>
  <c r="D1471" i="2"/>
  <c r="B1475" i="2"/>
  <c r="B1467" i="2"/>
  <c r="D1474" i="2"/>
  <c r="D1466" i="2"/>
  <c r="B1470" i="2"/>
  <c r="D1477" i="2"/>
  <c r="D1473" i="2"/>
  <c r="D1469" i="2"/>
  <c r="D1465" i="2"/>
  <c r="D1476" i="2"/>
  <c r="D1468" i="2"/>
  <c r="B1476" i="2"/>
  <c r="B1468" i="2"/>
  <c r="D1467" i="2"/>
  <c r="B1471" i="2"/>
  <c r="D1478" i="2"/>
  <c r="D1470" i="2"/>
  <c r="B1474" i="2"/>
  <c r="B1466" i="2"/>
  <c r="B1477" i="2"/>
  <c r="B1473" i="2"/>
  <c r="B1469" i="2"/>
  <c r="B1465" i="2"/>
  <c r="B1478" i="2"/>
  <c r="F1463" i="2" l="1"/>
  <c r="G1463" i="2"/>
  <c r="M4" i="2"/>
  <c r="H1478" i="2"/>
  <c r="H1465" i="2"/>
  <c r="H1469" i="2"/>
  <c r="H1473" i="2"/>
  <c r="H1477" i="2"/>
  <c r="H1466" i="2"/>
  <c r="H1474" i="2"/>
  <c r="H1471" i="2"/>
  <c r="H1468" i="2"/>
  <c r="H1476" i="2"/>
  <c r="H1470" i="2"/>
  <c r="H1467" i="2"/>
  <c r="H1475" i="2"/>
  <c r="H1464" i="2"/>
  <c r="H1472" i="2"/>
  <c r="C1463" i="2"/>
  <c r="D1463" i="2"/>
  <c r="L13" i="2" s="1"/>
  <c r="B1463" i="2"/>
  <c r="M27" i="2" s="1"/>
  <c r="E1463" i="2"/>
  <c r="C1470" i="2"/>
  <c r="C1469" i="2"/>
  <c r="C1473" i="2"/>
  <c r="C1465" i="2"/>
  <c r="C1476" i="2"/>
  <c r="C1474" i="2"/>
  <c r="C1466" i="2"/>
  <c r="C1467" i="2"/>
  <c r="C1477" i="2"/>
  <c r="C1478" i="2"/>
  <c r="C1468" i="2"/>
  <c r="C1464" i="2"/>
  <c r="C1475" i="2"/>
  <c r="C1471" i="2"/>
  <c r="C1472" i="2"/>
  <c r="P31" i="2" l="1"/>
  <c r="P33" i="2"/>
  <c r="P29" i="2"/>
  <c r="L22" i="2"/>
  <c r="M6" i="2"/>
  <c r="L27" i="2"/>
  <c r="E71" i="3" s="1"/>
  <c r="F71" i="3" s="1"/>
  <c r="M7" i="2"/>
  <c r="M17" i="2"/>
  <c r="M32" i="2"/>
  <c r="L23" i="2"/>
  <c r="P10" i="2"/>
  <c r="P8" i="2"/>
  <c r="L30" i="2"/>
  <c r="E74" i="3" s="1"/>
  <c r="F74" i="3" s="1"/>
  <c r="P6" i="2"/>
  <c r="P26" i="2"/>
  <c r="M21" i="2"/>
  <c r="L9" i="2"/>
  <c r="P7" i="2"/>
  <c r="P17" i="2"/>
  <c r="P30" i="2"/>
  <c r="L4" i="2"/>
  <c r="L6" i="2"/>
  <c r="L21" i="2"/>
  <c r="M12" i="2"/>
  <c r="M19" i="2"/>
  <c r="L12" i="2"/>
  <c r="M26" i="2"/>
  <c r="M16" i="2"/>
  <c r="M18" i="2"/>
  <c r="M28" i="2"/>
  <c r="M30" i="2"/>
  <c r="M11" i="2"/>
  <c r="L31" i="2"/>
  <c r="E75" i="3" s="1"/>
  <c r="F75" i="3" s="1"/>
  <c r="L20" i="2"/>
  <c r="M20" i="2"/>
  <c r="M33" i="2"/>
  <c r="M13" i="2"/>
  <c r="L5" i="2"/>
  <c r="P27" i="2"/>
  <c r="M9" i="2"/>
  <c r="L16" i="2"/>
  <c r="M15" i="2"/>
  <c r="L11" i="2"/>
  <c r="L7" i="2"/>
  <c r="L15" i="2"/>
  <c r="L26" i="2"/>
  <c r="E70" i="3" s="1"/>
  <c r="F70" i="3" s="1"/>
  <c r="L14" i="2"/>
  <c r="L17" i="2"/>
  <c r="L24" i="2"/>
  <c r="E68" i="3" s="1"/>
  <c r="F68" i="3" s="1"/>
  <c r="M8" i="2"/>
  <c r="L19" i="2"/>
  <c r="M23" i="2"/>
  <c r="M14" i="2"/>
  <c r="P15" i="2"/>
  <c r="M22" i="2"/>
  <c r="L25" i="2"/>
  <c r="E69" i="3" s="1"/>
  <c r="F69" i="3" s="1"/>
  <c r="M5" i="2"/>
  <c r="P11" i="2"/>
  <c r="P21" i="2"/>
  <c r="M31" i="2"/>
  <c r="L29" i="2"/>
  <c r="E73" i="3" s="1"/>
  <c r="F73" i="3" s="1"/>
  <c r="M10" i="2"/>
  <c r="L33" i="2"/>
  <c r="E77" i="3" s="1"/>
  <c r="F77" i="3" s="1"/>
  <c r="M29" i="2"/>
  <c r="L32" i="2"/>
  <c r="E76" i="3" s="1"/>
  <c r="F76" i="3" s="1"/>
  <c r="L10" i="2"/>
  <c r="L28" i="2"/>
  <c r="E72" i="3" s="1"/>
  <c r="F72" i="3" s="1"/>
  <c r="L18" i="2"/>
  <c r="L8" i="2"/>
  <c r="M24" i="2"/>
  <c r="M25" i="2"/>
  <c r="P22" i="2"/>
  <c r="P4" i="2"/>
  <c r="P9" i="2"/>
  <c r="P28" i="2"/>
  <c r="P23" i="2"/>
  <c r="P16" i="2"/>
  <c r="P14" i="2"/>
  <c r="P20" i="2"/>
  <c r="P19" i="2"/>
  <c r="P25" i="2"/>
  <c r="N23" i="2"/>
  <c r="N31" i="2"/>
  <c r="N6" i="2"/>
  <c r="N20" i="2"/>
  <c r="N26" i="2"/>
  <c r="N29" i="2"/>
  <c r="N12" i="2"/>
  <c r="N10" i="2"/>
  <c r="N32" i="2"/>
  <c r="N7" i="2"/>
  <c r="N17" i="2"/>
  <c r="N13" i="2"/>
  <c r="N24" i="2"/>
  <c r="N27" i="2"/>
  <c r="N11" i="2"/>
  <c r="N14" i="2"/>
  <c r="N8" i="2"/>
  <c r="N15" i="2"/>
  <c r="N19" i="2"/>
  <c r="N18" i="2"/>
  <c r="N21" i="2"/>
  <c r="N5" i="2"/>
  <c r="N28" i="2"/>
  <c r="N9" i="2"/>
  <c r="N25" i="2"/>
  <c r="N22" i="2"/>
  <c r="N30" i="2"/>
  <c r="N16" i="2"/>
  <c r="N33" i="2"/>
  <c r="P18" i="2"/>
  <c r="P24" i="2"/>
  <c r="P32" i="2"/>
  <c r="P12" i="2"/>
  <c r="P5" i="2"/>
  <c r="P13" i="2"/>
  <c r="N4" i="2"/>
  <c r="O22" i="2" l="1"/>
  <c r="R22" i="2"/>
  <c r="R5" i="2"/>
  <c r="O5" i="2"/>
  <c r="R15" i="2"/>
  <c r="O15" i="2"/>
  <c r="E67" i="3"/>
  <c r="F67" i="3" s="1"/>
  <c r="R27" i="2"/>
  <c r="O27" i="2"/>
  <c r="R7" i="2"/>
  <c r="O7" i="2"/>
  <c r="E59" i="3"/>
  <c r="F59" i="3" s="1"/>
  <c r="R29" i="2"/>
  <c r="O29" i="2"/>
  <c r="R31" i="2"/>
  <c r="O31" i="2"/>
  <c r="R33" i="2"/>
  <c r="O33" i="2"/>
  <c r="R25" i="2"/>
  <c r="O25" i="2"/>
  <c r="R21" i="2"/>
  <c r="O21" i="2"/>
  <c r="O8" i="2"/>
  <c r="R8" i="2"/>
  <c r="E60" i="3"/>
  <c r="F60" i="3" s="1"/>
  <c r="O24" i="2"/>
  <c r="R24" i="2"/>
  <c r="O32" i="2"/>
  <c r="R32" i="2"/>
  <c r="O26" i="2"/>
  <c r="R26" i="2"/>
  <c r="R23" i="2"/>
  <c r="O23" i="2"/>
  <c r="O16" i="2"/>
  <c r="R16" i="2"/>
  <c r="R9" i="2"/>
  <c r="O9" i="2"/>
  <c r="E61" i="3"/>
  <c r="F61" i="3" s="1"/>
  <c r="O18" i="2"/>
  <c r="R18" i="2"/>
  <c r="O14" i="2"/>
  <c r="R14" i="2"/>
  <c r="E66" i="3"/>
  <c r="F66" i="3" s="1"/>
  <c r="R13" i="2"/>
  <c r="O13" i="2"/>
  <c r="E65" i="3"/>
  <c r="F65" i="3" s="1"/>
  <c r="O10" i="2"/>
  <c r="R10" i="2"/>
  <c r="E62" i="3"/>
  <c r="F62" i="3" s="1"/>
  <c r="O20" i="2"/>
  <c r="R20" i="2"/>
  <c r="O30" i="2"/>
  <c r="R30" i="2"/>
  <c r="O28" i="2"/>
  <c r="R28" i="2"/>
  <c r="R19" i="2"/>
  <c r="O19" i="2"/>
  <c r="R11" i="2"/>
  <c r="O11" i="2"/>
  <c r="E63" i="3"/>
  <c r="F63" i="3" s="1"/>
  <c r="R17" i="2"/>
  <c r="O17" i="2"/>
  <c r="O12" i="2"/>
  <c r="R12" i="2"/>
  <c r="E64" i="3"/>
  <c r="F64" i="3" s="1"/>
  <c r="O6" i="2"/>
  <c r="R6" i="2"/>
  <c r="E58" i="3"/>
  <c r="F58" i="3" s="1"/>
  <c r="O4" i="2"/>
  <c r="R4" i="2"/>
  <c r="S12" i="2" l="1"/>
  <c r="S19" i="2"/>
  <c r="S10" i="2"/>
  <c r="S23" i="2"/>
  <c r="S27" i="2"/>
  <c r="S28" i="2"/>
  <c r="S16" i="2"/>
  <c r="S26" i="2"/>
  <c r="S24" i="2"/>
  <c r="S25" i="2"/>
  <c r="S31" i="2"/>
  <c r="S5" i="2"/>
  <c r="S13" i="2"/>
  <c r="S9" i="2"/>
  <c r="S8" i="2"/>
  <c r="S20" i="2"/>
  <c r="S11" i="2"/>
  <c r="S14" i="2"/>
  <c r="S7" i="2"/>
  <c r="S22" i="2"/>
  <c r="S18" i="2"/>
  <c r="S6" i="2"/>
  <c r="S17" i="2"/>
  <c r="S30" i="2"/>
  <c r="S32" i="2"/>
  <c r="S21" i="2"/>
  <c r="S33" i="2"/>
  <c r="S29" i="2"/>
  <c r="S15" i="2"/>
  <c r="S4" i="2"/>
</calcChain>
</file>

<file path=xl/sharedStrings.xml><?xml version="1.0" encoding="utf-8"?>
<sst xmlns="http://schemas.openxmlformats.org/spreadsheetml/2006/main" count="516" uniqueCount="285">
  <si>
    <t>List Length:</t>
  </si>
  <si>
    <t>Even Number?</t>
  </si>
  <si>
    <t>Modified Team List:</t>
  </si>
  <si>
    <r>
      <t>Matchup orders.  Listing should goes as first N/2 or left side, second half or right side.  First is always Team1(</t>
    </r>
    <r>
      <rPr>
        <b/>
        <sz val="11"/>
        <color rgb="FFFF0000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).  All other teams are "popped" from last into 2nd and the rest pushed down 1 in the order.</t>
    </r>
  </si>
  <si>
    <r>
      <rPr>
        <b/>
        <sz val="14"/>
        <color theme="1"/>
        <rFont val="Calibri"/>
        <family val="2"/>
        <scheme val="minor"/>
      </rPr>
      <t xml:space="preserve"> Team Slots</t>
    </r>
    <r>
      <rPr>
        <sz val="14"/>
        <color theme="1"/>
        <rFont val="Calibri"/>
        <family val="2"/>
        <scheme val="minor"/>
      </rPr>
      <t xml:space="preserve"> (includes BYE if uneven)</t>
    </r>
  </si>
  <si>
    <t>Total Teams:</t>
  </si>
  <si>
    <t>Full List of matchups for this league (for lookups):</t>
  </si>
  <si>
    <t>Copy scores from Matchups here, and then distrubute the win/loss to Standings from here (easier…)</t>
  </si>
  <si>
    <t>END</t>
  </si>
  <si>
    <t>LeftScore</t>
  </si>
  <si>
    <t>RightScore</t>
  </si>
  <si>
    <t>Played?</t>
  </si>
  <si>
    <t>List without Spaces:</t>
  </si>
  <si>
    <t>AutoNumber</t>
  </si>
  <si>
    <t>FaceOff</t>
  </si>
  <si>
    <t>Lscore</t>
  </si>
  <si>
    <t>Rscore</t>
  </si>
  <si>
    <t>=OFFSET(MatchOrdering!$M$27:$P$27,,,MATCH("*",MatchOrdering!$M$27:$M$190,-26))</t>
  </si>
  <si>
    <t>match1</t>
  </si>
  <si>
    <t>Match2</t>
  </si>
  <si>
    <t>Winner</t>
  </si>
  <si>
    <t>t2 vs t4</t>
  </si>
  <si>
    <t>t4 vs t2</t>
  </si>
  <si>
    <t>Fill out up to 20 teams here ====&gt;</t>
  </si>
  <si>
    <t>L</t>
  </si>
  <si>
    <t>Division</t>
  </si>
  <si>
    <t>City/Area</t>
  </si>
  <si>
    <t>Arena</t>
  </si>
  <si>
    <t>General Manager</t>
  </si>
  <si>
    <t>Head Coach</t>
  </si>
  <si>
    <t>Captain</t>
  </si>
  <si>
    <t>Anaheim Ducks</t>
  </si>
  <si>
    <t>Anaheim, CA</t>
  </si>
  <si>
    <t>Honda Center</t>
  </si>
  <si>
    <t>Bob Murray</t>
  </si>
  <si>
    <t>Bruce Boudreau</t>
  </si>
  <si>
    <t>Ryan Getzlaf</t>
  </si>
  <si>
    <t>Calgary Flames</t>
  </si>
  <si>
    <t>Calgary, AB</t>
  </si>
  <si>
    <t>Scotiabank Saddledome</t>
  </si>
  <si>
    <t>Brian Burke (interim)</t>
  </si>
  <si>
    <t>Bob Hartley</t>
  </si>
  <si>
    <t>Mark Giordano</t>
  </si>
  <si>
    <t>Edmonton Oilers</t>
  </si>
  <si>
    <t>Edmonton, AB</t>
  </si>
  <si>
    <t>Rexall Place</t>
  </si>
  <si>
    <t>Craig MacTavish</t>
  </si>
  <si>
    <t>Dallas Eakins</t>
  </si>
  <si>
    <t>Andrew Ference</t>
  </si>
  <si>
    <t>Los Angeles Kings</t>
  </si>
  <si>
    <t>Los Angeles, CA</t>
  </si>
  <si>
    <t>Staples Center</t>
  </si>
  <si>
    <t>Dean Lombardi</t>
  </si>
  <si>
    <t>Darryl Sutter</t>
  </si>
  <si>
    <t>Dustin Brown</t>
  </si>
  <si>
    <t>Phoenix Coyotes</t>
  </si>
  <si>
    <t>Glendale, AZ</t>
  </si>
  <si>
    <t>Jobing.com Arena</t>
  </si>
  <si>
    <t>Don Maloney</t>
  </si>
  <si>
    <t>Dave Tippett</t>
  </si>
  <si>
    <t>Shane Doan</t>
  </si>
  <si>
    <t>San Jose Sharks</t>
  </si>
  <si>
    <t>San Jose, CA</t>
  </si>
  <si>
    <t>SAP Center at San Jose</t>
  </si>
  <si>
    <t>Doug Wilson</t>
  </si>
  <si>
    <t>Todd McLellan</t>
  </si>
  <si>
    <t>Joe Thornton</t>
  </si>
  <si>
    <t>Vancouver Canucks</t>
  </si>
  <si>
    <t>Vancouver, BC</t>
  </si>
  <si>
    <t>Rogers Arena</t>
  </si>
  <si>
    <t>Vacant</t>
  </si>
  <si>
    <t>John Tortorella</t>
  </si>
  <si>
    <t>Henrik Sedin</t>
  </si>
  <si>
    <t>Chicago Blackhawks</t>
  </si>
  <si>
    <t>Chicago, IL</t>
  </si>
  <si>
    <t>United Center</t>
  </si>
  <si>
    <t>Stan Bowman</t>
  </si>
  <si>
    <t>Joel Quenneville</t>
  </si>
  <si>
    <t>Jonathan Toews</t>
  </si>
  <si>
    <t>Colorado Avalanche</t>
  </si>
  <si>
    <t>Denver, CO</t>
  </si>
  <si>
    <t>Pepsi Center</t>
  </si>
  <si>
    <t>Greg Sherman</t>
  </si>
  <si>
    <t>Patrick Roy</t>
  </si>
  <si>
    <t>Gabriel Landeskog</t>
  </si>
  <si>
    <t>Dallas Stars</t>
  </si>
  <si>
    <t>Dallas, TX</t>
  </si>
  <si>
    <t>American Airlines Center</t>
  </si>
  <si>
    <t>Jim Nill</t>
  </si>
  <si>
    <t>Lindy Ruff</t>
  </si>
  <si>
    <t>Jamie Benn</t>
  </si>
  <si>
    <t>Minnesota Wild</t>
  </si>
  <si>
    <t>Saint Paul, MN</t>
  </si>
  <si>
    <t>Xcel Energy Center</t>
  </si>
  <si>
    <t>Chuck Fletcher</t>
  </si>
  <si>
    <t>Mike Yeo</t>
  </si>
  <si>
    <t>Mikko Koivu</t>
  </si>
  <si>
    <t>Nashville Predators</t>
  </si>
  <si>
    <t>Nashville, TN</t>
  </si>
  <si>
    <t>Bridgestone Arena</t>
  </si>
  <si>
    <t>David Poile</t>
  </si>
  <si>
    <t>Shea Weber</t>
  </si>
  <si>
    <t>St. Louis Blues</t>
  </si>
  <si>
    <t>St. Louis, MO</t>
  </si>
  <si>
    <t>Scottrade Center</t>
  </si>
  <si>
    <t>Doug Armstrong</t>
  </si>
  <si>
    <t>Ken Hitchcock</t>
  </si>
  <si>
    <t>David Backes</t>
  </si>
  <si>
    <t>Winnipeg Jets</t>
  </si>
  <si>
    <t>Winnipeg, MB</t>
  </si>
  <si>
    <t>MTS Centre</t>
  </si>
  <si>
    <t>Kevin Cheveldayoff</t>
  </si>
  <si>
    <t>Paul Maurice</t>
  </si>
  <si>
    <t>Andrew Ladd</t>
  </si>
  <si>
    <t>Boston Bruins</t>
  </si>
  <si>
    <t>Boston, MA</t>
  </si>
  <si>
    <t>TD Garden</t>
  </si>
  <si>
    <t>Peter Chiarelli</t>
  </si>
  <si>
    <t>Claude Julien</t>
  </si>
  <si>
    <t>Zdeno Chara</t>
  </si>
  <si>
    <t>Buffalo Sabres</t>
  </si>
  <si>
    <t>Buffalo, NY</t>
  </si>
  <si>
    <t>First Niagara Center</t>
  </si>
  <si>
    <t>Tim Murray</t>
  </si>
  <si>
    <t>Ted Nolan</t>
  </si>
  <si>
    <t>Detroit Red Wings</t>
  </si>
  <si>
    <t>Detroit, MI</t>
  </si>
  <si>
    <t>Joe Louis Arena</t>
  </si>
  <si>
    <t>Ken Holland</t>
  </si>
  <si>
    <t>Mike Babcock</t>
  </si>
  <si>
    <t>Henrik Zetterberg</t>
  </si>
  <si>
    <t>Florida Panthers</t>
  </si>
  <si>
    <t>Sunrise, FL</t>
  </si>
  <si>
    <t>BB&amp;T Center</t>
  </si>
  <si>
    <t>Dale Tallon</t>
  </si>
  <si>
    <t>vacant</t>
  </si>
  <si>
    <t>Ed Jovanovski</t>
  </si>
  <si>
    <t>Montreal Canadiens</t>
  </si>
  <si>
    <t>Montreal, QC</t>
  </si>
  <si>
    <t>Bell Centre</t>
  </si>
  <si>
    <t>Marc Bergevin</t>
  </si>
  <si>
    <t>Michel Therrien</t>
  </si>
  <si>
    <t>Brian Gionta</t>
  </si>
  <si>
    <t>Ottawa Senators</t>
  </si>
  <si>
    <t>Ottawa, ON</t>
  </si>
  <si>
    <t>Canadian Tire Centre</t>
  </si>
  <si>
    <t>Bryan Murray</t>
  </si>
  <si>
    <t>Paul MacLean</t>
  </si>
  <si>
    <t>Jason Spezza</t>
  </si>
  <si>
    <t>Tampa Bay Lightning</t>
  </si>
  <si>
    <t>Tampa, FL</t>
  </si>
  <si>
    <t>Tampa Bay Times Forum</t>
  </si>
  <si>
    <t>Steve Yzerman</t>
  </si>
  <si>
    <t>Jon Cooper</t>
  </si>
  <si>
    <t>Steven Stamkos</t>
  </si>
  <si>
    <t>Toronto Maple Leafs</t>
  </si>
  <si>
    <t>Toronto, ON</t>
  </si>
  <si>
    <t>Air Canada Centre</t>
  </si>
  <si>
    <t>Dave Nonis</t>
  </si>
  <si>
    <t>Randy Carlyle</t>
  </si>
  <si>
    <t>Dion Phaneuf</t>
  </si>
  <si>
    <t>Carolina Hurricanes</t>
  </si>
  <si>
    <t>Raleigh, NC</t>
  </si>
  <si>
    <t>PNC Arena</t>
  </si>
  <si>
    <t>Ron Francis</t>
  </si>
  <si>
    <t>Kirk Muller</t>
  </si>
  <si>
    <t>Eric Staal</t>
  </si>
  <si>
    <t>Columbus Blue Jackets</t>
  </si>
  <si>
    <t>Columbus, OH</t>
  </si>
  <si>
    <t>Nationwide Arena</t>
  </si>
  <si>
    <t>Jarmo Kekalainen</t>
  </si>
  <si>
    <t>Todd Richards</t>
  </si>
  <si>
    <t>New Jersey Devils</t>
  </si>
  <si>
    <t>Newark, NJ</t>
  </si>
  <si>
    <t>Prudential Center</t>
  </si>
  <si>
    <t>Lou Lamoriello</t>
  </si>
  <si>
    <t>Peter DeBoer</t>
  </si>
  <si>
    <t>Bryce Salvador</t>
  </si>
  <si>
    <t>New York Islanders</t>
  </si>
  <si>
    <t>Uniondale, NY</t>
  </si>
  <si>
    <t>Nassau Veterans Memorial Coliseum</t>
  </si>
  <si>
    <t>Garth Snow</t>
  </si>
  <si>
    <t>Jack Capuano</t>
  </si>
  <si>
    <t>John Tavares</t>
  </si>
  <si>
    <t>New York Rangers</t>
  </si>
  <si>
    <t>New York City, NY</t>
  </si>
  <si>
    <t>Madison Square Garden</t>
  </si>
  <si>
    <t>Glen Sather</t>
  </si>
  <si>
    <t>Alain Vigneault</t>
  </si>
  <si>
    <t>Philadelphia Flyers</t>
  </si>
  <si>
    <t>Philadelphia, PA</t>
  </si>
  <si>
    <t>Wells Fargo Center</t>
  </si>
  <si>
    <t>Paul Holmgren</t>
  </si>
  <si>
    <t>Craig Berube</t>
  </si>
  <si>
    <t>Claude Giroux</t>
  </si>
  <si>
    <t>Pittsburgh Penguins</t>
  </si>
  <si>
    <t>Pittsburgh, PA</t>
  </si>
  <si>
    <t>Consol Energy Center</t>
  </si>
  <si>
    <t>Ray Shero</t>
  </si>
  <si>
    <t>Dan Bylsma</t>
  </si>
  <si>
    <t>Sidney Crosby</t>
  </si>
  <si>
    <t>Washington Capitals</t>
  </si>
  <si>
    <t>Washington, DC</t>
  </si>
  <si>
    <t>Verizon Center</t>
  </si>
  <si>
    <t>Alexander Ovechkin</t>
  </si>
  <si>
    <t>Conference</t>
  </si>
  <si>
    <t>Western</t>
  </si>
  <si>
    <t>Pacific</t>
  </si>
  <si>
    <t>Eastern</t>
  </si>
  <si>
    <t>Central</t>
  </si>
  <si>
    <t>Atlantic</t>
  </si>
  <si>
    <t>Metropolitan</t>
  </si>
  <si>
    <t>Team Name</t>
  </si>
  <si>
    <t>Team Abbrv.</t>
  </si>
  <si>
    <t>ANA</t>
  </si>
  <si>
    <t>CGY</t>
  </si>
  <si>
    <t>EDM</t>
  </si>
  <si>
    <t>LAK</t>
  </si>
  <si>
    <t>ARI</t>
  </si>
  <si>
    <t>SJS</t>
  </si>
  <si>
    <t>VAN</t>
  </si>
  <si>
    <t>CHI</t>
  </si>
  <si>
    <t>COL</t>
  </si>
  <si>
    <t>DAL</t>
  </si>
  <si>
    <t>MIN</t>
  </si>
  <si>
    <t>NAS</t>
  </si>
  <si>
    <t>STL</t>
  </si>
  <si>
    <t>WIN</t>
  </si>
  <si>
    <t>BOS</t>
  </si>
  <si>
    <t>BUF</t>
  </si>
  <si>
    <t>DET</t>
  </si>
  <si>
    <t>FLA</t>
  </si>
  <si>
    <t>MON</t>
  </si>
  <si>
    <t>OTT</t>
  </si>
  <si>
    <t>TB</t>
  </si>
  <si>
    <t>TOR</t>
  </si>
  <si>
    <t>CAR</t>
  </si>
  <si>
    <t>CBJ</t>
  </si>
  <si>
    <t>NJD</t>
  </si>
  <si>
    <t>NYI</t>
  </si>
  <si>
    <t>NYR</t>
  </si>
  <si>
    <t>PHI</t>
  </si>
  <si>
    <t>PIT</t>
  </si>
  <si>
    <t>WAS</t>
  </si>
  <si>
    <t>Game#1</t>
  </si>
  <si>
    <t>Game#2</t>
  </si>
  <si>
    <t>Game#3</t>
  </si>
  <si>
    <t>Game#4</t>
  </si>
  <si>
    <t>Game#5</t>
  </si>
  <si>
    <t>Game#6</t>
  </si>
  <si>
    <t>Game#7</t>
  </si>
  <si>
    <t>Game#8</t>
  </si>
  <si>
    <t>Game#9</t>
  </si>
  <si>
    <t>Game#10</t>
  </si>
  <si>
    <t>Game#11</t>
  </si>
  <si>
    <t>Game#12</t>
  </si>
  <si>
    <t>Game#13</t>
  </si>
  <si>
    <t>Game#14</t>
  </si>
  <si>
    <t>Game#15</t>
  </si>
  <si>
    <t>Game#16</t>
  </si>
  <si>
    <t>Game#17</t>
  </si>
  <si>
    <t>Game#18</t>
  </si>
  <si>
    <t>Game#19</t>
  </si>
  <si>
    <t>Game#</t>
  </si>
  <si>
    <t>MAX 30 TEAMS</t>
  </si>
  <si>
    <t>Total Games:</t>
  </si>
  <si>
    <t># of Games:</t>
  </si>
  <si>
    <t>Result</t>
  </si>
  <si>
    <t>Team Stats</t>
  </si>
  <si>
    <t>GF/G</t>
  </si>
  <si>
    <t>GA/G</t>
  </si>
  <si>
    <t>W</t>
  </si>
  <si>
    <t>T/OT</t>
  </si>
  <si>
    <t>Points</t>
  </si>
  <si>
    <t>ROW</t>
  </si>
  <si>
    <t>Rank</t>
  </si>
  <si>
    <t>Row Labels</t>
  </si>
  <si>
    <t>Sum of Rank</t>
  </si>
  <si>
    <t>Sum of Points</t>
  </si>
  <si>
    <t>Sum of GF/G</t>
  </si>
  <si>
    <t>Sum of GA/G</t>
  </si>
  <si>
    <t>Sum of W</t>
  </si>
  <si>
    <t>Sum of L</t>
  </si>
  <si>
    <t>Sum of T/OT</t>
  </si>
  <si>
    <t>Sum of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</si>
</sst>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/>
    <xf numFmtId="0" fontId="5" fillId="0" borderId="0" xfId="0" applyFont="1" applyAlignment="1">
      <alignment vertical="top"/>
    </xf>
    <xf numFmtId="0" fontId="6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3" borderId="0" xfId="0" applyFill="1"/>
    <xf numFmtId="0" fontId="0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7" fillId="0" borderId="0" xfId="0" quotePrefix="1" applyFont="1"/>
    <xf numFmtId="0" fontId="0" fillId="0" borderId="0" xfId="0" applyNumberFormat="1"/>
    <xf numFmtId="0" fontId="0" fillId="4" borderId="0" xfId="0" applyFont="1" applyFill="1"/>
    <xf numFmtId="49" fontId="0" fillId="5" borderId="2" xfId="0" applyNumberFormat="1" applyFill="1" applyBorder="1" applyProtection="1">
      <protection locked="0"/>
    </xf>
    <xf numFmtId="49" fontId="0" fillId="5" borderId="3" xfId="0" applyNumberFormat="1" applyFill="1" applyBorder="1" applyProtection="1">
      <protection locked="0"/>
    </xf>
    <xf numFmtId="49" fontId="0" fillId="5" borderId="4" xfId="0" applyNumberFormat="1" applyFill="1" applyBorder="1" applyProtection="1">
      <protection locked="0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right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49" fontId="0" fillId="5" borderId="5" xfId="0" applyNumberFormat="1" applyFill="1" applyBorder="1" applyProtection="1">
      <protection locked="0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6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1" fillId="0" borderId="1" xfId="0" applyFont="1" applyBorder="1"/>
    <xf numFmtId="0" fontId="9" fillId="0" borderId="0" xfId="0" applyFont="1" applyAlignment="1"/>
    <xf numFmtId="0" fontId="10" fillId="0" borderId="0" xfId="0" applyFont="1" applyAlignment="1">
      <alignment vertical="top" wrapText="1"/>
    </xf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lef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left"/>
    </xf>
    <xf numFmtId="0" fontId="14" fillId="0" borderId="0" xfId="0" applyFont="1"/>
    <xf numFmtId="2" fontId="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6">
    <dxf>
      <numFmt numFmtId="2" formatCode="0.0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Michal Mankowski" refreshedDate="41758.72419050926" createdVersion="4" refreshedVersion="4" minRefreshableVersion="3" recordCount="30">
  <cacheSource type="worksheet">
    <worksheetSource ref="K3:S33" sheet="MatchUps"/>
  </cacheSource>
  <cacheFields count="9">
    <cacheField name="Team Stats" numFmtId="0">
      <sharedItems count="30">
        <s v="ANA"/>
        <s v="CGY"/>
        <s v="EDM"/>
        <s v="LAK"/>
        <s v="ARI"/>
        <s v="SJS"/>
        <s v="VAN"/>
        <s v="CHI"/>
        <s v="COL"/>
        <s v="DAL"/>
        <s v="MIN"/>
        <s v="NAS"/>
        <s v="STL"/>
        <s v="WIN"/>
        <s v="BOS"/>
        <s v="BUF"/>
        <s v="DET"/>
        <s v="FLA"/>
        <s v="MON"/>
        <s v="OTT"/>
        <s v="TB"/>
        <s v="TOR"/>
        <s v="CAR"/>
        <s v="CBJ"/>
        <s v="NJD"/>
        <s v="NYI"/>
        <s v="NYR"/>
        <s v="PHI"/>
        <s v="PIT"/>
        <s v="WAS"/>
      </sharedItems>
    </cacheField>
    <cacheField name="GF/G" numFmtId="2">
      <sharedItems containsSemiMixedTypes="0" containsString="0" containsNumber="1" minValue="2.5975609756097562" maxValue="3.4146341463414633"/>
    </cacheField>
    <cacheField name="GA/G" numFmtId="2">
      <sharedItems containsSemiMixedTypes="0" containsString="0" containsNumber="1" minValue="2.6585365853658538" maxValue="3.6219512195121952"/>
    </cacheField>
    <cacheField name="W" numFmtId="0">
      <sharedItems containsSemiMixedTypes="0" containsString="0" containsNumber="1" containsInteger="1" minValue="26" maxValue="46"/>
    </cacheField>
    <cacheField name="L" numFmtId="0">
      <sharedItems containsSemiMixedTypes="0" containsString="0" containsNumber="1" containsInteger="1" minValue="23" maxValue="46"/>
    </cacheField>
    <cacheField name="T/OT" numFmtId="0">
      <sharedItems containsSemiMixedTypes="0" containsString="0" containsNumber="1" containsInteger="1" minValue="7" maxValue="18"/>
    </cacheField>
    <cacheField name="ROW" numFmtId="0">
      <sharedItems containsNonDate="0" containsString="0" containsBlank="1"/>
    </cacheField>
    <cacheField name="Points" numFmtId="0">
      <sharedItems containsSemiMixedTypes="0" containsString="0" containsNumber="1" containsInteger="1" minValue="62" maxValue="105"/>
    </cacheField>
    <cacheField name="Rank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.8536585365853657"/>
    <n v="2.975609756097561"/>
    <n v="38"/>
    <n v="37"/>
    <n v="7"/>
    <m/>
    <n v="83"/>
    <n v="12"/>
  </r>
  <r>
    <x v="1"/>
    <n v="2.9390243902439024"/>
    <n v="3.4512195121951219"/>
    <n v="35"/>
    <n v="39"/>
    <n v="8"/>
    <m/>
    <n v="78"/>
    <n v="23"/>
  </r>
  <r>
    <x v="2"/>
    <n v="3.0121951219512195"/>
    <n v="3.2195121951219514"/>
    <n v="32"/>
    <n v="38"/>
    <n v="12"/>
    <m/>
    <n v="76"/>
    <n v="25"/>
  </r>
  <r>
    <x v="3"/>
    <n v="3.1097560975609757"/>
    <n v="3.475609756097561"/>
    <n v="30"/>
    <n v="36"/>
    <n v="16"/>
    <m/>
    <n v="76"/>
    <n v="25"/>
  </r>
  <r>
    <x v="4"/>
    <n v="3.4146341463414633"/>
    <n v="2.6585365853658538"/>
    <n v="46"/>
    <n v="23"/>
    <n v="13"/>
    <m/>
    <n v="105"/>
    <n v="1"/>
  </r>
  <r>
    <x v="5"/>
    <n v="3.1097560975609757"/>
    <n v="3.2682926829268291"/>
    <n v="32"/>
    <n v="36"/>
    <n v="14"/>
    <m/>
    <n v="78"/>
    <n v="23"/>
  </r>
  <r>
    <x v="6"/>
    <n v="3.2317073170731709"/>
    <n v="3.2926829268292681"/>
    <n v="33"/>
    <n v="36"/>
    <n v="13"/>
    <m/>
    <n v="79"/>
    <n v="20"/>
  </r>
  <r>
    <x v="7"/>
    <n v="3.0609756097560976"/>
    <n v="2.9512195121951219"/>
    <n v="37"/>
    <n v="37"/>
    <n v="8"/>
    <m/>
    <n v="82"/>
    <n v="15"/>
  </r>
  <r>
    <x v="8"/>
    <n v="3.0609756097560976"/>
    <n v="2.7926829268292681"/>
    <n v="35"/>
    <n v="32"/>
    <n v="15"/>
    <m/>
    <n v="85"/>
    <n v="7"/>
  </r>
  <r>
    <x v="9"/>
    <n v="3.1951219512195124"/>
    <n v="2.9878048780487805"/>
    <n v="39"/>
    <n v="33"/>
    <n v="10"/>
    <m/>
    <n v="88"/>
    <n v="5"/>
  </r>
  <r>
    <x v="10"/>
    <n v="3"/>
    <n v="2.9512195121951219"/>
    <n v="35"/>
    <n v="35"/>
    <n v="12"/>
    <m/>
    <n v="82"/>
    <n v="15"/>
  </r>
  <r>
    <x v="11"/>
    <n v="3.1951219512195124"/>
    <n v="3.0975609756097562"/>
    <n v="39"/>
    <n v="36"/>
    <n v="7"/>
    <m/>
    <n v="85"/>
    <n v="7"/>
  </r>
  <r>
    <x v="12"/>
    <n v="3.1829268292682928"/>
    <n v="2.8780487804878048"/>
    <n v="36"/>
    <n v="33"/>
    <n v="13"/>
    <m/>
    <n v="85"/>
    <n v="7"/>
  </r>
  <r>
    <x v="13"/>
    <n v="2.6951219512195124"/>
    <n v="3.6219512195121952"/>
    <n v="26"/>
    <n v="46"/>
    <n v="10"/>
    <m/>
    <n v="62"/>
    <n v="30"/>
  </r>
  <r>
    <x v="14"/>
    <n v="2.6829268292682928"/>
    <n v="3.2926829268292681"/>
    <n v="29"/>
    <n v="41"/>
    <n v="12"/>
    <m/>
    <n v="70"/>
    <n v="28"/>
  </r>
  <r>
    <x v="15"/>
    <n v="3.1341463414634148"/>
    <n v="3.0853658536585367"/>
    <n v="33"/>
    <n v="34"/>
    <n v="15"/>
    <m/>
    <n v="81"/>
    <n v="17"/>
  </r>
  <r>
    <x v="16"/>
    <n v="3.0121951219512195"/>
    <n v="2.9512195121951219"/>
    <n v="36"/>
    <n v="37"/>
    <n v="9"/>
    <m/>
    <n v="81"/>
    <n v="17"/>
  </r>
  <r>
    <x v="17"/>
    <n v="2.9268292682926829"/>
    <n v="2.7439024390243905"/>
    <n v="36"/>
    <n v="28"/>
    <n v="18"/>
    <m/>
    <n v="90"/>
    <n v="4"/>
  </r>
  <r>
    <x v="18"/>
    <n v="3.0609756097560976"/>
    <n v="3.1097560975609757"/>
    <n v="33"/>
    <n v="36"/>
    <n v="13"/>
    <m/>
    <n v="79"/>
    <n v="20"/>
  </r>
  <r>
    <x v="19"/>
    <n v="3.1829268292682928"/>
    <n v="2.8048780487804876"/>
    <n v="34"/>
    <n v="31"/>
    <n v="17"/>
    <m/>
    <n v="85"/>
    <n v="7"/>
  </r>
  <r>
    <x v="20"/>
    <n v="3.1707317073170733"/>
    <n v="2.8658536585365852"/>
    <n v="34"/>
    <n v="37"/>
    <n v="11"/>
    <m/>
    <n v="79"/>
    <n v="20"/>
  </r>
  <r>
    <x v="21"/>
    <n v="2.5975609756097562"/>
    <n v="3.2073170731707319"/>
    <n v="31"/>
    <n v="42"/>
    <n v="9"/>
    <m/>
    <n v="71"/>
    <n v="27"/>
  </r>
  <r>
    <x v="22"/>
    <n v="2.7195121951219514"/>
    <n v="3.1463414634146343"/>
    <n v="30"/>
    <n v="43"/>
    <n v="9"/>
    <m/>
    <n v="69"/>
    <n v="29"/>
  </r>
  <r>
    <x v="23"/>
    <n v="3.1829268292682928"/>
    <n v="2.7682926829268291"/>
    <n v="41"/>
    <n v="26"/>
    <n v="15"/>
    <m/>
    <n v="97"/>
    <n v="2"/>
  </r>
  <r>
    <x v="24"/>
    <n v="3.2682926829268291"/>
    <n v="3.1219512195121952"/>
    <n v="35"/>
    <n v="34"/>
    <n v="13"/>
    <m/>
    <n v="83"/>
    <n v="12"/>
  </r>
  <r>
    <x v="25"/>
    <n v="3.2439024390243905"/>
    <n v="3.2073170731707319"/>
    <n v="36"/>
    <n v="37"/>
    <n v="9"/>
    <m/>
    <n v="81"/>
    <n v="17"/>
  </r>
  <r>
    <x v="26"/>
    <n v="3.3902439024390243"/>
    <n v="3.3780487804878048"/>
    <n v="37"/>
    <n v="31"/>
    <n v="14"/>
    <m/>
    <n v="88"/>
    <n v="5"/>
  </r>
  <r>
    <x v="27"/>
    <n v="3.0121951219512195"/>
    <n v="2.9146341463414633"/>
    <n v="37"/>
    <n v="36"/>
    <n v="9"/>
    <m/>
    <n v="83"/>
    <n v="12"/>
  </r>
  <r>
    <x v="28"/>
    <n v="3.024390243902439"/>
    <n v="2.9024390243902438"/>
    <n v="38"/>
    <n v="36"/>
    <n v="8"/>
    <m/>
    <n v="84"/>
    <n v="11"/>
  </r>
  <r>
    <x v="29"/>
    <n v="3.2804878048780486"/>
    <n v="2.8292682926829267"/>
    <n v="44"/>
    <n v="31"/>
    <n v="7"/>
    <m/>
    <n v="9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V3:AD33" firstHeaderRow="0" firstDataRow="1" firstDataCol="1"/>
  <pivotFields count="9">
    <pivotField axis="axisRow" showAll="0" sortType="descending">
      <items count="31">
        <item x="18"/>
        <item x="0"/>
        <item x="4"/>
        <item x="14"/>
        <item x="15"/>
        <item x="22"/>
        <item x="23"/>
        <item x="1"/>
        <item x="7"/>
        <item x="8"/>
        <item x="9"/>
        <item x="16"/>
        <item x="2"/>
        <item x="17"/>
        <item x="3"/>
        <item x="10"/>
        <item x="11"/>
        <item x="24"/>
        <item x="25"/>
        <item x="26"/>
        <item x="19"/>
        <item x="27"/>
        <item x="28"/>
        <item x="5"/>
        <item x="12"/>
        <item x="20"/>
        <item x="21"/>
        <item x="6"/>
        <item x="29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2" showAll="0"/>
    <pivotField dataField="1" numFmtId="2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0">
    <i>
      <x v="2"/>
    </i>
    <i>
      <x v="6"/>
    </i>
    <i>
      <x v="28"/>
    </i>
    <i>
      <x v="13"/>
    </i>
    <i>
      <x v="19"/>
    </i>
    <i>
      <x v="10"/>
    </i>
    <i>
      <x v="20"/>
    </i>
    <i>
      <x v="9"/>
    </i>
    <i>
      <x v="24"/>
    </i>
    <i>
      <x v="16"/>
    </i>
    <i>
      <x v="22"/>
    </i>
    <i>
      <x v="21"/>
    </i>
    <i>
      <x v="17"/>
    </i>
    <i>
      <x v="1"/>
    </i>
    <i>
      <x v="8"/>
    </i>
    <i>
      <x v="15"/>
    </i>
    <i>
      <x v="11"/>
    </i>
    <i>
      <x v="4"/>
    </i>
    <i>
      <x v="18"/>
    </i>
    <i>
      <x v="25"/>
    </i>
    <i>
      <x v="27"/>
    </i>
    <i>
      <x/>
    </i>
    <i>
      <x v="7"/>
    </i>
    <i>
      <x v="23"/>
    </i>
    <i>
      <x v="12"/>
    </i>
    <i>
      <x v="14"/>
    </i>
    <i>
      <x v="26"/>
    </i>
    <i>
      <x v="3"/>
    </i>
    <i>
      <x v="5"/>
    </i>
    <i>
      <x v="29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Rank" fld="8" baseField="0" baseItem="0"/>
    <dataField name="Sum of Points" fld="7" baseField="0" baseItem="0"/>
    <dataField name="Sum of GF/G" fld="1" baseField="0" baseItem="0"/>
    <dataField name="Sum of GA/G" fld="2" baseField="0" baseItem="0"/>
    <dataField name="Sum of W" fld="3" baseField="0" baseItem="0"/>
    <dataField name="Sum of L" fld="4" baseField="0" baseItem="0"/>
    <dataField name="Sum of T/OT" fld="5" baseField="0" baseItem="0"/>
    <dataField name="Sum of ROW" fld="6" baseField="0" baseItem="0"/>
  </dataFields>
  <formats count="1">
    <format dxfId="0">
      <pivotArea collapsedLevelsAreSubtotals="1" fieldPosition="0">
        <references count="2">
          <reference field="4294967294" count="2" selected="0">
            <x v="2"/>
            <x v="3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"/>
  <sheetViews>
    <sheetView workbookViewId="0">
      <selection activeCell="E16" sqref="E16"/>
    </sheetView>
  </sheetViews>
  <sheetFormatPr defaultRowHeight="15" x14ac:dyDescent="0.25"/>
  <cols>
    <col min="1" max="1" width="21" customWidth="1"/>
    <col min="2" max="2" width="27.140625" customWidth="1"/>
    <col min="3" max="3" width="14.7109375" customWidth="1"/>
    <col min="5" max="5" width="21.85546875" customWidth="1"/>
    <col min="6" max="6" width="18.140625" customWidth="1"/>
  </cols>
  <sheetData>
    <row r="1" spans="1:6" x14ac:dyDescent="0.25">
      <c r="A1" s="40" t="s">
        <v>23</v>
      </c>
      <c r="B1" s="34" t="s">
        <v>214</v>
      </c>
      <c r="C1" s="37" t="s">
        <v>0</v>
      </c>
      <c r="E1" s="37" t="s">
        <v>2</v>
      </c>
      <c r="F1" s="38" t="str">
        <f>IF(ROW(B1)&lt;=$C$2,B1,IF(AND(ROW(B1) = $C$6,$C$5 = 0),"BYESLOT",""))</f>
        <v>ANA</v>
      </c>
    </row>
    <row r="2" spans="1:6" x14ac:dyDescent="0.25">
      <c r="A2" s="40"/>
      <c r="B2" s="35" t="s">
        <v>215</v>
      </c>
      <c r="C2" s="37">
        <f>COUNTIF(B1:B30,"*")</f>
        <v>30</v>
      </c>
      <c r="E2" s="37"/>
      <c r="F2" s="38" t="str">
        <f t="shared" ref="F2:F30" si="0">IF(ROW(B2)&lt;=$C$2,B2,IF(AND(ROW(B2) = $C$6,$C$5 = 0),"BYESLOT",""))</f>
        <v>CGY</v>
      </c>
    </row>
    <row r="3" spans="1:6" x14ac:dyDescent="0.25">
      <c r="A3" s="40"/>
      <c r="B3" s="35" t="s">
        <v>216</v>
      </c>
      <c r="C3" s="37"/>
      <c r="E3" s="37"/>
      <c r="F3" s="38" t="str">
        <f t="shared" si="0"/>
        <v>EDM</v>
      </c>
    </row>
    <row r="4" spans="1:6" x14ac:dyDescent="0.25">
      <c r="B4" s="35" t="s">
        <v>217</v>
      </c>
      <c r="C4" s="37" t="s">
        <v>1</v>
      </c>
      <c r="E4" s="37"/>
      <c r="F4" s="38" t="str">
        <f t="shared" si="0"/>
        <v>LAK</v>
      </c>
    </row>
    <row r="5" spans="1:6" x14ac:dyDescent="0.25">
      <c r="B5" s="35" t="s">
        <v>218</v>
      </c>
      <c r="C5" s="39">
        <f>IF(NOT(MOD(C2,2)),1,0)</f>
        <v>1</v>
      </c>
      <c r="E5" s="37"/>
      <c r="F5" s="38" t="str">
        <f t="shared" si="0"/>
        <v>ARI</v>
      </c>
    </row>
    <row r="6" spans="1:6" x14ac:dyDescent="0.25">
      <c r="B6" s="35" t="s">
        <v>219</v>
      </c>
      <c r="C6" s="37">
        <f>IF(C5=0,C2+1,C2)</f>
        <v>30</v>
      </c>
      <c r="E6" s="37"/>
      <c r="F6" s="38" t="str">
        <f t="shared" si="0"/>
        <v>SJS</v>
      </c>
    </row>
    <row r="7" spans="1:6" x14ac:dyDescent="0.25">
      <c r="B7" s="35" t="s">
        <v>220</v>
      </c>
      <c r="E7" s="37"/>
      <c r="F7" s="38" t="str">
        <f t="shared" si="0"/>
        <v>VAN</v>
      </c>
    </row>
    <row r="8" spans="1:6" x14ac:dyDescent="0.25">
      <c r="B8" s="35" t="s">
        <v>221</v>
      </c>
      <c r="E8" s="37"/>
      <c r="F8" s="38" t="str">
        <f t="shared" si="0"/>
        <v>CHI</v>
      </c>
    </row>
    <row r="9" spans="1:6" x14ac:dyDescent="0.25">
      <c r="B9" s="35" t="s">
        <v>222</v>
      </c>
      <c r="E9" s="37"/>
      <c r="F9" s="38" t="str">
        <f t="shared" si="0"/>
        <v>COL</v>
      </c>
    </row>
    <row r="10" spans="1:6" x14ac:dyDescent="0.25">
      <c r="B10" s="35" t="s">
        <v>223</v>
      </c>
      <c r="E10" s="37"/>
      <c r="F10" s="38" t="str">
        <f t="shared" si="0"/>
        <v>DAL</v>
      </c>
    </row>
    <row r="11" spans="1:6" x14ac:dyDescent="0.25">
      <c r="B11" s="35" t="s">
        <v>224</v>
      </c>
      <c r="E11" s="37"/>
      <c r="F11" s="38" t="str">
        <f t="shared" si="0"/>
        <v>MIN</v>
      </c>
    </row>
    <row r="12" spans="1:6" x14ac:dyDescent="0.25">
      <c r="B12" s="35" t="s">
        <v>225</v>
      </c>
      <c r="E12" s="37"/>
      <c r="F12" s="38" t="str">
        <f t="shared" si="0"/>
        <v>NAS</v>
      </c>
    </row>
    <row r="13" spans="1:6" x14ac:dyDescent="0.25">
      <c r="B13" s="35" t="s">
        <v>226</v>
      </c>
      <c r="E13" s="37"/>
      <c r="F13" s="38" t="str">
        <f t="shared" si="0"/>
        <v>STL</v>
      </c>
    </row>
    <row r="14" spans="1:6" x14ac:dyDescent="0.25">
      <c r="B14" s="35" t="s">
        <v>227</v>
      </c>
      <c r="E14" s="37"/>
      <c r="F14" s="38" t="str">
        <f t="shared" si="0"/>
        <v>WIN</v>
      </c>
    </row>
    <row r="15" spans="1:6" x14ac:dyDescent="0.25">
      <c r="B15" s="35" t="s">
        <v>228</v>
      </c>
      <c r="E15" s="37"/>
      <c r="F15" s="38" t="str">
        <f t="shared" si="0"/>
        <v>BOS</v>
      </c>
    </row>
    <row r="16" spans="1:6" x14ac:dyDescent="0.25">
      <c r="B16" s="35" t="s">
        <v>229</v>
      </c>
      <c r="E16" s="37"/>
      <c r="F16" s="38" t="str">
        <f t="shared" si="0"/>
        <v>BUF</v>
      </c>
    </row>
    <row r="17" spans="2:6" x14ac:dyDescent="0.25">
      <c r="B17" s="35" t="s">
        <v>230</v>
      </c>
      <c r="E17" s="37"/>
      <c r="F17" s="38" t="str">
        <f t="shared" si="0"/>
        <v>DET</v>
      </c>
    </row>
    <row r="18" spans="2:6" x14ac:dyDescent="0.25">
      <c r="B18" s="35" t="s">
        <v>231</v>
      </c>
      <c r="E18" s="37"/>
      <c r="F18" s="38" t="str">
        <f t="shared" si="0"/>
        <v>FLA</v>
      </c>
    </row>
    <row r="19" spans="2:6" x14ac:dyDescent="0.25">
      <c r="B19" s="35" t="s">
        <v>232</v>
      </c>
      <c r="E19" s="37"/>
      <c r="F19" s="38" t="str">
        <f t="shared" si="0"/>
        <v>MON</v>
      </c>
    </row>
    <row r="20" spans="2:6" s="14" customFormat="1" x14ac:dyDescent="0.25">
      <c r="B20" s="47" t="s">
        <v>233</v>
      </c>
      <c r="E20" s="37"/>
      <c r="F20" s="38" t="str">
        <f t="shared" si="0"/>
        <v>OTT</v>
      </c>
    </row>
    <row r="21" spans="2:6" s="14" customFormat="1" x14ac:dyDescent="0.25">
      <c r="B21" s="47" t="s">
        <v>234</v>
      </c>
      <c r="E21" s="37"/>
      <c r="F21" s="38" t="str">
        <f t="shared" si="0"/>
        <v>TB</v>
      </c>
    </row>
    <row r="22" spans="2:6" s="14" customFormat="1" x14ac:dyDescent="0.25">
      <c r="B22" s="47" t="s">
        <v>235</v>
      </c>
      <c r="E22" s="37"/>
      <c r="F22" s="38" t="str">
        <f t="shared" si="0"/>
        <v>TOR</v>
      </c>
    </row>
    <row r="23" spans="2:6" s="14" customFormat="1" x14ac:dyDescent="0.25">
      <c r="B23" s="47" t="s">
        <v>236</v>
      </c>
      <c r="E23" s="37"/>
      <c r="F23" s="38" t="str">
        <f t="shared" si="0"/>
        <v>CAR</v>
      </c>
    </row>
    <row r="24" spans="2:6" s="14" customFormat="1" x14ac:dyDescent="0.25">
      <c r="B24" s="47" t="s">
        <v>237</v>
      </c>
      <c r="E24" s="37"/>
      <c r="F24" s="38" t="str">
        <f t="shared" si="0"/>
        <v>CBJ</v>
      </c>
    </row>
    <row r="25" spans="2:6" s="14" customFormat="1" x14ac:dyDescent="0.25">
      <c r="B25" s="47" t="s">
        <v>238</v>
      </c>
      <c r="E25" s="37"/>
      <c r="F25" s="38" t="str">
        <f t="shared" si="0"/>
        <v>NJD</v>
      </c>
    </row>
    <row r="26" spans="2:6" s="14" customFormat="1" x14ac:dyDescent="0.25">
      <c r="B26" s="47" t="s">
        <v>239</v>
      </c>
      <c r="E26" s="37"/>
      <c r="F26" s="38" t="str">
        <f t="shared" si="0"/>
        <v>NYI</v>
      </c>
    </row>
    <row r="27" spans="2:6" s="14" customFormat="1" x14ac:dyDescent="0.25">
      <c r="B27" s="47" t="s">
        <v>240</v>
      </c>
      <c r="E27" s="37"/>
      <c r="F27" s="38" t="str">
        <f t="shared" si="0"/>
        <v>NYR</v>
      </c>
    </row>
    <row r="28" spans="2:6" s="14" customFormat="1" x14ac:dyDescent="0.25">
      <c r="B28" s="47" t="s">
        <v>241</v>
      </c>
      <c r="E28" s="37"/>
      <c r="F28" s="38" t="str">
        <f t="shared" si="0"/>
        <v>PHI</v>
      </c>
    </row>
    <row r="29" spans="2:6" s="14" customFormat="1" x14ac:dyDescent="0.25">
      <c r="B29" s="47" t="s">
        <v>242</v>
      </c>
      <c r="E29" s="37"/>
      <c r="F29" s="38" t="str">
        <f t="shared" si="0"/>
        <v>PIT</v>
      </c>
    </row>
    <row r="30" spans="2:6" ht="15.75" thickBot="1" x14ac:dyDescent="0.3">
      <c r="B30" s="36" t="s">
        <v>243</v>
      </c>
      <c r="E30" s="37"/>
      <c r="F30" s="38" t="str">
        <f t="shared" si="0"/>
        <v>WAS</v>
      </c>
    </row>
    <row r="31" spans="2:6" x14ac:dyDescent="0.25">
      <c r="B31" s="2"/>
    </row>
    <row r="32" spans="2:6" x14ac:dyDescent="0.25">
      <c r="B32" s="1" t="s">
        <v>264</v>
      </c>
    </row>
  </sheetData>
  <sheetProtection selectLockedCells="1"/>
  <mergeCells count="1">
    <mergeCell ref="A1:A3"/>
  </mergeCells>
  <conditionalFormatting sqref="B1:B30">
    <cfRule type="expression" dxfId="35" priority="1">
      <formula>LEN($B1)&lt;1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" sqref="D2:D31"/>
    </sheetView>
  </sheetViews>
  <sheetFormatPr defaultRowHeight="15" x14ac:dyDescent="0.25"/>
  <cols>
    <col min="1" max="1" width="11.28515625" style="24" bestFit="1" customWidth="1"/>
    <col min="2" max="2" width="12.7109375" style="24" bestFit="1" customWidth="1"/>
    <col min="3" max="3" width="21.42578125" style="24" bestFit="1" customWidth="1"/>
    <col min="4" max="4" width="13.42578125" style="24" bestFit="1" customWidth="1"/>
    <col min="5" max="5" width="16.85546875" style="24" bestFit="1" customWidth="1"/>
    <col min="6" max="6" width="34.28515625" style="24" bestFit="1" customWidth="1"/>
    <col min="7" max="7" width="19.85546875" style="24" bestFit="1" customWidth="1"/>
    <col min="8" max="8" width="16.140625" style="24" bestFit="1" customWidth="1"/>
    <col min="9" max="9" width="19.140625" style="24" bestFit="1" customWidth="1"/>
  </cols>
  <sheetData>
    <row r="1" spans="1:9" x14ac:dyDescent="0.25">
      <c r="A1" s="44" t="s">
        <v>205</v>
      </c>
      <c r="B1" s="44" t="s">
        <v>25</v>
      </c>
      <c r="C1" s="44" t="s">
        <v>212</v>
      </c>
      <c r="D1" s="44" t="s">
        <v>213</v>
      </c>
      <c r="E1" s="44" t="s">
        <v>26</v>
      </c>
      <c r="F1" s="44" t="s">
        <v>27</v>
      </c>
      <c r="G1" s="44" t="s">
        <v>28</v>
      </c>
      <c r="H1" s="44" t="s">
        <v>29</v>
      </c>
      <c r="I1" s="44" t="s">
        <v>30</v>
      </c>
    </row>
    <row r="2" spans="1:9" x14ac:dyDescent="0.25">
      <c r="A2" s="45" t="s">
        <v>206</v>
      </c>
      <c r="B2" s="45" t="s">
        <v>207</v>
      </c>
      <c r="C2" s="45" t="s">
        <v>31</v>
      </c>
      <c r="D2" s="45" t="s">
        <v>214</v>
      </c>
      <c r="E2" s="46" t="s">
        <v>32</v>
      </c>
      <c r="F2" s="45" t="s">
        <v>33</v>
      </c>
      <c r="G2" s="45" t="s">
        <v>34</v>
      </c>
      <c r="H2" s="45" t="s">
        <v>35</v>
      </c>
      <c r="I2" s="45" t="s">
        <v>36</v>
      </c>
    </row>
    <row r="3" spans="1:9" x14ac:dyDescent="0.25">
      <c r="A3" s="45" t="s">
        <v>206</v>
      </c>
      <c r="B3" s="45" t="s">
        <v>207</v>
      </c>
      <c r="C3" s="45" t="s">
        <v>37</v>
      </c>
      <c r="D3" s="45" t="s">
        <v>215</v>
      </c>
      <c r="E3" s="46" t="s">
        <v>38</v>
      </c>
      <c r="F3" s="45" t="s">
        <v>39</v>
      </c>
      <c r="G3" s="45" t="s">
        <v>40</v>
      </c>
      <c r="H3" s="45" t="s">
        <v>41</v>
      </c>
      <c r="I3" s="45" t="s">
        <v>42</v>
      </c>
    </row>
    <row r="4" spans="1:9" x14ac:dyDescent="0.25">
      <c r="A4" s="45" t="s">
        <v>206</v>
      </c>
      <c r="B4" s="45" t="s">
        <v>207</v>
      </c>
      <c r="C4" s="45" t="s">
        <v>43</v>
      </c>
      <c r="D4" s="45" t="s">
        <v>216</v>
      </c>
      <c r="E4" s="46" t="s">
        <v>44</v>
      </c>
      <c r="F4" s="45" t="s">
        <v>45</v>
      </c>
      <c r="G4" s="45" t="s">
        <v>46</v>
      </c>
      <c r="H4" s="45" t="s">
        <v>47</v>
      </c>
      <c r="I4" s="45" t="s">
        <v>48</v>
      </c>
    </row>
    <row r="5" spans="1:9" x14ac:dyDescent="0.25">
      <c r="A5" s="45" t="s">
        <v>206</v>
      </c>
      <c r="B5" s="45" t="s">
        <v>207</v>
      </c>
      <c r="C5" s="45" t="s">
        <v>49</v>
      </c>
      <c r="D5" s="45" t="s">
        <v>217</v>
      </c>
      <c r="E5" s="46" t="s">
        <v>50</v>
      </c>
      <c r="F5" s="45" t="s">
        <v>51</v>
      </c>
      <c r="G5" s="45" t="s">
        <v>52</v>
      </c>
      <c r="H5" s="45" t="s">
        <v>53</v>
      </c>
      <c r="I5" s="45" t="s">
        <v>54</v>
      </c>
    </row>
    <row r="6" spans="1:9" x14ac:dyDescent="0.25">
      <c r="A6" s="45" t="s">
        <v>206</v>
      </c>
      <c r="B6" s="45" t="s">
        <v>207</v>
      </c>
      <c r="C6" s="45" t="s">
        <v>55</v>
      </c>
      <c r="D6" s="45" t="s">
        <v>218</v>
      </c>
      <c r="E6" s="46" t="s">
        <v>56</v>
      </c>
      <c r="F6" s="45" t="s">
        <v>57</v>
      </c>
      <c r="G6" s="45" t="s">
        <v>58</v>
      </c>
      <c r="H6" s="45" t="s">
        <v>59</v>
      </c>
      <c r="I6" s="45" t="s">
        <v>60</v>
      </c>
    </row>
    <row r="7" spans="1:9" x14ac:dyDescent="0.25">
      <c r="A7" s="45" t="s">
        <v>206</v>
      </c>
      <c r="B7" s="45" t="s">
        <v>207</v>
      </c>
      <c r="C7" s="45" t="s">
        <v>61</v>
      </c>
      <c r="D7" s="45" t="s">
        <v>219</v>
      </c>
      <c r="E7" s="46" t="s">
        <v>62</v>
      </c>
      <c r="F7" s="45" t="s">
        <v>63</v>
      </c>
      <c r="G7" s="45" t="s">
        <v>64</v>
      </c>
      <c r="H7" s="45" t="s">
        <v>65</v>
      </c>
      <c r="I7" s="45" t="s">
        <v>66</v>
      </c>
    </row>
    <row r="8" spans="1:9" x14ac:dyDescent="0.25">
      <c r="A8" s="45" t="s">
        <v>206</v>
      </c>
      <c r="B8" s="45" t="s">
        <v>207</v>
      </c>
      <c r="C8" s="45" t="s">
        <v>67</v>
      </c>
      <c r="D8" s="45" t="s">
        <v>220</v>
      </c>
      <c r="E8" s="46" t="s">
        <v>68</v>
      </c>
      <c r="F8" s="45" t="s">
        <v>69</v>
      </c>
      <c r="G8" s="46" t="s">
        <v>70</v>
      </c>
      <c r="H8" s="45" t="s">
        <v>71</v>
      </c>
      <c r="I8" s="45" t="s">
        <v>72</v>
      </c>
    </row>
    <row r="9" spans="1:9" x14ac:dyDescent="0.25">
      <c r="A9" s="45" t="s">
        <v>206</v>
      </c>
      <c r="B9" s="45" t="s">
        <v>209</v>
      </c>
      <c r="C9" s="45" t="s">
        <v>73</v>
      </c>
      <c r="D9" s="45" t="s">
        <v>221</v>
      </c>
      <c r="E9" s="46" t="s">
        <v>74</v>
      </c>
      <c r="F9" s="45" t="s">
        <v>75</v>
      </c>
      <c r="G9" s="45" t="s">
        <v>76</v>
      </c>
      <c r="H9" s="45" t="s">
        <v>77</v>
      </c>
      <c r="I9" s="45" t="s">
        <v>78</v>
      </c>
    </row>
    <row r="10" spans="1:9" x14ac:dyDescent="0.25">
      <c r="A10" s="45" t="s">
        <v>206</v>
      </c>
      <c r="B10" s="45" t="s">
        <v>209</v>
      </c>
      <c r="C10" s="45" t="s">
        <v>79</v>
      </c>
      <c r="D10" s="45" t="s">
        <v>222</v>
      </c>
      <c r="E10" s="46" t="s">
        <v>80</v>
      </c>
      <c r="F10" s="45" t="s">
        <v>81</v>
      </c>
      <c r="G10" s="45" t="s">
        <v>82</v>
      </c>
      <c r="H10" s="45" t="s">
        <v>83</v>
      </c>
      <c r="I10" s="45" t="s">
        <v>84</v>
      </c>
    </row>
    <row r="11" spans="1:9" x14ac:dyDescent="0.25">
      <c r="A11" s="45" t="s">
        <v>206</v>
      </c>
      <c r="B11" s="45" t="s">
        <v>209</v>
      </c>
      <c r="C11" s="45" t="s">
        <v>85</v>
      </c>
      <c r="D11" s="45" t="s">
        <v>223</v>
      </c>
      <c r="E11" s="46" t="s">
        <v>86</v>
      </c>
      <c r="F11" s="45" t="s">
        <v>87</v>
      </c>
      <c r="G11" s="45" t="s">
        <v>88</v>
      </c>
      <c r="H11" s="45" t="s">
        <v>89</v>
      </c>
      <c r="I11" s="45" t="s">
        <v>90</v>
      </c>
    </row>
    <row r="12" spans="1:9" x14ac:dyDescent="0.25">
      <c r="A12" s="45" t="s">
        <v>206</v>
      </c>
      <c r="B12" s="45" t="s">
        <v>209</v>
      </c>
      <c r="C12" s="45" t="s">
        <v>91</v>
      </c>
      <c r="D12" s="45" t="s">
        <v>224</v>
      </c>
      <c r="E12" s="46" t="s">
        <v>92</v>
      </c>
      <c r="F12" s="45" t="s">
        <v>93</v>
      </c>
      <c r="G12" s="45" t="s">
        <v>94</v>
      </c>
      <c r="H12" s="45" t="s">
        <v>95</v>
      </c>
      <c r="I12" s="45" t="s">
        <v>96</v>
      </c>
    </row>
    <row r="13" spans="1:9" x14ac:dyDescent="0.25">
      <c r="A13" s="45" t="s">
        <v>206</v>
      </c>
      <c r="B13" s="45" t="s">
        <v>209</v>
      </c>
      <c r="C13" s="45" t="s">
        <v>97</v>
      </c>
      <c r="D13" s="45" t="s">
        <v>225</v>
      </c>
      <c r="E13" s="46" t="s">
        <v>98</v>
      </c>
      <c r="F13" s="45" t="s">
        <v>99</v>
      </c>
      <c r="G13" s="45" t="s">
        <v>100</v>
      </c>
      <c r="H13" s="46" t="s">
        <v>70</v>
      </c>
      <c r="I13" s="45" t="s">
        <v>101</v>
      </c>
    </row>
    <row r="14" spans="1:9" x14ac:dyDescent="0.25">
      <c r="A14" s="45" t="s">
        <v>206</v>
      </c>
      <c r="B14" s="45" t="s">
        <v>209</v>
      </c>
      <c r="C14" s="45" t="s">
        <v>102</v>
      </c>
      <c r="D14" s="45" t="s">
        <v>226</v>
      </c>
      <c r="E14" s="46" t="s">
        <v>103</v>
      </c>
      <c r="F14" s="45" t="s">
        <v>104</v>
      </c>
      <c r="G14" s="45" t="s">
        <v>105</v>
      </c>
      <c r="H14" s="45" t="s">
        <v>106</v>
      </c>
      <c r="I14" s="45" t="s">
        <v>107</v>
      </c>
    </row>
    <row r="15" spans="1:9" x14ac:dyDescent="0.25">
      <c r="A15" s="45" t="s">
        <v>206</v>
      </c>
      <c r="B15" s="45" t="s">
        <v>209</v>
      </c>
      <c r="C15" s="45" t="s">
        <v>108</v>
      </c>
      <c r="D15" s="45" t="s">
        <v>227</v>
      </c>
      <c r="E15" s="46" t="s">
        <v>109</v>
      </c>
      <c r="F15" s="45" t="s">
        <v>110</v>
      </c>
      <c r="G15" s="45" t="s">
        <v>111</v>
      </c>
      <c r="H15" s="45" t="s">
        <v>112</v>
      </c>
      <c r="I15" s="45" t="s">
        <v>113</v>
      </c>
    </row>
    <row r="16" spans="1:9" x14ac:dyDescent="0.25">
      <c r="A16" s="24" t="s">
        <v>208</v>
      </c>
      <c r="B16" s="45" t="s">
        <v>210</v>
      </c>
      <c r="C16" s="45" t="s">
        <v>114</v>
      </c>
      <c r="D16" s="45" t="s">
        <v>228</v>
      </c>
      <c r="E16" s="46" t="s">
        <v>115</v>
      </c>
      <c r="F16" s="45" t="s">
        <v>116</v>
      </c>
      <c r="G16" s="45" t="s">
        <v>117</v>
      </c>
      <c r="H16" s="45" t="s">
        <v>118</v>
      </c>
      <c r="I16" s="45" t="s">
        <v>119</v>
      </c>
    </row>
    <row r="17" spans="1:9" x14ac:dyDescent="0.25">
      <c r="A17" s="24" t="s">
        <v>208</v>
      </c>
      <c r="B17" s="45" t="s">
        <v>210</v>
      </c>
      <c r="C17" s="45" t="s">
        <v>120</v>
      </c>
      <c r="D17" s="45" t="s">
        <v>229</v>
      </c>
      <c r="E17" s="46" t="s">
        <v>121</v>
      </c>
      <c r="F17" s="45" t="s">
        <v>122</v>
      </c>
      <c r="G17" s="45" t="s">
        <v>123</v>
      </c>
      <c r="H17" s="45" t="s">
        <v>124</v>
      </c>
      <c r="I17" s="46" t="s">
        <v>70</v>
      </c>
    </row>
    <row r="18" spans="1:9" x14ac:dyDescent="0.25">
      <c r="A18" s="24" t="s">
        <v>208</v>
      </c>
      <c r="B18" s="45" t="s">
        <v>210</v>
      </c>
      <c r="C18" s="45" t="s">
        <v>125</v>
      </c>
      <c r="D18" s="45" t="s">
        <v>230</v>
      </c>
      <c r="E18" s="46" t="s">
        <v>126</v>
      </c>
      <c r="F18" s="45" t="s">
        <v>127</v>
      </c>
      <c r="G18" s="45" t="s">
        <v>128</v>
      </c>
      <c r="H18" s="45" t="s">
        <v>129</v>
      </c>
      <c r="I18" s="45" t="s">
        <v>130</v>
      </c>
    </row>
    <row r="19" spans="1:9" x14ac:dyDescent="0.25">
      <c r="A19" s="24" t="s">
        <v>208</v>
      </c>
      <c r="B19" s="45" t="s">
        <v>210</v>
      </c>
      <c r="C19" s="45" t="s">
        <v>131</v>
      </c>
      <c r="D19" s="45" t="s">
        <v>231</v>
      </c>
      <c r="E19" s="46" t="s">
        <v>132</v>
      </c>
      <c r="F19" s="45" t="s">
        <v>133</v>
      </c>
      <c r="G19" s="45" t="s">
        <v>134</v>
      </c>
      <c r="H19" s="46" t="s">
        <v>135</v>
      </c>
      <c r="I19" s="45" t="s">
        <v>136</v>
      </c>
    </row>
    <row r="20" spans="1:9" x14ac:dyDescent="0.25">
      <c r="A20" s="24" t="s">
        <v>208</v>
      </c>
      <c r="B20" s="45" t="s">
        <v>210</v>
      </c>
      <c r="C20" s="45" t="s">
        <v>137</v>
      </c>
      <c r="D20" s="45" t="s">
        <v>232</v>
      </c>
      <c r="E20" s="46" t="s">
        <v>138</v>
      </c>
      <c r="F20" s="45" t="s">
        <v>139</v>
      </c>
      <c r="G20" s="45" t="s">
        <v>140</v>
      </c>
      <c r="H20" s="45" t="s">
        <v>141</v>
      </c>
      <c r="I20" s="45" t="s">
        <v>142</v>
      </c>
    </row>
    <row r="21" spans="1:9" x14ac:dyDescent="0.25">
      <c r="A21" s="24" t="s">
        <v>208</v>
      </c>
      <c r="B21" s="45" t="s">
        <v>210</v>
      </c>
      <c r="C21" s="45" t="s">
        <v>143</v>
      </c>
      <c r="D21" s="45" t="s">
        <v>233</v>
      </c>
      <c r="E21" s="46" t="s">
        <v>144</v>
      </c>
      <c r="F21" s="45" t="s">
        <v>145</v>
      </c>
      <c r="G21" s="45" t="s">
        <v>146</v>
      </c>
      <c r="H21" s="45" t="s">
        <v>147</v>
      </c>
      <c r="I21" s="45" t="s">
        <v>148</v>
      </c>
    </row>
    <row r="22" spans="1:9" x14ac:dyDescent="0.25">
      <c r="A22" s="24" t="s">
        <v>208</v>
      </c>
      <c r="B22" s="45" t="s">
        <v>210</v>
      </c>
      <c r="C22" s="45" t="s">
        <v>149</v>
      </c>
      <c r="D22" s="45" t="s">
        <v>234</v>
      </c>
      <c r="E22" s="46" t="s">
        <v>150</v>
      </c>
      <c r="F22" s="45" t="s">
        <v>151</v>
      </c>
      <c r="G22" s="45" t="s">
        <v>152</v>
      </c>
      <c r="H22" s="45" t="s">
        <v>153</v>
      </c>
      <c r="I22" s="45" t="s">
        <v>154</v>
      </c>
    </row>
    <row r="23" spans="1:9" x14ac:dyDescent="0.25">
      <c r="A23" s="24" t="s">
        <v>208</v>
      </c>
      <c r="B23" s="45" t="s">
        <v>210</v>
      </c>
      <c r="C23" s="45" t="s">
        <v>155</v>
      </c>
      <c r="D23" s="45" t="s">
        <v>235</v>
      </c>
      <c r="E23" s="46" t="s">
        <v>156</v>
      </c>
      <c r="F23" s="45" t="s">
        <v>157</v>
      </c>
      <c r="G23" s="45" t="s">
        <v>158</v>
      </c>
      <c r="H23" s="45" t="s">
        <v>159</v>
      </c>
      <c r="I23" s="45" t="s">
        <v>160</v>
      </c>
    </row>
    <row r="24" spans="1:9" x14ac:dyDescent="0.25">
      <c r="A24" s="24" t="s">
        <v>208</v>
      </c>
      <c r="B24" s="46" t="s">
        <v>211</v>
      </c>
      <c r="C24" s="45" t="s">
        <v>161</v>
      </c>
      <c r="D24" s="45" t="s">
        <v>236</v>
      </c>
      <c r="E24" s="46" t="s">
        <v>162</v>
      </c>
      <c r="F24" s="45" t="s">
        <v>163</v>
      </c>
      <c r="G24" s="45" t="s">
        <v>164</v>
      </c>
      <c r="H24" s="45" t="s">
        <v>165</v>
      </c>
      <c r="I24" s="45" t="s">
        <v>166</v>
      </c>
    </row>
    <row r="25" spans="1:9" x14ac:dyDescent="0.25">
      <c r="A25" s="24" t="s">
        <v>208</v>
      </c>
      <c r="B25" s="46" t="s">
        <v>211</v>
      </c>
      <c r="C25" s="45" t="s">
        <v>167</v>
      </c>
      <c r="D25" s="45" t="s">
        <v>237</v>
      </c>
      <c r="E25" s="46" t="s">
        <v>168</v>
      </c>
      <c r="F25" s="45" t="s">
        <v>169</v>
      </c>
      <c r="G25" s="45" t="s">
        <v>170</v>
      </c>
      <c r="H25" s="45" t="s">
        <v>171</v>
      </c>
      <c r="I25" s="46" t="s">
        <v>70</v>
      </c>
    </row>
    <row r="26" spans="1:9" x14ac:dyDescent="0.25">
      <c r="A26" s="24" t="s">
        <v>208</v>
      </c>
      <c r="B26" s="46" t="s">
        <v>211</v>
      </c>
      <c r="C26" s="45" t="s">
        <v>172</v>
      </c>
      <c r="D26" s="45" t="s">
        <v>238</v>
      </c>
      <c r="E26" s="46" t="s">
        <v>173</v>
      </c>
      <c r="F26" s="45" t="s">
        <v>174</v>
      </c>
      <c r="G26" s="45" t="s">
        <v>175</v>
      </c>
      <c r="H26" s="45" t="s">
        <v>176</v>
      </c>
      <c r="I26" s="45" t="s">
        <v>177</v>
      </c>
    </row>
    <row r="27" spans="1:9" x14ac:dyDescent="0.25">
      <c r="A27" s="24" t="s">
        <v>208</v>
      </c>
      <c r="B27" s="46" t="s">
        <v>211</v>
      </c>
      <c r="C27" s="45" t="s">
        <v>178</v>
      </c>
      <c r="D27" s="45" t="s">
        <v>239</v>
      </c>
      <c r="E27" s="46" t="s">
        <v>179</v>
      </c>
      <c r="F27" s="45" t="s">
        <v>180</v>
      </c>
      <c r="G27" s="45" t="s">
        <v>181</v>
      </c>
      <c r="H27" s="45" t="s">
        <v>182</v>
      </c>
      <c r="I27" s="45" t="s">
        <v>183</v>
      </c>
    </row>
    <row r="28" spans="1:9" x14ac:dyDescent="0.25">
      <c r="A28" s="24" t="s">
        <v>208</v>
      </c>
      <c r="B28" s="46" t="s">
        <v>211</v>
      </c>
      <c r="C28" s="45" t="s">
        <v>184</v>
      </c>
      <c r="D28" s="45" t="s">
        <v>240</v>
      </c>
      <c r="E28" s="46" t="s">
        <v>185</v>
      </c>
      <c r="F28" s="45" t="s">
        <v>186</v>
      </c>
      <c r="G28" s="45" t="s">
        <v>187</v>
      </c>
      <c r="H28" s="45" t="s">
        <v>188</v>
      </c>
      <c r="I28" s="46" t="s">
        <v>70</v>
      </c>
    </row>
    <row r="29" spans="1:9" x14ac:dyDescent="0.25">
      <c r="A29" s="24" t="s">
        <v>208</v>
      </c>
      <c r="B29" s="46" t="s">
        <v>211</v>
      </c>
      <c r="C29" s="45" t="s">
        <v>189</v>
      </c>
      <c r="D29" s="45" t="s">
        <v>241</v>
      </c>
      <c r="E29" s="46" t="s">
        <v>190</v>
      </c>
      <c r="F29" s="45" t="s">
        <v>191</v>
      </c>
      <c r="G29" s="45" t="s">
        <v>192</v>
      </c>
      <c r="H29" s="45" t="s">
        <v>193</v>
      </c>
      <c r="I29" s="45" t="s">
        <v>194</v>
      </c>
    </row>
    <row r="30" spans="1:9" x14ac:dyDescent="0.25">
      <c r="A30" s="24" t="s">
        <v>208</v>
      </c>
      <c r="B30" s="46" t="s">
        <v>211</v>
      </c>
      <c r="C30" s="45" t="s">
        <v>195</v>
      </c>
      <c r="D30" s="45" t="s">
        <v>242</v>
      </c>
      <c r="E30" s="46" t="s">
        <v>196</v>
      </c>
      <c r="F30" s="45" t="s">
        <v>197</v>
      </c>
      <c r="G30" s="45" t="s">
        <v>198</v>
      </c>
      <c r="H30" s="45" t="s">
        <v>199</v>
      </c>
      <c r="I30" s="45" t="s">
        <v>200</v>
      </c>
    </row>
    <row r="31" spans="1:9" x14ac:dyDescent="0.25">
      <c r="A31" s="24" t="s">
        <v>208</v>
      </c>
      <c r="B31" s="46" t="s">
        <v>211</v>
      </c>
      <c r="C31" s="45" t="s">
        <v>201</v>
      </c>
      <c r="D31" s="45" t="s">
        <v>243</v>
      </c>
      <c r="E31" s="45" t="s">
        <v>202</v>
      </c>
      <c r="F31" s="45" t="s">
        <v>203</v>
      </c>
      <c r="G31" s="46" t="s">
        <v>70</v>
      </c>
      <c r="H31" s="46" t="s">
        <v>70</v>
      </c>
      <c r="I31" s="45" t="s">
        <v>204</v>
      </c>
    </row>
    <row r="32" spans="1:9" x14ac:dyDescent="0.25">
      <c r="B32" s="45"/>
      <c r="C32" s="45"/>
      <c r="D32" s="45"/>
      <c r="E32" s="45"/>
      <c r="F32" s="45"/>
      <c r="G32" s="45"/>
      <c r="H32" s="45"/>
      <c r="I32" s="45"/>
    </row>
    <row r="33" spans="2:9" x14ac:dyDescent="0.25">
      <c r="B33" s="45"/>
      <c r="C33" s="45"/>
      <c r="D33" s="45"/>
      <c r="E33" s="45"/>
      <c r="F33" s="45"/>
      <c r="G33" s="45"/>
      <c r="H33" s="45"/>
      <c r="I33" s="45"/>
    </row>
    <row r="34" spans="2:9" x14ac:dyDescent="0.25">
      <c r="B34" s="45"/>
      <c r="C34" s="45"/>
      <c r="D34" s="45"/>
      <c r="E34" s="45"/>
      <c r="F34" s="45"/>
      <c r="G34" s="45"/>
      <c r="H34" s="45"/>
      <c r="I34" s="45"/>
    </row>
    <row r="35" spans="2:9" x14ac:dyDescent="0.25">
      <c r="B35" s="45"/>
      <c r="C35" s="45"/>
      <c r="D35" s="45"/>
      <c r="E35" s="45"/>
      <c r="F35" s="45"/>
      <c r="G35" s="45"/>
      <c r="H35" s="45"/>
      <c r="I35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78"/>
  <sheetViews>
    <sheetView tabSelected="1" topLeftCell="I1" zoomScaleNormal="100" workbookViewId="0">
      <selection activeCell="P2" sqref="P2"/>
    </sheetView>
  </sheetViews>
  <sheetFormatPr defaultRowHeight="15" x14ac:dyDescent="0.25"/>
  <cols>
    <col min="1" max="1" width="2.85546875" style="49" customWidth="1"/>
    <col min="2" max="2" width="9.5703125" style="49" bestFit="1" customWidth="1"/>
    <col min="3" max="3" width="24" style="54" bestFit="1" customWidth="1"/>
    <col min="4" max="4" width="5.85546875" style="49" bestFit="1" customWidth="1"/>
    <col min="5" max="5" width="2.7109375" style="6" bestFit="1" customWidth="1"/>
    <col min="6" max="7" width="3.28515625" style="49" customWidth="1"/>
    <col min="8" max="8" width="6.5703125" style="49" bestFit="1" customWidth="1"/>
    <col min="9" max="9" width="6.7109375" style="49" customWidth="1"/>
    <col min="10" max="10" width="5.85546875" style="49" bestFit="1" customWidth="1"/>
    <col min="11" max="11" width="24" style="49" bestFit="1" customWidth="1"/>
    <col min="12" max="12" width="5.85546875" style="49" bestFit="1" customWidth="1"/>
    <col min="13" max="21" width="9.140625" style="49"/>
    <col min="22" max="22" width="13.140625" style="49" bestFit="1" customWidth="1"/>
    <col min="23" max="23" width="11.85546875" style="49" bestFit="1" customWidth="1"/>
    <col min="24" max="24" width="13.28515625" style="49" bestFit="1" customWidth="1"/>
    <col min="25" max="25" width="12.28515625" style="49" bestFit="1" customWidth="1"/>
    <col min="26" max="26" width="12.5703125" style="49" bestFit="1" customWidth="1"/>
    <col min="27" max="27" width="9.5703125" style="49" bestFit="1" customWidth="1"/>
    <col min="28" max="28" width="8.42578125" style="49" customWidth="1"/>
    <col min="29" max="29" width="11.85546875" style="49" bestFit="1" customWidth="1"/>
    <col min="30" max="30" width="13.7109375" style="49" bestFit="1" customWidth="1"/>
    <col min="31" max="16384" width="9.140625" style="49"/>
  </cols>
  <sheetData>
    <row r="1" spans="2:30" x14ac:dyDescent="0.25">
      <c r="K1" s="67" t="s">
        <v>5</v>
      </c>
      <c r="L1" s="68">
        <f>Teams!C6</f>
        <v>30</v>
      </c>
    </row>
    <row r="2" spans="2:30" ht="15.75" thickBot="1" x14ac:dyDescent="0.3">
      <c r="K2" s="69" t="s">
        <v>265</v>
      </c>
      <c r="L2" s="70">
        <f>MatchOrdering!L1</f>
        <v>82</v>
      </c>
    </row>
    <row r="3" spans="2:30" ht="18.75" x14ac:dyDescent="0.3">
      <c r="B3" s="66"/>
      <c r="C3" s="66"/>
      <c r="D3" s="66"/>
      <c r="E3" s="66"/>
      <c r="F3" s="66"/>
      <c r="G3" s="50"/>
      <c r="H3" s="51"/>
      <c r="K3" s="71" t="s">
        <v>268</v>
      </c>
      <c r="L3" s="71" t="s">
        <v>269</v>
      </c>
      <c r="M3" s="71" t="s">
        <v>270</v>
      </c>
      <c r="N3" s="71" t="s">
        <v>271</v>
      </c>
      <c r="O3" s="71" t="s">
        <v>24</v>
      </c>
      <c r="P3" s="71" t="s">
        <v>272</v>
      </c>
      <c r="Q3" s="71" t="s">
        <v>274</v>
      </c>
      <c r="R3" s="71" t="s">
        <v>273</v>
      </c>
      <c r="S3" s="71" t="s">
        <v>275</v>
      </c>
      <c r="T3" s="71"/>
      <c r="U3" s="71"/>
      <c r="V3" s="73" t="s">
        <v>276</v>
      </c>
      <c r="W3" s="14" t="s">
        <v>277</v>
      </c>
      <c r="X3" s="14" t="s">
        <v>278</v>
      </c>
      <c r="Y3" s="14" t="s">
        <v>279</v>
      </c>
      <c r="Z3" s="14" t="s">
        <v>280</v>
      </c>
      <c r="AA3" s="14" t="s">
        <v>281</v>
      </c>
      <c r="AB3" s="14" t="s">
        <v>282</v>
      </c>
      <c r="AC3" s="14" t="s">
        <v>283</v>
      </c>
      <c r="AD3" s="14" t="s">
        <v>284</v>
      </c>
    </row>
    <row r="4" spans="2:30" ht="18.75" x14ac:dyDescent="0.3">
      <c r="C4" s="51">
        <v>1</v>
      </c>
      <c r="D4" s="50"/>
      <c r="E4" s="50"/>
      <c r="F4" s="65" t="str">
        <f>IF(LEN(C4)&gt;0,"Scores","")</f>
        <v>Scores</v>
      </c>
      <c r="G4" s="65"/>
      <c r="K4" s="45" t="s">
        <v>214</v>
      </c>
      <c r="L4" s="72">
        <f ca="1">(SUMIFS(F:F,B:B,K4)+SUMIFS(G:G,D:D,K4))/$L$2</f>
        <v>2.8536585365853657</v>
      </c>
      <c r="M4" s="72">
        <f ca="1">(SUMIFS(G:G,B:B,K4)+SUMIFS(F:F,D:D,K4))/$L$2</f>
        <v>2.975609756097561</v>
      </c>
      <c r="N4" s="49">
        <f ca="1">COUNTIF(H:H,K4)</f>
        <v>38</v>
      </c>
      <c r="O4" s="49">
        <f ca="1">$L$2-N4-P4</f>
        <v>37</v>
      </c>
      <c r="P4" s="49">
        <f ca="1">COUNTIFS(D:D,K4,H:H,"*TIE*")+COUNTIFS(B:B,K4,H:H,"*TIE*")</f>
        <v>7</v>
      </c>
      <c r="R4" s="49">
        <f ca="1">N4*2+P4</f>
        <v>83</v>
      </c>
      <c r="S4" s="49">
        <f ca="1">_xlfn.RANK.EQ(R4,$R$4:$R$33)</f>
        <v>12</v>
      </c>
      <c r="V4" s="74" t="s">
        <v>218</v>
      </c>
      <c r="W4" s="32">
        <v>1</v>
      </c>
      <c r="X4" s="32">
        <v>105</v>
      </c>
      <c r="Y4" s="75">
        <v>3.4146341463414633</v>
      </c>
      <c r="Z4" s="75">
        <v>2.6585365853658538</v>
      </c>
      <c r="AA4" s="32">
        <v>46</v>
      </c>
      <c r="AB4" s="32">
        <v>23</v>
      </c>
      <c r="AC4" s="32">
        <v>13</v>
      </c>
      <c r="AD4" s="32"/>
    </row>
    <row r="5" spans="2:30" ht="15.75" customHeight="1" thickBot="1" x14ac:dyDescent="0.3">
      <c r="B5" s="48" t="str">
        <f>IF(LEN(C4)&gt;0,"-","")</f>
        <v>-</v>
      </c>
      <c r="C5" s="52" t="str">
        <f>IF(LEN(C4)&gt;0,"Home          -          Away","")</f>
        <v>Home          -          Away</v>
      </c>
      <c r="D5" s="48" t="str">
        <f>IF(LEN(C4)&gt;0,"-","")</f>
        <v>-</v>
      </c>
      <c r="E5" s="6" t="str">
        <f>IF(LEN(C4)&gt;0,"-","")</f>
        <v>-</v>
      </c>
      <c r="F5" s="48" t="str">
        <f>IF(LEN(F4)&gt;0,"H","")</f>
        <v>H</v>
      </c>
      <c r="G5" s="48" t="str">
        <f>IF(LEN(F4)&gt;0,"A","")</f>
        <v>A</v>
      </c>
      <c r="H5" s="49" t="s">
        <v>267</v>
      </c>
      <c r="K5" s="45" t="s">
        <v>215</v>
      </c>
      <c r="L5" s="72">
        <f t="shared" ref="L5:L33" ca="1" si="0">(SUMIFS(F:F,B:B,K5)+SUMIFS(G:G,D:D,K5))/$L$2</f>
        <v>2.9390243902439024</v>
      </c>
      <c r="M5" s="72">
        <f t="shared" ref="M5:M33" ca="1" si="1">(SUMIFS(G:G,B:B,K5)+SUMIFS(F:F,D:D,K5))/$L$2</f>
        <v>3.4512195121951219</v>
      </c>
      <c r="N5" s="49">
        <f ca="1">COUNTIF(H:H,K5)</f>
        <v>35</v>
      </c>
      <c r="O5" s="49">
        <f t="shared" ref="O5:O33" ca="1" si="2">$L$2-N5-P5</f>
        <v>39</v>
      </c>
      <c r="P5" s="49">
        <f ca="1">COUNTIFS(D:D,K5,H:H,"*TIE*")+COUNTIFS(B:B,K5,H:H,"*TIE*")</f>
        <v>8</v>
      </c>
      <c r="R5" s="49">
        <f t="shared" ref="R5:R33" ca="1" si="3">N5*2+P5</f>
        <v>78</v>
      </c>
      <c r="S5" s="49">
        <f t="shared" ref="S5:S33" ca="1" si="4">_xlfn.RANK.EQ(R5,$R$4:$R$33)</f>
        <v>23</v>
      </c>
      <c r="V5" s="74" t="s">
        <v>237</v>
      </c>
      <c r="W5" s="32">
        <v>2</v>
      </c>
      <c r="X5" s="32">
        <v>97</v>
      </c>
      <c r="Y5" s="75">
        <v>3.1829268292682928</v>
      </c>
      <c r="Z5" s="75">
        <v>2.7682926829268291</v>
      </c>
      <c r="AA5" s="32">
        <v>41</v>
      </c>
      <c r="AB5" s="32">
        <v>26</v>
      </c>
      <c r="AC5" s="32">
        <v>15</v>
      </c>
      <c r="AD5" s="32"/>
    </row>
    <row r="6" spans="2:30" x14ac:dyDescent="0.25">
      <c r="B6" s="49" t="str">
        <f ca="1">IF(LEN(C4)&gt;0,   IF(ROW(B6)-ROW(C4)-1&lt;=$L$1/2,INDIRECT(CONCATENATE("Teams!F",CELL("contents",INDEX(MatchOrdering!$A$4:$CD$33,ROW(B6)-ROW(C4)-1,MATCH(C4,MatchOrdering!$A$3:$CD$3,0))))),""),"")</f>
        <v>ANA</v>
      </c>
      <c r="C6" s="53" t="str">
        <f ca="1">IF(LEN(C4)&gt;0,   IF(LEN(B6) &gt;0,CONCATENATE(B6," vs ",D6),""),"")</f>
        <v>ANA vs WAS</v>
      </c>
      <c r="D6" s="49" t="str">
        <f ca="1">IF(LEN(C4)&gt;0,   IF(ROW(D6)-ROW(C4)-1&lt;=$L$1/2,INDIRECT(CONCATENATE("Teams!F",E6)),""),"")</f>
        <v>WAS</v>
      </c>
      <c r="E6" s="6">
        <f ca="1">IF(LEN(C4)&gt;0,   IF(ROW(E6)-ROW(C4)-1&lt;=$L$1/2,INDIRECT(CONCATENATE("MatchOrdering!",CHAR(96+C4),($L$1 + 1) - (ROW(E6)-ROW(C4)-1) + 3)),""),"")</f>
        <v>30</v>
      </c>
      <c r="F6" s="58">
        <f ca="1">ROUNDDOWN(RANDBETWEEN(0,6),0)</f>
        <v>3</v>
      </c>
      <c r="G6" s="59">
        <f t="shared" ref="G6:G20" ca="1" si="5">ROUNDDOWN(RANDBETWEEN(0,6),0)</f>
        <v>2</v>
      </c>
      <c r="H6" s="49" t="str">
        <f ca="1">IF(OR(B6 = "BYESLOT",D6 = "BYESLOT"),"BYE", IF(AND(LEN(F6)&gt;0,LEN(G6)&gt;0),IF(F6=G6,"*TIE*",IF(F6&gt;G6,B6,D6)),""))</f>
        <v>ANA</v>
      </c>
      <c r="K6" s="45" t="s">
        <v>216</v>
      </c>
      <c r="L6" s="72">
        <f t="shared" ca="1" si="0"/>
        <v>3.0121951219512195</v>
      </c>
      <c r="M6" s="72">
        <f t="shared" ca="1" si="1"/>
        <v>3.2195121951219514</v>
      </c>
      <c r="N6" s="49">
        <f ca="1">COUNTIF(H:H,K6)</f>
        <v>32</v>
      </c>
      <c r="O6" s="49">
        <f t="shared" ca="1" si="2"/>
        <v>38</v>
      </c>
      <c r="P6" s="49">
        <f ca="1">COUNTIFS(D:D,K6,H:H,"*TIE*")+COUNTIFS(B:B,K6,H:H,"*TIE*")</f>
        <v>12</v>
      </c>
      <c r="R6" s="49">
        <f t="shared" ca="1" si="3"/>
        <v>76</v>
      </c>
      <c r="S6" s="49">
        <f t="shared" ca="1" si="4"/>
        <v>25</v>
      </c>
      <c r="V6" s="74" t="s">
        <v>243</v>
      </c>
      <c r="W6" s="32">
        <v>3</v>
      </c>
      <c r="X6" s="32">
        <v>95</v>
      </c>
      <c r="Y6" s="75">
        <v>3.2804878048780486</v>
      </c>
      <c r="Z6" s="75">
        <v>2.8292682926829267</v>
      </c>
      <c r="AA6" s="32">
        <v>44</v>
      </c>
      <c r="AB6" s="32">
        <v>31</v>
      </c>
      <c r="AC6" s="32">
        <v>7</v>
      </c>
      <c r="AD6" s="32"/>
    </row>
    <row r="7" spans="2:30" x14ac:dyDescent="0.25">
      <c r="B7" s="49" t="str">
        <f ca="1">IF(LEN(C4)&gt;0,   IF(ROW(B7)-ROW(C4)-1&lt;=$L$1/2,INDIRECT(CONCATENATE("Teams!F",CELL("contents",INDEX(MatchOrdering!$A$4:$CD$33,ROW(B7)-ROW(C4)-1,MATCH(C4,MatchOrdering!$A$3:$CD$3,0))))),""),"")</f>
        <v>CGY</v>
      </c>
      <c r="C7" s="53" t="str">
        <f ca="1">IF(LEN(C4)&gt;0,   IF(LEN(B7) &gt;0,CONCATENATE(B7," vs ",D7),""),"")</f>
        <v>CGY vs PIT</v>
      </c>
      <c r="D7" s="49" t="str">
        <f ca="1">IF(LEN(C4)&gt;0,   IF(ROW(D7)-ROW(C4)-1&lt;=$L$1/2,INDIRECT(CONCATENATE("Teams!F",E7)),""),"")</f>
        <v>PIT</v>
      </c>
      <c r="E7" s="6">
        <f ca="1">IF(LEN(C4)&gt;0,   IF(ROW(E7)-ROW(C4)-1&lt;=$L$1/2,INDIRECT(CONCATENATE("MatchOrdering!",CHAR(96+C4),($L$1 + 1) - (ROW(E7)-ROW(C4)-1) + 3)),""),"")</f>
        <v>29</v>
      </c>
      <c r="F7" s="60">
        <f t="shared" ref="F7:F20" ca="1" si="6">ROUNDDOWN(RANDBETWEEN(0,6),0)</f>
        <v>1</v>
      </c>
      <c r="G7" s="61">
        <f t="shared" ca="1" si="5"/>
        <v>0</v>
      </c>
      <c r="H7" s="49" t="str">
        <f t="shared" ref="H7:H20" ca="1" si="7">IF(OR(B7 = "BYESLOT",D7 = "BYESLOT"),"BYE", IF(AND(LEN(F7)&gt;0,LEN(G7)&gt;0),IF(F7=G7,"*TIE*",IF(F7&gt;G7,B7,D7)),""))</f>
        <v>CGY</v>
      </c>
      <c r="K7" s="45" t="s">
        <v>217</v>
      </c>
      <c r="L7" s="72">
        <f t="shared" ca="1" si="0"/>
        <v>3.1097560975609757</v>
      </c>
      <c r="M7" s="72">
        <f t="shared" ca="1" si="1"/>
        <v>3.475609756097561</v>
      </c>
      <c r="N7" s="49">
        <f ca="1">COUNTIF(H:H,K7)</f>
        <v>30</v>
      </c>
      <c r="O7" s="49">
        <f t="shared" ca="1" si="2"/>
        <v>36</v>
      </c>
      <c r="P7" s="49">
        <f ca="1">COUNTIFS(D:D,K7,H:H,"*TIE*")+COUNTIFS(B:B,K7,H:H,"*TIE*")</f>
        <v>16</v>
      </c>
      <c r="R7" s="49">
        <f t="shared" ca="1" si="3"/>
        <v>76</v>
      </c>
      <c r="S7" s="49">
        <f t="shared" ca="1" si="4"/>
        <v>25</v>
      </c>
      <c r="V7" s="74" t="s">
        <v>231</v>
      </c>
      <c r="W7" s="32">
        <v>4</v>
      </c>
      <c r="X7" s="32">
        <v>90</v>
      </c>
      <c r="Y7" s="75">
        <v>2.9268292682926829</v>
      </c>
      <c r="Z7" s="75">
        <v>2.7439024390243905</v>
      </c>
      <c r="AA7" s="32">
        <v>36</v>
      </c>
      <c r="AB7" s="32">
        <v>28</v>
      </c>
      <c r="AC7" s="32">
        <v>18</v>
      </c>
      <c r="AD7" s="32"/>
    </row>
    <row r="8" spans="2:30" x14ac:dyDescent="0.25">
      <c r="B8" s="49" t="str">
        <f ca="1">IF(LEN(C4)&gt;0,   IF(ROW(B8)-ROW(C4)-1&lt;=$L$1/2,INDIRECT(CONCATENATE("Teams!F",CELL("contents",INDEX(MatchOrdering!$A$4:$CD$33,ROW(B8)-ROW(C4)-1,MATCH(C4,MatchOrdering!$A$3:$CD$3,0))))),""),"")</f>
        <v>EDM</v>
      </c>
      <c r="C8" s="53" t="str">
        <f ca="1">IF(LEN(C4)&gt;0,   IF(LEN(B8) &gt;0,CONCATENATE(B8," vs ",D8),""),"")</f>
        <v>EDM vs PHI</v>
      </c>
      <c r="D8" s="49" t="str">
        <f ca="1">IF(LEN(C4)&gt;0,   IF(ROW(D8)-ROW(C4)-1&lt;=$L$1/2,INDIRECT(CONCATENATE("Teams!F",E8)),""),"")</f>
        <v>PHI</v>
      </c>
      <c r="E8" s="6">
        <f ca="1">IF(LEN(C4)&gt;0,   IF(ROW(E8)-ROW(C4)-1&lt;=$L$1/2,INDIRECT(CONCATENATE("MatchOrdering!",CHAR(96+C4),($L$1 + 1) - (ROW(E8)-ROW(C4)-1) + 3)),""),"")</f>
        <v>28</v>
      </c>
      <c r="F8" s="60">
        <f t="shared" ca="1" si="6"/>
        <v>1</v>
      </c>
      <c r="G8" s="61">
        <f t="shared" ca="1" si="5"/>
        <v>2</v>
      </c>
      <c r="H8" s="49" t="str">
        <f t="shared" ca="1" si="7"/>
        <v>PHI</v>
      </c>
      <c r="K8" s="45" t="s">
        <v>218</v>
      </c>
      <c r="L8" s="72">
        <f t="shared" ca="1" si="0"/>
        <v>3.4146341463414633</v>
      </c>
      <c r="M8" s="72">
        <f t="shared" ca="1" si="1"/>
        <v>2.6585365853658538</v>
      </c>
      <c r="N8" s="49">
        <f ca="1">COUNTIF(H:H,K8)</f>
        <v>46</v>
      </c>
      <c r="O8" s="49">
        <f t="shared" ca="1" si="2"/>
        <v>23</v>
      </c>
      <c r="P8" s="49">
        <f ca="1">COUNTIFS(D:D,K8,H:H,"*TIE*")+COUNTIFS(B:B,K8,H:H,"*TIE*")</f>
        <v>13</v>
      </c>
      <c r="R8" s="49">
        <f t="shared" ca="1" si="3"/>
        <v>105</v>
      </c>
      <c r="S8" s="49">
        <f t="shared" ca="1" si="4"/>
        <v>1</v>
      </c>
      <c r="V8" s="74" t="s">
        <v>240</v>
      </c>
      <c r="W8" s="32">
        <v>5</v>
      </c>
      <c r="X8" s="32">
        <v>88</v>
      </c>
      <c r="Y8" s="75">
        <v>3.3902439024390243</v>
      </c>
      <c r="Z8" s="75">
        <v>3.3780487804878048</v>
      </c>
      <c r="AA8" s="32">
        <v>37</v>
      </c>
      <c r="AB8" s="32">
        <v>31</v>
      </c>
      <c r="AC8" s="32">
        <v>14</v>
      </c>
      <c r="AD8" s="32"/>
    </row>
    <row r="9" spans="2:30" x14ac:dyDescent="0.25">
      <c r="B9" s="49" t="str">
        <f ca="1">IF(LEN(C4)&gt;0,   IF(ROW(B9)-ROW(C4)-1&lt;=$L$1/2,INDIRECT(CONCATENATE("Teams!F",CELL("contents",INDEX(MatchOrdering!$A$4:$CD$33,ROW(B9)-ROW(C4)-1,MATCH(C4,MatchOrdering!$A$3:$CD$3,0))))),""),"")</f>
        <v>LAK</v>
      </c>
      <c r="C9" s="53" t="str">
        <f ca="1">IF(LEN(C4)&gt;0,   IF(LEN(B9) &gt;0,CONCATENATE(B9," vs ",D9),""),"")</f>
        <v>LAK vs NYR</v>
      </c>
      <c r="D9" s="49" t="str">
        <f ca="1">IF(LEN(C4)&gt;0,   IF(ROW(D9)-ROW(C4)-1&lt;=$L$1/2,INDIRECT(CONCATENATE("Teams!F",E9)),""),"")</f>
        <v>NYR</v>
      </c>
      <c r="E9" s="6">
        <f ca="1">IF(LEN(C4)&gt;0,   IF(ROW(E9)-ROW(C4)-1&lt;=$L$1/2,INDIRECT(CONCATENATE("MatchOrdering!",CHAR(96+C4),($L$1 + 1) - (ROW(E9)-ROW(C4)-1) + 3)),""),"")</f>
        <v>27</v>
      </c>
      <c r="F9" s="60">
        <f t="shared" ca="1" si="6"/>
        <v>2</v>
      </c>
      <c r="G9" s="61">
        <f t="shared" ca="1" si="5"/>
        <v>6</v>
      </c>
      <c r="H9" s="49" t="str">
        <f t="shared" ca="1" si="7"/>
        <v>NYR</v>
      </c>
      <c r="K9" s="45" t="s">
        <v>219</v>
      </c>
      <c r="L9" s="72">
        <f t="shared" ca="1" si="0"/>
        <v>3.1097560975609757</v>
      </c>
      <c r="M9" s="72">
        <f t="shared" ca="1" si="1"/>
        <v>3.2682926829268291</v>
      </c>
      <c r="N9" s="49">
        <f ca="1">COUNTIF(H:H,K9)</f>
        <v>32</v>
      </c>
      <c r="O9" s="49">
        <f t="shared" ca="1" si="2"/>
        <v>36</v>
      </c>
      <c r="P9" s="49">
        <f ca="1">COUNTIFS(D:D,K9,H:H,"*TIE*")+COUNTIFS(B:B,K9,H:H,"*TIE*")</f>
        <v>14</v>
      </c>
      <c r="R9" s="49">
        <f t="shared" ca="1" si="3"/>
        <v>78</v>
      </c>
      <c r="S9" s="49">
        <f t="shared" ca="1" si="4"/>
        <v>23</v>
      </c>
      <c r="V9" s="74" t="s">
        <v>223</v>
      </c>
      <c r="W9" s="32">
        <v>5</v>
      </c>
      <c r="X9" s="32">
        <v>88</v>
      </c>
      <c r="Y9" s="75">
        <v>3.1951219512195124</v>
      </c>
      <c r="Z9" s="75">
        <v>2.9878048780487805</v>
      </c>
      <c r="AA9" s="32">
        <v>39</v>
      </c>
      <c r="AB9" s="32">
        <v>33</v>
      </c>
      <c r="AC9" s="32">
        <v>10</v>
      </c>
      <c r="AD9" s="32"/>
    </row>
    <row r="10" spans="2:30" x14ac:dyDescent="0.25">
      <c r="B10" s="49" t="str">
        <f ca="1">IF(LEN(C4)&gt;0,   IF(ROW(B10)-ROW(C4)-1&lt;=$L$1/2,INDIRECT(CONCATENATE("Teams!F",CELL("contents",INDEX(MatchOrdering!$A$4:$CD$33,ROW(B10)-ROW(C4)-1,MATCH(C4,MatchOrdering!$A$3:$CD$3,0))))),""),"")</f>
        <v>ARI</v>
      </c>
      <c r="C10" s="53" t="str">
        <f ca="1">IF(LEN(C4)&gt;0,   IF(LEN(B10) &gt;0,CONCATENATE(B10," vs ",D10),""),"")</f>
        <v>ARI vs NYI</v>
      </c>
      <c r="D10" s="49" t="str">
        <f ca="1">IF(LEN(C4)&gt;0,   IF(ROW(D10)-ROW(C4)-1&lt;=$L$1/2,INDIRECT(CONCATENATE("Teams!F",E10)),""),"")</f>
        <v>NYI</v>
      </c>
      <c r="E10" s="6">
        <f ca="1">IF(LEN(C4)&gt;0,   IF(ROW(E10)-ROW(C4)-1&lt;=$L$1/2,INDIRECT(CONCATENATE("MatchOrdering!",CHAR(96+C4),($L$1 + 1) - (ROW(E10)-ROW(C4)-1) + 3)),""),"")</f>
        <v>26</v>
      </c>
      <c r="F10" s="60">
        <f t="shared" ca="1" si="6"/>
        <v>6</v>
      </c>
      <c r="G10" s="61">
        <f t="shared" ca="1" si="5"/>
        <v>3</v>
      </c>
      <c r="H10" s="49" t="str">
        <f t="shared" ca="1" si="7"/>
        <v>ARI</v>
      </c>
      <c r="K10" s="45" t="s">
        <v>220</v>
      </c>
      <c r="L10" s="72">
        <f t="shared" ca="1" si="0"/>
        <v>3.2317073170731709</v>
      </c>
      <c r="M10" s="72">
        <f t="shared" ca="1" si="1"/>
        <v>3.2926829268292681</v>
      </c>
      <c r="N10" s="49">
        <f ca="1">COUNTIF(H:H,K10)</f>
        <v>33</v>
      </c>
      <c r="O10" s="49">
        <f t="shared" ca="1" si="2"/>
        <v>36</v>
      </c>
      <c r="P10" s="49">
        <f ca="1">COUNTIFS(D:D,K10,H:H,"*TIE*")+COUNTIFS(B:B,K10,H:H,"*TIE*")</f>
        <v>13</v>
      </c>
      <c r="R10" s="49">
        <f t="shared" ca="1" si="3"/>
        <v>79</v>
      </c>
      <c r="S10" s="49">
        <f t="shared" ca="1" si="4"/>
        <v>20</v>
      </c>
      <c r="V10" s="74" t="s">
        <v>233</v>
      </c>
      <c r="W10" s="32">
        <v>7</v>
      </c>
      <c r="X10" s="32">
        <v>85</v>
      </c>
      <c r="Y10" s="75">
        <v>3.1829268292682928</v>
      </c>
      <c r="Z10" s="75">
        <v>2.8048780487804876</v>
      </c>
      <c r="AA10" s="32">
        <v>34</v>
      </c>
      <c r="AB10" s="32">
        <v>31</v>
      </c>
      <c r="AC10" s="32">
        <v>17</v>
      </c>
      <c r="AD10" s="32"/>
    </row>
    <row r="11" spans="2:30" x14ac:dyDescent="0.25">
      <c r="B11" s="49" t="str">
        <f ca="1">IF(LEN(C4)&gt;0,   IF(ROW(B11)-ROW(C4)-1&lt;=$L$1/2,INDIRECT(CONCATENATE("Teams!F",CELL("contents",INDEX(MatchOrdering!$A$4:$CD$33,ROW(B11)-ROW(C4)-1,MATCH(C4,MatchOrdering!$A$3:$CD$3,0))))),""),"")</f>
        <v>SJS</v>
      </c>
      <c r="C11" s="53" t="str">
        <f ca="1">IF(LEN(C4)&gt;0,   IF(LEN(B11) &gt;0,CONCATENATE(B11," vs ",D11),""),"")</f>
        <v>SJS vs NJD</v>
      </c>
      <c r="D11" s="49" t="str">
        <f ca="1">IF(LEN(C4)&gt;0,   IF(ROW(D11)-ROW(C4)-1&lt;=$L$1/2,INDIRECT(CONCATENATE("Teams!F",E11)),""),"")</f>
        <v>NJD</v>
      </c>
      <c r="E11" s="6">
        <f ca="1">IF(LEN(C4)&gt;0,   IF(ROW(E11)-ROW(C4)-1&lt;=$L$1/2,INDIRECT(CONCATENATE("MatchOrdering!",CHAR(96+C4),($L$1 + 1) - (ROW(E11)-ROW(C4)-1) + 3)),""),"")</f>
        <v>25</v>
      </c>
      <c r="F11" s="60">
        <f t="shared" ca="1" si="6"/>
        <v>4</v>
      </c>
      <c r="G11" s="61">
        <f t="shared" ca="1" si="5"/>
        <v>4</v>
      </c>
      <c r="H11" s="49" t="str">
        <f t="shared" ca="1" si="7"/>
        <v>*TIE*</v>
      </c>
      <c r="K11" s="45" t="s">
        <v>221</v>
      </c>
      <c r="L11" s="72">
        <f t="shared" ca="1" si="0"/>
        <v>3.0609756097560976</v>
      </c>
      <c r="M11" s="72">
        <f t="shared" ca="1" si="1"/>
        <v>2.9512195121951219</v>
      </c>
      <c r="N11" s="49">
        <f ca="1">COUNTIF(H:H,K11)</f>
        <v>37</v>
      </c>
      <c r="O11" s="49">
        <f t="shared" ca="1" si="2"/>
        <v>37</v>
      </c>
      <c r="P11" s="49">
        <f ca="1">COUNTIFS(D:D,K11,H:H,"*TIE*")+COUNTIFS(B:B,K11,H:H,"*TIE*")</f>
        <v>8</v>
      </c>
      <c r="R11" s="49">
        <f t="shared" ca="1" si="3"/>
        <v>82</v>
      </c>
      <c r="S11" s="49">
        <f t="shared" ca="1" si="4"/>
        <v>15</v>
      </c>
      <c r="V11" s="74" t="s">
        <v>222</v>
      </c>
      <c r="W11" s="32">
        <v>7</v>
      </c>
      <c r="X11" s="32">
        <v>85</v>
      </c>
      <c r="Y11" s="75">
        <v>3.0609756097560976</v>
      </c>
      <c r="Z11" s="75">
        <v>2.7926829268292681</v>
      </c>
      <c r="AA11" s="32">
        <v>35</v>
      </c>
      <c r="AB11" s="32">
        <v>32</v>
      </c>
      <c r="AC11" s="32">
        <v>15</v>
      </c>
      <c r="AD11" s="32"/>
    </row>
    <row r="12" spans="2:30" x14ac:dyDescent="0.25">
      <c r="B12" s="49" t="str">
        <f ca="1">IF(LEN(C4)&gt;0,   IF(ROW(B12)-ROW(C4)-1&lt;=$L$1/2,INDIRECT(CONCATENATE("Teams!F",CELL("contents",INDEX(MatchOrdering!$A$4:$CD$33,ROW(B12)-ROW(C4)-1,MATCH(C4,MatchOrdering!$A$3:$CD$3,0))))),""),"")</f>
        <v>VAN</v>
      </c>
      <c r="C12" s="53" t="str">
        <f ca="1">IF(LEN(C4)&gt;0,   IF(LEN(B12) &gt;0,CONCATENATE(B12," vs ",D12),""),"")</f>
        <v>VAN vs CBJ</v>
      </c>
      <c r="D12" s="49" t="str">
        <f ca="1">IF(LEN(C4)&gt;0,   IF(ROW(D12)-ROW(C4)-1&lt;=$L$1/2,INDIRECT(CONCATENATE("Teams!F",E12)),""),"")</f>
        <v>CBJ</v>
      </c>
      <c r="E12" s="6">
        <f ca="1">IF(LEN(C4)&gt;0,   IF(ROW(E12)-ROW(C4)-1&lt;=$L$1/2,INDIRECT(CONCATENATE("MatchOrdering!",CHAR(96+C4),($L$1 + 1) - (ROW(E12)-ROW(C4)-1) + 3)),""),"")</f>
        <v>24</v>
      </c>
      <c r="F12" s="60">
        <f t="shared" ca="1" si="6"/>
        <v>0</v>
      </c>
      <c r="G12" s="61">
        <f t="shared" ca="1" si="5"/>
        <v>4</v>
      </c>
      <c r="H12" s="49" t="str">
        <f t="shared" ca="1" si="7"/>
        <v>CBJ</v>
      </c>
      <c r="K12" s="45" t="s">
        <v>222</v>
      </c>
      <c r="L12" s="72">
        <f t="shared" ca="1" si="0"/>
        <v>3.0609756097560976</v>
      </c>
      <c r="M12" s="72">
        <f t="shared" ca="1" si="1"/>
        <v>2.7926829268292681</v>
      </c>
      <c r="N12" s="49">
        <f ca="1">COUNTIF(H:H,K12)</f>
        <v>35</v>
      </c>
      <c r="O12" s="49">
        <f t="shared" ca="1" si="2"/>
        <v>32</v>
      </c>
      <c r="P12" s="49">
        <f ca="1">COUNTIFS(D:D,K12,H:H,"*TIE*")+COUNTIFS(B:B,K12,H:H,"*TIE*")</f>
        <v>15</v>
      </c>
      <c r="R12" s="49">
        <f t="shared" ca="1" si="3"/>
        <v>85</v>
      </c>
      <c r="S12" s="49">
        <f t="shared" ca="1" si="4"/>
        <v>7</v>
      </c>
      <c r="V12" s="74" t="s">
        <v>226</v>
      </c>
      <c r="W12" s="32">
        <v>7</v>
      </c>
      <c r="X12" s="32">
        <v>85</v>
      </c>
      <c r="Y12" s="75">
        <v>3.1829268292682928</v>
      </c>
      <c r="Z12" s="75">
        <v>2.8780487804878048</v>
      </c>
      <c r="AA12" s="32">
        <v>36</v>
      </c>
      <c r="AB12" s="32">
        <v>33</v>
      </c>
      <c r="AC12" s="32">
        <v>13</v>
      </c>
      <c r="AD12" s="32"/>
    </row>
    <row r="13" spans="2:30" x14ac:dyDescent="0.25">
      <c r="B13" s="49" t="str">
        <f ca="1">IF(LEN(C4)&gt;0,   IF(ROW(B13)-ROW(C4)-1&lt;=$L$1/2,INDIRECT(CONCATENATE("Teams!F",CELL("contents",INDEX(MatchOrdering!$A$4:$CD$33,ROW(B13)-ROW(C4)-1,MATCH(C4,MatchOrdering!$A$3:$CD$3,0))))),""),"")</f>
        <v>CHI</v>
      </c>
      <c r="C13" s="53" t="str">
        <f ca="1">IF(LEN(C4)&gt;0,   IF(LEN(B13) &gt;0,CONCATENATE(B13," vs ",D13),""),"")</f>
        <v>CHI vs CAR</v>
      </c>
      <c r="D13" s="49" t="str">
        <f ca="1">IF(LEN(C4)&gt;0,   IF(ROW(D13)-ROW(C4)-1&lt;=$L$1/2,INDIRECT(CONCATENATE("Teams!F",E13)),""),"")</f>
        <v>CAR</v>
      </c>
      <c r="E13" s="6">
        <f ca="1">IF(LEN(C4)&gt;0,   IF(ROW(E13)-ROW(C4)-1&lt;=$L$1/2,INDIRECT(CONCATENATE("MatchOrdering!",CHAR(96+C4),($L$1 + 1) - (ROW(E13)-ROW(C4)-1) + 3)),""),"")</f>
        <v>23</v>
      </c>
      <c r="F13" s="60">
        <f t="shared" ca="1" si="6"/>
        <v>6</v>
      </c>
      <c r="G13" s="61">
        <f t="shared" ca="1" si="5"/>
        <v>0</v>
      </c>
      <c r="H13" s="49" t="str">
        <f t="shared" ca="1" si="7"/>
        <v>CHI</v>
      </c>
      <c r="K13" s="45" t="s">
        <v>223</v>
      </c>
      <c r="L13" s="72">
        <f t="shared" ca="1" si="0"/>
        <v>3.1951219512195124</v>
      </c>
      <c r="M13" s="72">
        <f t="shared" ca="1" si="1"/>
        <v>2.9878048780487805</v>
      </c>
      <c r="N13" s="49">
        <f ca="1">COUNTIF(H:H,K13)</f>
        <v>39</v>
      </c>
      <c r="O13" s="49">
        <f t="shared" ca="1" si="2"/>
        <v>33</v>
      </c>
      <c r="P13" s="49">
        <f ca="1">COUNTIFS(D:D,K13,H:H,"*TIE*")+COUNTIFS(B:B,K13,H:H,"*TIE*")</f>
        <v>10</v>
      </c>
      <c r="R13" s="49">
        <f t="shared" ca="1" si="3"/>
        <v>88</v>
      </c>
      <c r="S13" s="49">
        <f t="shared" ca="1" si="4"/>
        <v>5</v>
      </c>
      <c r="V13" s="74" t="s">
        <v>225</v>
      </c>
      <c r="W13" s="32">
        <v>7</v>
      </c>
      <c r="X13" s="32">
        <v>85</v>
      </c>
      <c r="Y13" s="75">
        <v>3.1951219512195124</v>
      </c>
      <c r="Z13" s="75">
        <v>3.0975609756097562</v>
      </c>
      <c r="AA13" s="32">
        <v>39</v>
      </c>
      <c r="AB13" s="32">
        <v>36</v>
      </c>
      <c r="AC13" s="32">
        <v>7</v>
      </c>
      <c r="AD13" s="32"/>
    </row>
    <row r="14" spans="2:30" x14ac:dyDescent="0.25">
      <c r="B14" s="49" t="str">
        <f ca="1">IF(LEN(C4)&gt;0,   IF(ROW(B14)-ROW(C4)-1&lt;=$L$1/2,INDIRECT(CONCATENATE("Teams!F",CELL("contents",INDEX(MatchOrdering!$A$4:$CD$33,ROW(B14)-ROW(C4)-1,MATCH(C4,MatchOrdering!$A$3:$CD$3,0))))),""),"")</f>
        <v>COL</v>
      </c>
      <c r="C14" s="53" t="str">
        <f ca="1">IF(LEN(C4)&gt;0,   IF(LEN(B14) &gt;0,CONCATENATE(B14," vs ",D14),""),"")</f>
        <v>COL vs TOR</v>
      </c>
      <c r="D14" s="49" t="str">
        <f ca="1">IF(LEN(C4)&gt;0,   IF(ROW(D14)-ROW(C4)-1&lt;=$L$1/2,INDIRECT(CONCATENATE("Teams!F",E14)),""),"")</f>
        <v>TOR</v>
      </c>
      <c r="E14" s="6">
        <f ca="1">IF(LEN(C4)&gt;0,   IF(ROW(E14)-ROW(C4)-1&lt;=$L$1/2,INDIRECT(CONCATENATE("MatchOrdering!",CHAR(96+C4),($L$1 + 1) - (ROW(E14)-ROW(C4)-1) + 3)),""),"")</f>
        <v>22</v>
      </c>
      <c r="F14" s="60">
        <f t="shared" ca="1" si="6"/>
        <v>3</v>
      </c>
      <c r="G14" s="61">
        <f t="shared" ca="1" si="5"/>
        <v>1</v>
      </c>
      <c r="H14" s="49" t="str">
        <f t="shared" ca="1" si="7"/>
        <v>COL</v>
      </c>
      <c r="K14" s="45" t="s">
        <v>224</v>
      </c>
      <c r="L14" s="72">
        <f t="shared" ca="1" si="0"/>
        <v>3</v>
      </c>
      <c r="M14" s="72">
        <f t="shared" ca="1" si="1"/>
        <v>2.9512195121951219</v>
      </c>
      <c r="N14" s="49">
        <f ca="1">COUNTIF(H:H,K14)</f>
        <v>35</v>
      </c>
      <c r="O14" s="49">
        <f t="shared" ca="1" si="2"/>
        <v>35</v>
      </c>
      <c r="P14" s="49">
        <f ca="1">COUNTIFS(D:D,K14,H:H,"*TIE*")+COUNTIFS(B:B,K14,H:H,"*TIE*")</f>
        <v>12</v>
      </c>
      <c r="R14" s="49">
        <f t="shared" ca="1" si="3"/>
        <v>82</v>
      </c>
      <c r="S14" s="49">
        <f t="shared" ca="1" si="4"/>
        <v>15</v>
      </c>
      <c r="V14" s="74" t="s">
        <v>242</v>
      </c>
      <c r="W14" s="32">
        <v>11</v>
      </c>
      <c r="X14" s="32">
        <v>84</v>
      </c>
      <c r="Y14" s="75">
        <v>3.024390243902439</v>
      </c>
      <c r="Z14" s="75">
        <v>2.9024390243902438</v>
      </c>
      <c r="AA14" s="32">
        <v>38</v>
      </c>
      <c r="AB14" s="32">
        <v>36</v>
      </c>
      <c r="AC14" s="32">
        <v>8</v>
      </c>
      <c r="AD14" s="32"/>
    </row>
    <row r="15" spans="2:30" x14ac:dyDescent="0.25">
      <c r="B15" s="49" t="str">
        <f ca="1">IF(LEN(C4)&gt;0,   IF(ROW(B15)-ROW(C4)-1&lt;=$L$1/2,INDIRECT(CONCATENATE("Teams!F",CELL("contents",INDEX(MatchOrdering!$A$4:$CD$33,ROW(B15)-ROW(C4)-1,MATCH(C4,MatchOrdering!$A$3:$CD$3,0))))),""),"")</f>
        <v>DAL</v>
      </c>
      <c r="C15" s="53" t="str">
        <f ca="1">IF(LEN(C4)&gt;0,   IF(LEN(B15) &gt;0,CONCATENATE(B15," vs ",D15),""),"")</f>
        <v>DAL vs TB</v>
      </c>
      <c r="D15" s="49" t="str">
        <f ca="1">IF(LEN(C4)&gt;0,   IF(ROW(D15)-ROW(C4)-1&lt;=$L$1/2,INDIRECT(CONCATENATE("Teams!F",E15)),""),"")</f>
        <v>TB</v>
      </c>
      <c r="E15" s="6">
        <f ca="1">IF(LEN(C4)&gt;0,   IF(ROW(E15)-ROW(C4)-1&lt;=$L$1/2,INDIRECT(CONCATENATE("MatchOrdering!",CHAR(96+C4),($L$1 + 1) - (ROW(E15)-ROW(C4)-1) + 3)),""),"")</f>
        <v>21</v>
      </c>
      <c r="F15" s="60">
        <f t="shared" ca="1" si="6"/>
        <v>6</v>
      </c>
      <c r="G15" s="61">
        <f t="shared" ca="1" si="5"/>
        <v>3</v>
      </c>
      <c r="H15" s="49" t="str">
        <f t="shared" ca="1" si="7"/>
        <v>DAL</v>
      </c>
      <c r="K15" s="45" t="s">
        <v>225</v>
      </c>
      <c r="L15" s="72">
        <f t="shared" ca="1" si="0"/>
        <v>3.1951219512195124</v>
      </c>
      <c r="M15" s="72">
        <f t="shared" ca="1" si="1"/>
        <v>3.0975609756097562</v>
      </c>
      <c r="N15" s="49">
        <f ca="1">COUNTIF(H:H,K15)</f>
        <v>39</v>
      </c>
      <c r="O15" s="49">
        <f t="shared" ca="1" si="2"/>
        <v>36</v>
      </c>
      <c r="P15" s="49">
        <f ca="1">COUNTIFS(D:D,K15,H:H,"*TIE*")+COUNTIFS(B:B,K15,H:H,"*TIE*")</f>
        <v>7</v>
      </c>
      <c r="R15" s="49">
        <f t="shared" ca="1" si="3"/>
        <v>85</v>
      </c>
      <c r="S15" s="49">
        <f t="shared" ca="1" si="4"/>
        <v>7</v>
      </c>
      <c r="V15" s="74" t="s">
        <v>241</v>
      </c>
      <c r="W15" s="32">
        <v>12</v>
      </c>
      <c r="X15" s="32">
        <v>83</v>
      </c>
      <c r="Y15" s="75">
        <v>3.0121951219512195</v>
      </c>
      <c r="Z15" s="75">
        <v>2.9146341463414633</v>
      </c>
      <c r="AA15" s="32">
        <v>37</v>
      </c>
      <c r="AB15" s="32">
        <v>36</v>
      </c>
      <c r="AC15" s="32">
        <v>9</v>
      </c>
      <c r="AD15" s="32"/>
    </row>
    <row r="16" spans="2:30" x14ac:dyDescent="0.25">
      <c r="B16" s="49" t="str">
        <f ca="1">IF(LEN(C4)&gt;0,   IF(ROW(B16)-ROW(C4)-1&lt;=$L$1/2,INDIRECT(CONCATENATE("Teams!F",CELL("contents",INDEX(MatchOrdering!$A$4:$CD$33,ROW(B16)-ROW(C4)-1,MATCH(C4,MatchOrdering!$A$3:$CD$3,0))))),""),"")</f>
        <v>MIN</v>
      </c>
      <c r="C16" s="53" t="str">
        <f ca="1">IF(LEN(C4)&gt;0,   IF(LEN(B16) &gt;0,CONCATENATE(B16," vs ",D16),""),"")</f>
        <v>MIN vs OTT</v>
      </c>
      <c r="D16" s="49" t="str">
        <f ca="1">IF(LEN(C4)&gt;0,   IF(ROW(D16)-ROW(C4)-1&lt;=$L$1/2,INDIRECT(CONCATENATE("Teams!F",E16)),""),"")</f>
        <v>OTT</v>
      </c>
      <c r="E16" s="6">
        <f ca="1">IF(LEN(C4)&gt;0,   IF(ROW(E16)-ROW(C4)-1&lt;=$L$1/2,INDIRECT(CONCATENATE("MatchOrdering!",CHAR(96+C4),($L$1 + 1) - (ROW(E16)-ROW(C4)-1) + 3)),""),"")</f>
        <v>20</v>
      </c>
      <c r="F16" s="60">
        <f t="shared" ca="1" si="6"/>
        <v>6</v>
      </c>
      <c r="G16" s="61">
        <f t="shared" ca="1" si="5"/>
        <v>1</v>
      </c>
      <c r="H16" s="49" t="str">
        <f t="shared" ca="1" si="7"/>
        <v>MIN</v>
      </c>
      <c r="K16" s="45" t="s">
        <v>226</v>
      </c>
      <c r="L16" s="72">
        <f t="shared" ca="1" si="0"/>
        <v>3.1829268292682928</v>
      </c>
      <c r="M16" s="72">
        <f t="shared" ca="1" si="1"/>
        <v>2.8780487804878048</v>
      </c>
      <c r="N16" s="49">
        <f ca="1">COUNTIF(H:H,K16)</f>
        <v>36</v>
      </c>
      <c r="O16" s="49">
        <f t="shared" ca="1" si="2"/>
        <v>33</v>
      </c>
      <c r="P16" s="49">
        <f ca="1">COUNTIFS(D:D,K16,H:H,"*TIE*")+COUNTIFS(B:B,K16,H:H,"*TIE*")</f>
        <v>13</v>
      </c>
      <c r="R16" s="49">
        <f t="shared" ca="1" si="3"/>
        <v>85</v>
      </c>
      <c r="S16" s="49">
        <f t="shared" ca="1" si="4"/>
        <v>7</v>
      </c>
      <c r="V16" s="74" t="s">
        <v>238</v>
      </c>
      <c r="W16" s="32">
        <v>12</v>
      </c>
      <c r="X16" s="32">
        <v>83</v>
      </c>
      <c r="Y16" s="75">
        <v>3.2682926829268291</v>
      </c>
      <c r="Z16" s="75">
        <v>3.1219512195121952</v>
      </c>
      <c r="AA16" s="32">
        <v>35</v>
      </c>
      <c r="AB16" s="32">
        <v>34</v>
      </c>
      <c r="AC16" s="32">
        <v>13</v>
      </c>
      <c r="AD16" s="32"/>
    </row>
    <row r="17" spans="2:30" x14ac:dyDescent="0.25">
      <c r="B17" s="49" t="str">
        <f ca="1">IF(LEN(C4)&gt;0,   IF(ROW(B17)-ROW(C4)-1&lt;=$L$1/2,INDIRECT(CONCATENATE("Teams!F",CELL("contents",INDEX(MatchOrdering!$A$4:$CD$33,ROW(B17)-ROW(C4)-1,MATCH(C4,MatchOrdering!$A$3:$CD$3,0))))),""),"")</f>
        <v>NAS</v>
      </c>
      <c r="C17" s="53" t="str">
        <f ca="1">IF(LEN(C4)&gt;0,   IF(LEN(B17) &gt;0,CONCATENATE(B17," vs ",D17),""),"")</f>
        <v>NAS vs MON</v>
      </c>
      <c r="D17" s="49" t="str">
        <f ca="1">IF(LEN(C4)&gt;0,   IF(ROW(D17)-ROW(C4)-1&lt;=$L$1/2,INDIRECT(CONCATENATE("Teams!F",E17)),""),"")</f>
        <v>MON</v>
      </c>
      <c r="E17" s="6">
        <f ca="1">IF(LEN(C4)&gt;0,   IF(ROW(E17)-ROW(C4)-1&lt;=$L$1/2,INDIRECT(CONCATENATE("MatchOrdering!",CHAR(96+C4),($L$1 + 1) - (ROW(E17)-ROW(C4)-1) + 3)),""),"")</f>
        <v>19</v>
      </c>
      <c r="F17" s="60">
        <f t="shared" ca="1" si="6"/>
        <v>5</v>
      </c>
      <c r="G17" s="61">
        <f t="shared" ca="1" si="5"/>
        <v>6</v>
      </c>
      <c r="H17" s="49" t="str">
        <f t="shared" ca="1" si="7"/>
        <v>MON</v>
      </c>
      <c r="K17" s="45" t="s">
        <v>227</v>
      </c>
      <c r="L17" s="72">
        <f t="shared" ca="1" si="0"/>
        <v>2.6951219512195124</v>
      </c>
      <c r="M17" s="72">
        <f t="shared" ca="1" si="1"/>
        <v>3.6219512195121952</v>
      </c>
      <c r="N17" s="49">
        <f ca="1">COUNTIF(H:H,K17)</f>
        <v>26</v>
      </c>
      <c r="O17" s="49">
        <f t="shared" ca="1" si="2"/>
        <v>46</v>
      </c>
      <c r="P17" s="49">
        <f ca="1">COUNTIFS(D:D,K17,H:H,"*TIE*")+COUNTIFS(B:B,K17,H:H,"*TIE*")</f>
        <v>10</v>
      </c>
      <c r="R17" s="49">
        <f t="shared" ca="1" si="3"/>
        <v>62</v>
      </c>
      <c r="S17" s="49">
        <f t="shared" ca="1" si="4"/>
        <v>30</v>
      </c>
      <c r="V17" s="74" t="s">
        <v>214</v>
      </c>
      <c r="W17" s="32">
        <v>12</v>
      </c>
      <c r="X17" s="32">
        <v>83</v>
      </c>
      <c r="Y17" s="75">
        <v>2.8536585365853657</v>
      </c>
      <c r="Z17" s="75">
        <v>2.975609756097561</v>
      </c>
      <c r="AA17" s="32">
        <v>38</v>
      </c>
      <c r="AB17" s="32">
        <v>37</v>
      </c>
      <c r="AC17" s="32">
        <v>7</v>
      </c>
      <c r="AD17" s="32"/>
    </row>
    <row r="18" spans="2:30" x14ac:dyDescent="0.25">
      <c r="B18" s="49" t="str">
        <f ca="1">IF(LEN(C4)&gt;0,   IF(ROW(B18)-ROW(C4)-1&lt;=$L$1/2,INDIRECT(CONCATENATE("Teams!F",CELL("contents",INDEX(MatchOrdering!$A$4:$CD$33,ROW(B18)-ROW(C4)-1,MATCH(C4,MatchOrdering!$A$3:$CD$3,0))))),""),"")</f>
        <v>STL</v>
      </c>
      <c r="C18" s="53" t="str">
        <f ca="1">IF(LEN(C4)&gt;0,   IF(LEN(B18) &gt;0,CONCATENATE(B18," vs ",D18),""),"")</f>
        <v>STL vs FLA</v>
      </c>
      <c r="D18" s="49" t="str">
        <f ca="1">IF(LEN(C4)&gt;0,   IF(ROW(D18)-ROW(C4)-1&lt;=$L$1/2,INDIRECT(CONCATENATE("Teams!F",E18)),""),"")</f>
        <v>FLA</v>
      </c>
      <c r="E18" s="6">
        <f ca="1">IF(LEN(C4)&gt;0,   IF(ROW(E18)-ROW(C4)-1&lt;=$L$1/2,INDIRECT(CONCATENATE("MatchOrdering!",CHAR(96+C4),($L$1 + 1) - (ROW(E18)-ROW(C4)-1) + 3)),""),"")</f>
        <v>18</v>
      </c>
      <c r="F18" s="60">
        <f t="shared" ca="1" si="6"/>
        <v>1</v>
      </c>
      <c r="G18" s="61">
        <f t="shared" ca="1" si="5"/>
        <v>1</v>
      </c>
      <c r="H18" s="49" t="str">
        <f t="shared" ca="1" si="7"/>
        <v>*TIE*</v>
      </c>
      <c r="K18" s="45" t="s">
        <v>228</v>
      </c>
      <c r="L18" s="72">
        <f t="shared" ca="1" si="0"/>
        <v>2.6829268292682928</v>
      </c>
      <c r="M18" s="72">
        <f t="shared" ca="1" si="1"/>
        <v>3.2926829268292681</v>
      </c>
      <c r="N18" s="49">
        <f ca="1">COUNTIF(H:H,K18)</f>
        <v>29</v>
      </c>
      <c r="O18" s="49">
        <f t="shared" ca="1" si="2"/>
        <v>41</v>
      </c>
      <c r="P18" s="49">
        <f ca="1">COUNTIFS(D:D,K18,H:H,"*TIE*")+COUNTIFS(B:B,K18,H:H,"*TIE*")</f>
        <v>12</v>
      </c>
      <c r="R18" s="49">
        <f t="shared" ca="1" si="3"/>
        <v>70</v>
      </c>
      <c r="S18" s="49">
        <f t="shared" ca="1" si="4"/>
        <v>28</v>
      </c>
      <c r="V18" s="74" t="s">
        <v>221</v>
      </c>
      <c r="W18" s="32">
        <v>15</v>
      </c>
      <c r="X18" s="32">
        <v>82</v>
      </c>
      <c r="Y18" s="75">
        <v>3.0609756097560976</v>
      </c>
      <c r="Z18" s="75">
        <v>2.9512195121951219</v>
      </c>
      <c r="AA18" s="32">
        <v>37</v>
      </c>
      <c r="AB18" s="32">
        <v>37</v>
      </c>
      <c r="AC18" s="32">
        <v>8</v>
      </c>
      <c r="AD18" s="32"/>
    </row>
    <row r="19" spans="2:30" x14ac:dyDescent="0.25">
      <c r="B19" s="49" t="str">
        <f ca="1">IF(LEN(C4)&gt;0,   IF(ROW(B19)-ROW(C4)-1&lt;=$L$1/2,INDIRECT(CONCATENATE("Teams!F",CELL("contents",INDEX(MatchOrdering!$A$4:$CD$33,ROW(B19)-ROW(C4)-1,MATCH(C4,MatchOrdering!$A$3:$CD$3,0))))),""),"")</f>
        <v>WIN</v>
      </c>
      <c r="C19" s="53" t="str">
        <f ca="1">IF(LEN(C4)&gt;0,   IF(LEN(B19) &gt;0,CONCATENATE(B19," vs ",D19),""),"")</f>
        <v>WIN vs DET</v>
      </c>
      <c r="D19" s="49" t="str">
        <f ca="1">IF(LEN(C4)&gt;0,   IF(ROW(D19)-ROW(C4)-1&lt;=$L$1/2,INDIRECT(CONCATENATE("Teams!F",E19)),""),"")</f>
        <v>DET</v>
      </c>
      <c r="E19" s="6">
        <f ca="1">IF(LEN(C4)&gt;0,   IF(ROW(E19)-ROW(C4)-1&lt;=$L$1/2,INDIRECT(CONCATENATE("MatchOrdering!",CHAR(96+C4),($L$1 + 1) - (ROW(E19)-ROW(C4)-1) + 3)),""),"")</f>
        <v>17</v>
      </c>
      <c r="F19" s="60">
        <f t="shared" ca="1" si="6"/>
        <v>0</v>
      </c>
      <c r="G19" s="61">
        <f t="shared" ca="1" si="5"/>
        <v>4</v>
      </c>
      <c r="H19" s="49" t="str">
        <f t="shared" ca="1" si="7"/>
        <v>DET</v>
      </c>
      <c r="K19" s="45" t="s">
        <v>229</v>
      </c>
      <c r="L19" s="72">
        <f t="shared" ca="1" si="0"/>
        <v>3.1341463414634148</v>
      </c>
      <c r="M19" s="72">
        <f t="shared" ca="1" si="1"/>
        <v>3.0853658536585367</v>
      </c>
      <c r="N19" s="49">
        <f ca="1">COUNTIF(H:H,K19)</f>
        <v>33</v>
      </c>
      <c r="O19" s="49">
        <f t="shared" ca="1" si="2"/>
        <v>34</v>
      </c>
      <c r="P19" s="49">
        <f ca="1">COUNTIFS(D:D,K19,H:H,"*TIE*")+COUNTIFS(B:B,K19,H:H,"*TIE*")</f>
        <v>15</v>
      </c>
      <c r="R19" s="49">
        <f t="shared" ca="1" si="3"/>
        <v>81</v>
      </c>
      <c r="S19" s="49">
        <f t="shared" ca="1" si="4"/>
        <v>17</v>
      </c>
      <c r="V19" s="74" t="s">
        <v>224</v>
      </c>
      <c r="W19" s="32">
        <v>15</v>
      </c>
      <c r="X19" s="32">
        <v>82</v>
      </c>
      <c r="Y19" s="75">
        <v>3</v>
      </c>
      <c r="Z19" s="75">
        <v>2.9512195121951219</v>
      </c>
      <c r="AA19" s="32">
        <v>35</v>
      </c>
      <c r="AB19" s="32">
        <v>35</v>
      </c>
      <c r="AC19" s="32">
        <v>12</v>
      </c>
      <c r="AD19" s="32"/>
    </row>
    <row r="20" spans="2:30" ht="15.75" thickBot="1" x14ac:dyDescent="0.3">
      <c r="B20" s="49" t="str">
        <f ca="1">IF(LEN(C4)&gt;0,   IF(ROW(B20)-ROW(C4)-1&lt;=$L$1/2,INDIRECT(CONCATENATE("Teams!F",CELL("contents",INDEX(MatchOrdering!$A$4:$CD$33,ROW(B20)-ROW(C4)-1,MATCH(C4,MatchOrdering!$A$3:$CD$3,0))))),""),"")</f>
        <v>BOS</v>
      </c>
      <c r="C20" s="53" t="str">
        <f ca="1">IF(LEN(C4)&gt;0,   IF(LEN(B20) &gt;0,CONCATENATE(B20," vs ",D20),""),"")</f>
        <v>BOS vs BUF</v>
      </c>
      <c r="D20" s="49" t="str">
        <f ca="1">IF(LEN(C4)&gt;0,   IF(ROW(D20)-ROW(C4)-1&lt;=$L$1/2,INDIRECT(CONCATENATE("Teams!F",E20)),""),"")</f>
        <v>BUF</v>
      </c>
      <c r="E20" s="6">
        <f ca="1">IF(LEN(C4)&gt;0,   IF(ROW(E20)-ROW(C4)-1&lt;=$L$1/2,INDIRECT(CONCATENATE("MatchOrdering!",CHAR(96+C4),($L$1 + 1) - (ROW(E20)-ROW(C4)-1) + 3)),""),"")</f>
        <v>16</v>
      </c>
      <c r="F20" s="62">
        <f t="shared" ca="1" si="6"/>
        <v>0</v>
      </c>
      <c r="G20" s="63">
        <f t="shared" ca="1" si="5"/>
        <v>6</v>
      </c>
      <c r="H20" s="49" t="str">
        <f t="shared" ca="1" si="7"/>
        <v>BUF</v>
      </c>
      <c r="K20" s="45" t="s">
        <v>230</v>
      </c>
      <c r="L20" s="72">
        <f t="shared" ca="1" si="0"/>
        <v>3.0121951219512195</v>
      </c>
      <c r="M20" s="72">
        <f t="shared" ca="1" si="1"/>
        <v>2.9512195121951219</v>
      </c>
      <c r="N20" s="49">
        <f ca="1">COUNTIF(H:H,K20)</f>
        <v>36</v>
      </c>
      <c r="O20" s="49">
        <f t="shared" ca="1" si="2"/>
        <v>37</v>
      </c>
      <c r="P20" s="49">
        <f ca="1">COUNTIFS(D:D,K20,H:H,"*TIE*")+COUNTIFS(B:B,K20,H:H,"*TIE*")</f>
        <v>9</v>
      </c>
      <c r="R20" s="49">
        <f t="shared" ca="1" si="3"/>
        <v>81</v>
      </c>
      <c r="S20" s="49">
        <f t="shared" ca="1" si="4"/>
        <v>17</v>
      </c>
      <c r="V20" s="74" t="s">
        <v>230</v>
      </c>
      <c r="W20" s="32">
        <v>17</v>
      </c>
      <c r="X20" s="32">
        <v>81</v>
      </c>
      <c r="Y20" s="75">
        <v>3.0121951219512195</v>
      </c>
      <c r="Z20" s="75">
        <v>2.9512195121951219</v>
      </c>
      <c r="AA20" s="32">
        <v>36</v>
      </c>
      <c r="AB20" s="32">
        <v>37</v>
      </c>
      <c r="AC20" s="32">
        <v>9</v>
      </c>
      <c r="AD20" s="32"/>
    </row>
    <row r="21" spans="2:30" x14ac:dyDescent="0.25">
      <c r="C21" s="53"/>
      <c r="H21" s="6"/>
      <c r="K21" s="45" t="s">
        <v>231</v>
      </c>
      <c r="L21" s="72">
        <f t="shared" ca="1" si="0"/>
        <v>2.9268292682926829</v>
      </c>
      <c r="M21" s="72">
        <f t="shared" ca="1" si="1"/>
        <v>2.7439024390243905</v>
      </c>
      <c r="N21" s="49">
        <f ca="1">COUNTIF(H:H,K21)</f>
        <v>36</v>
      </c>
      <c r="O21" s="49">
        <f t="shared" ca="1" si="2"/>
        <v>28</v>
      </c>
      <c r="P21" s="49">
        <f ca="1">COUNTIFS(D:D,K21,H:H,"*TIE*")+COUNTIFS(B:B,K21,H:H,"*TIE*")</f>
        <v>18</v>
      </c>
      <c r="R21" s="49">
        <f t="shared" ca="1" si="3"/>
        <v>90</v>
      </c>
      <c r="S21" s="49">
        <f t="shared" ca="1" si="4"/>
        <v>4</v>
      </c>
      <c r="V21" s="74" t="s">
        <v>229</v>
      </c>
      <c r="W21" s="32">
        <v>17</v>
      </c>
      <c r="X21" s="32">
        <v>81</v>
      </c>
      <c r="Y21" s="75">
        <v>3.1341463414634148</v>
      </c>
      <c r="Z21" s="75">
        <v>3.0853658536585367</v>
      </c>
      <c r="AA21" s="32">
        <v>33</v>
      </c>
      <c r="AB21" s="32">
        <v>34</v>
      </c>
      <c r="AC21" s="32">
        <v>15</v>
      </c>
      <c r="AD21" s="32"/>
    </row>
    <row r="22" spans="2:30" ht="24.95" customHeight="1" x14ac:dyDescent="0.3">
      <c r="C22" s="51">
        <f>IF(LEN(C4)&lt;1,"",IF(C4+1 &lt; $L$2,C4+1,""))</f>
        <v>2</v>
      </c>
      <c r="D22" s="50"/>
      <c r="E22" s="50"/>
      <c r="F22" s="65" t="str">
        <f>IF(LEN(C22)&gt;0,"Scores","")</f>
        <v>Scores</v>
      </c>
      <c r="G22" s="65"/>
      <c r="H22" s="6"/>
      <c r="K22" s="45" t="s">
        <v>232</v>
      </c>
      <c r="L22" s="72">
        <f t="shared" ca="1" si="0"/>
        <v>3.0609756097560976</v>
      </c>
      <c r="M22" s="72">
        <f t="shared" ca="1" si="1"/>
        <v>3.1097560975609757</v>
      </c>
      <c r="N22" s="49">
        <f ca="1">COUNTIF(H:H,K22)</f>
        <v>33</v>
      </c>
      <c r="O22" s="49">
        <f t="shared" ca="1" si="2"/>
        <v>36</v>
      </c>
      <c r="P22" s="49">
        <f ca="1">COUNTIFS(D:D,K22,H:H,"*TIE*")+COUNTIFS(B:B,K22,H:H,"*TIE*")</f>
        <v>13</v>
      </c>
      <c r="R22" s="49">
        <f t="shared" ca="1" si="3"/>
        <v>79</v>
      </c>
      <c r="S22" s="49">
        <f t="shared" ca="1" si="4"/>
        <v>20</v>
      </c>
      <c r="V22" s="74" t="s">
        <v>239</v>
      </c>
      <c r="W22" s="32">
        <v>17</v>
      </c>
      <c r="X22" s="32">
        <v>81</v>
      </c>
      <c r="Y22" s="75">
        <v>3.2439024390243905</v>
      </c>
      <c r="Z22" s="75">
        <v>3.2073170731707319</v>
      </c>
      <c r="AA22" s="32">
        <v>36</v>
      </c>
      <c r="AB22" s="32">
        <v>37</v>
      </c>
      <c r="AC22" s="32">
        <v>9</v>
      </c>
      <c r="AD22" s="32"/>
    </row>
    <row r="23" spans="2:30" ht="16.5" thickBot="1" x14ac:dyDescent="0.3">
      <c r="B23" s="48" t="str">
        <f>IF(LEN(C22)&gt;0,"-","")</f>
        <v>-</v>
      </c>
      <c r="C23" s="52" t="str">
        <f>IF(LEN(C22)&gt;0,"Away          -          Home","")</f>
        <v>Away          -          Home</v>
      </c>
      <c r="D23" s="48" t="str">
        <f>IF(LEN(C22)&gt;0,"-","")</f>
        <v>-</v>
      </c>
      <c r="E23" s="6" t="str">
        <f>IF(LEN(C22)&gt;0,"-","")</f>
        <v>-</v>
      </c>
      <c r="F23" s="48" t="str">
        <f>IF(LEN(F22)&gt;0,"H","")</f>
        <v>H</v>
      </c>
      <c r="G23" s="48" t="str">
        <f>IF(LEN(F22)&gt;0,"A","")</f>
        <v>A</v>
      </c>
      <c r="H23" s="49" t="s">
        <v>267</v>
      </c>
      <c r="K23" s="45" t="s">
        <v>233</v>
      </c>
      <c r="L23" s="72">
        <f t="shared" ca="1" si="0"/>
        <v>3.1829268292682928</v>
      </c>
      <c r="M23" s="72">
        <f t="shared" ca="1" si="1"/>
        <v>2.8048780487804876</v>
      </c>
      <c r="N23" s="49">
        <f ca="1">COUNTIF(H:H,K23)</f>
        <v>34</v>
      </c>
      <c r="O23" s="49">
        <f t="shared" ca="1" si="2"/>
        <v>31</v>
      </c>
      <c r="P23" s="49">
        <f ca="1">COUNTIFS(D:D,K23,H:H,"*TIE*")+COUNTIFS(B:B,K23,H:H,"*TIE*")</f>
        <v>17</v>
      </c>
      <c r="R23" s="49">
        <f t="shared" ca="1" si="3"/>
        <v>85</v>
      </c>
      <c r="S23" s="49">
        <f t="shared" ca="1" si="4"/>
        <v>7</v>
      </c>
      <c r="V23" s="74" t="s">
        <v>234</v>
      </c>
      <c r="W23" s="32">
        <v>20</v>
      </c>
      <c r="X23" s="32">
        <v>79</v>
      </c>
      <c r="Y23" s="75">
        <v>3.1707317073170733</v>
      </c>
      <c r="Z23" s="75">
        <v>2.8658536585365852</v>
      </c>
      <c r="AA23" s="32">
        <v>34</v>
      </c>
      <c r="AB23" s="32">
        <v>37</v>
      </c>
      <c r="AC23" s="32">
        <v>11</v>
      </c>
      <c r="AD23" s="32"/>
    </row>
    <row r="24" spans="2:30" x14ac:dyDescent="0.25">
      <c r="B24" s="49" t="str">
        <f ca="1">IF(LEN(C22)&gt;0,   IF(ROW(B24)-ROW(C22)-1&lt;=$L$1/2,INDIRECT(CONCATENATE("Teams!F",CELL("contents",INDEX(MatchOrdering!$A$4:$CD$33,ROW(B24)-ROW(C22)-1,MATCH(C22,MatchOrdering!$A$3:$CD$3,0))))),""),"")</f>
        <v>ANA</v>
      </c>
      <c r="C24" s="53" t="str">
        <f ca="1">IF(LEN(C22)&gt;0,   IF(LEN(B24) &gt;0,CONCATENATE(B24," vs ",D24),""),"")</f>
        <v>ANA vs PIT</v>
      </c>
      <c r="D24" s="49" t="str">
        <f ca="1">IF(LEN(C22)&gt;0,   IF(ROW(D24)-ROW(C22)-1&lt;=$L$1/2,INDIRECT(CONCATENATE("Teams!F",E24)),""),"")</f>
        <v>PIT</v>
      </c>
      <c r="E24" s="6">
        <f ca="1">IF(LEN(C22)&gt;0,   IF(ROW(E24)-ROW(C22)-1&lt;=$L$1/2,INDIRECT(CONCATENATE("MatchOrdering!",CHAR(96+C22),($L$1 + 1) - (ROW(E24)-ROW(C22)-1) + 3)),""),"")</f>
        <v>29</v>
      </c>
      <c r="F24" s="58">
        <f ca="1">ROUNDDOWN(RANDBETWEEN(0,6),0)</f>
        <v>6</v>
      </c>
      <c r="G24" s="59">
        <f t="shared" ref="G24:G38" ca="1" si="8">ROUNDDOWN(RANDBETWEEN(0,6),0)</f>
        <v>1</v>
      </c>
      <c r="H24" s="49" t="str">
        <f ca="1">IF(OR(B24 = "BYESLOT",D24 = "BYESLOT"),"BYE", IF(AND(LEN(F24)&gt;0,LEN(G24)&gt;0),IF(F24=G24,"*TIE*",IF(F24&gt;G24,B24,D24)),""))</f>
        <v>ANA</v>
      </c>
      <c r="K24" s="45" t="s">
        <v>234</v>
      </c>
      <c r="L24" s="72">
        <f t="shared" ca="1" si="0"/>
        <v>3.1707317073170733</v>
      </c>
      <c r="M24" s="72">
        <f t="shared" ca="1" si="1"/>
        <v>2.8658536585365852</v>
      </c>
      <c r="N24" s="49">
        <f ca="1">COUNTIF(H:H,K24)</f>
        <v>34</v>
      </c>
      <c r="O24" s="49">
        <f t="shared" ca="1" si="2"/>
        <v>37</v>
      </c>
      <c r="P24" s="49">
        <f ca="1">COUNTIFS(D:D,K24,H:H,"*TIE*")+COUNTIFS(B:B,K24,H:H,"*TIE*")</f>
        <v>11</v>
      </c>
      <c r="R24" s="49">
        <f t="shared" ca="1" si="3"/>
        <v>79</v>
      </c>
      <c r="S24" s="49">
        <f t="shared" ca="1" si="4"/>
        <v>20</v>
      </c>
      <c r="V24" s="74" t="s">
        <v>220</v>
      </c>
      <c r="W24" s="32">
        <v>20</v>
      </c>
      <c r="X24" s="32">
        <v>79</v>
      </c>
      <c r="Y24" s="75">
        <v>3.2317073170731709</v>
      </c>
      <c r="Z24" s="75">
        <v>3.2926829268292681</v>
      </c>
      <c r="AA24" s="32">
        <v>33</v>
      </c>
      <c r="AB24" s="32">
        <v>36</v>
      </c>
      <c r="AC24" s="32">
        <v>13</v>
      </c>
      <c r="AD24" s="32"/>
    </row>
    <row r="25" spans="2:30" x14ac:dyDescent="0.25">
      <c r="B25" s="49" t="str">
        <f ca="1">IF(LEN(C22)&gt;0,   IF(ROW(B25)-ROW(C22)-1&lt;=$L$1/2,INDIRECT(CONCATENATE("Teams!F",CELL("contents",INDEX(MatchOrdering!$A$4:$CD$33,ROW(B25)-ROW(C22)-1,MATCH(C22,MatchOrdering!$A$3:$CD$3,0))))),""),"")</f>
        <v>WAS</v>
      </c>
      <c r="C25" s="53" t="str">
        <f ca="1">IF(LEN(C22)&gt;0,   IF(LEN(B25) &gt;0,CONCATENATE(B25," vs ",D25),""),"")</f>
        <v>WAS vs PHI</v>
      </c>
      <c r="D25" s="49" t="str">
        <f ca="1">IF(LEN(C22)&gt;0,   IF(ROW(D25)-ROW(C22)-1&lt;=$L$1/2,INDIRECT(CONCATENATE("Teams!F",E25)),""),"")</f>
        <v>PHI</v>
      </c>
      <c r="E25" s="6">
        <f ca="1">IF(LEN(C22)&gt;0,   IF(ROW(E25)-ROW(C22)-1&lt;=$L$1/2,INDIRECT(CONCATENATE("MatchOrdering!",CHAR(96+C22),($L$1 + 1) - (ROW(E25)-ROW(C22)-1) + 3)),""),"")</f>
        <v>28</v>
      </c>
      <c r="F25" s="60">
        <f t="shared" ref="F25:F38" ca="1" si="9">ROUNDDOWN(RANDBETWEEN(0,6),0)</f>
        <v>2</v>
      </c>
      <c r="G25" s="61">
        <f t="shared" ca="1" si="8"/>
        <v>2</v>
      </c>
      <c r="H25" s="49" t="str">
        <f t="shared" ref="H25:H38" ca="1" si="10">IF(OR(B25 = "BYESLOT",D25 = "BYESLOT"),"BYE", IF(AND(LEN(F25)&gt;0,LEN(G25)&gt;0),IF(F25=G25,"*TIE*",IF(F25&gt;G25,B25,D25)),""))</f>
        <v>*TIE*</v>
      </c>
      <c r="K25" s="45" t="s">
        <v>235</v>
      </c>
      <c r="L25" s="72">
        <f t="shared" ca="1" si="0"/>
        <v>2.5975609756097562</v>
      </c>
      <c r="M25" s="72">
        <f t="shared" ca="1" si="1"/>
        <v>3.2073170731707319</v>
      </c>
      <c r="N25" s="49">
        <f ca="1">COUNTIF(H:H,K25)</f>
        <v>31</v>
      </c>
      <c r="O25" s="49">
        <f t="shared" ca="1" si="2"/>
        <v>42</v>
      </c>
      <c r="P25" s="49">
        <f ca="1">COUNTIFS(D:D,K25,H:H,"*TIE*")+COUNTIFS(B:B,K25,H:H,"*TIE*")</f>
        <v>9</v>
      </c>
      <c r="R25" s="49">
        <f t="shared" ca="1" si="3"/>
        <v>71</v>
      </c>
      <c r="S25" s="49">
        <f t="shared" ca="1" si="4"/>
        <v>27</v>
      </c>
      <c r="V25" s="74" t="s">
        <v>232</v>
      </c>
      <c r="W25" s="32">
        <v>20</v>
      </c>
      <c r="X25" s="32">
        <v>79</v>
      </c>
      <c r="Y25" s="75">
        <v>3.0609756097560976</v>
      </c>
      <c r="Z25" s="75">
        <v>3.1097560975609757</v>
      </c>
      <c r="AA25" s="32">
        <v>33</v>
      </c>
      <c r="AB25" s="32">
        <v>36</v>
      </c>
      <c r="AC25" s="32">
        <v>13</v>
      </c>
      <c r="AD25" s="32"/>
    </row>
    <row r="26" spans="2:30" x14ac:dyDescent="0.25">
      <c r="B26" s="49" t="str">
        <f ca="1">IF(LEN(C22)&gt;0,   IF(ROW(B26)-ROW(C22)-1&lt;=$L$1/2,INDIRECT(CONCATENATE("Teams!F",CELL("contents",INDEX(MatchOrdering!$A$4:$CD$33,ROW(B26)-ROW(C22)-1,MATCH(C22,MatchOrdering!$A$3:$CD$3,0))))),""),"")</f>
        <v>CGY</v>
      </c>
      <c r="C26" s="53" t="str">
        <f ca="1">IF(LEN(C22)&gt;0,   IF(LEN(B26) &gt;0,CONCATENATE(B26," vs ",D26),""),"")</f>
        <v>CGY vs NYR</v>
      </c>
      <c r="D26" s="49" t="str">
        <f ca="1">IF(LEN(C22)&gt;0,   IF(ROW(D26)-ROW(C22)-1&lt;=$L$1/2,INDIRECT(CONCATENATE("Teams!F",E26)),""),"")</f>
        <v>NYR</v>
      </c>
      <c r="E26" s="6">
        <f ca="1">IF(LEN(C22)&gt;0,   IF(ROW(E26)-ROW(C22)-1&lt;=$L$1/2,INDIRECT(CONCATENATE("MatchOrdering!",CHAR(96+C22),($L$1 + 1) - (ROW(E26)-ROW(C22)-1) + 3)),""),"")</f>
        <v>27</v>
      </c>
      <c r="F26" s="60">
        <f t="shared" ca="1" si="9"/>
        <v>1</v>
      </c>
      <c r="G26" s="61">
        <f t="shared" ca="1" si="8"/>
        <v>0</v>
      </c>
      <c r="H26" s="49" t="str">
        <f t="shared" ca="1" si="10"/>
        <v>CGY</v>
      </c>
      <c r="K26" s="45" t="s">
        <v>236</v>
      </c>
      <c r="L26" s="72">
        <f t="shared" ca="1" si="0"/>
        <v>2.7195121951219514</v>
      </c>
      <c r="M26" s="72">
        <f t="shared" ca="1" si="1"/>
        <v>3.1463414634146343</v>
      </c>
      <c r="N26" s="49">
        <f ca="1">COUNTIF(H:H,K26)</f>
        <v>30</v>
      </c>
      <c r="O26" s="49">
        <f t="shared" ca="1" si="2"/>
        <v>43</v>
      </c>
      <c r="P26" s="49">
        <f ca="1">COUNTIFS(D:D,K26,H:H,"*TIE*")+COUNTIFS(B:B,K26,H:H,"*TIE*")</f>
        <v>9</v>
      </c>
      <c r="R26" s="49">
        <f t="shared" ca="1" si="3"/>
        <v>69</v>
      </c>
      <c r="S26" s="49">
        <f t="shared" ca="1" si="4"/>
        <v>29</v>
      </c>
      <c r="V26" s="74" t="s">
        <v>215</v>
      </c>
      <c r="W26" s="32">
        <v>23</v>
      </c>
      <c r="X26" s="32">
        <v>78</v>
      </c>
      <c r="Y26" s="75">
        <v>2.9390243902439024</v>
      </c>
      <c r="Z26" s="75">
        <v>3.4512195121951219</v>
      </c>
      <c r="AA26" s="32">
        <v>35</v>
      </c>
      <c r="AB26" s="32">
        <v>39</v>
      </c>
      <c r="AC26" s="32">
        <v>8</v>
      </c>
      <c r="AD26" s="32"/>
    </row>
    <row r="27" spans="2:30" x14ac:dyDescent="0.25">
      <c r="B27" s="49" t="str">
        <f ca="1">IF(LEN(C22)&gt;0,   IF(ROW(B27)-ROW(C22)-1&lt;=$L$1/2,INDIRECT(CONCATENATE("Teams!F",CELL("contents",INDEX(MatchOrdering!$A$4:$CD$33,ROW(B27)-ROW(C22)-1,MATCH(C22,MatchOrdering!$A$3:$CD$3,0))))),""),"")</f>
        <v>EDM</v>
      </c>
      <c r="C27" s="53" t="str">
        <f ca="1">IF(LEN(C22)&gt;0,   IF(LEN(B27) &gt;0,CONCATENATE(B27," vs ",D27),""),"")</f>
        <v>EDM vs NYI</v>
      </c>
      <c r="D27" s="49" t="str">
        <f ca="1">IF(LEN(C22)&gt;0,   IF(ROW(D27)-ROW(C22)-1&lt;=$L$1/2,INDIRECT(CONCATENATE("Teams!F",E27)),""),"")</f>
        <v>NYI</v>
      </c>
      <c r="E27" s="6">
        <f ca="1">IF(LEN(C22)&gt;0,   IF(ROW(E27)-ROW(C22)-1&lt;=$L$1/2,INDIRECT(CONCATENATE("MatchOrdering!",CHAR(96+C22),($L$1 + 1) - (ROW(E27)-ROW(C22)-1) + 3)),""),"")</f>
        <v>26</v>
      </c>
      <c r="F27" s="60">
        <f t="shared" ca="1" si="9"/>
        <v>4</v>
      </c>
      <c r="G27" s="61">
        <f t="shared" ca="1" si="8"/>
        <v>2</v>
      </c>
      <c r="H27" s="49" t="str">
        <f t="shared" ca="1" si="10"/>
        <v>EDM</v>
      </c>
      <c r="K27" s="45" t="s">
        <v>237</v>
      </c>
      <c r="L27" s="72">
        <f t="shared" ca="1" si="0"/>
        <v>3.1829268292682928</v>
      </c>
      <c r="M27" s="72">
        <f t="shared" ca="1" si="1"/>
        <v>2.7682926829268291</v>
      </c>
      <c r="N27" s="49">
        <f ca="1">COUNTIF(H:H,K27)</f>
        <v>41</v>
      </c>
      <c r="O27" s="49">
        <f t="shared" ca="1" si="2"/>
        <v>26</v>
      </c>
      <c r="P27" s="49">
        <f ca="1">COUNTIFS(D:D,K27,H:H,"*TIE*")+COUNTIFS(B:B,K27,H:H,"*TIE*")</f>
        <v>15</v>
      </c>
      <c r="R27" s="49">
        <f t="shared" ca="1" si="3"/>
        <v>97</v>
      </c>
      <c r="S27" s="49">
        <f t="shared" ca="1" si="4"/>
        <v>2</v>
      </c>
      <c r="V27" s="74" t="s">
        <v>219</v>
      </c>
      <c r="W27" s="32">
        <v>23</v>
      </c>
      <c r="X27" s="32">
        <v>78</v>
      </c>
      <c r="Y27" s="75">
        <v>3.1097560975609757</v>
      </c>
      <c r="Z27" s="75">
        <v>3.2682926829268291</v>
      </c>
      <c r="AA27" s="32">
        <v>32</v>
      </c>
      <c r="AB27" s="32">
        <v>36</v>
      </c>
      <c r="AC27" s="32">
        <v>14</v>
      </c>
      <c r="AD27" s="32"/>
    </row>
    <row r="28" spans="2:30" x14ac:dyDescent="0.25">
      <c r="B28" s="49" t="str">
        <f ca="1">IF(LEN(C22)&gt;0,   IF(ROW(B28)-ROW(C22)-1&lt;=$L$1/2,INDIRECT(CONCATENATE("Teams!F",CELL("contents",INDEX(MatchOrdering!$A$4:$CD$33,ROW(B28)-ROW(C22)-1,MATCH(C22,MatchOrdering!$A$3:$CD$3,0))))),""),"")</f>
        <v>LAK</v>
      </c>
      <c r="C28" s="53" t="str">
        <f ca="1">IF(LEN(C22)&gt;0,   IF(LEN(B28) &gt;0,CONCATENATE(B28," vs ",D28),""),"")</f>
        <v>LAK vs NJD</v>
      </c>
      <c r="D28" s="49" t="str">
        <f ca="1">IF(LEN(C22)&gt;0,   IF(ROW(D28)-ROW(C22)-1&lt;=$L$1/2,INDIRECT(CONCATENATE("Teams!F",E28)),""),"")</f>
        <v>NJD</v>
      </c>
      <c r="E28" s="6">
        <f ca="1">IF(LEN(C22)&gt;0,   IF(ROW(E28)-ROW(C22)-1&lt;=$L$1/2,INDIRECT(CONCATENATE("MatchOrdering!",CHAR(96+C22),($L$1 + 1) - (ROW(E28)-ROW(C22)-1) + 3)),""),"")</f>
        <v>25</v>
      </c>
      <c r="F28" s="60">
        <f t="shared" ca="1" si="9"/>
        <v>1</v>
      </c>
      <c r="G28" s="61">
        <f t="shared" ca="1" si="8"/>
        <v>4</v>
      </c>
      <c r="H28" s="49" t="str">
        <f t="shared" ca="1" si="10"/>
        <v>NJD</v>
      </c>
      <c r="K28" s="45" t="s">
        <v>238</v>
      </c>
      <c r="L28" s="72">
        <f t="shared" ca="1" si="0"/>
        <v>3.2682926829268291</v>
      </c>
      <c r="M28" s="72">
        <f t="shared" ca="1" si="1"/>
        <v>3.1219512195121952</v>
      </c>
      <c r="N28" s="49">
        <f ca="1">COUNTIF(H:H,K28)</f>
        <v>35</v>
      </c>
      <c r="O28" s="49">
        <f t="shared" ca="1" si="2"/>
        <v>34</v>
      </c>
      <c r="P28" s="49">
        <f ca="1">COUNTIFS(D:D,K28,H:H,"*TIE*")+COUNTIFS(B:B,K28,H:H,"*TIE*")</f>
        <v>13</v>
      </c>
      <c r="R28" s="49">
        <f t="shared" ca="1" si="3"/>
        <v>83</v>
      </c>
      <c r="S28" s="49">
        <f t="shared" ca="1" si="4"/>
        <v>12</v>
      </c>
      <c r="V28" s="74" t="s">
        <v>216</v>
      </c>
      <c r="W28" s="32">
        <v>25</v>
      </c>
      <c r="X28" s="32">
        <v>76</v>
      </c>
      <c r="Y28" s="75">
        <v>3.0121951219512195</v>
      </c>
      <c r="Z28" s="75">
        <v>3.2195121951219514</v>
      </c>
      <c r="AA28" s="32">
        <v>32</v>
      </c>
      <c r="AB28" s="32">
        <v>38</v>
      </c>
      <c r="AC28" s="32">
        <v>12</v>
      </c>
      <c r="AD28" s="32"/>
    </row>
    <row r="29" spans="2:30" x14ac:dyDescent="0.25">
      <c r="B29" s="49" t="str">
        <f ca="1">IF(LEN(C22)&gt;0,   IF(ROW(B29)-ROW(C22)-1&lt;=$L$1/2,INDIRECT(CONCATENATE("Teams!F",CELL("contents",INDEX(MatchOrdering!$A$4:$CD$33,ROW(B29)-ROW(C22)-1,MATCH(C22,MatchOrdering!$A$3:$CD$3,0))))),""),"")</f>
        <v>ARI</v>
      </c>
      <c r="C29" s="53" t="str">
        <f ca="1">IF(LEN(C22)&gt;0,   IF(LEN(B29) &gt;0,CONCATENATE(B29," vs ",D29),""),"")</f>
        <v>ARI vs CBJ</v>
      </c>
      <c r="D29" s="49" t="str">
        <f ca="1">IF(LEN(C22)&gt;0,   IF(ROW(D29)-ROW(C22)-1&lt;=$L$1/2,INDIRECT(CONCATENATE("Teams!F",E29)),""),"")</f>
        <v>CBJ</v>
      </c>
      <c r="E29" s="6">
        <f ca="1">IF(LEN(C22)&gt;0,   IF(ROW(E29)-ROW(C22)-1&lt;=$L$1/2,INDIRECT(CONCATENATE("MatchOrdering!",CHAR(96+C22),($L$1 + 1) - (ROW(E29)-ROW(C22)-1) + 3)),""),"")</f>
        <v>24</v>
      </c>
      <c r="F29" s="60">
        <f t="shared" ca="1" si="9"/>
        <v>1</v>
      </c>
      <c r="G29" s="61">
        <f t="shared" ca="1" si="8"/>
        <v>4</v>
      </c>
      <c r="H29" s="49" t="str">
        <f t="shared" ca="1" si="10"/>
        <v>CBJ</v>
      </c>
      <c r="K29" s="45" t="s">
        <v>239</v>
      </c>
      <c r="L29" s="72">
        <f t="shared" ca="1" si="0"/>
        <v>3.2439024390243905</v>
      </c>
      <c r="M29" s="72">
        <f t="shared" ca="1" si="1"/>
        <v>3.2073170731707319</v>
      </c>
      <c r="N29" s="49">
        <f ca="1">COUNTIF(H:H,K29)</f>
        <v>36</v>
      </c>
      <c r="O29" s="49">
        <f t="shared" ca="1" si="2"/>
        <v>37</v>
      </c>
      <c r="P29" s="49">
        <f ca="1">COUNTIFS(D:D,K29,H:H,"*TIE*")+COUNTIFS(B:B,K29,H:H,"*TIE*")</f>
        <v>9</v>
      </c>
      <c r="R29" s="49">
        <f t="shared" ca="1" si="3"/>
        <v>81</v>
      </c>
      <c r="S29" s="49">
        <f t="shared" ca="1" si="4"/>
        <v>17</v>
      </c>
      <c r="V29" s="74" t="s">
        <v>217</v>
      </c>
      <c r="W29" s="32">
        <v>25</v>
      </c>
      <c r="X29" s="32">
        <v>76</v>
      </c>
      <c r="Y29" s="75">
        <v>3.1097560975609757</v>
      </c>
      <c r="Z29" s="75">
        <v>3.475609756097561</v>
      </c>
      <c r="AA29" s="32">
        <v>30</v>
      </c>
      <c r="AB29" s="32">
        <v>36</v>
      </c>
      <c r="AC29" s="32">
        <v>16</v>
      </c>
      <c r="AD29" s="32"/>
    </row>
    <row r="30" spans="2:30" x14ac:dyDescent="0.25">
      <c r="B30" s="49" t="str">
        <f ca="1">IF(LEN(C22)&gt;0,   IF(ROW(B30)-ROW(C22)-1&lt;=$L$1/2,INDIRECT(CONCATENATE("Teams!F",CELL("contents",INDEX(MatchOrdering!$A$4:$CD$33,ROW(B30)-ROW(C22)-1,MATCH(C22,MatchOrdering!$A$3:$CD$3,0))))),""),"")</f>
        <v>SJS</v>
      </c>
      <c r="C30" s="53" t="str">
        <f ca="1">IF(LEN(C22)&gt;0,   IF(LEN(B30) &gt;0,CONCATENATE(B30," vs ",D30),""),"")</f>
        <v>SJS vs CAR</v>
      </c>
      <c r="D30" s="49" t="str">
        <f ca="1">IF(LEN(C22)&gt;0,   IF(ROW(D30)-ROW(C22)-1&lt;=$L$1/2,INDIRECT(CONCATENATE("Teams!F",E30)),""),"")</f>
        <v>CAR</v>
      </c>
      <c r="E30" s="6">
        <f ca="1">IF(LEN(C22)&gt;0,   IF(ROW(E30)-ROW(C22)-1&lt;=$L$1/2,INDIRECT(CONCATENATE("MatchOrdering!",CHAR(96+C22),($L$1 + 1) - (ROW(E30)-ROW(C22)-1) + 3)),""),"")</f>
        <v>23</v>
      </c>
      <c r="F30" s="60">
        <f t="shared" ca="1" si="9"/>
        <v>4</v>
      </c>
      <c r="G30" s="61">
        <f t="shared" ca="1" si="8"/>
        <v>6</v>
      </c>
      <c r="H30" s="49" t="str">
        <f t="shared" ca="1" si="10"/>
        <v>CAR</v>
      </c>
      <c r="K30" s="45" t="s">
        <v>240</v>
      </c>
      <c r="L30" s="72">
        <f t="shared" ca="1" si="0"/>
        <v>3.3902439024390243</v>
      </c>
      <c r="M30" s="72">
        <f t="shared" ca="1" si="1"/>
        <v>3.3780487804878048</v>
      </c>
      <c r="N30" s="49">
        <f ca="1">COUNTIF(H:H,K30)</f>
        <v>37</v>
      </c>
      <c r="O30" s="49">
        <f t="shared" ca="1" si="2"/>
        <v>31</v>
      </c>
      <c r="P30" s="49">
        <f ca="1">COUNTIFS(D:D,K30,H:H,"*TIE*")+COUNTIFS(B:B,K30,H:H,"*TIE*")</f>
        <v>14</v>
      </c>
      <c r="R30" s="49">
        <f t="shared" ca="1" si="3"/>
        <v>88</v>
      </c>
      <c r="S30" s="49">
        <f t="shared" ca="1" si="4"/>
        <v>5</v>
      </c>
      <c r="V30" s="74" t="s">
        <v>235</v>
      </c>
      <c r="W30" s="32">
        <v>27</v>
      </c>
      <c r="X30" s="32">
        <v>71</v>
      </c>
      <c r="Y30" s="75">
        <v>2.5975609756097562</v>
      </c>
      <c r="Z30" s="75">
        <v>3.2073170731707319</v>
      </c>
      <c r="AA30" s="32">
        <v>31</v>
      </c>
      <c r="AB30" s="32">
        <v>42</v>
      </c>
      <c r="AC30" s="32">
        <v>9</v>
      </c>
      <c r="AD30" s="32"/>
    </row>
    <row r="31" spans="2:30" x14ac:dyDescent="0.25">
      <c r="B31" s="49" t="str">
        <f ca="1">IF(LEN(C22)&gt;0,   IF(ROW(B31)-ROW(C22)-1&lt;=$L$1/2,INDIRECT(CONCATENATE("Teams!F",CELL("contents",INDEX(MatchOrdering!$A$4:$CD$33,ROW(B31)-ROW(C22)-1,MATCH(C22,MatchOrdering!$A$3:$CD$3,0))))),""),"")</f>
        <v>VAN</v>
      </c>
      <c r="C31" s="53" t="str">
        <f ca="1">IF(LEN(C22)&gt;0,   IF(LEN(B31) &gt;0,CONCATENATE(B31," vs ",D31),""),"")</f>
        <v>VAN vs TOR</v>
      </c>
      <c r="D31" s="49" t="str">
        <f ca="1">IF(LEN(C22)&gt;0,   IF(ROW(D31)-ROW(C22)-1&lt;=$L$1/2,INDIRECT(CONCATENATE("Teams!F",E31)),""),"")</f>
        <v>TOR</v>
      </c>
      <c r="E31" s="6">
        <f ca="1">IF(LEN(C22)&gt;0,   IF(ROW(E31)-ROW(C22)-1&lt;=$L$1/2,INDIRECT(CONCATENATE("MatchOrdering!",CHAR(96+C22),($L$1 + 1) - (ROW(E31)-ROW(C22)-1) + 3)),""),"")</f>
        <v>22</v>
      </c>
      <c r="F31" s="60">
        <f t="shared" ca="1" si="9"/>
        <v>6</v>
      </c>
      <c r="G31" s="61">
        <f t="shared" ca="1" si="8"/>
        <v>4</v>
      </c>
      <c r="H31" s="49" t="str">
        <f t="shared" ca="1" si="10"/>
        <v>VAN</v>
      </c>
      <c r="K31" s="45" t="s">
        <v>241</v>
      </c>
      <c r="L31" s="72">
        <f t="shared" ca="1" si="0"/>
        <v>3.0121951219512195</v>
      </c>
      <c r="M31" s="72">
        <f t="shared" ca="1" si="1"/>
        <v>2.9146341463414633</v>
      </c>
      <c r="N31" s="49">
        <f ca="1">COUNTIF(H:H,K31)</f>
        <v>37</v>
      </c>
      <c r="O31" s="49">
        <f t="shared" ca="1" si="2"/>
        <v>36</v>
      </c>
      <c r="P31" s="49">
        <f ca="1">COUNTIFS(D:D,K31,H:H,"*TIE*")+COUNTIFS(B:B,K31,H:H,"*TIE*")</f>
        <v>9</v>
      </c>
      <c r="R31" s="49">
        <f t="shared" ca="1" si="3"/>
        <v>83</v>
      </c>
      <c r="S31" s="49">
        <f t="shared" ca="1" si="4"/>
        <v>12</v>
      </c>
      <c r="V31" s="74" t="s">
        <v>228</v>
      </c>
      <c r="W31" s="32">
        <v>28</v>
      </c>
      <c r="X31" s="32">
        <v>70</v>
      </c>
      <c r="Y31" s="75">
        <v>2.6829268292682928</v>
      </c>
      <c r="Z31" s="75">
        <v>3.2926829268292681</v>
      </c>
      <c r="AA31" s="32">
        <v>29</v>
      </c>
      <c r="AB31" s="32">
        <v>41</v>
      </c>
      <c r="AC31" s="32">
        <v>12</v>
      </c>
      <c r="AD31" s="32"/>
    </row>
    <row r="32" spans="2:30" x14ac:dyDescent="0.25">
      <c r="B32" s="49" t="str">
        <f ca="1">IF(LEN(C22)&gt;0,   IF(ROW(B32)-ROW(C22)-1&lt;=$L$1/2,INDIRECT(CONCATENATE("Teams!F",CELL("contents",INDEX(MatchOrdering!$A$4:$CD$33,ROW(B32)-ROW(C22)-1,MATCH(C22,MatchOrdering!$A$3:$CD$3,0))))),""),"")</f>
        <v>CHI</v>
      </c>
      <c r="C32" s="53" t="str">
        <f ca="1">IF(LEN(C22)&gt;0,   IF(LEN(B32) &gt;0,CONCATENATE(B32," vs ",D32),""),"")</f>
        <v>CHI vs TB</v>
      </c>
      <c r="D32" s="49" t="str">
        <f ca="1">IF(LEN(C22)&gt;0,   IF(ROW(D32)-ROW(C22)-1&lt;=$L$1/2,INDIRECT(CONCATENATE("Teams!F",E32)),""),"")</f>
        <v>TB</v>
      </c>
      <c r="E32" s="6">
        <f ca="1">IF(LEN(C22)&gt;0,   IF(ROW(E32)-ROW(C22)-1&lt;=$L$1/2,INDIRECT(CONCATENATE("MatchOrdering!",CHAR(96+C22),($L$1 + 1) - (ROW(E32)-ROW(C22)-1) + 3)),""),"")</f>
        <v>21</v>
      </c>
      <c r="F32" s="60">
        <f t="shared" ca="1" si="9"/>
        <v>6</v>
      </c>
      <c r="G32" s="61">
        <f t="shared" ca="1" si="8"/>
        <v>4</v>
      </c>
      <c r="H32" s="49" t="str">
        <f t="shared" ca="1" si="10"/>
        <v>CHI</v>
      </c>
      <c r="K32" s="45" t="s">
        <v>242</v>
      </c>
      <c r="L32" s="72">
        <f t="shared" ca="1" si="0"/>
        <v>3.024390243902439</v>
      </c>
      <c r="M32" s="72">
        <f t="shared" ca="1" si="1"/>
        <v>2.9024390243902438</v>
      </c>
      <c r="N32" s="49">
        <f ca="1">COUNTIF(H:H,K32)</f>
        <v>38</v>
      </c>
      <c r="O32" s="49">
        <f t="shared" ca="1" si="2"/>
        <v>36</v>
      </c>
      <c r="P32" s="49">
        <f ca="1">COUNTIFS(D:D,K32,H:H,"*TIE*")+COUNTIFS(B:B,K32,H:H,"*TIE*")</f>
        <v>8</v>
      </c>
      <c r="R32" s="49">
        <f t="shared" ca="1" si="3"/>
        <v>84</v>
      </c>
      <c r="S32" s="49">
        <f t="shared" ca="1" si="4"/>
        <v>11</v>
      </c>
      <c r="V32" s="74" t="s">
        <v>236</v>
      </c>
      <c r="W32" s="32">
        <v>29</v>
      </c>
      <c r="X32" s="32">
        <v>69</v>
      </c>
      <c r="Y32" s="75">
        <v>2.7195121951219514</v>
      </c>
      <c r="Z32" s="75">
        <v>3.1463414634146343</v>
      </c>
      <c r="AA32" s="32">
        <v>30</v>
      </c>
      <c r="AB32" s="32">
        <v>43</v>
      </c>
      <c r="AC32" s="32">
        <v>9</v>
      </c>
      <c r="AD32" s="32"/>
    </row>
    <row r="33" spans="1:30" x14ac:dyDescent="0.25">
      <c r="B33" s="49" t="str">
        <f ca="1">IF(LEN(C22)&gt;0,   IF(ROW(B33)-ROW(C22)-1&lt;=$L$1/2,INDIRECT(CONCATENATE("Teams!F",CELL("contents",INDEX(MatchOrdering!$A$4:$CD$33,ROW(B33)-ROW(C22)-1,MATCH(C22,MatchOrdering!$A$3:$CD$3,0))))),""),"")</f>
        <v>COL</v>
      </c>
      <c r="C33" s="53" t="str">
        <f ca="1">IF(LEN(C22)&gt;0,   IF(LEN(B33) &gt;0,CONCATENATE(B33," vs ",D33),""),"")</f>
        <v>COL vs OTT</v>
      </c>
      <c r="D33" s="49" t="str">
        <f ca="1">IF(LEN(C22)&gt;0,   IF(ROW(D33)-ROW(C22)-1&lt;=$L$1/2,INDIRECT(CONCATENATE("Teams!F",E33)),""),"")</f>
        <v>OTT</v>
      </c>
      <c r="E33" s="6">
        <f ca="1">IF(LEN(C22)&gt;0,   IF(ROW(E33)-ROW(C22)-1&lt;=$L$1/2,INDIRECT(CONCATENATE("MatchOrdering!",CHAR(96+C22),($L$1 + 1) - (ROW(E33)-ROW(C22)-1) + 3)),""),"")</f>
        <v>20</v>
      </c>
      <c r="F33" s="60">
        <f t="shared" ca="1" si="9"/>
        <v>2</v>
      </c>
      <c r="G33" s="61">
        <f t="shared" ca="1" si="8"/>
        <v>3</v>
      </c>
      <c r="H33" s="49" t="str">
        <f t="shared" ca="1" si="10"/>
        <v>OTT</v>
      </c>
      <c r="K33" s="45" t="s">
        <v>243</v>
      </c>
      <c r="L33" s="72">
        <f t="shared" ca="1" si="0"/>
        <v>3.2804878048780486</v>
      </c>
      <c r="M33" s="72">
        <f t="shared" ca="1" si="1"/>
        <v>2.8292682926829267</v>
      </c>
      <c r="N33" s="49">
        <f ca="1">COUNTIF(H:H,K33)</f>
        <v>44</v>
      </c>
      <c r="O33" s="49">
        <f t="shared" ca="1" si="2"/>
        <v>31</v>
      </c>
      <c r="P33" s="49">
        <f ca="1">COUNTIFS(D:D,K33,H:H,"*TIE*")+COUNTIFS(B:B,K33,H:H,"*TIE*")</f>
        <v>7</v>
      </c>
      <c r="R33" s="49">
        <f t="shared" ca="1" si="3"/>
        <v>95</v>
      </c>
      <c r="S33" s="49">
        <f t="shared" ca="1" si="4"/>
        <v>3</v>
      </c>
      <c r="V33" s="74" t="s">
        <v>227</v>
      </c>
      <c r="W33" s="32">
        <v>30</v>
      </c>
      <c r="X33" s="32">
        <v>62</v>
      </c>
      <c r="Y33" s="75">
        <v>2.6951219512195124</v>
      </c>
      <c r="Z33" s="75">
        <v>3.6219512195121952</v>
      </c>
      <c r="AA33" s="32">
        <v>26</v>
      </c>
      <c r="AB33" s="32">
        <v>46</v>
      </c>
      <c r="AC33" s="32">
        <v>10</v>
      </c>
      <c r="AD33" s="32"/>
    </row>
    <row r="34" spans="1:30" x14ac:dyDescent="0.25">
      <c r="B34" s="49" t="str">
        <f ca="1">IF(LEN(C22)&gt;0,   IF(ROW(B34)-ROW(C22)-1&lt;=$L$1/2,INDIRECT(CONCATENATE("Teams!F",CELL("contents",INDEX(MatchOrdering!$A$4:$CD$33,ROW(B34)-ROW(C22)-1,MATCH(C22,MatchOrdering!$A$3:$CD$3,0))))),""),"")</f>
        <v>DAL</v>
      </c>
      <c r="C34" s="53" t="str">
        <f ca="1">IF(LEN(C22)&gt;0,   IF(LEN(B34) &gt;0,CONCATENATE(B34," vs ",D34),""),"")</f>
        <v>DAL vs MON</v>
      </c>
      <c r="D34" s="49" t="str">
        <f ca="1">IF(LEN(C22)&gt;0,   IF(ROW(D34)-ROW(C22)-1&lt;=$L$1/2,INDIRECT(CONCATENATE("Teams!F",E34)),""),"")</f>
        <v>MON</v>
      </c>
      <c r="E34" s="6">
        <f ca="1">IF(LEN(C22)&gt;0,   IF(ROW(E34)-ROW(C22)-1&lt;=$L$1/2,INDIRECT(CONCATENATE("MatchOrdering!",CHAR(96+C22),($L$1 + 1) - (ROW(E34)-ROW(C22)-1) + 3)),""),"")</f>
        <v>19</v>
      </c>
      <c r="F34" s="60">
        <f t="shared" ca="1" si="9"/>
        <v>6</v>
      </c>
      <c r="G34" s="61">
        <f t="shared" ca="1" si="8"/>
        <v>6</v>
      </c>
      <c r="H34" s="49" t="str">
        <f t="shared" ca="1" si="10"/>
        <v>*TIE*</v>
      </c>
      <c r="V34"/>
      <c r="W34"/>
      <c r="X34"/>
      <c r="Y34"/>
      <c r="Z34"/>
      <c r="AA34"/>
      <c r="AB34"/>
      <c r="AC34"/>
      <c r="AD34"/>
    </row>
    <row r="35" spans="1:30" x14ac:dyDescent="0.25">
      <c r="B35" s="49" t="str">
        <f ca="1">IF(LEN(C22)&gt;0,   IF(ROW(B35)-ROW(C22)-1&lt;=$L$1/2,INDIRECT(CONCATENATE("Teams!F",CELL("contents",INDEX(MatchOrdering!$A$4:$CD$33,ROW(B35)-ROW(C22)-1,MATCH(C22,MatchOrdering!$A$3:$CD$3,0))))),""),"")</f>
        <v>MIN</v>
      </c>
      <c r="C35" s="53" t="str">
        <f ca="1">IF(LEN(C22)&gt;0,   IF(LEN(B35) &gt;0,CONCATENATE(B35," vs ",D35),""),"")</f>
        <v>MIN vs FLA</v>
      </c>
      <c r="D35" s="49" t="str">
        <f ca="1">IF(LEN(C22)&gt;0,   IF(ROW(D35)-ROW(C22)-1&lt;=$L$1/2,INDIRECT(CONCATENATE("Teams!F",E35)),""),"")</f>
        <v>FLA</v>
      </c>
      <c r="E35" s="6">
        <f ca="1">IF(LEN(C22)&gt;0,   IF(ROW(E35)-ROW(C22)-1&lt;=$L$1/2,INDIRECT(CONCATENATE("MatchOrdering!",CHAR(96+C22),($L$1 + 1) - (ROW(E35)-ROW(C22)-1) + 3)),""),"")</f>
        <v>18</v>
      </c>
      <c r="F35" s="60">
        <f t="shared" ca="1" si="9"/>
        <v>5</v>
      </c>
      <c r="G35" s="61">
        <f t="shared" ca="1" si="8"/>
        <v>4</v>
      </c>
      <c r="H35" s="49" t="str">
        <f t="shared" ca="1" si="10"/>
        <v>MIN</v>
      </c>
    </row>
    <row r="36" spans="1:30" x14ac:dyDescent="0.25">
      <c r="B36" s="49" t="str">
        <f ca="1">IF(LEN(C22)&gt;0,   IF(ROW(B36)-ROW(C22)-1&lt;=$L$1/2,INDIRECT(CONCATENATE("Teams!F",CELL("contents",INDEX(MatchOrdering!$A$4:$CD$33,ROW(B36)-ROW(C22)-1,MATCH(C22,MatchOrdering!$A$3:$CD$3,0))))),""),"")</f>
        <v>NAS</v>
      </c>
      <c r="C36" s="53" t="str">
        <f ca="1">IF(LEN(C22)&gt;0,   IF(LEN(B36) &gt;0,CONCATENATE(B36," vs ",D36),""),"")</f>
        <v>NAS vs DET</v>
      </c>
      <c r="D36" s="49" t="str">
        <f ca="1">IF(LEN(C22)&gt;0,   IF(ROW(D36)-ROW(C22)-1&lt;=$L$1/2,INDIRECT(CONCATENATE("Teams!F",E36)),""),"")</f>
        <v>DET</v>
      </c>
      <c r="E36" s="6">
        <f ca="1">IF(LEN(C22)&gt;0,   IF(ROW(E36)-ROW(C22)-1&lt;=$L$1/2,INDIRECT(CONCATENATE("MatchOrdering!",CHAR(96+C22),($L$1 + 1) - (ROW(E36)-ROW(C22)-1) + 3)),""),"")</f>
        <v>17</v>
      </c>
      <c r="F36" s="60">
        <f t="shared" ca="1" si="9"/>
        <v>3</v>
      </c>
      <c r="G36" s="61">
        <f t="shared" ca="1" si="8"/>
        <v>0</v>
      </c>
      <c r="H36" s="49" t="str">
        <f t="shared" ca="1" si="10"/>
        <v>NAS</v>
      </c>
    </row>
    <row r="37" spans="1:30" x14ac:dyDescent="0.25">
      <c r="B37" s="49" t="str">
        <f ca="1">IF(LEN(C22)&gt;0,   IF(ROW(B37)-ROW(C22)-1&lt;=$L$1/2,INDIRECT(CONCATENATE("Teams!F",CELL("contents",INDEX(MatchOrdering!$A$4:$CD$33,ROW(B37)-ROW(C22)-1,MATCH(C22,MatchOrdering!$A$3:$CD$3,0))))),""),"")</f>
        <v>STL</v>
      </c>
      <c r="C37" s="53" t="str">
        <f ca="1">IF(LEN(C22)&gt;0,   IF(LEN(B37) &gt;0,CONCATENATE(B37," vs ",D37),""),"")</f>
        <v>STL vs BUF</v>
      </c>
      <c r="D37" s="49" t="str">
        <f ca="1">IF(LEN(C22)&gt;0,   IF(ROW(D37)-ROW(C22)-1&lt;=$L$1/2,INDIRECT(CONCATENATE("Teams!F",E37)),""),"")</f>
        <v>BUF</v>
      </c>
      <c r="E37" s="6">
        <f ca="1">IF(LEN(C22)&gt;0,   IF(ROW(E37)-ROW(C22)-1&lt;=$L$1/2,INDIRECT(CONCATENATE("MatchOrdering!",CHAR(96+C22),($L$1 + 1) - (ROW(E37)-ROW(C22)-1) + 3)),""),"")</f>
        <v>16</v>
      </c>
      <c r="F37" s="60">
        <f t="shared" ca="1" si="9"/>
        <v>3</v>
      </c>
      <c r="G37" s="61">
        <f t="shared" ca="1" si="8"/>
        <v>5</v>
      </c>
      <c r="H37" s="49" t="str">
        <f t="shared" ca="1" si="10"/>
        <v>BUF</v>
      </c>
    </row>
    <row r="38" spans="1:30" ht="15.75" thickBot="1" x14ac:dyDescent="0.3">
      <c r="B38" s="49" t="str">
        <f ca="1">IF(LEN(C22)&gt;0,   IF(ROW(B38)-ROW(C22)-1&lt;=$L$1/2,INDIRECT(CONCATENATE("Teams!F",CELL("contents",INDEX(MatchOrdering!$A$4:$CD$33,ROW(B38)-ROW(C22)-1,MATCH(C22,MatchOrdering!$A$3:$CD$3,0))))),""),"")</f>
        <v>WIN</v>
      </c>
      <c r="C38" s="53" t="str">
        <f ca="1">IF(LEN(C22)&gt;0,   IF(LEN(B38) &gt;0,CONCATENATE(B38," vs ",D38),""),"")</f>
        <v>WIN vs BOS</v>
      </c>
      <c r="D38" s="49" t="str">
        <f ca="1">IF(LEN(C22)&gt;0,   IF(ROW(D38)-ROW(C22)-1&lt;=$L$1/2,INDIRECT(CONCATENATE("Teams!F",E38)),""),"")</f>
        <v>BOS</v>
      </c>
      <c r="E38" s="6">
        <f ca="1">IF(LEN(C22)&gt;0,   IF(ROW(E38)-ROW(C22)-1&lt;=$L$1/2,INDIRECT(CONCATENATE("MatchOrdering!",CHAR(96+C22),($L$1 + 1) - (ROW(E38)-ROW(C22)-1) + 3)),""),"")</f>
        <v>15</v>
      </c>
      <c r="F38" s="62">
        <f t="shared" ca="1" si="9"/>
        <v>1</v>
      </c>
      <c r="G38" s="63">
        <f t="shared" ca="1" si="8"/>
        <v>3</v>
      </c>
      <c r="H38" s="49" t="str">
        <f t="shared" ca="1" si="10"/>
        <v>BOS</v>
      </c>
    </row>
    <row r="39" spans="1:30" s="55" customFormat="1" x14ac:dyDescent="0.25">
      <c r="J39" s="49"/>
      <c r="K39" s="49"/>
      <c r="L39" s="49"/>
    </row>
    <row r="40" spans="1:30" s="55" customFormat="1" ht="15" customHeight="1" x14ac:dyDescent="0.3">
      <c r="B40" s="49"/>
      <c r="C40" s="51">
        <f>IF(LEN(C22)&lt;1,"",IF(C22+1 &lt; $L$2,C22+1,""))</f>
        <v>3</v>
      </c>
      <c r="D40" s="50"/>
      <c r="E40" s="50"/>
      <c r="F40" s="65" t="str">
        <f>IF(LEN(C40)&gt;0,"Scores","")</f>
        <v>Scores</v>
      </c>
      <c r="G40" s="65"/>
      <c r="H40" s="6"/>
      <c r="J40" s="49"/>
      <c r="K40" s="49"/>
      <c r="L40" s="49"/>
    </row>
    <row r="41" spans="1:30" ht="16.5" thickBot="1" x14ac:dyDescent="0.3">
      <c r="B41" s="48" t="str">
        <f>IF(LEN(C40)&gt;0,"-","")</f>
        <v>-</v>
      </c>
      <c r="C41" s="52" t="str">
        <f>IF(LEN(C40)&gt;0,"Away          -          Home","")</f>
        <v>Away          -          Home</v>
      </c>
      <c r="D41" s="48" t="str">
        <f>IF(LEN(C40)&gt;0,"-","")</f>
        <v>-</v>
      </c>
      <c r="E41" s="6" t="str">
        <f>IF(LEN(C40)&gt;0,"-","")</f>
        <v>-</v>
      </c>
      <c r="F41" s="48" t="str">
        <f>IF(LEN(F40)&gt;0,"H","")</f>
        <v>H</v>
      </c>
      <c r="G41" s="48" t="str">
        <f>IF(LEN(F40)&gt;0,"A","")</f>
        <v>A</v>
      </c>
      <c r="H41" s="49" t="s">
        <v>267</v>
      </c>
    </row>
    <row r="42" spans="1:30" x14ac:dyDescent="0.25">
      <c r="B42" s="49" t="str">
        <f ca="1">IF(LEN(C40)&gt;0,   IF(ROW(B42)-ROW(C40)-1&lt;=$L$1/2,INDIRECT(CONCATENATE("Teams!F",CELL("contents",INDEX(MatchOrdering!$A$4:$CD$33,ROW(B42)-ROW(C40)-1,MATCH(C40,MatchOrdering!$A$3:$CD$3,0))))),""),"")</f>
        <v>ANA</v>
      </c>
      <c r="C42" s="53" t="str">
        <f ca="1">IF(LEN(C40)&gt;0,   IF(LEN(B42) &gt;0,CONCATENATE(B42," vs ",D42),""),"")</f>
        <v>ANA vs PHI</v>
      </c>
      <c r="D42" s="49" t="str">
        <f ca="1">IF(LEN(C40)&gt;0,   IF(ROW(D42)-ROW(C40)-1&lt;=$L$1/2,INDIRECT(CONCATENATE("Teams!F",E42)),""),"")</f>
        <v>PHI</v>
      </c>
      <c r="E42" s="6">
        <f ca="1">IF(LEN(C40)&gt;0,   IF(ROW(E42)-ROW(C40)-1&lt;=$L$1/2,INDIRECT(CONCATENATE("MatchOrdering!",CHAR(96+C40),($L$1 + 1) - (ROW(E42)-ROW(C40)-1) + 3)),""),"")</f>
        <v>28</v>
      </c>
      <c r="F42" s="58">
        <f ca="1">ROUNDDOWN(RANDBETWEEN(0,6),0)</f>
        <v>3</v>
      </c>
      <c r="G42" s="59">
        <f t="shared" ref="G42:G56" ca="1" si="11">ROUNDDOWN(RANDBETWEEN(0,6),0)</f>
        <v>5</v>
      </c>
      <c r="H42" s="49" t="str">
        <f ca="1">IF(OR(B42 = "BYESLOT",D42 = "BYESLOT"),"BYE", IF(AND(LEN(F42)&gt;0,LEN(G42)&gt;0),IF(F42=G42,"*TIE*",IF(F42&gt;G42,B42,D42)),""))</f>
        <v>PHI</v>
      </c>
      <c r="K42" s="53"/>
    </row>
    <row r="43" spans="1:30" ht="15" customHeight="1" x14ac:dyDescent="0.25">
      <c r="B43" s="49" t="str">
        <f ca="1">IF(LEN(C40)&gt;0,   IF(ROW(B43)-ROW(C40)-1&lt;=$L$1/2,INDIRECT(CONCATENATE("Teams!F",CELL("contents",INDEX(MatchOrdering!$A$4:$CD$33,ROW(B43)-ROW(C40)-1,MATCH(C40,MatchOrdering!$A$3:$CD$3,0))))),""),"")</f>
        <v>PIT</v>
      </c>
      <c r="C43" s="53" t="str">
        <f ca="1">IF(LEN(C40)&gt;0,   IF(LEN(B43) &gt;0,CONCATENATE(B43," vs ",D43),""),"")</f>
        <v>PIT vs NYR</v>
      </c>
      <c r="D43" s="49" t="str">
        <f ca="1">IF(LEN(C40)&gt;0,   IF(ROW(D43)-ROW(C40)-1&lt;=$L$1/2,INDIRECT(CONCATENATE("Teams!F",E43)),""),"")</f>
        <v>NYR</v>
      </c>
      <c r="E43" s="6">
        <f ca="1">IF(LEN(C40)&gt;0,   IF(ROW(E43)-ROW(C40)-1&lt;=$L$1/2,INDIRECT(CONCATENATE("MatchOrdering!",CHAR(96+C40),($L$1 + 1) - (ROW(E43)-ROW(C40)-1) + 3)),""),"")</f>
        <v>27</v>
      </c>
      <c r="F43" s="60">
        <f t="shared" ref="F43:F56" ca="1" si="12">ROUNDDOWN(RANDBETWEEN(0,6),0)</f>
        <v>2</v>
      </c>
      <c r="G43" s="61">
        <f t="shared" ca="1" si="11"/>
        <v>6</v>
      </c>
      <c r="H43" s="49" t="str">
        <f t="shared" ref="H43:H56" ca="1" si="13">IF(OR(B43 = "BYESLOT",D43 = "BYESLOT"),"BYE", IF(AND(LEN(F43)&gt;0,LEN(G43)&gt;0),IF(F43=G43,"*TIE*",IF(F43&gt;G43,B43,D43)),""))</f>
        <v>NYR</v>
      </c>
    </row>
    <row r="44" spans="1:30" x14ac:dyDescent="0.25">
      <c r="B44" s="49" t="str">
        <f ca="1">IF(LEN(C40)&gt;0,   IF(ROW(B44)-ROW(C40)-1&lt;=$L$1/2,INDIRECT(CONCATENATE("Teams!F",CELL("contents",INDEX(MatchOrdering!$A$4:$CD$33,ROW(B44)-ROW(C40)-1,MATCH(C40,MatchOrdering!$A$3:$CD$3,0))))),""),"")</f>
        <v>WAS</v>
      </c>
      <c r="C44" s="53" t="str">
        <f ca="1">IF(LEN(C40)&gt;0,   IF(LEN(B44) &gt;0,CONCATENATE(B44," vs ",D44),""),"")</f>
        <v>WAS vs NYI</v>
      </c>
      <c r="D44" s="49" t="str">
        <f ca="1">IF(LEN(C40)&gt;0,   IF(ROW(D44)-ROW(C40)-1&lt;=$L$1/2,INDIRECT(CONCATENATE("Teams!F",E44)),""),"")</f>
        <v>NYI</v>
      </c>
      <c r="E44" s="6">
        <f ca="1">IF(LEN(C40)&gt;0,   IF(ROW(E44)-ROW(C40)-1&lt;=$L$1/2,INDIRECT(CONCATENATE("MatchOrdering!",CHAR(96+C40),($L$1 + 1) - (ROW(E44)-ROW(C40)-1) + 3)),""),"")</f>
        <v>26</v>
      </c>
      <c r="F44" s="60">
        <f t="shared" ca="1" si="12"/>
        <v>4</v>
      </c>
      <c r="G44" s="61">
        <f t="shared" ca="1" si="11"/>
        <v>6</v>
      </c>
      <c r="H44" s="49" t="str">
        <f t="shared" ca="1" si="13"/>
        <v>NYI</v>
      </c>
    </row>
    <row r="45" spans="1:30" ht="15" customHeight="1" x14ac:dyDescent="0.25">
      <c r="A45" s="55"/>
      <c r="B45" s="49" t="str">
        <f ca="1">IF(LEN(C40)&gt;0,   IF(ROW(B45)-ROW(C40)-1&lt;=$L$1/2,INDIRECT(CONCATENATE("Teams!F",CELL("contents",INDEX(MatchOrdering!$A$4:$CD$33,ROW(B45)-ROW(C40)-1,MATCH(C40,MatchOrdering!$A$3:$CD$3,0))))),""),"")</f>
        <v>CGY</v>
      </c>
      <c r="C45" s="53" t="str">
        <f ca="1">IF(LEN(C40)&gt;0,   IF(LEN(B45) &gt;0,CONCATENATE(B45," vs ",D45),""),"")</f>
        <v>CGY vs NJD</v>
      </c>
      <c r="D45" s="49" t="str">
        <f ca="1">IF(LEN(C40)&gt;0,   IF(ROW(D45)-ROW(C40)-1&lt;=$L$1/2,INDIRECT(CONCATENATE("Teams!F",E45)),""),"")</f>
        <v>NJD</v>
      </c>
      <c r="E45" s="6">
        <f ca="1">IF(LEN(C40)&gt;0,   IF(ROW(E45)-ROW(C40)-1&lt;=$L$1/2,INDIRECT(CONCATENATE("MatchOrdering!",CHAR(96+C40),($L$1 + 1) - (ROW(E45)-ROW(C40)-1) + 3)),""),"")</f>
        <v>25</v>
      </c>
      <c r="F45" s="60">
        <f t="shared" ca="1" si="12"/>
        <v>6</v>
      </c>
      <c r="G45" s="61">
        <f t="shared" ca="1" si="11"/>
        <v>6</v>
      </c>
      <c r="H45" s="49" t="str">
        <f t="shared" ca="1" si="13"/>
        <v>*TIE*</v>
      </c>
      <c r="I45" s="54"/>
      <c r="J45" s="54"/>
    </row>
    <row r="46" spans="1:30" ht="15" customHeight="1" x14ac:dyDescent="0.25">
      <c r="A46" s="55"/>
      <c r="B46" s="49" t="str">
        <f ca="1">IF(LEN(C40)&gt;0,   IF(ROW(B46)-ROW(C40)-1&lt;=$L$1/2,INDIRECT(CONCATENATE("Teams!F",CELL("contents",INDEX(MatchOrdering!$A$4:$CD$33,ROW(B46)-ROW(C40)-1,MATCH(C40,MatchOrdering!$A$3:$CD$3,0))))),""),"")</f>
        <v>EDM</v>
      </c>
      <c r="C46" s="53" t="str">
        <f ca="1">IF(LEN(C40)&gt;0,   IF(LEN(B46) &gt;0,CONCATENATE(B46," vs ",D46),""),"")</f>
        <v>EDM vs CBJ</v>
      </c>
      <c r="D46" s="49" t="str">
        <f ca="1">IF(LEN(C40)&gt;0,   IF(ROW(D46)-ROW(C40)-1&lt;=$L$1/2,INDIRECT(CONCATENATE("Teams!F",E46)),""),"")</f>
        <v>CBJ</v>
      </c>
      <c r="E46" s="6">
        <f ca="1">IF(LEN(C40)&gt;0,   IF(ROW(E46)-ROW(C40)-1&lt;=$L$1/2,INDIRECT(CONCATENATE("MatchOrdering!",CHAR(96+C40),($L$1 + 1) - (ROW(E46)-ROW(C40)-1) + 3)),""),"")</f>
        <v>24</v>
      </c>
      <c r="F46" s="60">
        <f t="shared" ca="1" si="12"/>
        <v>0</v>
      </c>
      <c r="G46" s="61">
        <f t="shared" ca="1" si="11"/>
        <v>0</v>
      </c>
      <c r="H46" s="49" t="str">
        <f t="shared" ca="1" si="13"/>
        <v>*TIE*</v>
      </c>
      <c r="I46" s="54"/>
      <c r="J46" s="54"/>
    </row>
    <row r="47" spans="1:30" x14ac:dyDescent="0.25">
      <c r="B47" s="49" t="str">
        <f ca="1">IF(LEN(C40)&gt;0,   IF(ROW(B47)-ROW(C40)-1&lt;=$L$1/2,INDIRECT(CONCATENATE("Teams!F",CELL("contents",INDEX(MatchOrdering!$A$4:$CD$33,ROW(B47)-ROW(C40)-1,MATCH(C40,MatchOrdering!$A$3:$CD$3,0))))),""),"")</f>
        <v>LAK</v>
      </c>
      <c r="C47" s="53" t="str">
        <f ca="1">IF(LEN(C40)&gt;0,   IF(LEN(B47) &gt;0,CONCATENATE(B47," vs ",D47),""),"")</f>
        <v>LAK vs CAR</v>
      </c>
      <c r="D47" s="49" t="str">
        <f ca="1">IF(LEN(C40)&gt;0,   IF(ROW(D47)-ROW(C40)-1&lt;=$L$1/2,INDIRECT(CONCATENATE("Teams!F",E47)),""),"")</f>
        <v>CAR</v>
      </c>
      <c r="E47" s="6">
        <f ca="1">IF(LEN(C40)&gt;0,   IF(ROW(E47)-ROW(C40)-1&lt;=$L$1/2,INDIRECT(CONCATENATE("MatchOrdering!",CHAR(96+C40),($L$1 + 1) - (ROW(E47)-ROW(C40)-1) + 3)),""),"")</f>
        <v>23</v>
      </c>
      <c r="F47" s="60">
        <f t="shared" ca="1" si="12"/>
        <v>5</v>
      </c>
      <c r="G47" s="61">
        <f t="shared" ca="1" si="11"/>
        <v>5</v>
      </c>
      <c r="H47" s="49" t="str">
        <f t="shared" ca="1" si="13"/>
        <v>*TIE*</v>
      </c>
      <c r="I47" s="54"/>
      <c r="J47" s="54"/>
    </row>
    <row r="48" spans="1:30" x14ac:dyDescent="0.25">
      <c r="B48" s="49" t="str">
        <f ca="1">IF(LEN(C40)&gt;0,   IF(ROW(B48)-ROW(C40)-1&lt;=$L$1/2,INDIRECT(CONCATENATE("Teams!F",CELL("contents",INDEX(MatchOrdering!$A$4:$CD$33,ROW(B48)-ROW(C40)-1,MATCH(C40,MatchOrdering!$A$3:$CD$3,0))))),""),"")</f>
        <v>ARI</v>
      </c>
      <c r="C48" s="53" t="str">
        <f ca="1">IF(LEN(C40)&gt;0,   IF(LEN(B48) &gt;0,CONCATENATE(B48," vs ",D48),""),"")</f>
        <v>ARI vs TOR</v>
      </c>
      <c r="D48" s="49" t="str">
        <f ca="1">IF(LEN(C40)&gt;0,   IF(ROW(D48)-ROW(C40)-1&lt;=$L$1/2,INDIRECT(CONCATENATE("Teams!F",E48)),""),"")</f>
        <v>TOR</v>
      </c>
      <c r="E48" s="6">
        <f ca="1">IF(LEN(C40)&gt;0,   IF(ROW(E48)-ROW(C40)-1&lt;=$L$1/2,INDIRECT(CONCATENATE("MatchOrdering!",CHAR(96+C40),($L$1 + 1) - (ROW(E48)-ROW(C40)-1) + 3)),""),"")</f>
        <v>22</v>
      </c>
      <c r="F48" s="60">
        <f t="shared" ca="1" si="12"/>
        <v>3</v>
      </c>
      <c r="G48" s="61">
        <f t="shared" ca="1" si="11"/>
        <v>4</v>
      </c>
      <c r="H48" s="49" t="str">
        <f t="shared" ca="1" si="13"/>
        <v>TOR</v>
      </c>
      <c r="I48" s="54"/>
      <c r="J48" s="54"/>
    </row>
    <row r="49" spans="2:10" x14ac:dyDescent="0.25">
      <c r="B49" s="49" t="str">
        <f ca="1">IF(LEN(C40)&gt;0,   IF(ROW(B49)-ROW(C40)-1&lt;=$L$1/2,INDIRECT(CONCATENATE("Teams!F",CELL("contents",INDEX(MatchOrdering!$A$4:$CD$33,ROW(B49)-ROW(C40)-1,MATCH(C40,MatchOrdering!$A$3:$CD$3,0))))),""),"")</f>
        <v>SJS</v>
      </c>
      <c r="C49" s="53" t="str">
        <f ca="1">IF(LEN(C40)&gt;0,   IF(LEN(B49) &gt;0,CONCATENATE(B49," vs ",D49),""),"")</f>
        <v>SJS vs TB</v>
      </c>
      <c r="D49" s="49" t="str">
        <f ca="1">IF(LEN(C40)&gt;0,   IF(ROW(D49)-ROW(C40)-1&lt;=$L$1/2,INDIRECT(CONCATENATE("Teams!F",E49)),""),"")</f>
        <v>TB</v>
      </c>
      <c r="E49" s="6">
        <f ca="1">IF(LEN(C40)&gt;0,   IF(ROW(E49)-ROW(C40)-1&lt;=$L$1/2,INDIRECT(CONCATENATE("MatchOrdering!",CHAR(96+C40),($L$1 + 1) - (ROW(E49)-ROW(C40)-1) + 3)),""),"")</f>
        <v>21</v>
      </c>
      <c r="F49" s="60">
        <f t="shared" ca="1" si="12"/>
        <v>1</v>
      </c>
      <c r="G49" s="61">
        <f t="shared" ca="1" si="11"/>
        <v>6</v>
      </c>
      <c r="H49" s="49" t="str">
        <f t="shared" ca="1" si="13"/>
        <v>TB</v>
      </c>
      <c r="I49" s="54"/>
      <c r="J49" s="54"/>
    </row>
    <row r="50" spans="2:10" x14ac:dyDescent="0.25">
      <c r="B50" s="49" t="str">
        <f ca="1">IF(LEN(C40)&gt;0,   IF(ROW(B50)-ROW(C40)-1&lt;=$L$1/2,INDIRECT(CONCATENATE("Teams!F",CELL("contents",INDEX(MatchOrdering!$A$4:$CD$33,ROW(B50)-ROW(C40)-1,MATCH(C40,MatchOrdering!$A$3:$CD$3,0))))),""),"")</f>
        <v>VAN</v>
      </c>
      <c r="C50" s="53" t="str">
        <f ca="1">IF(LEN(C40)&gt;0,   IF(LEN(B50) &gt;0,CONCATENATE(B50," vs ",D50),""),"")</f>
        <v>VAN vs OTT</v>
      </c>
      <c r="D50" s="49" t="str">
        <f ca="1">IF(LEN(C40)&gt;0,   IF(ROW(D50)-ROW(C40)-1&lt;=$L$1/2,INDIRECT(CONCATENATE("Teams!F",E50)),""),"")</f>
        <v>OTT</v>
      </c>
      <c r="E50" s="6">
        <f ca="1">IF(LEN(C40)&gt;0,   IF(ROW(E50)-ROW(C40)-1&lt;=$L$1/2,INDIRECT(CONCATENATE("MatchOrdering!",CHAR(96+C40),($L$1 + 1) - (ROW(E50)-ROW(C40)-1) + 3)),""),"")</f>
        <v>20</v>
      </c>
      <c r="F50" s="60">
        <f t="shared" ca="1" si="12"/>
        <v>3</v>
      </c>
      <c r="G50" s="61">
        <f t="shared" ca="1" si="11"/>
        <v>2</v>
      </c>
      <c r="H50" s="49" t="str">
        <f t="shared" ca="1" si="13"/>
        <v>VAN</v>
      </c>
      <c r="I50" s="54"/>
      <c r="J50" s="54"/>
    </row>
    <row r="51" spans="2:10" x14ac:dyDescent="0.25">
      <c r="B51" s="49" t="str">
        <f ca="1">IF(LEN(C40)&gt;0,   IF(ROW(B51)-ROW(C40)-1&lt;=$L$1/2,INDIRECT(CONCATENATE("Teams!F",CELL("contents",INDEX(MatchOrdering!$A$4:$CD$33,ROW(B51)-ROW(C40)-1,MATCH(C40,MatchOrdering!$A$3:$CD$3,0))))),""),"")</f>
        <v>CHI</v>
      </c>
      <c r="C51" s="53" t="str">
        <f ca="1">IF(LEN(C40)&gt;0,   IF(LEN(B51) &gt;0,CONCATENATE(B51," vs ",D51),""),"")</f>
        <v>CHI vs MON</v>
      </c>
      <c r="D51" s="49" t="str">
        <f ca="1">IF(LEN(C40)&gt;0,   IF(ROW(D51)-ROW(C40)-1&lt;=$L$1/2,INDIRECT(CONCATENATE("Teams!F",E51)),""),"")</f>
        <v>MON</v>
      </c>
      <c r="E51" s="6">
        <f ca="1">IF(LEN(C40)&gt;0,   IF(ROW(E51)-ROW(C40)-1&lt;=$L$1/2,INDIRECT(CONCATENATE("MatchOrdering!",CHAR(96+C40),($L$1 + 1) - (ROW(E51)-ROW(C40)-1) + 3)),""),"")</f>
        <v>19</v>
      </c>
      <c r="F51" s="60">
        <f t="shared" ca="1" si="12"/>
        <v>3</v>
      </c>
      <c r="G51" s="61">
        <f t="shared" ca="1" si="11"/>
        <v>6</v>
      </c>
      <c r="H51" s="49" t="str">
        <f t="shared" ca="1" si="13"/>
        <v>MON</v>
      </c>
      <c r="I51" s="54"/>
      <c r="J51" s="54"/>
    </row>
    <row r="52" spans="2:10" x14ac:dyDescent="0.25">
      <c r="B52" s="49" t="str">
        <f ca="1">IF(LEN(C40)&gt;0,   IF(ROW(B52)-ROW(C40)-1&lt;=$L$1/2,INDIRECT(CONCATENATE("Teams!F",CELL("contents",INDEX(MatchOrdering!$A$4:$CD$33,ROW(B52)-ROW(C40)-1,MATCH(C40,MatchOrdering!$A$3:$CD$3,0))))),""),"")</f>
        <v>COL</v>
      </c>
      <c r="C52" s="53" t="str">
        <f ca="1">IF(LEN(C40)&gt;0,   IF(LEN(B52) &gt;0,CONCATENATE(B52," vs ",D52),""),"")</f>
        <v>COL vs FLA</v>
      </c>
      <c r="D52" s="49" t="str">
        <f ca="1">IF(LEN(C40)&gt;0,   IF(ROW(D52)-ROW(C40)-1&lt;=$L$1/2,INDIRECT(CONCATENATE("Teams!F",E52)),""),"")</f>
        <v>FLA</v>
      </c>
      <c r="E52" s="6">
        <f ca="1">IF(LEN(C40)&gt;0,   IF(ROW(E52)-ROW(C40)-1&lt;=$L$1/2,INDIRECT(CONCATENATE("MatchOrdering!",CHAR(96+C40),($L$1 + 1) - (ROW(E52)-ROW(C40)-1) + 3)),""),"")</f>
        <v>18</v>
      </c>
      <c r="F52" s="60">
        <f t="shared" ca="1" si="12"/>
        <v>0</v>
      </c>
      <c r="G52" s="61">
        <f t="shared" ca="1" si="11"/>
        <v>1</v>
      </c>
      <c r="H52" s="49" t="str">
        <f t="shared" ca="1" si="13"/>
        <v>FLA</v>
      </c>
      <c r="I52" s="54"/>
      <c r="J52" s="54"/>
    </row>
    <row r="53" spans="2:10" x14ac:dyDescent="0.25">
      <c r="B53" s="49" t="str">
        <f ca="1">IF(LEN(C40)&gt;0,   IF(ROW(B53)-ROW(C40)-1&lt;=$L$1/2,INDIRECT(CONCATENATE("Teams!F",CELL("contents",INDEX(MatchOrdering!$A$4:$CD$33,ROW(B53)-ROW(C40)-1,MATCH(C40,MatchOrdering!$A$3:$CD$3,0))))),""),"")</f>
        <v>DAL</v>
      </c>
      <c r="C53" s="53" t="str">
        <f ca="1">IF(LEN(C40)&gt;0,   IF(LEN(B53) &gt;0,CONCATENATE(B53," vs ",D53),""),"")</f>
        <v>DAL vs DET</v>
      </c>
      <c r="D53" s="49" t="str">
        <f ca="1">IF(LEN(C40)&gt;0,   IF(ROW(D53)-ROW(C40)-1&lt;=$L$1/2,INDIRECT(CONCATENATE("Teams!F",E53)),""),"")</f>
        <v>DET</v>
      </c>
      <c r="E53" s="6">
        <f ca="1">IF(LEN(C40)&gt;0,   IF(ROW(E53)-ROW(C40)-1&lt;=$L$1/2,INDIRECT(CONCATENATE("MatchOrdering!",CHAR(96+C40),($L$1 + 1) - (ROW(E53)-ROW(C40)-1) + 3)),""),"")</f>
        <v>17</v>
      </c>
      <c r="F53" s="60">
        <f t="shared" ca="1" si="12"/>
        <v>1</v>
      </c>
      <c r="G53" s="61">
        <f t="shared" ca="1" si="11"/>
        <v>2</v>
      </c>
      <c r="H53" s="49" t="str">
        <f t="shared" ca="1" si="13"/>
        <v>DET</v>
      </c>
    </row>
    <row r="54" spans="2:10" x14ac:dyDescent="0.25">
      <c r="B54" s="49" t="str">
        <f ca="1">IF(LEN(C40)&gt;0,   IF(ROW(B54)-ROW(C40)-1&lt;=$L$1/2,INDIRECT(CONCATENATE("Teams!F",CELL("contents",INDEX(MatchOrdering!$A$4:$CD$33,ROW(B54)-ROW(C40)-1,MATCH(C40,MatchOrdering!$A$3:$CD$3,0))))),""),"")</f>
        <v>MIN</v>
      </c>
      <c r="C54" s="53" t="str">
        <f ca="1">IF(LEN(C40)&gt;0,   IF(LEN(B54) &gt;0,CONCATENATE(B54," vs ",D54),""),"")</f>
        <v>MIN vs BUF</v>
      </c>
      <c r="D54" s="49" t="str">
        <f ca="1">IF(LEN(C40)&gt;0,   IF(ROW(D54)-ROW(C40)-1&lt;=$L$1/2,INDIRECT(CONCATENATE("Teams!F",E54)),""),"")</f>
        <v>BUF</v>
      </c>
      <c r="E54" s="6">
        <f ca="1">IF(LEN(C40)&gt;0,   IF(ROW(E54)-ROW(C40)-1&lt;=$L$1/2,INDIRECT(CONCATENATE("MatchOrdering!",CHAR(96+C40),($L$1 + 1) - (ROW(E54)-ROW(C40)-1) + 3)),""),"")</f>
        <v>16</v>
      </c>
      <c r="F54" s="60">
        <f t="shared" ca="1" si="12"/>
        <v>4</v>
      </c>
      <c r="G54" s="61">
        <f t="shared" ca="1" si="11"/>
        <v>0</v>
      </c>
      <c r="H54" s="49" t="str">
        <f t="shared" ca="1" si="13"/>
        <v>MIN</v>
      </c>
    </row>
    <row r="55" spans="2:10" x14ac:dyDescent="0.25">
      <c r="B55" s="49" t="str">
        <f ca="1">IF(LEN(C40)&gt;0,   IF(ROW(B55)-ROW(C40)-1&lt;=$L$1/2,INDIRECT(CONCATENATE("Teams!F",CELL("contents",INDEX(MatchOrdering!$A$4:$CD$33,ROW(B55)-ROW(C40)-1,MATCH(C40,MatchOrdering!$A$3:$CD$3,0))))),""),"")</f>
        <v>NAS</v>
      </c>
      <c r="C55" s="53" t="str">
        <f ca="1">IF(LEN(C40)&gt;0,   IF(LEN(B55) &gt;0,CONCATENATE(B55," vs ",D55),""),"")</f>
        <v>NAS vs BOS</v>
      </c>
      <c r="D55" s="49" t="str">
        <f ca="1">IF(LEN(C40)&gt;0,   IF(ROW(D55)-ROW(C40)-1&lt;=$L$1/2,INDIRECT(CONCATENATE("Teams!F",E55)),""),"")</f>
        <v>BOS</v>
      </c>
      <c r="E55" s="6">
        <f ca="1">IF(LEN(C40)&gt;0,   IF(ROW(E55)-ROW(C40)-1&lt;=$L$1/2,INDIRECT(CONCATENATE("MatchOrdering!",CHAR(96+C40),($L$1 + 1) - (ROW(E55)-ROW(C40)-1) + 3)),""),"")</f>
        <v>15</v>
      </c>
      <c r="F55" s="60">
        <f t="shared" ca="1" si="12"/>
        <v>2</v>
      </c>
      <c r="G55" s="61">
        <f t="shared" ca="1" si="11"/>
        <v>0</v>
      </c>
      <c r="H55" s="49" t="str">
        <f t="shared" ca="1" si="13"/>
        <v>NAS</v>
      </c>
    </row>
    <row r="56" spans="2:10" ht="15.75" thickBot="1" x14ac:dyDescent="0.3">
      <c r="B56" s="49" t="str">
        <f ca="1">IF(LEN(C40)&gt;0,   IF(ROW(B56)-ROW(C40)-1&lt;=$L$1/2,INDIRECT(CONCATENATE("Teams!F",CELL("contents",INDEX(MatchOrdering!$A$4:$CD$33,ROW(B56)-ROW(C40)-1,MATCH(C40,MatchOrdering!$A$3:$CD$3,0))))),""),"")</f>
        <v>STL</v>
      </c>
      <c r="C56" s="53" t="str">
        <f ca="1">IF(LEN(C40)&gt;0,   IF(LEN(B56) &gt;0,CONCATENATE(B56," vs ",D56),""),"")</f>
        <v>STL vs WIN</v>
      </c>
      <c r="D56" s="49" t="str">
        <f ca="1">IF(LEN(C40)&gt;0,   IF(ROW(D56)-ROW(C40)-1&lt;=$L$1/2,INDIRECT(CONCATENATE("Teams!F",E56)),""),"")</f>
        <v>WIN</v>
      </c>
      <c r="E56" s="6">
        <f ca="1">IF(LEN(C40)&gt;0,   IF(ROW(E56)-ROW(C40)-1&lt;=$L$1/2,INDIRECT(CONCATENATE("MatchOrdering!",CHAR(96+C40),($L$1 + 1) - (ROW(E56)-ROW(C40)-1) + 3)),""),"")</f>
        <v>14</v>
      </c>
      <c r="F56" s="62">
        <f t="shared" ca="1" si="12"/>
        <v>3</v>
      </c>
      <c r="G56" s="63">
        <f t="shared" ca="1" si="11"/>
        <v>0</v>
      </c>
      <c r="H56" s="49" t="str">
        <f t="shared" ca="1" si="13"/>
        <v>STL</v>
      </c>
    </row>
    <row r="58" spans="2:10" ht="18.75" x14ac:dyDescent="0.3">
      <c r="C58" s="51">
        <f>IF(LEN(C40)&lt;1,"",IF(C40+1 &lt; $L$2,C40+1,""))</f>
        <v>4</v>
      </c>
      <c r="D58" s="50"/>
      <c r="E58" s="50"/>
      <c r="F58" s="65" t="str">
        <f>IF(LEN(C58)&gt;0,"Scores","")</f>
        <v>Scores</v>
      </c>
      <c r="G58" s="65"/>
      <c r="H58" s="6"/>
    </row>
    <row r="59" spans="2:10" ht="16.5" thickBot="1" x14ac:dyDescent="0.3">
      <c r="B59" s="48" t="str">
        <f>IF(LEN(C58)&gt;0,"-","")</f>
        <v>-</v>
      </c>
      <c r="C59" s="52" t="str">
        <f>IF(LEN(C58)&gt;0,"Away          -          Home","")</f>
        <v>Away          -          Home</v>
      </c>
      <c r="D59" s="48" t="str">
        <f>IF(LEN(C58)&gt;0,"-","")</f>
        <v>-</v>
      </c>
      <c r="E59" s="6" t="str">
        <f>IF(LEN(C58)&gt;0,"-","")</f>
        <v>-</v>
      </c>
      <c r="F59" s="48" t="str">
        <f>IF(LEN(F58)&gt;0,"H","")</f>
        <v>H</v>
      </c>
      <c r="G59" s="48" t="str">
        <f>IF(LEN(F58)&gt;0,"A","")</f>
        <v>A</v>
      </c>
      <c r="H59" s="49" t="s">
        <v>267</v>
      </c>
    </row>
    <row r="60" spans="2:10" x14ac:dyDescent="0.25">
      <c r="B60" s="49" t="str">
        <f ca="1">IF(LEN(C58)&gt;0,   IF(ROW(B60)-ROW(C58)-1&lt;=$L$1/2,INDIRECT(CONCATENATE("Teams!F",CELL("contents",INDEX(MatchOrdering!$A$4:$CD$33,ROW(B60)-ROW(C58)-1,MATCH(C58,MatchOrdering!$A$3:$CD$3,0))))),""),"")</f>
        <v>ANA</v>
      </c>
      <c r="C60" s="53" t="str">
        <f ca="1">IF(LEN(C58)&gt;0,   IF(LEN(B60) &gt;0,CONCATENATE(B60," vs ",D60),""),"")</f>
        <v>ANA vs NYR</v>
      </c>
      <c r="D60" s="49" t="str">
        <f ca="1">IF(LEN(C58)&gt;0,   IF(ROW(D60)-ROW(C58)-1&lt;=$L$1/2,INDIRECT(CONCATENATE("Teams!F",E60)),""),"")</f>
        <v>NYR</v>
      </c>
      <c r="E60" s="6">
        <f ca="1">IF(LEN(C58)&gt;0,   IF(ROW(E60)-ROW(C58)-1&lt;=$L$1/2,INDIRECT(CONCATENATE("MatchOrdering!",CHAR(96+C58),($L$1 + 1) - (ROW(E60)-ROW(C58)-1) + 3)),""),"")</f>
        <v>27</v>
      </c>
      <c r="F60" s="58">
        <f ca="1">ROUNDDOWN(RANDBETWEEN(0,6),0)</f>
        <v>6</v>
      </c>
      <c r="G60" s="59">
        <f t="shared" ref="G60:G74" ca="1" si="14">ROUNDDOWN(RANDBETWEEN(0,6),0)</f>
        <v>5</v>
      </c>
      <c r="H60" s="49" t="str">
        <f ca="1">IF(OR(B60 = "BYESLOT",D60 = "BYESLOT"),"BYE", IF(AND(LEN(F60)&gt;0,LEN(G60)&gt;0),IF(F60=G60,"*TIE*",IF(F60&gt;G60,B60,D60)),""))</f>
        <v>ANA</v>
      </c>
    </row>
    <row r="61" spans="2:10" x14ac:dyDescent="0.25">
      <c r="B61" s="49" t="str">
        <f ca="1">IF(LEN(C58)&gt;0,   IF(ROW(B61)-ROW(C58)-1&lt;=$L$1/2,INDIRECT(CONCATENATE("Teams!F",CELL("contents",INDEX(MatchOrdering!$A$4:$CD$33,ROW(B61)-ROW(C58)-1,MATCH(C58,MatchOrdering!$A$3:$CD$3,0))))),""),"")</f>
        <v>PHI</v>
      </c>
      <c r="C61" s="53" t="str">
        <f ca="1">IF(LEN(C58)&gt;0,   IF(LEN(B61) &gt;0,CONCATENATE(B61," vs ",D61),""),"")</f>
        <v>PHI vs NYI</v>
      </c>
      <c r="D61" s="49" t="str">
        <f ca="1">IF(LEN(C58)&gt;0,   IF(ROW(D61)-ROW(C58)-1&lt;=$L$1/2,INDIRECT(CONCATENATE("Teams!F",E61)),""),"")</f>
        <v>NYI</v>
      </c>
      <c r="E61" s="6">
        <f ca="1">IF(LEN(C58)&gt;0,   IF(ROW(E61)-ROW(C58)-1&lt;=$L$1/2,INDIRECT(CONCATENATE("MatchOrdering!",CHAR(96+C58),($L$1 + 1) - (ROW(E61)-ROW(C58)-1) + 3)),""),"")</f>
        <v>26</v>
      </c>
      <c r="F61" s="60">
        <f t="shared" ref="F61:F74" ca="1" si="15">ROUNDDOWN(RANDBETWEEN(0,6),0)</f>
        <v>4</v>
      </c>
      <c r="G61" s="61">
        <f t="shared" ca="1" si="14"/>
        <v>1</v>
      </c>
      <c r="H61" s="49" t="str">
        <f t="shared" ref="H61:H74" ca="1" si="16">IF(OR(B61 = "BYESLOT",D61 = "BYESLOT"),"BYE", IF(AND(LEN(F61)&gt;0,LEN(G61)&gt;0),IF(F61=G61,"*TIE*",IF(F61&gt;G61,B61,D61)),""))</f>
        <v>PHI</v>
      </c>
    </row>
    <row r="62" spans="2:10" x14ac:dyDescent="0.25">
      <c r="B62" s="49" t="str">
        <f ca="1">IF(LEN(C58)&gt;0,   IF(ROW(B62)-ROW(C58)-1&lt;=$L$1/2,INDIRECT(CONCATENATE("Teams!F",CELL("contents",INDEX(MatchOrdering!$A$4:$CD$33,ROW(B62)-ROW(C58)-1,MATCH(C58,MatchOrdering!$A$3:$CD$3,0))))),""),"")</f>
        <v>PIT</v>
      </c>
      <c r="C62" s="53" t="str">
        <f ca="1">IF(LEN(C58)&gt;0,   IF(LEN(B62) &gt;0,CONCATENATE(B62," vs ",D62),""),"")</f>
        <v>PIT vs NJD</v>
      </c>
      <c r="D62" s="49" t="str">
        <f ca="1">IF(LEN(C58)&gt;0,   IF(ROW(D62)-ROW(C58)-1&lt;=$L$1/2,INDIRECT(CONCATENATE("Teams!F",E62)),""),"")</f>
        <v>NJD</v>
      </c>
      <c r="E62" s="6">
        <f ca="1">IF(LEN(C58)&gt;0,   IF(ROW(E62)-ROW(C58)-1&lt;=$L$1/2,INDIRECT(CONCATENATE("MatchOrdering!",CHAR(96+C58),($L$1 + 1) - (ROW(E62)-ROW(C58)-1) + 3)),""),"")</f>
        <v>25</v>
      </c>
      <c r="F62" s="60">
        <f t="shared" ca="1" si="15"/>
        <v>6</v>
      </c>
      <c r="G62" s="61">
        <f t="shared" ca="1" si="14"/>
        <v>2</v>
      </c>
      <c r="H62" s="49" t="str">
        <f t="shared" ca="1" si="16"/>
        <v>PIT</v>
      </c>
    </row>
    <row r="63" spans="2:10" x14ac:dyDescent="0.25">
      <c r="B63" s="49" t="str">
        <f ca="1">IF(LEN(C58)&gt;0,   IF(ROW(B63)-ROW(C58)-1&lt;=$L$1/2,INDIRECT(CONCATENATE("Teams!F",CELL("contents",INDEX(MatchOrdering!$A$4:$CD$33,ROW(B63)-ROW(C58)-1,MATCH(C58,MatchOrdering!$A$3:$CD$3,0))))),""),"")</f>
        <v>WAS</v>
      </c>
      <c r="C63" s="53" t="str">
        <f ca="1">IF(LEN(C58)&gt;0,   IF(LEN(B63) &gt;0,CONCATENATE(B63," vs ",D63),""),"")</f>
        <v>WAS vs CBJ</v>
      </c>
      <c r="D63" s="49" t="str">
        <f ca="1">IF(LEN(C58)&gt;0,   IF(ROW(D63)-ROW(C58)-1&lt;=$L$1/2,INDIRECT(CONCATENATE("Teams!F",E63)),""),"")</f>
        <v>CBJ</v>
      </c>
      <c r="E63" s="6">
        <f ca="1">IF(LEN(C58)&gt;0,   IF(ROW(E63)-ROW(C58)-1&lt;=$L$1/2,INDIRECT(CONCATENATE("MatchOrdering!",CHAR(96+C58),($L$1 + 1) - (ROW(E63)-ROW(C58)-1) + 3)),""),"")</f>
        <v>24</v>
      </c>
      <c r="F63" s="60">
        <f t="shared" ca="1" si="15"/>
        <v>0</v>
      </c>
      <c r="G63" s="61">
        <f t="shared" ca="1" si="14"/>
        <v>6</v>
      </c>
      <c r="H63" s="49" t="str">
        <f t="shared" ca="1" si="16"/>
        <v>CBJ</v>
      </c>
    </row>
    <row r="64" spans="2:10" x14ac:dyDescent="0.25">
      <c r="B64" s="49" t="str">
        <f ca="1">IF(LEN(C58)&gt;0,   IF(ROW(B64)-ROW(C58)-1&lt;=$L$1/2,INDIRECT(CONCATENATE("Teams!F",CELL("contents",INDEX(MatchOrdering!$A$4:$CD$33,ROW(B64)-ROW(C58)-1,MATCH(C58,MatchOrdering!$A$3:$CD$3,0))))),""),"")</f>
        <v>CGY</v>
      </c>
      <c r="C64" s="53" t="str">
        <f ca="1">IF(LEN(C58)&gt;0,   IF(LEN(B64) &gt;0,CONCATENATE(B64," vs ",D64),""),"")</f>
        <v>CGY vs CAR</v>
      </c>
      <c r="D64" s="49" t="str">
        <f ca="1">IF(LEN(C58)&gt;0,   IF(ROW(D64)-ROW(C58)-1&lt;=$L$1/2,INDIRECT(CONCATENATE("Teams!F",E64)),""),"")</f>
        <v>CAR</v>
      </c>
      <c r="E64" s="6">
        <f ca="1">IF(LEN(C58)&gt;0,   IF(ROW(E64)-ROW(C58)-1&lt;=$L$1/2,INDIRECT(CONCATENATE("MatchOrdering!",CHAR(96+C58),($L$1 + 1) - (ROW(E64)-ROW(C58)-1) + 3)),""),"")</f>
        <v>23</v>
      </c>
      <c r="F64" s="60">
        <f t="shared" ca="1" si="15"/>
        <v>5</v>
      </c>
      <c r="G64" s="61">
        <f t="shared" ca="1" si="14"/>
        <v>4</v>
      </c>
      <c r="H64" s="49" t="str">
        <f t="shared" ca="1" si="16"/>
        <v>CGY</v>
      </c>
    </row>
    <row r="65" spans="2:8" x14ac:dyDescent="0.25">
      <c r="B65" s="49" t="str">
        <f ca="1">IF(LEN(C58)&gt;0,   IF(ROW(B65)-ROW(C58)-1&lt;=$L$1/2,INDIRECT(CONCATENATE("Teams!F",CELL("contents",INDEX(MatchOrdering!$A$4:$CD$33,ROW(B65)-ROW(C58)-1,MATCH(C58,MatchOrdering!$A$3:$CD$3,0))))),""),"")</f>
        <v>EDM</v>
      </c>
      <c r="C65" s="53" t="str">
        <f ca="1">IF(LEN(C58)&gt;0,   IF(LEN(B65) &gt;0,CONCATENATE(B65," vs ",D65),""),"")</f>
        <v>EDM vs TOR</v>
      </c>
      <c r="D65" s="49" t="str">
        <f ca="1">IF(LEN(C58)&gt;0,   IF(ROW(D65)-ROW(C58)-1&lt;=$L$1/2,INDIRECT(CONCATENATE("Teams!F",E65)),""),"")</f>
        <v>TOR</v>
      </c>
      <c r="E65" s="6">
        <f ca="1">IF(LEN(C58)&gt;0,   IF(ROW(E65)-ROW(C58)-1&lt;=$L$1/2,INDIRECT(CONCATENATE("MatchOrdering!",CHAR(96+C58),($L$1 + 1) - (ROW(E65)-ROW(C58)-1) + 3)),""),"")</f>
        <v>22</v>
      </c>
      <c r="F65" s="60">
        <f t="shared" ca="1" si="15"/>
        <v>2</v>
      </c>
      <c r="G65" s="61">
        <f t="shared" ca="1" si="14"/>
        <v>1</v>
      </c>
      <c r="H65" s="49" t="str">
        <f t="shared" ca="1" si="16"/>
        <v>EDM</v>
      </c>
    </row>
    <row r="66" spans="2:8" x14ac:dyDescent="0.25">
      <c r="B66" s="49" t="str">
        <f ca="1">IF(LEN(C58)&gt;0,   IF(ROW(B66)-ROW(C58)-1&lt;=$L$1/2,INDIRECT(CONCATENATE("Teams!F",CELL("contents",INDEX(MatchOrdering!$A$4:$CD$33,ROW(B66)-ROW(C58)-1,MATCH(C58,MatchOrdering!$A$3:$CD$3,0))))),""),"")</f>
        <v>LAK</v>
      </c>
      <c r="C66" s="53" t="str">
        <f ca="1">IF(LEN(C58)&gt;0,   IF(LEN(B66) &gt;0,CONCATENATE(B66," vs ",D66),""),"")</f>
        <v>LAK vs TB</v>
      </c>
      <c r="D66" s="49" t="str">
        <f ca="1">IF(LEN(C58)&gt;0,   IF(ROW(D66)-ROW(C58)-1&lt;=$L$1/2,INDIRECT(CONCATENATE("Teams!F",E66)),""),"")</f>
        <v>TB</v>
      </c>
      <c r="E66" s="6">
        <f ca="1">IF(LEN(C58)&gt;0,   IF(ROW(E66)-ROW(C58)-1&lt;=$L$1/2,INDIRECT(CONCATENATE("MatchOrdering!",CHAR(96+C58),($L$1 + 1) - (ROW(E66)-ROW(C58)-1) + 3)),""),"")</f>
        <v>21</v>
      </c>
      <c r="F66" s="60">
        <f t="shared" ca="1" si="15"/>
        <v>6</v>
      </c>
      <c r="G66" s="61">
        <f t="shared" ca="1" si="14"/>
        <v>5</v>
      </c>
      <c r="H66" s="49" t="str">
        <f t="shared" ca="1" si="16"/>
        <v>LAK</v>
      </c>
    </row>
    <row r="67" spans="2:8" x14ac:dyDescent="0.25">
      <c r="B67" s="49" t="str">
        <f ca="1">IF(LEN(C58)&gt;0,   IF(ROW(B67)-ROW(C58)-1&lt;=$L$1/2,INDIRECT(CONCATENATE("Teams!F",CELL("contents",INDEX(MatchOrdering!$A$4:$CD$33,ROW(B67)-ROW(C58)-1,MATCH(C58,MatchOrdering!$A$3:$CD$3,0))))),""),"")</f>
        <v>ARI</v>
      </c>
      <c r="C67" s="53" t="str">
        <f ca="1">IF(LEN(C58)&gt;0,   IF(LEN(B67) &gt;0,CONCATENATE(B67," vs ",D67),""),"")</f>
        <v>ARI vs OTT</v>
      </c>
      <c r="D67" s="49" t="str">
        <f ca="1">IF(LEN(C58)&gt;0,   IF(ROW(D67)-ROW(C58)-1&lt;=$L$1/2,INDIRECT(CONCATENATE("Teams!F",E67)),""),"")</f>
        <v>OTT</v>
      </c>
      <c r="E67" s="6">
        <f ca="1">IF(LEN(C58)&gt;0,   IF(ROW(E67)-ROW(C58)-1&lt;=$L$1/2,INDIRECT(CONCATENATE("MatchOrdering!",CHAR(96+C58),($L$1 + 1) - (ROW(E67)-ROW(C58)-1) + 3)),""),"")</f>
        <v>20</v>
      </c>
      <c r="F67" s="60">
        <f t="shared" ca="1" si="15"/>
        <v>1</v>
      </c>
      <c r="G67" s="61">
        <f t="shared" ca="1" si="14"/>
        <v>0</v>
      </c>
      <c r="H67" s="49" t="str">
        <f t="shared" ca="1" si="16"/>
        <v>ARI</v>
      </c>
    </row>
    <row r="68" spans="2:8" x14ac:dyDescent="0.25">
      <c r="B68" s="49" t="str">
        <f ca="1">IF(LEN(C58)&gt;0,   IF(ROW(B68)-ROW(C58)-1&lt;=$L$1/2,INDIRECT(CONCATENATE("Teams!F",CELL("contents",INDEX(MatchOrdering!$A$4:$CD$33,ROW(B68)-ROW(C58)-1,MATCH(C58,MatchOrdering!$A$3:$CD$3,0))))),""),"")</f>
        <v>SJS</v>
      </c>
      <c r="C68" s="53" t="str">
        <f ca="1">IF(LEN(C58)&gt;0,   IF(LEN(B68) &gt;0,CONCATENATE(B68," vs ",D68),""),"")</f>
        <v>SJS vs MON</v>
      </c>
      <c r="D68" s="49" t="str">
        <f ca="1">IF(LEN(C58)&gt;0,   IF(ROW(D68)-ROW(C58)-1&lt;=$L$1/2,INDIRECT(CONCATENATE("Teams!F",E68)),""),"")</f>
        <v>MON</v>
      </c>
      <c r="E68" s="6">
        <f ca="1">IF(LEN(C58)&gt;0,   IF(ROW(E68)-ROW(C58)-1&lt;=$L$1/2,INDIRECT(CONCATENATE("MatchOrdering!",CHAR(96+C58),($L$1 + 1) - (ROW(E68)-ROW(C58)-1) + 3)),""),"")</f>
        <v>19</v>
      </c>
      <c r="F68" s="60">
        <f t="shared" ca="1" si="15"/>
        <v>6</v>
      </c>
      <c r="G68" s="61">
        <f t="shared" ca="1" si="14"/>
        <v>0</v>
      </c>
      <c r="H68" s="49" t="str">
        <f t="shared" ca="1" si="16"/>
        <v>SJS</v>
      </c>
    </row>
    <row r="69" spans="2:8" x14ac:dyDescent="0.25">
      <c r="B69" s="49" t="str">
        <f ca="1">IF(LEN(C58)&gt;0,   IF(ROW(B69)-ROW(C58)-1&lt;=$L$1/2,INDIRECT(CONCATENATE("Teams!F",CELL("contents",INDEX(MatchOrdering!$A$4:$CD$33,ROW(B69)-ROW(C58)-1,MATCH(C58,MatchOrdering!$A$3:$CD$3,0))))),""),"")</f>
        <v>VAN</v>
      </c>
      <c r="C69" s="53" t="str">
        <f ca="1">IF(LEN(C58)&gt;0,   IF(LEN(B69) &gt;0,CONCATENATE(B69," vs ",D69),""),"")</f>
        <v>VAN vs FLA</v>
      </c>
      <c r="D69" s="49" t="str">
        <f ca="1">IF(LEN(C58)&gt;0,   IF(ROW(D69)-ROW(C58)-1&lt;=$L$1/2,INDIRECT(CONCATENATE("Teams!F",E69)),""),"")</f>
        <v>FLA</v>
      </c>
      <c r="E69" s="6">
        <f ca="1">IF(LEN(C58)&gt;0,   IF(ROW(E69)-ROW(C58)-1&lt;=$L$1/2,INDIRECT(CONCATENATE("MatchOrdering!",CHAR(96+C58),($L$1 + 1) - (ROW(E69)-ROW(C58)-1) + 3)),""),"")</f>
        <v>18</v>
      </c>
      <c r="F69" s="60">
        <f t="shared" ca="1" si="15"/>
        <v>6</v>
      </c>
      <c r="G69" s="61">
        <f t="shared" ca="1" si="14"/>
        <v>4</v>
      </c>
      <c r="H69" s="49" t="str">
        <f t="shared" ca="1" si="16"/>
        <v>VAN</v>
      </c>
    </row>
    <row r="70" spans="2:8" x14ac:dyDescent="0.25">
      <c r="B70" s="49" t="str">
        <f ca="1">IF(LEN(C58)&gt;0,   IF(ROW(B70)-ROW(C58)-1&lt;=$L$1/2,INDIRECT(CONCATENATE("Teams!F",CELL("contents",INDEX(MatchOrdering!$A$4:$CD$33,ROW(B70)-ROW(C58)-1,MATCH(C58,MatchOrdering!$A$3:$CD$3,0))))),""),"")</f>
        <v>CHI</v>
      </c>
      <c r="C70" s="53" t="str">
        <f ca="1">IF(LEN(C58)&gt;0,   IF(LEN(B70) &gt;0,CONCATENATE(B70," vs ",D70),""),"")</f>
        <v>CHI vs DET</v>
      </c>
      <c r="D70" s="49" t="str">
        <f ca="1">IF(LEN(C58)&gt;0,   IF(ROW(D70)-ROW(C58)-1&lt;=$L$1/2,INDIRECT(CONCATENATE("Teams!F",E70)),""),"")</f>
        <v>DET</v>
      </c>
      <c r="E70" s="6">
        <f ca="1">IF(LEN(C58)&gt;0,   IF(ROW(E70)-ROW(C58)-1&lt;=$L$1/2,INDIRECT(CONCATENATE("MatchOrdering!",CHAR(96+C58),($L$1 + 1) - (ROW(E70)-ROW(C58)-1) + 3)),""),"")</f>
        <v>17</v>
      </c>
      <c r="F70" s="60">
        <f t="shared" ca="1" si="15"/>
        <v>4</v>
      </c>
      <c r="G70" s="61">
        <f t="shared" ca="1" si="14"/>
        <v>0</v>
      </c>
      <c r="H70" s="49" t="str">
        <f t="shared" ca="1" si="16"/>
        <v>CHI</v>
      </c>
    </row>
    <row r="71" spans="2:8" x14ac:dyDescent="0.25">
      <c r="B71" s="49" t="str">
        <f ca="1">IF(LEN(C58)&gt;0,   IF(ROW(B71)-ROW(C58)-1&lt;=$L$1/2,INDIRECT(CONCATENATE("Teams!F",CELL("contents",INDEX(MatchOrdering!$A$4:$CD$33,ROW(B71)-ROW(C58)-1,MATCH(C58,MatchOrdering!$A$3:$CD$3,0))))),""),"")</f>
        <v>COL</v>
      </c>
      <c r="C71" s="53" t="str">
        <f ca="1">IF(LEN(C58)&gt;0,   IF(LEN(B71) &gt;0,CONCATENATE(B71," vs ",D71),""),"")</f>
        <v>COL vs BUF</v>
      </c>
      <c r="D71" s="49" t="str">
        <f ca="1">IF(LEN(C58)&gt;0,   IF(ROW(D71)-ROW(C58)-1&lt;=$L$1/2,INDIRECT(CONCATENATE("Teams!F",E71)),""),"")</f>
        <v>BUF</v>
      </c>
      <c r="E71" s="6">
        <f ca="1">IF(LEN(C58)&gt;0,   IF(ROW(E71)-ROW(C58)-1&lt;=$L$1/2,INDIRECT(CONCATENATE("MatchOrdering!",CHAR(96+C58),($L$1 + 1) - (ROW(E71)-ROW(C58)-1) + 3)),""),"")</f>
        <v>16</v>
      </c>
      <c r="F71" s="60">
        <f t="shared" ca="1" si="15"/>
        <v>5</v>
      </c>
      <c r="G71" s="61">
        <f t="shared" ca="1" si="14"/>
        <v>0</v>
      </c>
      <c r="H71" s="49" t="str">
        <f t="shared" ca="1" si="16"/>
        <v>COL</v>
      </c>
    </row>
    <row r="72" spans="2:8" x14ac:dyDescent="0.25">
      <c r="B72" s="49" t="str">
        <f ca="1">IF(LEN(C58)&gt;0,   IF(ROW(B72)-ROW(C58)-1&lt;=$L$1/2,INDIRECT(CONCATENATE("Teams!F",CELL("contents",INDEX(MatchOrdering!$A$4:$CD$33,ROW(B72)-ROW(C58)-1,MATCH(C58,MatchOrdering!$A$3:$CD$3,0))))),""),"")</f>
        <v>DAL</v>
      </c>
      <c r="C72" s="53" t="str">
        <f ca="1">IF(LEN(C58)&gt;0,   IF(LEN(B72) &gt;0,CONCATENATE(B72," vs ",D72),""),"")</f>
        <v>DAL vs BOS</v>
      </c>
      <c r="D72" s="49" t="str">
        <f ca="1">IF(LEN(C58)&gt;0,   IF(ROW(D72)-ROW(C58)-1&lt;=$L$1/2,INDIRECT(CONCATENATE("Teams!F",E72)),""),"")</f>
        <v>BOS</v>
      </c>
      <c r="E72" s="6">
        <f ca="1">IF(LEN(C58)&gt;0,   IF(ROW(E72)-ROW(C58)-1&lt;=$L$1/2,INDIRECT(CONCATENATE("MatchOrdering!",CHAR(96+C58),($L$1 + 1) - (ROW(E72)-ROW(C58)-1) + 3)),""),"")</f>
        <v>15</v>
      </c>
      <c r="F72" s="60">
        <f t="shared" ca="1" si="15"/>
        <v>6</v>
      </c>
      <c r="G72" s="61">
        <f t="shared" ca="1" si="14"/>
        <v>2</v>
      </c>
      <c r="H72" s="49" t="str">
        <f t="shared" ca="1" si="16"/>
        <v>DAL</v>
      </c>
    </row>
    <row r="73" spans="2:8" x14ac:dyDescent="0.25">
      <c r="B73" s="49" t="str">
        <f ca="1">IF(LEN(C58)&gt;0,   IF(ROW(B73)-ROW(C58)-1&lt;=$L$1/2,INDIRECT(CONCATENATE("Teams!F",CELL("contents",INDEX(MatchOrdering!$A$4:$CD$33,ROW(B73)-ROW(C58)-1,MATCH(C58,MatchOrdering!$A$3:$CD$3,0))))),""),"")</f>
        <v>MIN</v>
      </c>
      <c r="C73" s="53" t="str">
        <f ca="1">IF(LEN(C58)&gt;0,   IF(LEN(B73) &gt;0,CONCATENATE(B73," vs ",D73),""),"")</f>
        <v>MIN vs WIN</v>
      </c>
      <c r="D73" s="49" t="str">
        <f ca="1">IF(LEN(C58)&gt;0,   IF(ROW(D73)-ROW(C58)-1&lt;=$L$1/2,INDIRECT(CONCATENATE("Teams!F",E73)),""),"")</f>
        <v>WIN</v>
      </c>
      <c r="E73" s="6">
        <f ca="1">IF(LEN(C58)&gt;0,   IF(ROW(E73)-ROW(C58)-1&lt;=$L$1/2,INDIRECT(CONCATENATE("MatchOrdering!",CHAR(96+C58),($L$1 + 1) - (ROW(E73)-ROW(C58)-1) + 3)),""),"")</f>
        <v>14</v>
      </c>
      <c r="F73" s="60">
        <f t="shared" ca="1" si="15"/>
        <v>1</v>
      </c>
      <c r="G73" s="61">
        <f t="shared" ca="1" si="14"/>
        <v>2</v>
      </c>
      <c r="H73" s="49" t="str">
        <f t="shared" ca="1" si="16"/>
        <v>WIN</v>
      </c>
    </row>
    <row r="74" spans="2:8" ht="15.75" thickBot="1" x14ac:dyDescent="0.3">
      <c r="B74" s="49" t="str">
        <f ca="1">IF(LEN(C58)&gt;0,   IF(ROW(B74)-ROW(C58)-1&lt;=$L$1/2,INDIRECT(CONCATENATE("Teams!F",CELL("contents",INDEX(MatchOrdering!$A$4:$CD$33,ROW(B74)-ROW(C58)-1,MATCH(C58,MatchOrdering!$A$3:$CD$3,0))))),""),"")</f>
        <v>NAS</v>
      </c>
      <c r="C74" s="53" t="str">
        <f ca="1">IF(LEN(C58)&gt;0,   IF(LEN(B74) &gt;0,CONCATENATE(B74," vs ",D74),""),"")</f>
        <v>NAS vs STL</v>
      </c>
      <c r="D74" s="49" t="str">
        <f ca="1">IF(LEN(C58)&gt;0,   IF(ROW(D74)-ROW(C58)-1&lt;=$L$1/2,INDIRECT(CONCATENATE("Teams!F",E74)),""),"")</f>
        <v>STL</v>
      </c>
      <c r="E74" s="6">
        <f ca="1">IF(LEN(C58)&gt;0,   IF(ROW(E74)-ROW(C58)-1&lt;=$L$1/2,INDIRECT(CONCATENATE("MatchOrdering!",CHAR(96+C58),($L$1 + 1) - (ROW(E74)-ROW(C58)-1) + 3)),""),"")</f>
        <v>13</v>
      </c>
      <c r="F74" s="62">
        <f t="shared" ca="1" si="15"/>
        <v>1</v>
      </c>
      <c r="G74" s="63">
        <f t="shared" ca="1" si="14"/>
        <v>5</v>
      </c>
      <c r="H74" s="49" t="str">
        <f t="shared" ca="1" si="16"/>
        <v>STL</v>
      </c>
    </row>
    <row r="76" spans="2:8" ht="18.75" x14ac:dyDescent="0.3">
      <c r="C76" s="51">
        <f>IF(LEN(C58)&lt;1,"",IF(C58+1 &lt; $L$2,C58+1,""))</f>
        <v>5</v>
      </c>
      <c r="D76" s="50"/>
      <c r="E76" s="50"/>
      <c r="F76" s="65" t="str">
        <f>IF(LEN(C76)&gt;0,"Scores","")</f>
        <v>Scores</v>
      </c>
      <c r="G76" s="65"/>
      <c r="H76" s="6"/>
    </row>
    <row r="77" spans="2:8" ht="16.5" thickBot="1" x14ac:dyDescent="0.3">
      <c r="B77" s="48" t="str">
        <f>IF(LEN(C76)&gt;0,"-","")</f>
        <v>-</v>
      </c>
      <c r="C77" s="52" t="str">
        <f>IF(LEN(C76)&gt;0,"Away          -          Home","")</f>
        <v>Away          -          Home</v>
      </c>
      <c r="D77" s="48" t="str">
        <f>IF(LEN(C76)&gt;0,"-","")</f>
        <v>-</v>
      </c>
      <c r="E77" s="6" t="str">
        <f>IF(LEN(C76)&gt;0,"-","")</f>
        <v>-</v>
      </c>
      <c r="F77" s="48" t="str">
        <f>IF(LEN(F76)&gt;0,"H","")</f>
        <v>H</v>
      </c>
      <c r="G77" s="48" t="str">
        <f>IF(LEN(F76)&gt;0,"A","")</f>
        <v>A</v>
      </c>
      <c r="H77" s="49" t="s">
        <v>267</v>
      </c>
    </row>
    <row r="78" spans="2:8" x14ac:dyDescent="0.25">
      <c r="B78" s="49" t="str">
        <f ca="1">IF(LEN(C76)&gt;0,   IF(ROW(B78)-ROW(C76)-1&lt;=$L$1/2,INDIRECT(CONCATENATE("Teams!F",CELL("contents",INDEX(MatchOrdering!$A$4:$CD$33,ROW(B78)-ROW(C76)-1,MATCH(C76,MatchOrdering!$A$3:$CD$3,0))))),""),"")</f>
        <v>ANA</v>
      </c>
      <c r="C78" s="53" t="str">
        <f ca="1">IF(LEN(C76)&gt;0,   IF(LEN(B78) &gt;0,CONCATENATE(B78," vs ",D78),""),"")</f>
        <v>ANA vs NYI</v>
      </c>
      <c r="D78" s="49" t="str">
        <f ca="1">IF(LEN(C76)&gt;0,   IF(ROW(D78)-ROW(C76)-1&lt;=$L$1/2,INDIRECT(CONCATENATE("Teams!F",E78)),""),"")</f>
        <v>NYI</v>
      </c>
      <c r="E78" s="6">
        <f ca="1">IF(LEN(C76)&gt;0,   IF(ROW(E78)-ROW(C76)-1&lt;=$L$1/2,INDIRECT(CONCATENATE("MatchOrdering!",CHAR(96+C76),($L$1 + 1) - (ROW(E78)-ROW(C76)-1) + 3)),""),"")</f>
        <v>26</v>
      </c>
      <c r="F78" s="58">
        <f ca="1">ROUNDDOWN(RANDBETWEEN(0,6),0)</f>
        <v>0</v>
      </c>
      <c r="G78" s="59">
        <f t="shared" ref="G78:G92" ca="1" si="17">ROUNDDOWN(RANDBETWEEN(0,6),0)</f>
        <v>5</v>
      </c>
      <c r="H78" s="49" t="str">
        <f ca="1">IF(OR(B78 = "BYESLOT",D78 = "BYESLOT"),"BYE", IF(AND(LEN(F78)&gt;0,LEN(G78)&gt;0),IF(F78=G78,"*TIE*",IF(F78&gt;G78,B78,D78)),""))</f>
        <v>NYI</v>
      </c>
    </row>
    <row r="79" spans="2:8" x14ac:dyDescent="0.25">
      <c r="B79" s="49" t="str">
        <f ca="1">IF(LEN(C76)&gt;0,   IF(ROW(B79)-ROW(C76)-1&lt;=$L$1/2,INDIRECT(CONCATENATE("Teams!F",CELL("contents",INDEX(MatchOrdering!$A$4:$CD$33,ROW(B79)-ROW(C76)-1,MATCH(C76,MatchOrdering!$A$3:$CD$3,0))))),""),"")</f>
        <v>NYR</v>
      </c>
      <c r="C79" s="53" t="str">
        <f ca="1">IF(LEN(C76)&gt;0,   IF(LEN(B79) &gt;0,CONCATENATE(B79," vs ",D79),""),"")</f>
        <v>NYR vs NJD</v>
      </c>
      <c r="D79" s="49" t="str">
        <f ca="1">IF(LEN(C76)&gt;0,   IF(ROW(D79)-ROW(C76)-1&lt;=$L$1/2,INDIRECT(CONCATENATE("Teams!F",E79)),""),"")</f>
        <v>NJD</v>
      </c>
      <c r="E79" s="6">
        <f ca="1">IF(LEN(C76)&gt;0,   IF(ROW(E79)-ROW(C76)-1&lt;=$L$1/2,INDIRECT(CONCATENATE("MatchOrdering!",CHAR(96+C76),($L$1 + 1) - (ROW(E79)-ROW(C76)-1) + 3)),""),"")</f>
        <v>25</v>
      </c>
      <c r="F79" s="60">
        <f t="shared" ref="F79:F92" ca="1" si="18">ROUNDDOWN(RANDBETWEEN(0,6),0)</f>
        <v>1</v>
      </c>
      <c r="G79" s="61">
        <f t="shared" ca="1" si="17"/>
        <v>1</v>
      </c>
      <c r="H79" s="49" t="str">
        <f t="shared" ref="H79:H92" ca="1" si="19">IF(OR(B79 = "BYESLOT",D79 = "BYESLOT"),"BYE", IF(AND(LEN(F79)&gt;0,LEN(G79)&gt;0),IF(F79=G79,"*TIE*",IF(F79&gt;G79,B79,D79)),""))</f>
        <v>*TIE*</v>
      </c>
    </row>
    <row r="80" spans="2:8" x14ac:dyDescent="0.25">
      <c r="B80" s="49" t="str">
        <f ca="1">IF(LEN(C76)&gt;0,   IF(ROW(B80)-ROW(C76)-1&lt;=$L$1/2,INDIRECT(CONCATENATE("Teams!F",CELL("contents",INDEX(MatchOrdering!$A$4:$CD$33,ROW(B80)-ROW(C76)-1,MATCH(C76,MatchOrdering!$A$3:$CD$3,0))))),""),"")</f>
        <v>PHI</v>
      </c>
      <c r="C80" s="53" t="str">
        <f ca="1">IF(LEN(C76)&gt;0,   IF(LEN(B80) &gt;0,CONCATENATE(B80," vs ",D80),""),"")</f>
        <v>PHI vs CBJ</v>
      </c>
      <c r="D80" s="49" t="str">
        <f ca="1">IF(LEN(C76)&gt;0,   IF(ROW(D80)-ROW(C76)-1&lt;=$L$1/2,INDIRECT(CONCATENATE("Teams!F",E80)),""),"")</f>
        <v>CBJ</v>
      </c>
      <c r="E80" s="6">
        <f ca="1">IF(LEN(C76)&gt;0,   IF(ROW(E80)-ROW(C76)-1&lt;=$L$1/2,INDIRECT(CONCATENATE("MatchOrdering!",CHAR(96+C76),($L$1 + 1) - (ROW(E80)-ROW(C76)-1) + 3)),""),"")</f>
        <v>24</v>
      </c>
      <c r="F80" s="60">
        <f t="shared" ca="1" si="18"/>
        <v>6</v>
      </c>
      <c r="G80" s="61">
        <f t="shared" ca="1" si="17"/>
        <v>0</v>
      </c>
      <c r="H80" s="49" t="str">
        <f t="shared" ca="1" si="19"/>
        <v>PHI</v>
      </c>
    </row>
    <row r="81" spans="2:8" x14ac:dyDescent="0.25">
      <c r="B81" s="49" t="str">
        <f ca="1">IF(LEN(C76)&gt;0,   IF(ROW(B81)-ROW(C76)-1&lt;=$L$1/2,INDIRECT(CONCATENATE("Teams!F",CELL("contents",INDEX(MatchOrdering!$A$4:$CD$33,ROW(B81)-ROW(C76)-1,MATCH(C76,MatchOrdering!$A$3:$CD$3,0))))),""),"")</f>
        <v>PIT</v>
      </c>
      <c r="C81" s="53" t="str">
        <f ca="1">IF(LEN(C76)&gt;0,   IF(LEN(B81) &gt;0,CONCATENATE(B81," vs ",D81),""),"")</f>
        <v>PIT vs CAR</v>
      </c>
      <c r="D81" s="49" t="str">
        <f ca="1">IF(LEN(C76)&gt;0,   IF(ROW(D81)-ROW(C76)-1&lt;=$L$1/2,INDIRECT(CONCATENATE("Teams!F",E81)),""),"")</f>
        <v>CAR</v>
      </c>
      <c r="E81" s="6">
        <f ca="1">IF(LEN(C76)&gt;0,   IF(ROW(E81)-ROW(C76)-1&lt;=$L$1/2,INDIRECT(CONCATENATE("MatchOrdering!",CHAR(96+C76),($L$1 + 1) - (ROW(E81)-ROW(C76)-1) + 3)),""),"")</f>
        <v>23</v>
      </c>
      <c r="F81" s="60">
        <f t="shared" ca="1" si="18"/>
        <v>3</v>
      </c>
      <c r="G81" s="61">
        <f t="shared" ca="1" si="17"/>
        <v>4</v>
      </c>
      <c r="H81" s="49" t="str">
        <f t="shared" ca="1" si="19"/>
        <v>CAR</v>
      </c>
    </row>
    <row r="82" spans="2:8" x14ac:dyDescent="0.25">
      <c r="B82" s="49" t="str">
        <f ca="1">IF(LEN(C76)&gt;0,   IF(ROW(B82)-ROW(C76)-1&lt;=$L$1/2,INDIRECT(CONCATENATE("Teams!F",CELL("contents",INDEX(MatchOrdering!$A$4:$CD$33,ROW(B82)-ROW(C76)-1,MATCH(C76,MatchOrdering!$A$3:$CD$3,0))))),""),"")</f>
        <v>WAS</v>
      </c>
      <c r="C82" s="53" t="str">
        <f ca="1">IF(LEN(C76)&gt;0,   IF(LEN(B82) &gt;0,CONCATENATE(B82," vs ",D82),""),"")</f>
        <v>WAS vs TOR</v>
      </c>
      <c r="D82" s="49" t="str">
        <f ca="1">IF(LEN(C76)&gt;0,   IF(ROW(D82)-ROW(C76)-1&lt;=$L$1/2,INDIRECT(CONCATENATE("Teams!F",E82)),""),"")</f>
        <v>TOR</v>
      </c>
      <c r="E82" s="6">
        <f ca="1">IF(LEN(C76)&gt;0,   IF(ROW(E82)-ROW(C76)-1&lt;=$L$1/2,INDIRECT(CONCATENATE("MatchOrdering!",CHAR(96+C76),($L$1 + 1) - (ROW(E82)-ROW(C76)-1) + 3)),""),"")</f>
        <v>22</v>
      </c>
      <c r="F82" s="60">
        <f t="shared" ca="1" si="18"/>
        <v>3</v>
      </c>
      <c r="G82" s="61">
        <f t="shared" ca="1" si="17"/>
        <v>2</v>
      </c>
      <c r="H82" s="49" t="str">
        <f t="shared" ca="1" si="19"/>
        <v>WAS</v>
      </c>
    </row>
    <row r="83" spans="2:8" x14ac:dyDescent="0.25">
      <c r="B83" s="49" t="str">
        <f ca="1">IF(LEN(C76)&gt;0,   IF(ROW(B83)-ROW(C76)-1&lt;=$L$1/2,INDIRECT(CONCATENATE("Teams!F",CELL("contents",INDEX(MatchOrdering!$A$4:$CD$33,ROW(B83)-ROW(C76)-1,MATCH(C76,MatchOrdering!$A$3:$CD$3,0))))),""),"")</f>
        <v>CGY</v>
      </c>
      <c r="C83" s="53" t="str">
        <f ca="1">IF(LEN(C76)&gt;0,   IF(LEN(B83) &gt;0,CONCATENATE(B83," vs ",D83),""),"")</f>
        <v>CGY vs TB</v>
      </c>
      <c r="D83" s="49" t="str">
        <f ca="1">IF(LEN(C76)&gt;0,   IF(ROW(D83)-ROW(C76)-1&lt;=$L$1/2,INDIRECT(CONCATENATE("Teams!F",E83)),""),"")</f>
        <v>TB</v>
      </c>
      <c r="E83" s="6">
        <f ca="1">IF(LEN(C76)&gt;0,   IF(ROW(E83)-ROW(C76)-1&lt;=$L$1/2,INDIRECT(CONCATENATE("MatchOrdering!",CHAR(96+C76),($L$1 + 1) - (ROW(E83)-ROW(C76)-1) + 3)),""),"")</f>
        <v>21</v>
      </c>
      <c r="F83" s="60">
        <f t="shared" ca="1" si="18"/>
        <v>2</v>
      </c>
      <c r="G83" s="61">
        <f t="shared" ca="1" si="17"/>
        <v>6</v>
      </c>
      <c r="H83" s="49" t="str">
        <f t="shared" ca="1" si="19"/>
        <v>TB</v>
      </c>
    </row>
    <row r="84" spans="2:8" x14ac:dyDescent="0.25">
      <c r="B84" s="49" t="str">
        <f ca="1">IF(LEN(C76)&gt;0,   IF(ROW(B84)-ROW(C76)-1&lt;=$L$1/2,INDIRECT(CONCATENATE("Teams!F",CELL("contents",INDEX(MatchOrdering!$A$4:$CD$33,ROW(B84)-ROW(C76)-1,MATCH(C76,MatchOrdering!$A$3:$CD$3,0))))),""),"")</f>
        <v>EDM</v>
      </c>
      <c r="C84" s="53" t="str">
        <f ca="1">IF(LEN(C76)&gt;0,   IF(LEN(B84) &gt;0,CONCATENATE(B84," vs ",D84),""),"")</f>
        <v>EDM vs OTT</v>
      </c>
      <c r="D84" s="49" t="str">
        <f ca="1">IF(LEN(C76)&gt;0,   IF(ROW(D84)-ROW(C76)-1&lt;=$L$1/2,INDIRECT(CONCATENATE("Teams!F",E84)),""),"")</f>
        <v>OTT</v>
      </c>
      <c r="E84" s="6">
        <f ca="1">IF(LEN(C76)&gt;0,   IF(ROW(E84)-ROW(C76)-1&lt;=$L$1/2,INDIRECT(CONCATENATE("MatchOrdering!",CHAR(96+C76),($L$1 + 1) - (ROW(E84)-ROW(C76)-1) + 3)),""),"")</f>
        <v>20</v>
      </c>
      <c r="F84" s="60">
        <f t="shared" ca="1" si="18"/>
        <v>2</v>
      </c>
      <c r="G84" s="61">
        <f t="shared" ca="1" si="17"/>
        <v>2</v>
      </c>
      <c r="H84" s="49" t="str">
        <f t="shared" ca="1" si="19"/>
        <v>*TIE*</v>
      </c>
    </row>
    <row r="85" spans="2:8" x14ac:dyDescent="0.25">
      <c r="B85" s="49" t="str">
        <f ca="1">IF(LEN(C76)&gt;0,   IF(ROW(B85)-ROW(C76)-1&lt;=$L$1/2,INDIRECT(CONCATENATE("Teams!F",CELL("contents",INDEX(MatchOrdering!$A$4:$CD$33,ROW(B85)-ROW(C76)-1,MATCH(C76,MatchOrdering!$A$3:$CD$3,0))))),""),"")</f>
        <v>LAK</v>
      </c>
      <c r="C85" s="53" t="str">
        <f ca="1">IF(LEN(C76)&gt;0,   IF(LEN(B85) &gt;0,CONCATENATE(B85," vs ",D85),""),"")</f>
        <v>LAK vs MON</v>
      </c>
      <c r="D85" s="49" t="str">
        <f ca="1">IF(LEN(C76)&gt;0,   IF(ROW(D85)-ROW(C76)-1&lt;=$L$1/2,INDIRECT(CONCATENATE("Teams!F",E85)),""),"")</f>
        <v>MON</v>
      </c>
      <c r="E85" s="6">
        <f ca="1">IF(LEN(C76)&gt;0,   IF(ROW(E85)-ROW(C76)-1&lt;=$L$1/2,INDIRECT(CONCATENATE("MatchOrdering!",CHAR(96+C76),($L$1 + 1) - (ROW(E85)-ROW(C76)-1) + 3)),""),"")</f>
        <v>19</v>
      </c>
      <c r="F85" s="60">
        <f t="shared" ca="1" si="18"/>
        <v>2</v>
      </c>
      <c r="G85" s="61">
        <f t="shared" ca="1" si="17"/>
        <v>6</v>
      </c>
      <c r="H85" s="49" t="str">
        <f t="shared" ca="1" si="19"/>
        <v>MON</v>
      </c>
    </row>
    <row r="86" spans="2:8" x14ac:dyDescent="0.25">
      <c r="B86" s="49" t="str">
        <f ca="1">IF(LEN(C76)&gt;0,   IF(ROW(B86)-ROW(C76)-1&lt;=$L$1/2,INDIRECT(CONCATENATE("Teams!F",CELL("contents",INDEX(MatchOrdering!$A$4:$CD$33,ROW(B86)-ROW(C76)-1,MATCH(C76,MatchOrdering!$A$3:$CD$3,0))))),""),"")</f>
        <v>ARI</v>
      </c>
      <c r="C86" s="53" t="str">
        <f ca="1">IF(LEN(C76)&gt;0,   IF(LEN(B86) &gt;0,CONCATENATE(B86," vs ",D86),""),"")</f>
        <v>ARI vs FLA</v>
      </c>
      <c r="D86" s="49" t="str">
        <f ca="1">IF(LEN(C76)&gt;0,   IF(ROW(D86)-ROW(C76)-1&lt;=$L$1/2,INDIRECT(CONCATENATE("Teams!F",E86)),""),"")</f>
        <v>FLA</v>
      </c>
      <c r="E86" s="6">
        <f ca="1">IF(LEN(C76)&gt;0,   IF(ROW(E86)-ROW(C76)-1&lt;=$L$1/2,INDIRECT(CONCATENATE("MatchOrdering!",CHAR(96+C76),($L$1 + 1) - (ROW(E86)-ROW(C76)-1) + 3)),""),"")</f>
        <v>18</v>
      </c>
      <c r="F86" s="60">
        <f t="shared" ca="1" si="18"/>
        <v>1</v>
      </c>
      <c r="G86" s="61">
        <f t="shared" ca="1" si="17"/>
        <v>3</v>
      </c>
      <c r="H86" s="49" t="str">
        <f t="shared" ca="1" si="19"/>
        <v>FLA</v>
      </c>
    </row>
    <row r="87" spans="2:8" x14ac:dyDescent="0.25">
      <c r="B87" s="49" t="str">
        <f ca="1">IF(LEN(C76)&gt;0,   IF(ROW(B87)-ROW(C76)-1&lt;=$L$1/2,INDIRECT(CONCATENATE("Teams!F",CELL("contents",INDEX(MatchOrdering!$A$4:$CD$33,ROW(B87)-ROW(C76)-1,MATCH(C76,MatchOrdering!$A$3:$CD$3,0))))),""),"")</f>
        <v>SJS</v>
      </c>
      <c r="C87" s="53" t="str">
        <f ca="1">IF(LEN(C76)&gt;0,   IF(LEN(B87) &gt;0,CONCATENATE(B87," vs ",D87),""),"")</f>
        <v>SJS vs DET</v>
      </c>
      <c r="D87" s="49" t="str">
        <f ca="1">IF(LEN(C76)&gt;0,   IF(ROW(D87)-ROW(C76)-1&lt;=$L$1/2,INDIRECT(CONCATENATE("Teams!F",E87)),""),"")</f>
        <v>DET</v>
      </c>
      <c r="E87" s="6">
        <f ca="1">IF(LEN(C76)&gt;0,   IF(ROW(E87)-ROW(C76)-1&lt;=$L$1/2,INDIRECT(CONCATENATE("MatchOrdering!",CHAR(96+C76),($L$1 + 1) - (ROW(E87)-ROW(C76)-1) + 3)),""),"")</f>
        <v>17</v>
      </c>
      <c r="F87" s="60">
        <f t="shared" ca="1" si="18"/>
        <v>1</v>
      </c>
      <c r="G87" s="61">
        <f t="shared" ca="1" si="17"/>
        <v>6</v>
      </c>
      <c r="H87" s="49" t="str">
        <f t="shared" ca="1" si="19"/>
        <v>DET</v>
      </c>
    </row>
    <row r="88" spans="2:8" x14ac:dyDescent="0.25">
      <c r="B88" s="49" t="str">
        <f ca="1">IF(LEN(C76)&gt;0,   IF(ROW(B88)-ROW(C76)-1&lt;=$L$1/2,INDIRECT(CONCATENATE("Teams!F",CELL("contents",INDEX(MatchOrdering!$A$4:$CD$33,ROW(B88)-ROW(C76)-1,MATCH(C76,MatchOrdering!$A$3:$CD$3,0))))),""),"")</f>
        <v>VAN</v>
      </c>
      <c r="C88" s="53" t="str">
        <f ca="1">IF(LEN(C76)&gt;0,   IF(LEN(B88) &gt;0,CONCATENATE(B88," vs ",D88),""),"")</f>
        <v>VAN vs BUF</v>
      </c>
      <c r="D88" s="49" t="str">
        <f ca="1">IF(LEN(C76)&gt;0,   IF(ROW(D88)-ROW(C76)-1&lt;=$L$1/2,INDIRECT(CONCATENATE("Teams!F",E88)),""),"")</f>
        <v>BUF</v>
      </c>
      <c r="E88" s="6">
        <f ca="1">IF(LEN(C76)&gt;0,   IF(ROW(E88)-ROW(C76)-1&lt;=$L$1/2,INDIRECT(CONCATENATE("MatchOrdering!",CHAR(96+C76),($L$1 + 1) - (ROW(E88)-ROW(C76)-1) + 3)),""),"")</f>
        <v>16</v>
      </c>
      <c r="F88" s="60">
        <f t="shared" ca="1" si="18"/>
        <v>1</v>
      </c>
      <c r="G88" s="61">
        <f t="shared" ca="1" si="17"/>
        <v>2</v>
      </c>
      <c r="H88" s="49" t="str">
        <f t="shared" ca="1" si="19"/>
        <v>BUF</v>
      </c>
    </row>
    <row r="89" spans="2:8" x14ac:dyDescent="0.25">
      <c r="B89" s="49" t="str">
        <f ca="1">IF(LEN(C76)&gt;0,   IF(ROW(B89)-ROW(C76)-1&lt;=$L$1/2,INDIRECT(CONCATENATE("Teams!F",CELL("contents",INDEX(MatchOrdering!$A$4:$CD$33,ROW(B89)-ROW(C76)-1,MATCH(C76,MatchOrdering!$A$3:$CD$3,0))))),""),"")</f>
        <v>CHI</v>
      </c>
      <c r="C89" s="53" t="str">
        <f ca="1">IF(LEN(C76)&gt;0,   IF(LEN(B89) &gt;0,CONCATENATE(B89," vs ",D89),""),"")</f>
        <v>CHI vs BOS</v>
      </c>
      <c r="D89" s="49" t="str">
        <f ca="1">IF(LEN(C76)&gt;0,   IF(ROW(D89)-ROW(C76)-1&lt;=$L$1/2,INDIRECT(CONCATENATE("Teams!F",E89)),""),"")</f>
        <v>BOS</v>
      </c>
      <c r="E89" s="6">
        <f ca="1">IF(LEN(C76)&gt;0,   IF(ROW(E89)-ROW(C76)-1&lt;=$L$1/2,INDIRECT(CONCATENATE("MatchOrdering!",CHAR(96+C76),($L$1 + 1) - (ROW(E89)-ROW(C76)-1) + 3)),""),"")</f>
        <v>15</v>
      </c>
      <c r="F89" s="60">
        <f t="shared" ca="1" si="18"/>
        <v>5</v>
      </c>
      <c r="G89" s="61">
        <f t="shared" ca="1" si="17"/>
        <v>1</v>
      </c>
      <c r="H89" s="49" t="str">
        <f t="shared" ca="1" si="19"/>
        <v>CHI</v>
      </c>
    </row>
    <row r="90" spans="2:8" x14ac:dyDescent="0.25">
      <c r="B90" s="49" t="str">
        <f ca="1">IF(LEN(C76)&gt;0,   IF(ROW(B90)-ROW(C76)-1&lt;=$L$1/2,INDIRECT(CONCATENATE("Teams!F",CELL("contents",INDEX(MatchOrdering!$A$4:$CD$33,ROW(B90)-ROW(C76)-1,MATCH(C76,MatchOrdering!$A$3:$CD$3,0))))),""),"")</f>
        <v>COL</v>
      </c>
      <c r="C90" s="53" t="str">
        <f ca="1">IF(LEN(C76)&gt;0,   IF(LEN(B90) &gt;0,CONCATENATE(B90," vs ",D90),""),"")</f>
        <v>COL vs WIN</v>
      </c>
      <c r="D90" s="49" t="str">
        <f ca="1">IF(LEN(C76)&gt;0,   IF(ROW(D90)-ROW(C76)-1&lt;=$L$1/2,INDIRECT(CONCATENATE("Teams!F",E90)),""),"")</f>
        <v>WIN</v>
      </c>
      <c r="E90" s="6">
        <f ca="1">IF(LEN(C76)&gt;0,   IF(ROW(E90)-ROW(C76)-1&lt;=$L$1/2,INDIRECT(CONCATENATE("MatchOrdering!",CHAR(96+C76),($L$1 + 1) - (ROW(E90)-ROW(C76)-1) + 3)),""),"")</f>
        <v>14</v>
      </c>
      <c r="F90" s="60">
        <f t="shared" ca="1" si="18"/>
        <v>2</v>
      </c>
      <c r="G90" s="61">
        <f t="shared" ca="1" si="17"/>
        <v>4</v>
      </c>
      <c r="H90" s="49" t="str">
        <f t="shared" ca="1" si="19"/>
        <v>WIN</v>
      </c>
    </row>
    <row r="91" spans="2:8" x14ac:dyDescent="0.25">
      <c r="B91" s="49" t="str">
        <f ca="1">IF(LEN(C76)&gt;0,   IF(ROW(B91)-ROW(C76)-1&lt;=$L$1/2,INDIRECT(CONCATENATE("Teams!F",CELL("contents",INDEX(MatchOrdering!$A$4:$CD$33,ROW(B91)-ROW(C76)-1,MATCH(C76,MatchOrdering!$A$3:$CD$3,0))))),""),"")</f>
        <v>DAL</v>
      </c>
      <c r="C91" s="53" t="str">
        <f ca="1">IF(LEN(C76)&gt;0,   IF(LEN(B91) &gt;0,CONCATENATE(B91," vs ",D91),""),"")</f>
        <v>DAL vs STL</v>
      </c>
      <c r="D91" s="49" t="str">
        <f ca="1">IF(LEN(C76)&gt;0,   IF(ROW(D91)-ROW(C76)-1&lt;=$L$1/2,INDIRECT(CONCATENATE("Teams!F",E91)),""),"")</f>
        <v>STL</v>
      </c>
      <c r="E91" s="6">
        <f ca="1">IF(LEN(C76)&gt;0,   IF(ROW(E91)-ROW(C76)-1&lt;=$L$1/2,INDIRECT(CONCATENATE("MatchOrdering!",CHAR(96+C76),($L$1 + 1) - (ROW(E91)-ROW(C76)-1) + 3)),""),"")</f>
        <v>13</v>
      </c>
      <c r="F91" s="60">
        <f t="shared" ca="1" si="18"/>
        <v>4</v>
      </c>
      <c r="G91" s="61">
        <f t="shared" ca="1" si="17"/>
        <v>3</v>
      </c>
      <c r="H91" s="49" t="str">
        <f t="shared" ca="1" si="19"/>
        <v>DAL</v>
      </c>
    </row>
    <row r="92" spans="2:8" ht="15.75" thickBot="1" x14ac:dyDescent="0.3">
      <c r="B92" s="49" t="str">
        <f ca="1">IF(LEN(C76)&gt;0,   IF(ROW(B92)-ROW(C76)-1&lt;=$L$1/2,INDIRECT(CONCATENATE("Teams!F",CELL("contents",INDEX(MatchOrdering!$A$4:$CD$33,ROW(B92)-ROW(C76)-1,MATCH(C76,MatchOrdering!$A$3:$CD$3,0))))),""),"")</f>
        <v>MIN</v>
      </c>
      <c r="C92" s="53" t="str">
        <f ca="1">IF(LEN(C76)&gt;0,   IF(LEN(B92) &gt;0,CONCATENATE(B92," vs ",D92),""),"")</f>
        <v>MIN vs NAS</v>
      </c>
      <c r="D92" s="49" t="str">
        <f ca="1">IF(LEN(C76)&gt;0,   IF(ROW(D92)-ROW(C76)-1&lt;=$L$1/2,INDIRECT(CONCATENATE("Teams!F",E92)),""),"")</f>
        <v>NAS</v>
      </c>
      <c r="E92" s="6">
        <f ca="1">IF(LEN(C76)&gt;0,   IF(ROW(E92)-ROW(C76)-1&lt;=$L$1/2,INDIRECT(CONCATENATE("MatchOrdering!",CHAR(96+C76),($L$1 + 1) - (ROW(E92)-ROW(C76)-1) + 3)),""),"")</f>
        <v>12</v>
      </c>
      <c r="F92" s="62">
        <f t="shared" ca="1" si="18"/>
        <v>1</v>
      </c>
      <c r="G92" s="63">
        <f t="shared" ca="1" si="17"/>
        <v>6</v>
      </c>
      <c r="H92" s="49" t="str">
        <f t="shared" ca="1" si="19"/>
        <v>NAS</v>
      </c>
    </row>
    <row r="94" spans="2:8" ht="18.75" x14ac:dyDescent="0.3">
      <c r="C94" s="51">
        <f>IF(LEN(C76)&lt;1,"",IF(C76+1 &lt; $L$2,C76+1,""))</f>
        <v>6</v>
      </c>
      <c r="D94" s="50"/>
      <c r="E94" s="50"/>
      <c r="F94" s="65" t="str">
        <f>IF(LEN(C94)&gt;0,"Scores","")</f>
        <v>Scores</v>
      </c>
      <c r="G94" s="65"/>
      <c r="H94" s="6"/>
    </row>
    <row r="95" spans="2:8" ht="16.5" thickBot="1" x14ac:dyDescent="0.3">
      <c r="B95" s="48" t="str">
        <f>IF(LEN(C94)&gt;0,"-","")</f>
        <v>-</v>
      </c>
      <c r="C95" s="52" t="str">
        <f>IF(LEN(C94)&gt;0,"Away          -          Home","")</f>
        <v>Away          -          Home</v>
      </c>
      <c r="D95" s="48" t="str">
        <f>IF(LEN(C94)&gt;0,"-","")</f>
        <v>-</v>
      </c>
      <c r="E95" s="6" t="str">
        <f>IF(LEN(C94)&gt;0,"-","")</f>
        <v>-</v>
      </c>
      <c r="F95" s="48" t="str">
        <f>IF(LEN(F94)&gt;0,"H","")</f>
        <v>H</v>
      </c>
      <c r="G95" s="48" t="str">
        <f>IF(LEN(F94)&gt;0,"A","")</f>
        <v>A</v>
      </c>
      <c r="H95" s="49" t="s">
        <v>267</v>
      </c>
    </row>
    <row r="96" spans="2:8" x14ac:dyDescent="0.25">
      <c r="B96" s="49" t="str">
        <f ca="1">IF(LEN(C94)&gt;0,   IF(ROW(B96)-ROW(C94)-1&lt;=$L$1/2,INDIRECT(CONCATENATE("Teams!F",CELL("contents",INDEX(MatchOrdering!$A$4:$CD$33,ROW(B96)-ROW(C94)-1,MATCH(C94,MatchOrdering!$A$3:$CD$3,0))))),""),"")</f>
        <v>ANA</v>
      </c>
      <c r="C96" s="53" t="str">
        <f ca="1">IF(LEN(C94)&gt;0,   IF(LEN(B96) &gt;0,CONCATENATE(B96," vs ",D96),""),"")</f>
        <v>ANA vs NJD</v>
      </c>
      <c r="D96" s="49" t="str">
        <f ca="1">IF(LEN(C94)&gt;0,   IF(ROW(D96)-ROW(C94)-1&lt;=$L$1/2,INDIRECT(CONCATENATE("Teams!F",E96)),""),"")</f>
        <v>NJD</v>
      </c>
      <c r="E96" s="6">
        <f ca="1">IF(LEN(C94)&gt;0,   IF(ROW(E96)-ROW(C94)-1&lt;=$L$1/2,INDIRECT(CONCATENATE("MatchOrdering!",CHAR(96+C94),($L$1 + 1) - (ROW(E96)-ROW(C94)-1) + 3)),""),"")</f>
        <v>25</v>
      </c>
      <c r="F96" s="58">
        <f ca="1">ROUNDDOWN(RANDBETWEEN(0,6),0)</f>
        <v>3</v>
      </c>
      <c r="G96" s="59">
        <f t="shared" ref="G96:G110" ca="1" si="20">ROUNDDOWN(RANDBETWEEN(0,6),0)</f>
        <v>5</v>
      </c>
      <c r="H96" s="49" t="str">
        <f ca="1">IF(OR(B96 = "BYESLOT",D96 = "BYESLOT"),"BYE", IF(AND(LEN(F96)&gt;0,LEN(G96)&gt;0),IF(F96=G96,"*TIE*",IF(F96&gt;G96,B96,D96)),""))</f>
        <v>NJD</v>
      </c>
    </row>
    <row r="97" spans="2:8" x14ac:dyDescent="0.25">
      <c r="B97" s="49" t="str">
        <f ca="1">IF(LEN(C94)&gt;0,   IF(ROW(B97)-ROW(C94)-1&lt;=$L$1/2,INDIRECT(CONCATENATE("Teams!F",CELL("contents",INDEX(MatchOrdering!$A$4:$CD$33,ROW(B97)-ROW(C94)-1,MATCH(C94,MatchOrdering!$A$3:$CD$3,0))))),""),"")</f>
        <v>NYI</v>
      </c>
      <c r="C97" s="53" t="str">
        <f ca="1">IF(LEN(C94)&gt;0,   IF(LEN(B97) &gt;0,CONCATENATE(B97," vs ",D97),""),"")</f>
        <v>NYI vs CBJ</v>
      </c>
      <c r="D97" s="49" t="str">
        <f ca="1">IF(LEN(C94)&gt;0,   IF(ROW(D97)-ROW(C94)-1&lt;=$L$1/2,INDIRECT(CONCATENATE("Teams!F",E97)),""),"")</f>
        <v>CBJ</v>
      </c>
      <c r="E97" s="6">
        <f ca="1">IF(LEN(C94)&gt;0,   IF(ROW(E97)-ROW(C94)-1&lt;=$L$1/2,INDIRECT(CONCATENATE("MatchOrdering!",CHAR(96+C94),($L$1 + 1) - (ROW(E97)-ROW(C94)-1) + 3)),""),"")</f>
        <v>24</v>
      </c>
      <c r="F97" s="60">
        <f t="shared" ref="F97:F110" ca="1" si="21">ROUNDDOWN(RANDBETWEEN(0,6),0)</f>
        <v>1</v>
      </c>
      <c r="G97" s="61">
        <f t="shared" ca="1" si="20"/>
        <v>6</v>
      </c>
      <c r="H97" s="49" t="str">
        <f t="shared" ref="H97:H110" ca="1" si="22">IF(OR(B97 = "BYESLOT",D97 = "BYESLOT"),"BYE", IF(AND(LEN(F97)&gt;0,LEN(G97)&gt;0),IF(F97=G97,"*TIE*",IF(F97&gt;G97,B97,D97)),""))</f>
        <v>CBJ</v>
      </c>
    </row>
    <row r="98" spans="2:8" x14ac:dyDescent="0.25">
      <c r="B98" s="49" t="str">
        <f ca="1">IF(LEN(C94)&gt;0,   IF(ROW(B98)-ROW(C94)-1&lt;=$L$1/2,INDIRECT(CONCATENATE("Teams!F",CELL("contents",INDEX(MatchOrdering!$A$4:$CD$33,ROW(B98)-ROW(C94)-1,MATCH(C94,MatchOrdering!$A$3:$CD$3,0))))),""),"")</f>
        <v>NYR</v>
      </c>
      <c r="C98" s="53" t="str">
        <f ca="1">IF(LEN(C94)&gt;0,   IF(LEN(B98) &gt;0,CONCATENATE(B98," vs ",D98),""),"")</f>
        <v>NYR vs CAR</v>
      </c>
      <c r="D98" s="49" t="str">
        <f ca="1">IF(LEN(C94)&gt;0,   IF(ROW(D98)-ROW(C94)-1&lt;=$L$1/2,INDIRECT(CONCATENATE("Teams!F",E98)),""),"")</f>
        <v>CAR</v>
      </c>
      <c r="E98" s="6">
        <f ca="1">IF(LEN(C94)&gt;0,   IF(ROW(E98)-ROW(C94)-1&lt;=$L$1/2,INDIRECT(CONCATENATE("MatchOrdering!",CHAR(96+C94),($L$1 + 1) - (ROW(E98)-ROW(C94)-1) + 3)),""),"")</f>
        <v>23</v>
      </c>
      <c r="F98" s="60">
        <f t="shared" ca="1" si="21"/>
        <v>6</v>
      </c>
      <c r="G98" s="61">
        <f t="shared" ca="1" si="20"/>
        <v>2</v>
      </c>
      <c r="H98" s="49" t="str">
        <f t="shared" ca="1" si="22"/>
        <v>NYR</v>
      </c>
    </row>
    <row r="99" spans="2:8" x14ac:dyDescent="0.25">
      <c r="B99" s="49" t="str">
        <f ca="1">IF(LEN(C94)&gt;0,   IF(ROW(B99)-ROW(C94)-1&lt;=$L$1/2,INDIRECT(CONCATENATE("Teams!F",CELL("contents",INDEX(MatchOrdering!$A$4:$CD$33,ROW(B99)-ROW(C94)-1,MATCH(C94,MatchOrdering!$A$3:$CD$3,0))))),""),"")</f>
        <v>PHI</v>
      </c>
      <c r="C99" s="53" t="str">
        <f ca="1">IF(LEN(C94)&gt;0,   IF(LEN(B99) &gt;0,CONCATENATE(B99," vs ",D99),""),"")</f>
        <v>PHI vs TOR</v>
      </c>
      <c r="D99" s="49" t="str">
        <f ca="1">IF(LEN(C94)&gt;0,   IF(ROW(D99)-ROW(C94)-1&lt;=$L$1/2,INDIRECT(CONCATENATE("Teams!F",E99)),""),"")</f>
        <v>TOR</v>
      </c>
      <c r="E99" s="6">
        <f ca="1">IF(LEN(C94)&gt;0,   IF(ROW(E99)-ROW(C94)-1&lt;=$L$1/2,INDIRECT(CONCATENATE("MatchOrdering!",CHAR(96+C94),($L$1 + 1) - (ROW(E99)-ROW(C94)-1) + 3)),""),"")</f>
        <v>22</v>
      </c>
      <c r="F99" s="60">
        <f t="shared" ca="1" si="21"/>
        <v>2</v>
      </c>
      <c r="G99" s="61">
        <f t="shared" ca="1" si="20"/>
        <v>3</v>
      </c>
      <c r="H99" s="49" t="str">
        <f t="shared" ca="1" si="22"/>
        <v>TOR</v>
      </c>
    </row>
    <row r="100" spans="2:8" x14ac:dyDescent="0.25">
      <c r="B100" s="49" t="str">
        <f ca="1">IF(LEN(C94)&gt;0,   IF(ROW(B100)-ROW(C94)-1&lt;=$L$1/2,INDIRECT(CONCATENATE("Teams!F",CELL("contents",INDEX(MatchOrdering!$A$4:$CD$33,ROW(B100)-ROW(C94)-1,MATCH(C94,MatchOrdering!$A$3:$CD$3,0))))),""),"")</f>
        <v>PIT</v>
      </c>
      <c r="C100" s="53" t="str">
        <f ca="1">IF(LEN(C94)&gt;0,   IF(LEN(B100) &gt;0,CONCATENATE(B100," vs ",D100),""),"")</f>
        <v>PIT vs TB</v>
      </c>
      <c r="D100" s="49" t="str">
        <f ca="1">IF(LEN(C94)&gt;0,   IF(ROW(D100)-ROW(C94)-1&lt;=$L$1/2,INDIRECT(CONCATENATE("Teams!F",E100)),""),"")</f>
        <v>TB</v>
      </c>
      <c r="E100" s="6">
        <f ca="1">IF(LEN(C94)&gt;0,   IF(ROW(E100)-ROW(C94)-1&lt;=$L$1/2,INDIRECT(CONCATENATE("MatchOrdering!",CHAR(96+C94),($L$1 + 1) - (ROW(E100)-ROW(C94)-1) + 3)),""),"")</f>
        <v>21</v>
      </c>
      <c r="F100" s="60">
        <f t="shared" ca="1" si="21"/>
        <v>5</v>
      </c>
      <c r="G100" s="61">
        <f t="shared" ca="1" si="20"/>
        <v>4</v>
      </c>
      <c r="H100" s="49" t="str">
        <f t="shared" ca="1" si="22"/>
        <v>PIT</v>
      </c>
    </row>
    <row r="101" spans="2:8" x14ac:dyDescent="0.25">
      <c r="B101" s="49" t="str">
        <f ca="1">IF(LEN(C94)&gt;0,   IF(ROW(B101)-ROW(C94)-1&lt;=$L$1/2,INDIRECT(CONCATENATE("Teams!F",CELL("contents",INDEX(MatchOrdering!$A$4:$CD$33,ROW(B101)-ROW(C94)-1,MATCH(C94,MatchOrdering!$A$3:$CD$3,0))))),""),"")</f>
        <v>WAS</v>
      </c>
      <c r="C101" s="53" t="str">
        <f ca="1">IF(LEN(C94)&gt;0,   IF(LEN(B101) &gt;0,CONCATENATE(B101," vs ",D101),""),"")</f>
        <v>WAS vs OTT</v>
      </c>
      <c r="D101" s="49" t="str">
        <f ca="1">IF(LEN(C94)&gt;0,   IF(ROW(D101)-ROW(C94)-1&lt;=$L$1/2,INDIRECT(CONCATENATE("Teams!F",E101)),""),"")</f>
        <v>OTT</v>
      </c>
      <c r="E101" s="6">
        <f ca="1">IF(LEN(C94)&gt;0,   IF(ROW(E101)-ROW(C94)-1&lt;=$L$1/2,INDIRECT(CONCATENATE("MatchOrdering!",CHAR(96+C94),($L$1 + 1) - (ROW(E101)-ROW(C94)-1) + 3)),""),"")</f>
        <v>20</v>
      </c>
      <c r="F101" s="60">
        <f t="shared" ca="1" si="21"/>
        <v>2</v>
      </c>
      <c r="G101" s="61">
        <f t="shared" ca="1" si="20"/>
        <v>5</v>
      </c>
      <c r="H101" s="49" t="str">
        <f t="shared" ca="1" si="22"/>
        <v>OTT</v>
      </c>
    </row>
    <row r="102" spans="2:8" x14ac:dyDescent="0.25">
      <c r="B102" s="49" t="str">
        <f ca="1">IF(LEN(C94)&gt;0,   IF(ROW(B102)-ROW(C94)-1&lt;=$L$1/2,INDIRECT(CONCATENATE("Teams!F",CELL("contents",INDEX(MatchOrdering!$A$4:$CD$33,ROW(B102)-ROW(C94)-1,MATCH(C94,MatchOrdering!$A$3:$CD$3,0))))),""),"")</f>
        <v>CGY</v>
      </c>
      <c r="C102" s="53" t="str">
        <f ca="1">IF(LEN(C94)&gt;0,   IF(LEN(B102) &gt;0,CONCATENATE(B102," vs ",D102),""),"")</f>
        <v>CGY vs MON</v>
      </c>
      <c r="D102" s="49" t="str">
        <f ca="1">IF(LEN(C94)&gt;0,   IF(ROW(D102)-ROW(C94)-1&lt;=$L$1/2,INDIRECT(CONCATENATE("Teams!F",E102)),""),"")</f>
        <v>MON</v>
      </c>
      <c r="E102" s="6">
        <f ca="1">IF(LEN(C94)&gt;0,   IF(ROW(E102)-ROW(C94)-1&lt;=$L$1/2,INDIRECT(CONCATENATE("MatchOrdering!",CHAR(96+C94),($L$1 + 1) - (ROW(E102)-ROW(C94)-1) + 3)),""),"")</f>
        <v>19</v>
      </c>
      <c r="F102" s="60">
        <f t="shared" ca="1" si="21"/>
        <v>6</v>
      </c>
      <c r="G102" s="61">
        <f t="shared" ca="1" si="20"/>
        <v>5</v>
      </c>
      <c r="H102" s="49" t="str">
        <f t="shared" ca="1" si="22"/>
        <v>CGY</v>
      </c>
    </row>
    <row r="103" spans="2:8" x14ac:dyDescent="0.25">
      <c r="B103" s="49" t="str">
        <f ca="1">IF(LEN(C94)&gt;0,   IF(ROW(B103)-ROW(C94)-1&lt;=$L$1/2,INDIRECT(CONCATENATE("Teams!F",CELL("contents",INDEX(MatchOrdering!$A$4:$CD$33,ROW(B103)-ROW(C94)-1,MATCH(C94,MatchOrdering!$A$3:$CD$3,0))))),""),"")</f>
        <v>EDM</v>
      </c>
      <c r="C103" s="53" t="str">
        <f ca="1">IF(LEN(C94)&gt;0,   IF(LEN(B103) &gt;0,CONCATENATE(B103," vs ",D103),""),"")</f>
        <v>EDM vs FLA</v>
      </c>
      <c r="D103" s="49" t="str">
        <f ca="1">IF(LEN(C94)&gt;0,   IF(ROW(D103)-ROW(C94)-1&lt;=$L$1/2,INDIRECT(CONCATENATE("Teams!F",E103)),""),"")</f>
        <v>FLA</v>
      </c>
      <c r="E103" s="6">
        <f ca="1">IF(LEN(C94)&gt;0,   IF(ROW(E103)-ROW(C94)-1&lt;=$L$1/2,INDIRECT(CONCATENATE("MatchOrdering!",CHAR(96+C94),($L$1 + 1) - (ROW(E103)-ROW(C94)-1) + 3)),""),"")</f>
        <v>18</v>
      </c>
      <c r="F103" s="60">
        <f t="shared" ca="1" si="21"/>
        <v>4</v>
      </c>
      <c r="G103" s="61">
        <f t="shared" ca="1" si="20"/>
        <v>6</v>
      </c>
      <c r="H103" s="49" t="str">
        <f t="shared" ca="1" si="22"/>
        <v>FLA</v>
      </c>
    </row>
    <row r="104" spans="2:8" x14ac:dyDescent="0.25">
      <c r="B104" s="49" t="str">
        <f ca="1">IF(LEN(C94)&gt;0,   IF(ROW(B104)-ROW(C94)-1&lt;=$L$1/2,INDIRECT(CONCATENATE("Teams!F",CELL("contents",INDEX(MatchOrdering!$A$4:$CD$33,ROW(B104)-ROW(C94)-1,MATCH(C94,MatchOrdering!$A$3:$CD$3,0))))),""),"")</f>
        <v>LAK</v>
      </c>
      <c r="C104" s="53" t="str">
        <f ca="1">IF(LEN(C94)&gt;0,   IF(LEN(B104) &gt;0,CONCATENATE(B104," vs ",D104),""),"")</f>
        <v>LAK vs DET</v>
      </c>
      <c r="D104" s="49" t="str">
        <f ca="1">IF(LEN(C94)&gt;0,   IF(ROW(D104)-ROW(C94)-1&lt;=$L$1/2,INDIRECT(CONCATENATE("Teams!F",E104)),""),"")</f>
        <v>DET</v>
      </c>
      <c r="E104" s="6">
        <f ca="1">IF(LEN(C94)&gt;0,   IF(ROW(E104)-ROW(C94)-1&lt;=$L$1/2,INDIRECT(CONCATENATE("MatchOrdering!",CHAR(96+C94),($L$1 + 1) - (ROW(E104)-ROW(C94)-1) + 3)),""),"")</f>
        <v>17</v>
      </c>
      <c r="F104" s="60">
        <f t="shared" ca="1" si="21"/>
        <v>6</v>
      </c>
      <c r="G104" s="61">
        <f t="shared" ca="1" si="20"/>
        <v>6</v>
      </c>
      <c r="H104" s="49" t="str">
        <f t="shared" ca="1" si="22"/>
        <v>*TIE*</v>
      </c>
    </row>
    <row r="105" spans="2:8" x14ac:dyDescent="0.25">
      <c r="B105" s="49" t="str">
        <f ca="1">IF(LEN(C94)&gt;0,   IF(ROW(B105)-ROW(C94)-1&lt;=$L$1/2,INDIRECT(CONCATENATE("Teams!F",CELL("contents",INDEX(MatchOrdering!$A$4:$CD$33,ROW(B105)-ROW(C94)-1,MATCH(C94,MatchOrdering!$A$3:$CD$3,0))))),""),"")</f>
        <v>ARI</v>
      </c>
      <c r="C105" s="53" t="str">
        <f ca="1">IF(LEN(C94)&gt;0,   IF(LEN(B105) &gt;0,CONCATENATE(B105," vs ",D105),""),"")</f>
        <v>ARI vs BUF</v>
      </c>
      <c r="D105" s="49" t="str">
        <f ca="1">IF(LEN(C94)&gt;0,   IF(ROW(D105)-ROW(C94)-1&lt;=$L$1/2,INDIRECT(CONCATENATE("Teams!F",E105)),""),"")</f>
        <v>BUF</v>
      </c>
      <c r="E105" s="6">
        <f ca="1">IF(LEN(C94)&gt;0,   IF(ROW(E105)-ROW(C94)-1&lt;=$L$1/2,INDIRECT(CONCATENATE("MatchOrdering!",CHAR(96+C94),($L$1 + 1) - (ROW(E105)-ROW(C94)-1) + 3)),""),"")</f>
        <v>16</v>
      </c>
      <c r="F105" s="60">
        <f t="shared" ca="1" si="21"/>
        <v>0</v>
      </c>
      <c r="G105" s="61">
        <f t="shared" ca="1" si="20"/>
        <v>6</v>
      </c>
      <c r="H105" s="49" t="str">
        <f t="shared" ca="1" si="22"/>
        <v>BUF</v>
      </c>
    </row>
    <row r="106" spans="2:8" x14ac:dyDescent="0.25">
      <c r="B106" s="49" t="str">
        <f ca="1">IF(LEN(C94)&gt;0,   IF(ROW(B106)-ROW(C94)-1&lt;=$L$1/2,INDIRECT(CONCATENATE("Teams!F",CELL("contents",INDEX(MatchOrdering!$A$4:$CD$33,ROW(B106)-ROW(C94)-1,MATCH(C94,MatchOrdering!$A$3:$CD$3,0))))),""),"")</f>
        <v>SJS</v>
      </c>
      <c r="C106" s="53" t="str">
        <f ca="1">IF(LEN(C94)&gt;0,   IF(LEN(B106) &gt;0,CONCATENATE(B106," vs ",D106),""),"")</f>
        <v>SJS vs BOS</v>
      </c>
      <c r="D106" s="49" t="str">
        <f ca="1">IF(LEN(C94)&gt;0,   IF(ROW(D106)-ROW(C94)-1&lt;=$L$1/2,INDIRECT(CONCATENATE("Teams!F",E106)),""),"")</f>
        <v>BOS</v>
      </c>
      <c r="E106" s="6">
        <f ca="1">IF(LEN(C94)&gt;0,   IF(ROW(E106)-ROW(C94)-1&lt;=$L$1/2,INDIRECT(CONCATENATE("MatchOrdering!",CHAR(96+C94),($L$1 + 1) - (ROW(E106)-ROW(C94)-1) + 3)),""),"")</f>
        <v>15</v>
      </c>
      <c r="F106" s="60">
        <f t="shared" ca="1" si="21"/>
        <v>0</v>
      </c>
      <c r="G106" s="61">
        <f t="shared" ca="1" si="20"/>
        <v>1</v>
      </c>
      <c r="H106" s="49" t="str">
        <f t="shared" ca="1" si="22"/>
        <v>BOS</v>
      </c>
    </row>
    <row r="107" spans="2:8" x14ac:dyDescent="0.25">
      <c r="B107" s="49" t="str">
        <f ca="1">IF(LEN(C94)&gt;0,   IF(ROW(B107)-ROW(C94)-1&lt;=$L$1/2,INDIRECT(CONCATENATE("Teams!F",CELL("contents",INDEX(MatchOrdering!$A$4:$CD$33,ROW(B107)-ROW(C94)-1,MATCH(C94,MatchOrdering!$A$3:$CD$3,0))))),""),"")</f>
        <v>VAN</v>
      </c>
      <c r="C107" s="53" t="str">
        <f ca="1">IF(LEN(C94)&gt;0,   IF(LEN(B107) &gt;0,CONCATENATE(B107," vs ",D107),""),"")</f>
        <v>VAN vs WIN</v>
      </c>
      <c r="D107" s="49" t="str">
        <f ca="1">IF(LEN(C94)&gt;0,   IF(ROW(D107)-ROW(C94)-1&lt;=$L$1/2,INDIRECT(CONCATENATE("Teams!F",E107)),""),"")</f>
        <v>WIN</v>
      </c>
      <c r="E107" s="6">
        <f ca="1">IF(LEN(C94)&gt;0,   IF(ROW(E107)-ROW(C94)-1&lt;=$L$1/2,INDIRECT(CONCATENATE("MatchOrdering!",CHAR(96+C94),($L$1 + 1) - (ROW(E107)-ROW(C94)-1) + 3)),""),"")</f>
        <v>14</v>
      </c>
      <c r="F107" s="60">
        <f t="shared" ca="1" si="21"/>
        <v>2</v>
      </c>
      <c r="G107" s="61">
        <f t="shared" ca="1" si="20"/>
        <v>5</v>
      </c>
      <c r="H107" s="49" t="str">
        <f t="shared" ca="1" si="22"/>
        <v>WIN</v>
      </c>
    </row>
    <row r="108" spans="2:8" x14ac:dyDescent="0.25">
      <c r="B108" s="49" t="str">
        <f ca="1">IF(LEN(C94)&gt;0,   IF(ROW(B108)-ROW(C94)-1&lt;=$L$1/2,INDIRECT(CONCATENATE("Teams!F",CELL("contents",INDEX(MatchOrdering!$A$4:$CD$33,ROW(B108)-ROW(C94)-1,MATCH(C94,MatchOrdering!$A$3:$CD$3,0))))),""),"")</f>
        <v>CHI</v>
      </c>
      <c r="C108" s="53" t="str">
        <f ca="1">IF(LEN(C94)&gt;0,   IF(LEN(B108) &gt;0,CONCATENATE(B108," vs ",D108),""),"")</f>
        <v>CHI vs STL</v>
      </c>
      <c r="D108" s="49" t="str">
        <f ca="1">IF(LEN(C94)&gt;0,   IF(ROW(D108)-ROW(C94)-1&lt;=$L$1/2,INDIRECT(CONCATENATE("Teams!F",E108)),""),"")</f>
        <v>STL</v>
      </c>
      <c r="E108" s="6">
        <f ca="1">IF(LEN(C94)&gt;0,   IF(ROW(E108)-ROW(C94)-1&lt;=$L$1/2,INDIRECT(CONCATENATE("MatchOrdering!",CHAR(96+C94),($L$1 + 1) - (ROW(E108)-ROW(C94)-1) + 3)),""),"")</f>
        <v>13</v>
      </c>
      <c r="F108" s="60">
        <f t="shared" ca="1" si="21"/>
        <v>3</v>
      </c>
      <c r="G108" s="61">
        <f t="shared" ca="1" si="20"/>
        <v>2</v>
      </c>
      <c r="H108" s="49" t="str">
        <f t="shared" ca="1" si="22"/>
        <v>CHI</v>
      </c>
    </row>
    <row r="109" spans="2:8" x14ac:dyDescent="0.25">
      <c r="B109" s="49" t="str">
        <f ca="1">IF(LEN(C94)&gt;0,   IF(ROW(B109)-ROW(C94)-1&lt;=$L$1/2,INDIRECT(CONCATENATE("Teams!F",CELL("contents",INDEX(MatchOrdering!$A$4:$CD$33,ROW(B109)-ROW(C94)-1,MATCH(C94,MatchOrdering!$A$3:$CD$3,0))))),""),"")</f>
        <v>COL</v>
      </c>
      <c r="C109" s="53" t="str">
        <f ca="1">IF(LEN(C94)&gt;0,   IF(LEN(B109) &gt;0,CONCATENATE(B109," vs ",D109),""),"")</f>
        <v>COL vs NAS</v>
      </c>
      <c r="D109" s="49" t="str">
        <f ca="1">IF(LEN(C94)&gt;0,   IF(ROW(D109)-ROW(C94)-1&lt;=$L$1/2,INDIRECT(CONCATENATE("Teams!F",E109)),""),"")</f>
        <v>NAS</v>
      </c>
      <c r="E109" s="6">
        <f ca="1">IF(LEN(C94)&gt;0,   IF(ROW(E109)-ROW(C94)-1&lt;=$L$1/2,INDIRECT(CONCATENATE("MatchOrdering!",CHAR(96+C94),($L$1 + 1) - (ROW(E109)-ROW(C94)-1) + 3)),""),"")</f>
        <v>12</v>
      </c>
      <c r="F109" s="60">
        <f t="shared" ca="1" si="21"/>
        <v>5</v>
      </c>
      <c r="G109" s="61">
        <f t="shared" ca="1" si="20"/>
        <v>2</v>
      </c>
      <c r="H109" s="49" t="str">
        <f t="shared" ca="1" si="22"/>
        <v>COL</v>
      </c>
    </row>
    <row r="110" spans="2:8" ht="15.75" thickBot="1" x14ac:dyDescent="0.3">
      <c r="B110" s="49" t="str">
        <f ca="1">IF(LEN(C94)&gt;0,   IF(ROW(B110)-ROW(C94)-1&lt;=$L$1/2,INDIRECT(CONCATENATE("Teams!F",CELL("contents",INDEX(MatchOrdering!$A$4:$CD$33,ROW(B110)-ROW(C94)-1,MATCH(C94,MatchOrdering!$A$3:$CD$3,0))))),""),"")</f>
        <v>DAL</v>
      </c>
      <c r="C110" s="53" t="str">
        <f ca="1">IF(LEN(C94)&gt;0,   IF(LEN(B110) &gt;0,CONCATENATE(B110," vs ",D110),""),"")</f>
        <v>DAL vs MIN</v>
      </c>
      <c r="D110" s="49" t="str">
        <f ca="1">IF(LEN(C94)&gt;0,   IF(ROW(D110)-ROW(C94)-1&lt;=$L$1/2,INDIRECT(CONCATENATE("Teams!F",E110)),""),"")</f>
        <v>MIN</v>
      </c>
      <c r="E110" s="6">
        <f ca="1">IF(LEN(C94)&gt;0,   IF(ROW(E110)-ROW(C94)-1&lt;=$L$1/2,INDIRECT(CONCATENATE("MatchOrdering!",CHAR(96+C94),($L$1 + 1) - (ROW(E110)-ROW(C94)-1) + 3)),""),"")</f>
        <v>11</v>
      </c>
      <c r="F110" s="62">
        <f t="shared" ca="1" si="21"/>
        <v>0</v>
      </c>
      <c r="G110" s="63">
        <f t="shared" ca="1" si="20"/>
        <v>3</v>
      </c>
      <c r="H110" s="49" t="str">
        <f t="shared" ca="1" si="22"/>
        <v>MIN</v>
      </c>
    </row>
    <row r="112" spans="2:8" ht="18.75" x14ac:dyDescent="0.3">
      <c r="C112" s="51">
        <f>IF(LEN(C94)&lt;1,"",IF(C94+1 &lt; $L$2,C94+1,""))</f>
        <v>7</v>
      </c>
      <c r="D112" s="50"/>
      <c r="E112" s="50"/>
      <c r="F112" s="65" t="str">
        <f>IF(LEN(C112)&gt;0,"Scores","")</f>
        <v>Scores</v>
      </c>
      <c r="G112" s="65"/>
      <c r="H112" s="6"/>
    </row>
    <row r="113" spans="2:8" ht="16.5" thickBot="1" x14ac:dyDescent="0.3">
      <c r="B113" s="48" t="str">
        <f>IF(LEN(C112)&gt;0,"-","")</f>
        <v>-</v>
      </c>
      <c r="C113" s="52" t="str">
        <f>IF(LEN(C112)&gt;0,"Away          -          Home","")</f>
        <v>Away          -          Home</v>
      </c>
      <c r="D113" s="48" t="str">
        <f>IF(LEN(C112)&gt;0,"-","")</f>
        <v>-</v>
      </c>
      <c r="E113" s="6" t="str">
        <f>IF(LEN(C112)&gt;0,"-","")</f>
        <v>-</v>
      </c>
      <c r="F113" s="48" t="str">
        <f>IF(LEN(F112)&gt;0,"H","")</f>
        <v>H</v>
      </c>
      <c r="G113" s="48" t="str">
        <f>IF(LEN(F112)&gt;0,"A","")</f>
        <v>A</v>
      </c>
      <c r="H113" s="49" t="s">
        <v>267</v>
      </c>
    </row>
    <row r="114" spans="2:8" x14ac:dyDescent="0.25">
      <c r="B114" s="49" t="str">
        <f ca="1">IF(LEN(C112)&gt;0,   IF(ROW(B114)-ROW(C112)-1&lt;=$L$1/2,INDIRECT(CONCATENATE("Teams!F",CELL("contents",INDEX(MatchOrdering!$A$4:$CD$33,ROW(B114)-ROW(C112)-1,MATCH(C112,MatchOrdering!$A$3:$CD$3,0))))),""),"")</f>
        <v>ANA</v>
      </c>
      <c r="C114" s="53" t="str">
        <f ca="1">IF(LEN(C112)&gt;0,   IF(LEN(B114) &gt;0,CONCATENATE(B114," vs ",D114),""),"")</f>
        <v>ANA vs CBJ</v>
      </c>
      <c r="D114" s="49" t="str">
        <f ca="1">IF(LEN(C112)&gt;0,   IF(ROW(D114)-ROW(C112)-1&lt;=$L$1/2,INDIRECT(CONCATENATE("Teams!F",E114)),""),"")</f>
        <v>CBJ</v>
      </c>
      <c r="E114" s="6">
        <f ca="1">IF(LEN(C112)&gt;0,   IF(ROW(E114)-ROW(C112)-1&lt;=$L$1/2,INDIRECT(CONCATENATE("MatchOrdering!",CHAR(96+C112),($L$1 + 1) - (ROW(E114)-ROW(C112)-1) + 3)),""),"")</f>
        <v>24</v>
      </c>
      <c r="F114" s="58">
        <f ca="1">ROUNDDOWN(RANDBETWEEN(0,6),0)</f>
        <v>2</v>
      </c>
      <c r="G114" s="59">
        <f t="shared" ref="G114:G128" ca="1" si="23">ROUNDDOWN(RANDBETWEEN(0,6),0)</f>
        <v>1</v>
      </c>
      <c r="H114" s="49" t="str">
        <f ca="1">IF(OR(B114 = "BYESLOT",D114 = "BYESLOT"),"BYE", IF(AND(LEN(F114)&gt;0,LEN(G114)&gt;0),IF(F114=G114,"*TIE*",IF(F114&gt;G114,B114,D114)),""))</f>
        <v>ANA</v>
      </c>
    </row>
    <row r="115" spans="2:8" x14ac:dyDescent="0.25">
      <c r="B115" s="49" t="str">
        <f ca="1">IF(LEN(C112)&gt;0,   IF(ROW(B115)-ROW(C112)-1&lt;=$L$1/2,INDIRECT(CONCATENATE("Teams!F",CELL("contents",INDEX(MatchOrdering!$A$4:$CD$33,ROW(B115)-ROW(C112)-1,MATCH(C112,MatchOrdering!$A$3:$CD$3,0))))),""),"")</f>
        <v>NJD</v>
      </c>
      <c r="C115" s="53" t="str">
        <f ca="1">IF(LEN(C112)&gt;0,   IF(LEN(B115) &gt;0,CONCATENATE(B115," vs ",D115),""),"")</f>
        <v>NJD vs CAR</v>
      </c>
      <c r="D115" s="49" t="str">
        <f ca="1">IF(LEN(C112)&gt;0,   IF(ROW(D115)-ROW(C112)-1&lt;=$L$1/2,INDIRECT(CONCATENATE("Teams!F",E115)),""),"")</f>
        <v>CAR</v>
      </c>
      <c r="E115" s="6">
        <f ca="1">IF(LEN(C112)&gt;0,   IF(ROW(E115)-ROW(C112)-1&lt;=$L$1/2,INDIRECT(CONCATENATE("MatchOrdering!",CHAR(96+C112),($L$1 + 1) - (ROW(E115)-ROW(C112)-1) + 3)),""),"")</f>
        <v>23</v>
      </c>
      <c r="F115" s="60">
        <f t="shared" ref="F115:F128" ca="1" si="24">ROUNDDOWN(RANDBETWEEN(0,6),0)</f>
        <v>3</v>
      </c>
      <c r="G115" s="61">
        <f t="shared" ca="1" si="23"/>
        <v>4</v>
      </c>
      <c r="H115" s="49" t="str">
        <f t="shared" ref="H115:H128" ca="1" si="25">IF(OR(B115 = "BYESLOT",D115 = "BYESLOT"),"BYE", IF(AND(LEN(F115)&gt;0,LEN(G115)&gt;0),IF(F115=G115,"*TIE*",IF(F115&gt;G115,B115,D115)),""))</f>
        <v>CAR</v>
      </c>
    </row>
    <row r="116" spans="2:8" x14ac:dyDescent="0.25">
      <c r="B116" s="49" t="str">
        <f ca="1">IF(LEN(C112)&gt;0,   IF(ROW(B116)-ROW(C112)-1&lt;=$L$1/2,INDIRECT(CONCATENATE("Teams!F",CELL("contents",INDEX(MatchOrdering!$A$4:$CD$33,ROW(B116)-ROW(C112)-1,MATCH(C112,MatchOrdering!$A$3:$CD$3,0))))),""),"")</f>
        <v>NYI</v>
      </c>
      <c r="C116" s="53" t="str">
        <f ca="1">IF(LEN(C112)&gt;0,   IF(LEN(B116) &gt;0,CONCATENATE(B116," vs ",D116),""),"")</f>
        <v>NYI vs TOR</v>
      </c>
      <c r="D116" s="49" t="str">
        <f ca="1">IF(LEN(C112)&gt;0,   IF(ROW(D116)-ROW(C112)-1&lt;=$L$1/2,INDIRECT(CONCATENATE("Teams!F",E116)),""),"")</f>
        <v>TOR</v>
      </c>
      <c r="E116" s="6">
        <f ca="1">IF(LEN(C112)&gt;0,   IF(ROW(E116)-ROW(C112)-1&lt;=$L$1/2,INDIRECT(CONCATENATE("MatchOrdering!",CHAR(96+C112),($L$1 + 1) - (ROW(E116)-ROW(C112)-1) + 3)),""),"")</f>
        <v>22</v>
      </c>
      <c r="F116" s="60">
        <f t="shared" ca="1" si="24"/>
        <v>4</v>
      </c>
      <c r="G116" s="61">
        <f t="shared" ca="1" si="23"/>
        <v>6</v>
      </c>
      <c r="H116" s="49" t="str">
        <f t="shared" ca="1" si="25"/>
        <v>TOR</v>
      </c>
    </row>
    <row r="117" spans="2:8" x14ac:dyDescent="0.25">
      <c r="B117" s="49" t="str">
        <f ca="1">IF(LEN(C112)&gt;0,   IF(ROW(B117)-ROW(C112)-1&lt;=$L$1/2,INDIRECT(CONCATENATE("Teams!F",CELL("contents",INDEX(MatchOrdering!$A$4:$CD$33,ROW(B117)-ROW(C112)-1,MATCH(C112,MatchOrdering!$A$3:$CD$3,0))))),""),"")</f>
        <v>NYR</v>
      </c>
      <c r="C117" s="53" t="str">
        <f ca="1">IF(LEN(C112)&gt;0,   IF(LEN(B117) &gt;0,CONCATENATE(B117," vs ",D117),""),"")</f>
        <v>NYR vs TB</v>
      </c>
      <c r="D117" s="49" t="str">
        <f ca="1">IF(LEN(C112)&gt;0,   IF(ROW(D117)-ROW(C112)-1&lt;=$L$1/2,INDIRECT(CONCATENATE("Teams!F",E117)),""),"")</f>
        <v>TB</v>
      </c>
      <c r="E117" s="6">
        <f ca="1">IF(LEN(C112)&gt;0,   IF(ROW(E117)-ROW(C112)-1&lt;=$L$1/2,INDIRECT(CONCATENATE("MatchOrdering!",CHAR(96+C112),($L$1 + 1) - (ROW(E117)-ROW(C112)-1) + 3)),""),"")</f>
        <v>21</v>
      </c>
      <c r="F117" s="60">
        <f t="shared" ca="1" si="24"/>
        <v>5</v>
      </c>
      <c r="G117" s="61">
        <f t="shared" ca="1" si="23"/>
        <v>5</v>
      </c>
      <c r="H117" s="49" t="str">
        <f t="shared" ca="1" si="25"/>
        <v>*TIE*</v>
      </c>
    </row>
    <row r="118" spans="2:8" x14ac:dyDescent="0.25">
      <c r="B118" s="49" t="str">
        <f ca="1">IF(LEN(C112)&gt;0,   IF(ROW(B118)-ROW(C112)-1&lt;=$L$1/2,INDIRECT(CONCATENATE("Teams!F",CELL("contents",INDEX(MatchOrdering!$A$4:$CD$33,ROW(B118)-ROW(C112)-1,MATCH(C112,MatchOrdering!$A$3:$CD$3,0))))),""),"")</f>
        <v>PHI</v>
      </c>
      <c r="C118" s="53" t="str">
        <f ca="1">IF(LEN(C112)&gt;0,   IF(LEN(B118) &gt;0,CONCATENATE(B118," vs ",D118),""),"")</f>
        <v>PHI vs OTT</v>
      </c>
      <c r="D118" s="49" t="str">
        <f ca="1">IF(LEN(C112)&gt;0,   IF(ROW(D118)-ROW(C112)-1&lt;=$L$1/2,INDIRECT(CONCATENATE("Teams!F",E118)),""),"")</f>
        <v>OTT</v>
      </c>
      <c r="E118" s="6">
        <f ca="1">IF(LEN(C112)&gt;0,   IF(ROW(E118)-ROW(C112)-1&lt;=$L$1/2,INDIRECT(CONCATENATE("MatchOrdering!",CHAR(96+C112),($L$1 + 1) - (ROW(E118)-ROW(C112)-1) + 3)),""),"")</f>
        <v>20</v>
      </c>
      <c r="F118" s="60">
        <f t="shared" ca="1" si="24"/>
        <v>1</v>
      </c>
      <c r="G118" s="61">
        <f t="shared" ca="1" si="23"/>
        <v>2</v>
      </c>
      <c r="H118" s="49" t="str">
        <f t="shared" ca="1" si="25"/>
        <v>OTT</v>
      </c>
    </row>
    <row r="119" spans="2:8" x14ac:dyDescent="0.25">
      <c r="B119" s="49" t="str">
        <f ca="1">IF(LEN(C112)&gt;0,   IF(ROW(B119)-ROW(C112)-1&lt;=$L$1/2,INDIRECT(CONCATENATE("Teams!F",CELL("contents",INDEX(MatchOrdering!$A$4:$CD$33,ROW(B119)-ROW(C112)-1,MATCH(C112,MatchOrdering!$A$3:$CD$3,0))))),""),"")</f>
        <v>PIT</v>
      </c>
      <c r="C119" s="53" t="str">
        <f ca="1">IF(LEN(C112)&gt;0,   IF(LEN(B119) &gt;0,CONCATENATE(B119," vs ",D119),""),"")</f>
        <v>PIT vs MON</v>
      </c>
      <c r="D119" s="49" t="str">
        <f ca="1">IF(LEN(C112)&gt;0,   IF(ROW(D119)-ROW(C112)-1&lt;=$L$1/2,INDIRECT(CONCATENATE("Teams!F",E119)),""),"")</f>
        <v>MON</v>
      </c>
      <c r="E119" s="6">
        <f ca="1">IF(LEN(C112)&gt;0,   IF(ROW(E119)-ROW(C112)-1&lt;=$L$1/2,INDIRECT(CONCATENATE("MatchOrdering!",CHAR(96+C112),($L$1 + 1) - (ROW(E119)-ROW(C112)-1) + 3)),""),"")</f>
        <v>19</v>
      </c>
      <c r="F119" s="60">
        <f t="shared" ca="1" si="24"/>
        <v>4</v>
      </c>
      <c r="G119" s="61">
        <f t="shared" ca="1" si="23"/>
        <v>4</v>
      </c>
      <c r="H119" s="49" t="str">
        <f t="shared" ca="1" si="25"/>
        <v>*TIE*</v>
      </c>
    </row>
    <row r="120" spans="2:8" x14ac:dyDescent="0.25">
      <c r="B120" s="49" t="str">
        <f ca="1">IF(LEN(C112)&gt;0,   IF(ROW(B120)-ROW(C112)-1&lt;=$L$1/2,INDIRECT(CONCATENATE("Teams!F",CELL("contents",INDEX(MatchOrdering!$A$4:$CD$33,ROW(B120)-ROW(C112)-1,MATCH(C112,MatchOrdering!$A$3:$CD$3,0))))),""),"")</f>
        <v>WAS</v>
      </c>
      <c r="C120" s="53" t="str">
        <f ca="1">IF(LEN(C112)&gt;0,   IF(LEN(B120) &gt;0,CONCATENATE(B120," vs ",D120),""),"")</f>
        <v>WAS vs FLA</v>
      </c>
      <c r="D120" s="49" t="str">
        <f ca="1">IF(LEN(C112)&gt;0,   IF(ROW(D120)-ROW(C112)-1&lt;=$L$1/2,INDIRECT(CONCATENATE("Teams!F",E120)),""),"")</f>
        <v>FLA</v>
      </c>
      <c r="E120" s="6">
        <f ca="1">IF(LEN(C112)&gt;0,   IF(ROW(E120)-ROW(C112)-1&lt;=$L$1/2,INDIRECT(CONCATENATE("MatchOrdering!",CHAR(96+C112),($L$1 + 1) - (ROW(E120)-ROW(C112)-1) + 3)),""),"")</f>
        <v>18</v>
      </c>
      <c r="F120" s="60">
        <f t="shared" ca="1" si="24"/>
        <v>5</v>
      </c>
      <c r="G120" s="61">
        <f t="shared" ca="1" si="23"/>
        <v>3</v>
      </c>
      <c r="H120" s="49" t="str">
        <f t="shared" ca="1" si="25"/>
        <v>WAS</v>
      </c>
    </row>
    <row r="121" spans="2:8" x14ac:dyDescent="0.25">
      <c r="B121" s="49" t="str">
        <f ca="1">IF(LEN(C112)&gt;0,   IF(ROW(B121)-ROW(C112)-1&lt;=$L$1/2,INDIRECT(CONCATENATE("Teams!F",CELL("contents",INDEX(MatchOrdering!$A$4:$CD$33,ROW(B121)-ROW(C112)-1,MATCH(C112,MatchOrdering!$A$3:$CD$3,0))))),""),"")</f>
        <v>CGY</v>
      </c>
      <c r="C121" s="53" t="str">
        <f ca="1">IF(LEN(C112)&gt;0,   IF(LEN(B121) &gt;0,CONCATENATE(B121," vs ",D121),""),"")</f>
        <v>CGY vs DET</v>
      </c>
      <c r="D121" s="49" t="str">
        <f ca="1">IF(LEN(C112)&gt;0,   IF(ROW(D121)-ROW(C112)-1&lt;=$L$1/2,INDIRECT(CONCATENATE("Teams!F",E121)),""),"")</f>
        <v>DET</v>
      </c>
      <c r="E121" s="6">
        <f ca="1">IF(LEN(C112)&gt;0,   IF(ROW(E121)-ROW(C112)-1&lt;=$L$1/2,INDIRECT(CONCATENATE("MatchOrdering!",CHAR(96+C112),($L$1 + 1) - (ROW(E121)-ROW(C112)-1) + 3)),""),"")</f>
        <v>17</v>
      </c>
      <c r="F121" s="60">
        <f t="shared" ca="1" si="24"/>
        <v>0</v>
      </c>
      <c r="G121" s="61">
        <f t="shared" ca="1" si="23"/>
        <v>2</v>
      </c>
      <c r="H121" s="49" t="str">
        <f t="shared" ca="1" si="25"/>
        <v>DET</v>
      </c>
    </row>
    <row r="122" spans="2:8" x14ac:dyDescent="0.25">
      <c r="B122" s="49" t="str">
        <f ca="1">IF(LEN(C112)&gt;0,   IF(ROW(B122)-ROW(C112)-1&lt;=$L$1/2,INDIRECT(CONCATENATE("Teams!F",CELL("contents",INDEX(MatchOrdering!$A$4:$CD$33,ROW(B122)-ROW(C112)-1,MATCH(C112,MatchOrdering!$A$3:$CD$3,0))))),""),"")</f>
        <v>EDM</v>
      </c>
      <c r="C122" s="53" t="str">
        <f ca="1">IF(LEN(C112)&gt;0,   IF(LEN(B122) &gt;0,CONCATENATE(B122," vs ",D122),""),"")</f>
        <v>EDM vs BUF</v>
      </c>
      <c r="D122" s="49" t="str">
        <f ca="1">IF(LEN(C112)&gt;0,   IF(ROW(D122)-ROW(C112)-1&lt;=$L$1/2,INDIRECT(CONCATENATE("Teams!F",E122)),""),"")</f>
        <v>BUF</v>
      </c>
      <c r="E122" s="6">
        <f ca="1">IF(LEN(C112)&gt;0,   IF(ROW(E122)-ROW(C112)-1&lt;=$L$1/2,INDIRECT(CONCATENATE("MatchOrdering!",CHAR(96+C112),($L$1 + 1) - (ROW(E122)-ROW(C112)-1) + 3)),""),"")</f>
        <v>16</v>
      </c>
      <c r="F122" s="60">
        <f t="shared" ca="1" si="24"/>
        <v>5</v>
      </c>
      <c r="G122" s="61">
        <f t="shared" ca="1" si="23"/>
        <v>4</v>
      </c>
      <c r="H122" s="49" t="str">
        <f t="shared" ca="1" si="25"/>
        <v>EDM</v>
      </c>
    </row>
    <row r="123" spans="2:8" x14ac:dyDescent="0.25">
      <c r="B123" s="49" t="str">
        <f ca="1">IF(LEN(C112)&gt;0,   IF(ROW(B123)-ROW(C112)-1&lt;=$L$1/2,INDIRECT(CONCATENATE("Teams!F",CELL("contents",INDEX(MatchOrdering!$A$4:$CD$33,ROW(B123)-ROW(C112)-1,MATCH(C112,MatchOrdering!$A$3:$CD$3,0))))),""),"")</f>
        <v>LAK</v>
      </c>
      <c r="C123" s="53" t="str">
        <f ca="1">IF(LEN(C112)&gt;0,   IF(LEN(B123) &gt;0,CONCATENATE(B123," vs ",D123),""),"")</f>
        <v>LAK vs BOS</v>
      </c>
      <c r="D123" s="49" t="str">
        <f ca="1">IF(LEN(C112)&gt;0,   IF(ROW(D123)-ROW(C112)-1&lt;=$L$1/2,INDIRECT(CONCATENATE("Teams!F",E123)),""),"")</f>
        <v>BOS</v>
      </c>
      <c r="E123" s="6">
        <f ca="1">IF(LEN(C112)&gt;0,   IF(ROW(E123)-ROW(C112)-1&lt;=$L$1/2,INDIRECT(CONCATENATE("MatchOrdering!",CHAR(96+C112),($L$1 + 1) - (ROW(E123)-ROW(C112)-1) + 3)),""),"")</f>
        <v>15</v>
      </c>
      <c r="F123" s="60">
        <f t="shared" ca="1" si="24"/>
        <v>4</v>
      </c>
      <c r="G123" s="61">
        <f t="shared" ca="1" si="23"/>
        <v>0</v>
      </c>
      <c r="H123" s="49" t="str">
        <f t="shared" ca="1" si="25"/>
        <v>LAK</v>
      </c>
    </row>
    <row r="124" spans="2:8" x14ac:dyDescent="0.25">
      <c r="B124" s="49" t="str">
        <f ca="1">IF(LEN(C112)&gt;0,   IF(ROW(B124)-ROW(C112)-1&lt;=$L$1/2,INDIRECT(CONCATENATE("Teams!F",CELL("contents",INDEX(MatchOrdering!$A$4:$CD$33,ROW(B124)-ROW(C112)-1,MATCH(C112,MatchOrdering!$A$3:$CD$3,0))))),""),"")</f>
        <v>ARI</v>
      </c>
      <c r="C124" s="53" t="str">
        <f ca="1">IF(LEN(C112)&gt;0,   IF(LEN(B124) &gt;0,CONCATENATE(B124," vs ",D124),""),"")</f>
        <v>ARI vs WIN</v>
      </c>
      <c r="D124" s="49" t="str">
        <f ca="1">IF(LEN(C112)&gt;0,   IF(ROW(D124)-ROW(C112)-1&lt;=$L$1/2,INDIRECT(CONCATENATE("Teams!F",E124)),""),"")</f>
        <v>WIN</v>
      </c>
      <c r="E124" s="6">
        <f ca="1">IF(LEN(C112)&gt;0,   IF(ROW(E124)-ROW(C112)-1&lt;=$L$1/2,INDIRECT(CONCATENATE("MatchOrdering!",CHAR(96+C112),($L$1 + 1) - (ROW(E124)-ROW(C112)-1) + 3)),""),"")</f>
        <v>14</v>
      </c>
      <c r="F124" s="60">
        <f t="shared" ca="1" si="24"/>
        <v>5</v>
      </c>
      <c r="G124" s="61">
        <f t="shared" ca="1" si="23"/>
        <v>2</v>
      </c>
      <c r="H124" s="49" t="str">
        <f t="shared" ca="1" si="25"/>
        <v>ARI</v>
      </c>
    </row>
    <row r="125" spans="2:8" x14ac:dyDescent="0.25">
      <c r="B125" s="49" t="str">
        <f ca="1">IF(LEN(C112)&gt;0,   IF(ROW(B125)-ROW(C112)-1&lt;=$L$1/2,INDIRECT(CONCATENATE("Teams!F",CELL("contents",INDEX(MatchOrdering!$A$4:$CD$33,ROW(B125)-ROW(C112)-1,MATCH(C112,MatchOrdering!$A$3:$CD$3,0))))),""),"")</f>
        <v>SJS</v>
      </c>
      <c r="C125" s="53" t="str">
        <f ca="1">IF(LEN(C112)&gt;0,   IF(LEN(B125) &gt;0,CONCATENATE(B125," vs ",D125),""),"")</f>
        <v>SJS vs STL</v>
      </c>
      <c r="D125" s="49" t="str">
        <f ca="1">IF(LEN(C112)&gt;0,   IF(ROW(D125)-ROW(C112)-1&lt;=$L$1/2,INDIRECT(CONCATENATE("Teams!F",E125)),""),"")</f>
        <v>STL</v>
      </c>
      <c r="E125" s="6">
        <f ca="1">IF(LEN(C112)&gt;0,   IF(ROW(E125)-ROW(C112)-1&lt;=$L$1/2,INDIRECT(CONCATENATE("MatchOrdering!",CHAR(96+C112),($L$1 + 1) - (ROW(E125)-ROW(C112)-1) + 3)),""),"")</f>
        <v>13</v>
      </c>
      <c r="F125" s="60">
        <f t="shared" ca="1" si="24"/>
        <v>2</v>
      </c>
      <c r="G125" s="61">
        <f t="shared" ca="1" si="23"/>
        <v>6</v>
      </c>
      <c r="H125" s="49" t="str">
        <f t="shared" ca="1" si="25"/>
        <v>STL</v>
      </c>
    </row>
    <row r="126" spans="2:8" x14ac:dyDescent="0.25">
      <c r="B126" s="49" t="str">
        <f ca="1">IF(LEN(C112)&gt;0,   IF(ROW(B126)-ROW(C112)-1&lt;=$L$1/2,INDIRECT(CONCATENATE("Teams!F",CELL("contents",INDEX(MatchOrdering!$A$4:$CD$33,ROW(B126)-ROW(C112)-1,MATCH(C112,MatchOrdering!$A$3:$CD$3,0))))),""),"")</f>
        <v>VAN</v>
      </c>
      <c r="C126" s="53" t="str">
        <f ca="1">IF(LEN(C112)&gt;0,   IF(LEN(B126) &gt;0,CONCATENATE(B126," vs ",D126),""),"")</f>
        <v>VAN vs NAS</v>
      </c>
      <c r="D126" s="49" t="str">
        <f ca="1">IF(LEN(C112)&gt;0,   IF(ROW(D126)-ROW(C112)-1&lt;=$L$1/2,INDIRECT(CONCATENATE("Teams!F",E126)),""),"")</f>
        <v>NAS</v>
      </c>
      <c r="E126" s="6">
        <f ca="1">IF(LEN(C112)&gt;0,   IF(ROW(E126)-ROW(C112)-1&lt;=$L$1/2,INDIRECT(CONCATENATE("MatchOrdering!",CHAR(96+C112),($L$1 + 1) - (ROW(E126)-ROW(C112)-1) + 3)),""),"")</f>
        <v>12</v>
      </c>
      <c r="F126" s="60">
        <f t="shared" ca="1" si="24"/>
        <v>1</v>
      </c>
      <c r="G126" s="61">
        <f t="shared" ca="1" si="23"/>
        <v>1</v>
      </c>
      <c r="H126" s="49" t="str">
        <f t="shared" ca="1" si="25"/>
        <v>*TIE*</v>
      </c>
    </row>
    <row r="127" spans="2:8" x14ac:dyDescent="0.25">
      <c r="B127" s="49" t="str">
        <f ca="1">IF(LEN(C112)&gt;0,   IF(ROW(B127)-ROW(C112)-1&lt;=$L$1/2,INDIRECT(CONCATENATE("Teams!F",CELL("contents",INDEX(MatchOrdering!$A$4:$CD$33,ROW(B127)-ROW(C112)-1,MATCH(C112,MatchOrdering!$A$3:$CD$3,0))))),""),"")</f>
        <v>CHI</v>
      </c>
      <c r="C127" s="53" t="str">
        <f ca="1">IF(LEN(C112)&gt;0,   IF(LEN(B127) &gt;0,CONCATENATE(B127," vs ",D127),""),"")</f>
        <v>CHI vs MIN</v>
      </c>
      <c r="D127" s="49" t="str">
        <f ca="1">IF(LEN(C112)&gt;0,   IF(ROW(D127)-ROW(C112)-1&lt;=$L$1/2,INDIRECT(CONCATENATE("Teams!F",E127)),""),"")</f>
        <v>MIN</v>
      </c>
      <c r="E127" s="6">
        <f ca="1">IF(LEN(C112)&gt;0,   IF(ROW(E127)-ROW(C112)-1&lt;=$L$1/2,INDIRECT(CONCATENATE("MatchOrdering!",CHAR(96+C112),($L$1 + 1) - (ROW(E127)-ROW(C112)-1) + 3)),""),"")</f>
        <v>11</v>
      </c>
      <c r="F127" s="60">
        <f t="shared" ca="1" si="24"/>
        <v>6</v>
      </c>
      <c r="G127" s="61">
        <f t="shared" ca="1" si="23"/>
        <v>4</v>
      </c>
      <c r="H127" s="49" t="str">
        <f t="shared" ca="1" si="25"/>
        <v>CHI</v>
      </c>
    </row>
    <row r="128" spans="2:8" ht="15.75" thickBot="1" x14ac:dyDescent="0.3">
      <c r="B128" s="49" t="str">
        <f ca="1">IF(LEN(C112)&gt;0,   IF(ROW(B128)-ROW(C112)-1&lt;=$L$1/2,INDIRECT(CONCATENATE("Teams!F",CELL("contents",INDEX(MatchOrdering!$A$4:$CD$33,ROW(B128)-ROW(C112)-1,MATCH(C112,MatchOrdering!$A$3:$CD$3,0))))),""),"")</f>
        <v>COL</v>
      </c>
      <c r="C128" s="53" t="str">
        <f ca="1">IF(LEN(C112)&gt;0,   IF(LEN(B128) &gt;0,CONCATENATE(B128," vs ",D128),""),"")</f>
        <v>COL vs DAL</v>
      </c>
      <c r="D128" s="49" t="str">
        <f ca="1">IF(LEN(C112)&gt;0,   IF(ROW(D128)-ROW(C112)-1&lt;=$L$1/2,INDIRECT(CONCATENATE("Teams!F",E128)),""),"")</f>
        <v>DAL</v>
      </c>
      <c r="E128" s="6">
        <f ca="1">IF(LEN(C112)&gt;0,   IF(ROW(E128)-ROW(C112)-1&lt;=$L$1/2,INDIRECT(CONCATENATE("MatchOrdering!",CHAR(96+C112),($L$1 + 1) - (ROW(E128)-ROW(C112)-1) + 3)),""),"")</f>
        <v>10</v>
      </c>
      <c r="F128" s="62">
        <f t="shared" ca="1" si="24"/>
        <v>4</v>
      </c>
      <c r="G128" s="63">
        <f t="shared" ca="1" si="23"/>
        <v>0</v>
      </c>
      <c r="H128" s="49" t="str">
        <f t="shared" ca="1" si="25"/>
        <v>COL</v>
      </c>
    </row>
    <row r="130" spans="2:8" ht="18.75" x14ac:dyDescent="0.3">
      <c r="C130" s="51">
        <f>IF(LEN(C112)&lt;1,"",IF(C112+1 &lt; $L$2,C112+1,""))</f>
        <v>8</v>
      </c>
      <c r="D130" s="50"/>
      <c r="E130" s="50"/>
      <c r="F130" s="65" t="str">
        <f>IF(LEN(C130)&gt;0,"Scores","")</f>
        <v>Scores</v>
      </c>
      <c r="G130" s="65"/>
      <c r="H130" s="6"/>
    </row>
    <row r="131" spans="2:8" ht="16.5" thickBot="1" x14ac:dyDescent="0.3">
      <c r="B131" s="48" t="str">
        <f>IF(LEN(C130)&gt;0,"-","")</f>
        <v>-</v>
      </c>
      <c r="C131" s="52" t="str">
        <f>IF(LEN(C130)&gt;0,"Away          -          Home","")</f>
        <v>Away          -          Home</v>
      </c>
      <c r="D131" s="48" t="str">
        <f>IF(LEN(C130)&gt;0,"-","")</f>
        <v>-</v>
      </c>
      <c r="E131" s="6" t="str">
        <f>IF(LEN(C130)&gt;0,"-","")</f>
        <v>-</v>
      </c>
      <c r="F131" s="48" t="str">
        <f>IF(LEN(F130)&gt;0,"H","")</f>
        <v>H</v>
      </c>
      <c r="G131" s="48" t="str">
        <f>IF(LEN(F130)&gt;0,"A","")</f>
        <v>A</v>
      </c>
      <c r="H131" s="49" t="s">
        <v>267</v>
      </c>
    </row>
    <row r="132" spans="2:8" x14ac:dyDescent="0.25">
      <c r="B132" s="49" t="str">
        <f ca="1">IF(LEN(C130)&gt;0,   IF(ROW(B132)-ROW(C130)-1&lt;=$L$1/2,INDIRECT(CONCATENATE("Teams!F",CELL("contents",INDEX(MatchOrdering!$A$4:$CD$33,ROW(B132)-ROW(C130)-1,MATCH(C130,MatchOrdering!$A$3:$CD$3,0))))),""),"")</f>
        <v>ANA</v>
      </c>
      <c r="C132" s="53" t="str">
        <f ca="1">IF(LEN(C130)&gt;0,   IF(LEN(B132) &gt;0,CONCATENATE(B132," vs ",D132),""),"")</f>
        <v>ANA vs CAR</v>
      </c>
      <c r="D132" s="49" t="str">
        <f ca="1">IF(LEN(C130)&gt;0,   IF(ROW(D132)-ROW(C130)-1&lt;=$L$1/2,INDIRECT(CONCATENATE("Teams!F",E132)),""),"")</f>
        <v>CAR</v>
      </c>
      <c r="E132" s="6">
        <f ca="1">IF(LEN(C130)&gt;0,   IF(ROW(E132)-ROW(C130)-1&lt;=$L$1/2,INDIRECT(CONCATENATE("MatchOrdering!",CHAR(96+C130),($L$1 + 1) - (ROW(E132)-ROW(C130)-1) + 3)),""),"")</f>
        <v>23</v>
      </c>
      <c r="F132" s="58">
        <f ca="1">ROUNDDOWN(RANDBETWEEN(0,6),0)</f>
        <v>4</v>
      </c>
      <c r="G132" s="59">
        <f t="shared" ref="G132:G146" ca="1" si="26">ROUNDDOWN(RANDBETWEEN(0,6),0)</f>
        <v>0</v>
      </c>
      <c r="H132" s="49" t="str">
        <f ca="1">IF(OR(B132 = "BYESLOT",D132 = "BYESLOT"),"BYE", IF(AND(LEN(F132)&gt;0,LEN(G132)&gt;0),IF(F132=G132,"*TIE*",IF(F132&gt;G132,B132,D132)),""))</f>
        <v>ANA</v>
      </c>
    </row>
    <row r="133" spans="2:8" x14ac:dyDescent="0.25">
      <c r="B133" s="49" t="str">
        <f ca="1">IF(LEN(C130)&gt;0,   IF(ROW(B133)-ROW(C130)-1&lt;=$L$1/2,INDIRECT(CONCATENATE("Teams!F",CELL("contents",INDEX(MatchOrdering!$A$4:$CD$33,ROW(B133)-ROW(C130)-1,MATCH(C130,MatchOrdering!$A$3:$CD$3,0))))),""),"")</f>
        <v>CBJ</v>
      </c>
      <c r="C133" s="53" t="str">
        <f ca="1">IF(LEN(C130)&gt;0,   IF(LEN(B133) &gt;0,CONCATENATE(B133," vs ",D133),""),"")</f>
        <v>CBJ vs TOR</v>
      </c>
      <c r="D133" s="49" t="str">
        <f ca="1">IF(LEN(C130)&gt;0,   IF(ROW(D133)-ROW(C130)-1&lt;=$L$1/2,INDIRECT(CONCATENATE("Teams!F",E133)),""),"")</f>
        <v>TOR</v>
      </c>
      <c r="E133" s="6">
        <f ca="1">IF(LEN(C130)&gt;0,   IF(ROW(E133)-ROW(C130)-1&lt;=$L$1/2,INDIRECT(CONCATENATE("MatchOrdering!",CHAR(96+C130),($L$1 + 1) - (ROW(E133)-ROW(C130)-1) + 3)),""),"")</f>
        <v>22</v>
      </c>
      <c r="F133" s="60">
        <f t="shared" ref="F133:F146" ca="1" si="27">ROUNDDOWN(RANDBETWEEN(0,6),0)</f>
        <v>4</v>
      </c>
      <c r="G133" s="61">
        <f t="shared" ca="1" si="26"/>
        <v>1</v>
      </c>
      <c r="H133" s="49" t="str">
        <f t="shared" ref="H133:H146" ca="1" si="28">IF(OR(B133 = "BYESLOT",D133 = "BYESLOT"),"BYE", IF(AND(LEN(F133)&gt;0,LEN(G133)&gt;0),IF(F133=G133,"*TIE*",IF(F133&gt;G133,B133,D133)),""))</f>
        <v>CBJ</v>
      </c>
    </row>
    <row r="134" spans="2:8" x14ac:dyDescent="0.25">
      <c r="B134" s="49" t="str">
        <f ca="1">IF(LEN(C130)&gt;0,   IF(ROW(B134)-ROW(C130)-1&lt;=$L$1/2,INDIRECT(CONCATENATE("Teams!F",CELL("contents",INDEX(MatchOrdering!$A$4:$CD$33,ROW(B134)-ROW(C130)-1,MATCH(C130,MatchOrdering!$A$3:$CD$3,0))))),""),"")</f>
        <v>NJD</v>
      </c>
      <c r="C134" s="53" t="str">
        <f ca="1">IF(LEN(C130)&gt;0,   IF(LEN(B134) &gt;0,CONCATENATE(B134," vs ",D134),""),"")</f>
        <v>NJD vs TB</v>
      </c>
      <c r="D134" s="49" t="str">
        <f ca="1">IF(LEN(C130)&gt;0,   IF(ROW(D134)-ROW(C130)-1&lt;=$L$1/2,INDIRECT(CONCATENATE("Teams!F",E134)),""),"")</f>
        <v>TB</v>
      </c>
      <c r="E134" s="6">
        <f ca="1">IF(LEN(C130)&gt;0,   IF(ROW(E134)-ROW(C130)-1&lt;=$L$1/2,INDIRECT(CONCATENATE("MatchOrdering!",CHAR(96+C130),($L$1 + 1) - (ROW(E134)-ROW(C130)-1) + 3)),""),"")</f>
        <v>21</v>
      </c>
      <c r="F134" s="60">
        <f t="shared" ca="1" si="27"/>
        <v>2</v>
      </c>
      <c r="G134" s="61">
        <f t="shared" ca="1" si="26"/>
        <v>5</v>
      </c>
      <c r="H134" s="49" t="str">
        <f t="shared" ca="1" si="28"/>
        <v>TB</v>
      </c>
    </row>
    <row r="135" spans="2:8" x14ac:dyDescent="0.25">
      <c r="B135" s="49" t="str">
        <f ca="1">IF(LEN(C130)&gt;0,   IF(ROW(B135)-ROW(C130)-1&lt;=$L$1/2,INDIRECT(CONCATENATE("Teams!F",CELL("contents",INDEX(MatchOrdering!$A$4:$CD$33,ROW(B135)-ROW(C130)-1,MATCH(C130,MatchOrdering!$A$3:$CD$3,0))))),""),"")</f>
        <v>NYI</v>
      </c>
      <c r="C135" s="53" t="str">
        <f ca="1">IF(LEN(C130)&gt;0,   IF(LEN(B135) &gt;0,CONCATENATE(B135," vs ",D135),""),"")</f>
        <v>NYI vs OTT</v>
      </c>
      <c r="D135" s="49" t="str">
        <f ca="1">IF(LEN(C130)&gt;0,   IF(ROW(D135)-ROW(C130)-1&lt;=$L$1/2,INDIRECT(CONCATENATE("Teams!F",E135)),""),"")</f>
        <v>OTT</v>
      </c>
      <c r="E135" s="6">
        <f ca="1">IF(LEN(C130)&gt;0,   IF(ROW(E135)-ROW(C130)-1&lt;=$L$1/2,INDIRECT(CONCATENATE("MatchOrdering!",CHAR(96+C130),($L$1 + 1) - (ROW(E135)-ROW(C130)-1) + 3)),""),"")</f>
        <v>20</v>
      </c>
      <c r="F135" s="60">
        <f t="shared" ca="1" si="27"/>
        <v>2</v>
      </c>
      <c r="G135" s="61">
        <f t="shared" ca="1" si="26"/>
        <v>4</v>
      </c>
      <c r="H135" s="49" t="str">
        <f t="shared" ca="1" si="28"/>
        <v>OTT</v>
      </c>
    </row>
    <row r="136" spans="2:8" x14ac:dyDescent="0.25">
      <c r="B136" s="49" t="str">
        <f ca="1">IF(LEN(C130)&gt;0,   IF(ROW(B136)-ROW(C130)-1&lt;=$L$1/2,INDIRECT(CONCATENATE("Teams!F",CELL("contents",INDEX(MatchOrdering!$A$4:$CD$33,ROW(B136)-ROW(C130)-1,MATCH(C130,MatchOrdering!$A$3:$CD$3,0))))),""),"")</f>
        <v>NYR</v>
      </c>
      <c r="C136" s="53" t="str">
        <f ca="1">IF(LEN(C130)&gt;0,   IF(LEN(B136) &gt;0,CONCATENATE(B136," vs ",D136),""),"")</f>
        <v>NYR vs MON</v>
      </c>
      <c r="D136" s="49" t="str">
        <f ca="1">IF(LEN(C130)&gt;0,   IF(ROW(D136)-ROW(C130)-1&lt;=$L$1/2,INDIRECT(CONCATENATE("Teams!F",E136)),""),"")</f>
        <v>MON</v>
      </c>
      <c r="E136" s="6">
        <f ca="1">IF(LEN(C130)&gt;0,   IF(ROW(E136)-ROW(C130)-1&lt;=$L$1/2,INDIRECT(CONCATENATE("MatchOrdering!",CHAR(96+C130),($L$1 + 1) - (ROW(E136)-ROW(C130)-1) + 3)),""),"")</f>
        <v>19</v>
      </c>
      <c r="F136" s="60">
        <f t="shared" ca="1" si="27"/>
        <v>3</v>
      </c>
      <c r="G136" s="61">
        <f t="shared" ca="1" si="26"/>
        <v>0</v>
      </c>
      <c r="H136" s="49" t="str">
        <f t="shared" ca="1" si="28"/>
        <v>NYR</v>
      </c>
    </row>
    <row r="137" spans="2:8" x14ac:dyDescent="0.25">
      <c r="B137" s="49" t="str">
        <f ca="1">IF(LEN(C130)&gt;0,   IF(ROW(B137)-ROW(C130)-1&lt;=$L$1/2,INDIRECT(CONCATENATE("Teams!F",CELL("contents",INDEX(MatchOrdering!$A$4:$CD$33,ROW(B137)-ROW(C130)-1,MATCH(C130,MatchOrdering!$A$3:$CD$3,0))))),""),"")</f>
        <v>PHI</v>
      </c>
      <c r="C137" s="53" t="str">
        <f ca="1">IF(LEN(C130)&gt;0,   IF(LEN(B137) &gt;0,CONCATENATE(B137," vs ",D137),""),"")</f>
        <v>PHI vs FLA</v>
      </c>
      <c r="D137" s="49" t="str">
        <f ca="1">IF(LEN(C130)&gt;0,   IF(ROW(D137)-ROW(C130)-1&lt;=$L$1/2,INDIRECT(CONCATENATE("Teams!F",E137)),""),"")</f>
        <v>FLA</v>
      </c>
      <c r="E137" s="6">
        <f ca="1">IF(LEN(C130)&gt;0,   IF(ROW(E137)-ROW(C130)-1&lt;=$L$1/2,INDIRECT(CONCATENATE("MatchOrdering!",CHAR(96+C130),($L$1 + 1) - (ROW(E137)-ROW(C130)-1) + 3)),""),"")</f>
        <v>18</v>
      </c>
      <c r="F137" s="60">
        <f t="shared" ca="1" si="27"/>
        <v>2</v>
      </c>
      <c r="G137" s="61">
        <f t="shared" ca="1" si="26"/>
        <v>4</v>
      </c>
      <c r="H137" s="49" t="str">
        <f t="shared" ca="1" si="28"/>
        <v>FLA</v>
      </c>
    </row>
    <row r="138" spans="2:8" x14ac:dyDescent="0.25">
      <c r="B138" s="49" t="str">
        <f ca="1">IF(LEN(C130)&gt;0,   IF(ROW(B138)-ROW(C130)-1&lt;=$L$1/2,INDIRECT(CONCATENATE("Teams!F",CELL("contents",INDEX(MatchOrdering!$A$4:$CD$33,ROW(B138)-ROW(C130)-1,MATCH(C130,MatchOrdering!$A$3:$CD$3,0))))),""),"")</f>
        <v>PIT</v>
      </c>
      <c r="C138" s="53" t="str">
        <f ca="1">IF(LEN(C130)&gt;0,   IF(LEN(B138) &gt;0,CONCATENATE(B138," vs ",D138),""),"")</f>
        <v>PIT vs DET</v>
      </c>
      <c r="D138" s="49" t="str">
        <f ca="1">IF(LEN(C130)&gt;0,   IF(ROW(D138)-ROW(C130)-1&lt;=$L$1/2,INDIRECT(CONCATENATE("Teams!F",E138)),""),"")</f>
        <v>DET</v>
      </c>
      <c r="E138" s="6">
        <f ca="1">IF(LEN(C130)&gt;0,   IF(ROW(E138)-ROW(C130)-1&lt;=$L$1/2,INDIRECT(CONCATENATE("MatchOrdering!",CHAR(96+C130),($L$1 + 1) - (ROW(E138)-ROW(C130)-1) + 3)),""),"")</f>
        <v>17</v>
      </c>
      <c r="F138" s="60">
        <f t="shared" ca="1" si="27"/>
        <v>6</v>
      </c>
      <c r="G138" s="61">
        <f t="shared" ca="1" si="26"/>
        <v>1</v>
      </c>
      <c r="H138" s="49" t="str">
        <f t="shared" ca="1" si="28"/>
        <v>PIT</v>
      </c>
    </row>
    <row r="139" spans="2:8" x14ac:dyDescent="0.25">
      <c r="B139" s="49" t="str">
        <f ca="1">IF(LEN(C130)&gt;0,   IF(ROW(B139)-ROW(C130)-1&lt;=$L$1/2,INDIRECT(CONCATENATE("Teams!F",CELL("contents",INDEX(MatchOrdering!$A$4:$CD$33,ROW(B139)-ROW(C130)-1,MATCH(C130,MatchOrdering!$A$3:$CD$3,0))))),""),"")</f>
        <v>WAS</v>
      </c>
      <c r="C139" s="53" t="str">
        <f ca="1">IF(LEN(C130)&gt;0,   IF(LEN(B139) &gt;0,CONCATENATE(B139," vs ",D139),""),"")</f>
        <v>WAS vs BUF</v>
      </c>
      <c r="D139" s="49" t="str">
        <f ca="1">IF(LEN(C130)&gt;0,   IF(ROW(D139)-ROW(C130)-1&lt;=$L$1/2,INDIRECT(CONCATENATE("Teams!F",E139)),""),"")</f>
        <v>BUF</v>
      </c>
      <c r="E139" s="6">
        <f ca="1">IF(LEN(C130)&gt;0,   IF(ROW(E139)-ROW(C130)-1&lt;=$L$1/2,INDIRECT(CONCATENATE("MatchOrdering!",CHAR(96+C130),($L$1 + 1) - (ROW(E139)-ROW(C130)-1) + 3)),""),"")</f>
        <v>16</v>
      </c>
      <c r="F139" s="60">
        <f t="shared" ca="1" si="27"/>
        <v>0</v>
      </c>
      <c r="G139" s="61">
        <f t="shared" ca="1" si="26"/>
        <v>3</v>
      </c>
      <c r="H139" s="49" t="str">
        <f t="shared" ca="1" si="28"/>
        <v>BUF</v>
      </c>
    </row>
    <row r="140" spans="2:8" x14ac:dyDescent="0.25">
      <c r="B140" s="49" t="str">
        <f ca="1">IF(LEN(C130)&gt;0,   IF(ROW(B140)-ROW(C130)-1&lt;=$L$1/2,INDIRECT(CONCATENATE("Teams!F",CELL("contents",INDEX(MatchOrdering!$A$4:$CD$33,ROW(B140)-ROW(C130)-1,MATCH(C130,MatchOrdering!$A$3:$CD$3,0))))),""),"")</f>
        <v>CGY</v>
      </c>
      <c r="C140" s="53" t="str">
        <f ca="1">IF(LEN(C130)&gt;0,   IF(LEN(B140) &gt;0,CONCATENATE(B140," vs ",D140),""),"")</f>
        <v>CGY vs BOS</v>
      </c>
      <c r="D140" s="49" t="str">
        <f ca="1">IF(LEN(C130)&gt;0,   IF(ROW(D140)-ROW(C130)-1&lt;=$L$1/2,INDIRECT(CONCATENATE("Teams!F",E140)),""),"")</f>
        <v>BOS</v>
      </c>
      <c r="E140" s="6">
        <f ca="1">IF(LEN(C130)&gt;0,   IF(ROW(E140)-ROW(C130)-1&lt;=$L$1/2,INDIRECT(CONCATENATE("MatchOrdering!",CHAR(96+C130),($L$1 + 1) - (ROW(E140)-ROW(C130)-1) + 3)),""),"")</f>
        <v>15</v>
      </c>
      <c r="F140" s="60">
        <f t="shared" ca="1" si="27"/>
        <v>1</v>
      </c>
      <c r="G140" s="61">
        <f t="shared" ca="1" si="26"/>
        <v>0</v>
      </c>
      <c r="H140" s="49" t="str">
        <f t="shared" ca="1" si="28"/>
        <v>CGY</v>
      </c>
    </row>
    <row r="141" spans="2:8" x14ac:dyDescent="0.25">
      <c r="B141" s="49" t="str">
        <f ca="1">IF(LEN(C130)&gt;0,   IF(ROW(B141)-ROW(C130)-1&lt;=$L$1/2,INDIRECT(CONCATENATE("Teams!F",CELL("contents",INDEX(MatchOrdering!$A$4:$CD$33,ROW(B141)-ROW(C130)-1,MATCH(C130,MatchOrdering!$A$3:$CD$3,0))))),""),"")</f>
        <v>EDM</v>
      </c>
      <c r="C141" s="53" t="str">
        <f ca="1">IF(LEN(C130)&gt;0,   IF(LEN(B141) &gt;0,CONCATENATE(B141," vs ",D141),""),"")</f>
        <v>EDM vs WIN</v>
      </c>
      <c r="D141" s="49" t="str">
        <f ca="1">IF(LEN(C130)&gt;0,   IF(ROW(D141)-ROW(C130)-1&lt;=$L$1/2,INDIRECT(CONCATENATE("Teams!F",E141)),""),"")</f>
        <v>WIN</v>
      </c>
      <c r="E141" s="6">
        <f ca="1">IF(LEN(C130)&gt;0,   IF(ROW(E141)-ROW(C130)-1&lt;=$L$1/2,INDIRECT(CONCATENATE("MatchOrdering!",CHAR(96+C130),($L$1 + 1) - (ROW(E141)-ROW(C130)-1) + 3)),""),"")</f>
        <v>14</v>
      </c>
      <c r="F141" s="60">
        <f t="shared" ca="1" si="27"/>
        <v>6</v>
      </c>
      <c r="G141" s="61">
        <f t="shared" ca="1" si="26"/>
        <v>3</v>
      </c>
      <c r="H141" s="49" t="str">
        <f t="shared" ca="1" si="28"/>
        <v>EDM</v>
      </c>
    </row>
    <row r="142" spans="2:8" x14ac:dyDescent="0.25">
      <c r="B142" s="49" t="str">
        <f ca="1">IF(LEN(C130)&gt;0,   IF(ROW(B142)-ROW(C130)-1&lt;=$L$1/2,INDIRECT(CONCATENATE("Teams!F",CELL("contents",INDEX(MatchOrdering!$A$4:$CD$33,ROW(B142)-ROW(C130)-1,MATCH(C130,MatchOrdering!$A$3:$CD$3,0))))),""),"")</f>
        <v>LAK</v>
      </c>
      <c r="C142" s="53" t="str">
        <f ca="1">IF(LEN(C130)&gt;0,   IF(LEN(B142) &gt;0,CONCATENATE(B142," vs ",D142),""),"")</f>
        <v>LAK vs STL</v>
      </c>
      <c r="D142" s="49" t="str">
        <f ca="1">IF(LEN(C130)&gt;0,   IF(ROW(D142)-ROW(C130)-1&lt;=$L$1/2,INDIRECT(CONCATENATE("Teams!F",E142)),""),"")</f>
        <v>STL</v>
      </c>
      <c r="E142" s="6">
        <f ca="1">IF(LEN(C130)&gt;0,   IF(ROW(E142)-ROW(C130)-1&lt;=$L$1/2,INDIRECT(CONCATENATE("MatchOrdering!",CHAR(96+C130),($L$1 + 1) - (ROW(E142)-ROW(C130)-1) + 3)),""),"")</f>
        <v>13</v>
      </c>
      <c r="F142" s="60">
        <f t="shared" ca="1" si="27"/>
        <v>4</v>
      </c>
      <c r="G142" s="61">
        <f t="shared" ca="1" si="26"/>
        <v>6</v>
      </c>
      <c r="H142" s="49" t="str">
        <f t="shared" ca="1" si="28"/>
        <v>STL</v>
      </c>
    </row>
    <row r="143" spans="2:8" x14ac:dyDescent="0.25">
      <c r="B143" s="49" t="str">
        <f ca="1">IF(LEN(C130)&gt;0,   IF(ROW(B143)-ROW(C130)-1&lt;=$L$1/2,INDIRECT(CONCATENATE("Teams!F",CELL("contents",INDEX(MatchOrdering!$A$4:$CD$33,ROW(B143)-ROW(C130)-1,MATCH(C130,MatchOrdering!$A$3:$CD$3,0))))),""),"")</f>
        <v>ARI</v>
      </c>
      <c r="C143" s="53" t="str">
        <f ca="1">IF(LEN(C130)&gt;0,   IF(LEN(B143) &gt;0,CONCATENATE(B143," vs ",D143),""),"")</f>
        <v>ARI vs NAS</v>
      </c>
      <c r="D143" s="49" t="str">
        <f ca="1">IF(LEN(C130)&gt;0,   IF(ROW(D143)-ROW(C130)-1&lt;=$L$1/2,INDIRECT(CONCATENATE("Teams!F",E143)),""),"")</f>
        <v>NAS</v>
      </c>
      <c r="E143" s="6">
        <f ca="1">IF(LEN(C130)&gt;0,   IF(ROW(E143)-ROW(C130)-1&lt;=$L$1/2,INDIRECT(CONCATENATE("MatchOrdering!",CHAR(96+C130),($L$1 + 1) - (ROW(E143)-ROW(C130)-1) + 3)),""),"")</f>
        <v>12</v>
      </c>
      <c r="F143" s="60">
        <f t="shared" ca="1" si="27"/>
        <v>5</v>
      </c>
      <c r="G143" s="61">
        <f t="shared" ca="1" si="26"/>
        <v>4</v>
      </c>
      <c r="H143" s="49" t="str">
        <f t="shared" ca="1" si="28"/>
        <v>ARI</v>
      </c>
    </row>
    <row r="144" spans="2:8" x14ac:dyDescent="0.25">
      <c r="B144" s="49" t="str">
        <f ca="1">IF(LEN(C130)&gt;0,   IF(ROW(B144)-ROW(C130)-1&lt;=$L$1/2,INDIRECT(CONCATENATE("Teams!F",CELL("contents",INDEX(MatchOrdering!$A$4:$CD$33,ROW(B144)-ROW(C130)-1,MATCH(C130,MatchOrdering!$A$3:$CD$3,0))))),""),"")</f>
        <v>SJS</v>
      </c>
      <c r="C144" s="53" t="str">
        <f ca="1">IF(LEN(C130)&gt;0,   IF(LEN(B144) &gt;0,CONCATENATE(B144," vs ",D144),""),"")</f>
        <v>SJS vs MIN</v>
      </c>
      <c r="D144" s="49" t="str">
        <f ca="1">IF(LEN(C130)&gt;0,   IF(ROW(D144)-ROW(C130)-1&lt;=$L$1/2,INDIRECT(CONCATENATE("Teams!F",E144)),""),"")</f>
        <v>MIN</v>
      </c>
      <c r="E144" s="6">
        <f ca="1">IF(LEN(C130)&gt;0,   IF(ROW(E144)-ROW(C130)-1&lt;=$L$1/2,INDIRECT(CONCATENATE("MatchOrdering!",CHAR(96+C130),($L$1 + 1) - (ROW(E144)-ROW(C130)-1) + 3)),""),"")</f>
        <v>11</v>
      </c>
      <c r="F144" s="60">
        <f t="shared" ca="1" si="27"/>
        <v>4</v>
      </c>
      <c r="G144" s="61">
        <f t="shared" ca="1" si="26"/>
        <v>2</v>
      </c>
      <c r="H144" s="49" t="str">
        <f t="shared" ca="1" si="28"/>
        <v>SJS</v>
      </c>
    </row>
    <row r="145" spans="2:8" x14ac:dyDescent="0.25">
      <c r="B145" s="49" t="str">
        <f ca="1">IF(LEN(C130)&gt;0,   IF(ROW(B145)-ROW(C130)-1&lt;=$L$1/2,INDIRECT(CONCATENATE("Teams!F",CELL("contents",INDEX(MatchOrdering!$A$4:$CD$33,ROW(B145)-ROW(C130)-1,MATCH(C130,MatchOrdering!$A$3:$CD$3,0))))),""),"")</f>
        <v>VAN</v>
      </c>
      <c r="C145" s="53" t="str">
        <f ca="1">IF(LEN(C130)&gt;0,   IF(LEN(B145) &gt;0,CONCATENATE(B145," vs ",D145),""),"")</f>
        <v>VAN vs DAL</v>
      </c>
      <c r="D145" s="49" t="str">
        <f ca="1">IF(LEN(C130)&gt;0,   IF(ROW(D145)-ROW(C130)-1&lt;=$L$1/2,INDIRECT(CONCATENATE("Teams!F",E145)),""),"")</f>
        <v>DAL</v>
      </c>
      <c r="E145" s="6">
        <f ca="1">IF(LEN(C130)&gt;0,   IF(ROW(E145)-ROW(C130)-1&lt;=$L$1/2,INDIRECT(CONCATENATE("MatchOrdering!",CHAR(96+C130),($L$1 + 1) - (ROW(E145)-ROW(C130)-1) + 3)),""),"")</f>
        <v>10</v>
      </c>
      <c r="F145" s="60">
        <f t="shared" ca="1" si="27"/>
        <v>5</v>
      </c>
      <c r="G145" s="61">
        <f t="shared" ca="1" si="26"/>
        <v>5</v>
      </c>
      <c r="H145" s="49" t="str">
        <f t="shared" ca="1" si="28"/>
        <v>*TIE*</v>
      </c>
    </row>
    <row r="146" spans="2:8" ht="15.75" thickBot="1" x14ac:dyDescent="0.3">
      <c r="B146" s="49" t="str">
        <f ca="1">IF(LEN(C130)&gt;0,   IF(ROW(B146)-ROW(C130)-1&lt;=$L$1/2,INDIRECT(CONCATENATE("Teams!F",CELL("contents",INDEX(MatchOrdering!$A$4:$CD$33,ROW(B146)-ROW(C130)-1,MATCH(C130,MatchOrdering!$A$3:$CD$3,0))))),""),"")</f>
        <v>CHI</v>
      </c>
      <c r="C146" s="53" t="str">
        <f ca="1">IF(LEN(C130)&gt;0,   IF(LEN(B146) &gt;0,CONCATENATE(B146," vs ",D146),""),"")</f>
        <v>CHI vs COL</v>
      </c>
      <c r="D146" s="49" t="str">
        <f ca="1">IF(LEN(C130)&gt;0,   IF(ROW(D146)-ROW(C130)-1&lt;=$L$1/2,INDIRECT(CONCATENATE("Teams!F",E146)),""),"")</f>
        <v>COL</v>
      </c>
      <c r="E146" s="6">
        <f ca="1">IF(LEN(C130)&gt;0,   IF(ROW(E146)-ROW(C130)-1&lt;=$L$1/2,INDIRECT(CONCATENATE("MatchOrdering!",CHAR(96+C130),($L$1 + 1) - (ROW(E146)-ROW(C130)-1) + 3)),""),"")</f>
        <v>9</v>
      </c>
      <c r="F146" s="62">
        <f t="shared" ca="1" si="27"/>
        <v>5</v>
      </c>
      <c r="G146" s="63">
        <f t="shared" ca="1" si="26"/>
        <v>1</v>
      </c>
      <c r="H146" s="49" t="str">
        <f t="shared" ca="1" si="28"/>
        <v>CHI</v>
      </c>
    </row>
    <row r="148" spans="2:8" ht="18.75" x14ac:dyDescent="0.3">
      <c r="C148" s="51">
        <f>IF(LEN(C130)&lt;1,"",IF(C130+1 &lt; $L$2,C130+1,""))</f>
        <v>9</v>
      </c>
      <c r="D148" s="50"/>
      <c r="E148" s="50"/>
      <c r="F148" s="65" t="str">
        <f>IF(LEN(C148)&gt;0,"Scores","")</f>
        <v>Scores</v>
      </c>
      <c r="G148" s="65"/>
      <c r="H148" s="6"/>
    </row>
    <row r="149" spans="2:8" ht="16.5" thickBot="1" x14ac:dyDescent="0.3">
      <c r="B149" s="48" t="str">
        <f>IF(LEN(C148)&gt;0,"-","")</f>
        <v>-</v>
      </c>
      <c r="C149" s="52" t="str">
        <f>IF(LEN(C148)&gt;0,"Away          -          Home","")</f>
        <v>Away          -          Home</v>
      </c>
      <c r="D149" s="48" t="str">
        <f>IF(LEN(C148)&gt;0,"-","")</f>
        <v>-</v>
      </c>
      <c r="E149" s="6" t="str">
        <f>IF(LEN(C148)&gt;0,"-","")</f>
        <v>-</v>
      </c>
      <c r="F149" s="48" t="str">
        <f>IF(LEN(F148)&gt;0,"H","")</f>
        <v>H</v>
      </c>
      <c r="G149" s="48" t="str">
        <f>IF(LEN(F148)&gt;0,"A","")</f>
        <v>A</v>
      </c>
      <c r="H149" s="49" t="s">
        <v>267</v>
      </c>
    </row>
    <row r="150" spans="2:8" x14ac:dyDescent="0.25">
      <c r="B150" s="49" t="str">
        <f ca="1">IF(LEN(C148)&gt;0,   IF(ROW(B150)-ROW(C148)-1&lt;=$L$1/2,INDIRECT(CONCATENATE("Teams!F",CELL("contents",INDEX(MatchOrdering!$A$4:$CD$33,ROW(B150)-ROW(C148)-1,MATCH(C148,MatchOrdering!$A$3:$CD$3,0))))),""),"")</f>
        <v>ANA</v>
      </c>
      <c r="C150" s="53" t="str">
        <f ca="1">IF(LEN(C148)&gt;0,   IF(LEN(B150) &gt;0,CONCATENATE(B150," vs ",D150),""),"")</f>
        <v>ANA vs TOR</v>
      </c>
      <c r="D150" s="49" t="str">
        <f ca="1">IF(LEN(C148)&gt;0,   IF(ROW(D150)-ROW(C148)-1&lt;=$L$1/2,INDIRECT(CONCATENATE("Teams!F",E150)),""),"")</f>
        <v>TOR</v>
      </c>
      <c r="E150" s="6">
        <f ca="1">IF(LEN(C148)&gt;0,   IF(ROW(E150)-ROW(C148)-1&lt;=$L$1/2,INDIRECT(CONCATENATE("MatchOrdering!",CHAR(96+C148),($L$1 + 1) - (ROW(E150)-ROW(C148)-1) + 3)),""),"")</f>
        <v>22</v>
      </c>
      <c r="F150" s="58">
        <f ca="1">ROUNDDOWN(RANDBETWEEN(0,6),0)</f>
        <v>3</v>
      </c>
      <c r="G150" s="59">
        <f t="shared" ref="G150:G164" ca="1" si="29">ROUNDDOWN(RANDBETWEEN(0,6),0)</f>
        <v>5</v>
      </c>
      <c r="H150" s="49" t="str">
        <f ca="1">IF(OR(B150 = "BYESLOT",D150 = "BYESLOT"),"BYE", IF(AND(LEN(F150)&gt;0,LEN(G150)&gt;0),IF(F150=G150,"*TIE*",IF(F150&gt;G150,B150,D150)),""))</f>
        <v>TOR</v>
      </c>
    </row>
    <row r="151" spans="2:8" x14ac:dyDescent="0.25">
      <c r="B151" s="49" t="str">
        <f ca="1">IF(LEN(C148)&gt;0,   IF(ROW(B151)-ROW(C148)-1&lt;=$L$1/2,INDIRECT(CONCATENATE("Teams!F",CELL("contents",INDEX(MatchOrdering!$A$4:$CD$33,ROW(B151)-ROW(C148)-1,MATCH(C148,MatchOrdering!$A$3:$CD$3,0))))),""),"")</f>
        <v>CAR</v>
      </c>
      <c r="C151" s="53" t="str">
        <f ca="1">IF(LEN(C148)&gt;0,   IF(LEN(B151) &gt;0,CONCATENATE(B151," vs ",D151),""),"")</f>
        <v>CAR vs TB</v>
      </c>
      <c r="D151" s="49" t="str">
        <f ca="1">IF(LEN(C148)&gt;0,   IF(ROW(D151)-ROW(C148)-1&lt;=$L$1/2,INDIRECT(CONCATENATE("Teams!F",E151)),""),"")</f>
        <v>TB</v>
      </c>
      <c r="E151" s="6">
        <f ca="1">IF(LEN(C148)&gt;0,   IF(ROW(E151)-ROW(C148)-1&lt;=$L$1/2,INDIRECT(CONCATENATE("MatchOrdering!",CHAR(96+C148),($L$1 + 1) - (ROW(E151)-ROW(C148)-1) + 3)),""),"")</f>
        <v>21</v>
      </c>
      <c r="F151" s="60">
        <f t="shared" ref="F151:F164" ca="1" si="30">ROUNDDOWN(RANDBETWEEN(0,6),0)</f>
        <v>6</v>
      </c>
      <c r="G151" s="61">
        <f t="shared" ca="1" si="29"/>
        <v>0</v>
      </c>
      <c r="H151" s="49" t="str">
        <f t="shared" ref="H151:H164" ca="1" si="31">IF(OR(B151 = "BYESLOT",D151 = "BYESLOT"),"BYE", IF(AND(LEN(F151)&gt;0,LEN(G151)&gt;0),IF(F151=G151,"*TIE*",IF(F151&gt;G151,B151,D151)),""))</f>
        <v>CAR</v>
      </c>
    </row>
    <row r="152" spans="2:8" x14ac:dyDescent="0.25">
      <c r="B152" s="49" t="str">
        <f ca="1">IF(LEN(C148)&gt;0,   IF(ROW(B152)-ROW(C148)-1&lt;=$L$1/2,INDIRECT(CONCATENATE("Teams!F",CELL("contents",INDEX(MatchOrdering!$A$4:$CD$33,ROW(B152)-ROW(C148)-1,MATCH(C148,MatchOrdering!$A$3:$CD$3,0))))),""),"")</f>
        <v>CBJ</v>
      </c>
      <c r="C152" s="53" t="str">
        <f ca="1">IF(LEN(C148)&gt;0,   IF(LEN(B152) &gt;0,CONCATENATE(B152," vs ",D152),""),"")</f>
        <v>CBJ vs OTT</v>
      </c>
      <c r="D152" s="49" t="str">
        <f ca="1">IF(LEN(C148)&gt;0,   IF(ROW(D152)-ROW(C148)-1&lt;=$L$1/2,INDIRECT(CONCATENATE("Teams!F",E152)),""),"")</f>
        <v>OTT</v>
      </c>
      <c r="E152" s="6">
        <f ca="1">IF(LEN(C148)&gt;0,   IF(ROW(E152)-ROW(C148)-1&lt;=$L$1/2,INDIRECT(CONCATENATE("MatchOrdering!",CHAR(96+C148),($L$1 + 1) - (ROW(E152)-ROW(C148)-1) + 3)),""),"")</f>
        <v>20</v>
      </c>
      <c r="F152" s="60">
        <f t="shared" ca="1" si="30"/>
        <v>3</v>
      </c>
      <c r="G152" s="61">
        <f t="shared" ca="1" si="29"/>
        <v>2</v>
      </c>
      <c r="H152" s="49" t="str">
        <f t="shared" ca="1" si="31"/>
        <v>CBJ</v>
      </c>
    </row>
    <row r="153" spans="2:8" x14ac:dyDescent="0.25">
      <c r="B153" s="49" t="str">
        <f ca="1">IF(LEN(C148)&gt;0,   IF(ROW(B153)-ROW(C148)-1&lt;=$L$1/2,INDIRECT(CONCATENATE("Teams!F",CELL("contents",INDEX(MatchOrdering!$A$4:$CD$33,ROW(B153)-ROW(C148)-1,MATCH(C148,MatchOrdering!$A$3:$CD$3,0))))),""),"")</f>
        <v>NJD</v>
      </c>
      <c r="C153" s="53" t="str">
        <f ca="1">IF(LEN(C148)&gt;0,   IF(LEN(B153) &gt;0,CONCATENATE(B153," vs ",D153),""),"")</f>
        <v>NJD vs MON</v>
      </c>
      <c r="D153" s="49" t="str">
        <f ca="1">IF(LEN(C148)&gt;0,   IF(ROW(D153)-ROW(C148)-1&lt;=$L$1/2,INDIRECT(CONCATENATE("Teams!F",E153)),""),"")</f>
        <v>MON</v>
      </c>
      <c r="E153" s="6">
        <f ca="1">IF(LEN(C148)&gt;0,   IF(ROW(E153)-ROW(C148)-1&lt;=$L$1/2,INDIRECT(CONCATENATE("MatchOrdering!",CHAR(96+C148),($L$1 + 1) - (ROW(E153)-ROW(C148)-1) + 3)),""),"")</f>
        <v>19</v>
      </c>
      <c r="F153" s="60">
        <f t="shared" ca="1" si="30"/>
        <v>3</v>
      </c>
      <c r="G153" s="61">
        <f t="shared" ca="1" si="29"/>
        <v>1</v>
      </c>
      <c r="H153" s="49" t="str">
        <f t="shared" ca="1" si="31"/>
        <v>NJD</v>
      </c>
    </row>
    <row r="154" spans="2:8" x14ac:dyDescent="0.25">
      <c r="B154" s="49" t="str">
        <f ca="1">IF(LEN(C148)&gt;0,   IF(ROW(B154)-ROW(C148)-1&lt;=$L$1/2,INDIRECT(CONCATENATE("Teams!F",CELL("contents",INDEX(MatchOrdering!$A$4:$CD$33,ROW(B154)-ROW(C148)-1,MATCH(C148,MatchOrdering!$A$3:$CD$3,0))))),""),"")</f>
        <v>NYI</v>
      </c>
      <c r="C154" s="53" t="str">
        <f ca="1">IF(LEN(C148)&gt;0,   IF(LEN(B154) &gt;0,CONCATENATE(B154," vs ",D154),""),"")</f>
        <v>NYI vs FLA</v>
      </c>
      <c r="D154" s="49" t="str">
        <f ca="1">IF(LEN(C148)&gt;0,   IF(ROW(D154)-ROW(C148)-1&lt;=$L$1/2,INDIRECT(CONCATENATE("Teams!F",E154)),""),"")</f>
        <v>FLA</v>
      </c>
      <c r="E154" s="6">
        <f ca="1">IF(LEN(C148)&gt;0,   IF(ROW(E154)-ROW(C148)-1&lt;=$L$1/2,INDIRECT(CONCATENATE("MatchOrdering!",CHAR(96+C148),($L$1 + 1) - (ROW(E154)-ROW(C148)-1) + 3)),""),"")</f>
        <v>18</v>
      </c>
      <c r="F154" s="60">
        <f t="shared" ca="1" si="30"/>
        <v>5</v>
      </c>
      <c r="G154" s="61">
        <f t="shared" ca="1" si="29"/>
        <v>1</v>
      </c>
      <c r="H154" s="49" t="str">
        <f t="shared" ca="1" si="31"/>
        <v>NYI</v>
      </c>
    </row>
    <row r="155" spans="2:8" x14ac:dyDescent="0.25">
      <c r="B155" s="49" t="str">
        <f ca="1">IF(LEN(C148)&gt;0,   IF(ROW(B155)-ROW(C148)-1&lt;=$L$1/2,INDIRECT(CONCATENATE("Teams!F",CELL("contents",INDEX(MatchOrdering!$A$4:$CD$33,ROW(B155)-ROW(C148)-1,MATCH(C148,MatchOrdering!$A$3:$CD$3,0))))),""),"")</f>
        <v>NYR</v>
      </c>
      <c r="C155" s="53" t="str">
        <f ca="1">IF(LEN(C148)&gt;0,   IF(LEN(B155) &gt;0,CONCATENATE(B155," vs ",D155),""),"")</f>
        <v>NYR vs DET</v>
      </c>
      <c r="D155" s="49" t="str">
        <f ca="1">IF(LEN(C148)&gt;0,   IF(ROW(D155)-ROW(C148)-1&lt;=$L$1/2,INDIRECT(CONCATENATE("Teams!F",E155)),""),"")</f>
        <v>DET</v>
      </c>
      <c r="E155" s="6">
        <f ca="1">IF(LEN(C148)&gt;0,   IF(ROW(E155)-ROW(C148)-1&lt;=$L$1/2,INDIRECT(CONCATENATE("MatchOrdering!",CHAR(96+C148),($L$1 + 1) - (ROW(E155)-ROW(C148)-1) + 3)),""),"")</f>
        <v>17</v>
      </c>
      <c r="F155" s="60">
        <f t="shared" ca="1" si="30"/>
        <v>0</v>
      </c>
      <c r="G155" s="61">
        <f t="shared" ca="1" si="29"/>
        <v>6</v>
      </c>
      <c r="H155" s="49" t="str">
        <f t="shared" ca="1" si="31"/>
        <v>DET</v>
      </c>
    </row>
    <row r="156" spans="2:8" x14ac:dyDescent="0.25">
      <c r="B156" s="49" t="str">
        <f ca="1">IF(LEN(C148)&gt;0,   IF(ROW(B156)-ROW(C148)-1&lt;=$L$1/2,INDIRECT(CONCATENATE("Teams!F",CELL("contents",INDEX(MatchOrdering!$A$4:$CD$33,ROW(B156)-ROW(C148)-1,MATCH(C148,MatchOrdering!$A$3:$CD$3,0))))),""),"")</f>
        <v>PHI</v>
      </c>
      <c r="C156" s="53" t="str">
        <f ca="1">IF(LEN(C148)&gt;0,   IF(LEN(B156) &gt;0,CONCATENATE(B156," vs ",D156),""),"")</f>
        <v>PHI vs BUF</v>
      </c>
      <c r="D156" s="49" t="str">
        <f ca="1">IF(LEN(C148)&gt;0,   IF(ROW(D156)-ROW(C148)-1&lt;=$L$1/2,INDIRECT(CONCATENATE("Teams!F",E156)),""),"")</f>
        <v>BUF</v>
      </c>
      <c r="E156" s="6">
        <f ca="1">IF(LEN(C148)&gt;0,   IF(ROW(E156)-ROW(C148)-1&lt;=$L$1/2,INDIRECT(CONCATENATE("MatchOrdering!",CHAR(96+C148),($L$1 + 1) - (ROW(E156)-ROW(C148)-1) + 3)),""),"")</f>
        <v>16</v>
      </c>
      <c r="F156" s="60">
        <f t="shared" ca="1" si="30"/>
        <v>2</v>
      </c>
      <c r="G156" s="61">
        <f t="shared" ca="1" si="29"/>
        <v>5</v>
      </c>
      <c r="H156" s="49" t="str">
        <f t="shared" ca="1" si="31"/>
        <v>BUF</v>
      </c>
    </row>
    <row r="157" spans="2:8" x14ac:dyDescent="0.25">
      <c r="B157" s="49" t="str">
        <f ca="1">IF(LEN(C148)&gt;0,   IF(ROW(B157)-ROW(C148)-1&lt;=$L$1/2,INDIRECT(CONCATENATE("Teams!F",CELL("contents",INDEX(MatchOrdering!$A$4:$CD$33,ROW(B157)-ROW(C148)-1,MATCH(C148,MatchOrdering!$A$3:$CD$3,0))))),""),"")</f>
        <v>PIT</v>
      </c>
      <c r="C157" s="53" t="str">
        <f ca="1">IF(LEN(C148)&gt;0,   IF(LEN(B157) &gt;0,CONCATENATE(B157," vs ",D157),""),"")</f>
        <v>PIT vs BOS</v>
      </c>
      <c r="D157" s="49" t="str">
        <f ca="1">IF(LEN(C148)&gt;0,   IF(ROW(D157)-ROW(C148)-1&lt;=$L$1/2,INDIRECT(CONCATENATE("Teams!F",E157)),""),"")</f>
        <v>BOS</v>
      </c>
      <c r="E157" s="6">
        <f ca="1">IF(LEN(C148)&gt;0,   IF(ROW(E157)-ROW(C148)-1&lt;=$L$1/2,INDIRECT(CONCATENATE("MatchOrdering!",CHAR(96+C148),($L$1 + 1) - (ROW(E157)-ROW(C148)-1) + 3)),""),"")</f>
        <v>15</v>
      </c>
      <c r="F157" s="60">
        <f t="shared" ca="1" si="30"/>
        <v>6</v>
      </c>
      <c r="G157" s="61">
        <f t="shared" ca="1" si="29"/>
        <v>1</v>
      </c>
      <c r="H157" s="49" t="str">
        <f t="shared" ca="1" si="31"/>
        <v>PIT</v>
      </c>
    </row>
    <row r="158" spans="2:8" x14ac:dyDescent="0.25">
      <c r="B158" s="49" t="str">
        <f ca="1">IF(LEN(C148)&gt;0,   IF(ROW(B158)-ROW(C148)-1&lt;=$L$1/2,INDIRECT(CONCATENATE("Teams!F",CELL("contents",INDEX(MatchOrdering!$A$4:$CD$33,ROW(B158)-ROW(C148)-1,MATCH(C148,MatchOrdering!$A$3:$CD$3,0))))),""),"")</f>
        <v>WAS</v>
      </c>
      <c r="C158" s="53" t="str">
        <f ca="1">IF(LEN(C148)&gt;0,   IF(LEN(B158) &gt;0,CONCATENATE(B158," vs ",D158),""),"")</f>
        <v>WAS vs WIN</v>
      </c>
      <c r="D158" s="49" t="str">
        <f ca="1">IF(LEN(C148)&gt;0,   IF(ROW(D158)-ROW(C148)-1&lt;=$L$1/2,INDIRECT(CONCATENATE("Teams!F",E158)),""),"")</f>
        <v>WIN</v>
      </c>
      <c r="E158" s="6">
        <f ca="1">IF(LEN(C148)&gt;0,   IF(ROW(E158)-ROW(C148)-1&lt;=$L$1/2,INDIRECT(CONCATENATE("MatchOrdering!",CHAR(96+C148),($L$1 + 1) - (ROW(E158)-ROW(C148)-1) + 3)),""),"")</f>
        <v>14</v>
      </c>
      <c r="F158" s="60">
        <f t="shared" ca="1" si="30"/>
        <v>5</v>
      </c>
      <c r="G158" s="61">
        <f t="shared" ca="1" si="29"/>
        <v>0</v>
      </c>
      <c r="H158" s="49" t="str">
        <f t="shared" ca="1" si="31"/>
        <v>WAS</v>
      </c>
    </row>
    <row r="159" spans="2:8" x14ac:dyDescent="0.25">
      <c r="B159" s="49" t="str">
        <f ca="1">IF(LEN(C148)&gt;0,   IF(ROW(B159)-ROW(C148)-1&lt;=$L$1/2,INDIRECT(CONCATENATE("Teams!F",CELL("contents",INDEX(MatchOrdering!$A$4:$CD$33,ROW(B159)-ROW(C148)-1,MATCH(C148,MatchOrdering!$A$3:$CD$3,0))))),""),"")</f>
        <v>CGY</v>
      </c>
      <c r="C159" s="53" t="str">
        <f ca="1">IF(LEN(C148)&gt;0,   IF(LEN(B159) &gt;0,CONCATENATE(B159," vs ",D159),""),"")</f>
        <v>CGY vs STL</v>
      </c>
      <c r="D159" s="49" t="str">
        <f ca="1">IF(LEN(C148)&gt;0,   IF(ROW(D159)-ROW(C148)-1&lt;=$L$1/2,INDIRECT(CONCATENATE("Teams!F",E159)),""),"")</f>
        <v>STL</v>
      </c>
      <c r="E159" s="6">
        <f ca="1">IF(LEN(C148)&gt;0,   IF(ROW(E159)-ROW(C148)-1&lt;=$L$1/2,INDIRECT(CONCATENATE("MatchOrdering!",CHAR(96+C148),($L$1 + 1) - (ROW(E159)-ROW(C148)-1) + 3)),""),"")</f>
        <v>13</v>
      </c>
      <c r="F159" s="60">
        <f t="shared" ca="1" si="30"/>
        <v>5</v>
      </c>
      <c r="G159" s="61">
        <f t="shared" ca="1" si="29"/>
        <v>6</v>
      </c>
      <c r="H159" s="49" t="str">
        <f t="shared" ca="1" si="31"/>
        <v>STL</v>
      </c>
    </row>
    <row r="160" spans="2:8" x14ac:dyDescent="0.25">
      <c r="B160" s="49" t="str">
        <f ca="1">IF(LEN(C148)&gt;0,   IF(ROW(B160)-ROW(C148)-1&lt;=$L$1/2,INDIRECT(CONCATENATE("Teams!F",CELL("contents",INDEX(MatchOrdering!$A$4:$CD$33,ROW(B160)-ROW(C148)-1,MATCH(C148,MatchOrdering!$A$3:$CD$3,0))))),""),"")</f>
        <v>EDM</v>
      </c>
      <c r="C160" s="53" t="str">
        <f ca="1">IF(LEN(C148)&gt;0,   IF(LEN(B160) &gt;0,CONCATENATE(B160," vs ",D160),""),"")</f>
        <v>EDM vs NAS</v>
      </c>
      <c r="D160" s="49" t="str">
        <f ca="1">IF(LEN(C148)&gt;0,   IF(ROW(D160)-ROW(C148)-1&lt;=$L$1/2,INDIRECT(CONCATENATE("Teams!F",E160)),""),"")</f>
        <v>NAS</v>
      </c>
      <c r="E160" s="6">
        <f ca="1">IF(LEN(C148)&gt;0,   IF(ROW(E160)-ROW(C148)-1&lt;=$L$1/2,INDIRECT(CONCATENATE("MatchOrdering!",CHAR(96+C148),($L$1 + 1) - (ROW(E160)-ROW(C148)-1) + 3)),""),"")</f>
        <v>12</v>
      </c>
      <c r="F160" s="60">
        <f t="shared" ca="1" si="30"/>
        <v>5</v>
      </c>
      <c r="G160" s="61">
        <f t="shared" ca="1" si="29"/>
        <v>6</v>
      </c>
      <c r="H160" s="49" t="str">
        <f t="shared" ca="1" si="31"/>
        <v>NAS</v>
      </c>
    </row>
    <row r="161" spans="2:8" x14ac:dyDescent="0.25">
      <c r="B161" s="49" t="str">
        <f ca="1">IF(LEN(C148)&gt;0,   IF(ROW(B161)-ROW(C148)-1&lt;=$L$1/2,INDIRECT(CONCATENATE("Teams!F",CELL("contents",INDEX(MatchOrdering!$A$4:$CD$33,ROW(B161)-ROW(C148)-1,MATCH(C148,MatchOrdering!$A$3:$CD$3,0))))),""),"")</f>
        <v>LAK</v>
      </c>
      <c r="C161" s="53" t="str">
        <f ca="1">IF(LEN(C148)&gt;0,   IF(LEN(B161) &gt;0,CONCATENATE(B161," vs ",D161),""),"")</f>
        <v>LAK vs MIN</v>
      </c>
      <c r="D161" s="49" t="str">
        <f ca="1">IF(LEN(C148)&gt;0,   IF(ROW(D161)-ROW(C148)-1&lt;=$L$1/2,INDIRECT(CONCATENATE("Teams!F",E161)),""),"")</f>
        <v>MIN</v>
      </c>
      <c r="E161" s="6">
        <f ca="1">IF(LEN(C148)&gt;0,   IF(ROW(E161)-ROW(C148)-1&lt;=$L$1/2,INDIRECT(CONCATENATE("MatchOrdering!",CHAR(96+C148),($L$1 + 1) - (ROW(E161)-ROW(C148)-1) + 3)),""),"")</f>
        <v>11</v>
      </c>
      <c r="F161" s="60">
        <f t="shared" ca="1" si="30"/>
        <v>4</v>
      </c>
      <c r="G161" s="61">
        <f t="shared" ca="1" si="29"/>
        <v>6</v>
      </c>
      <c r="H161" s="49" t="str">
        <f t="shared" ca="1" si="31"/>
        <v>MIN</v>
      </c>
    </row>
    <row r="162" spans="2:8" x14ac:dyDescent="0.25">
      <c r="B162" s="49" t="str">
        <f ca="1">IF(LEN(C148)&gt;0,   IF(ROW(B162)-ROW(C148)-1&lt;=$L$1/2,INDIRECT(CONCATENATE("Teams!F",CELL("contents",INDEX(MatchOrdering!$A$4:$CD$33,ROW(B162)-ROW(C148)-1,MATCH(C148,MatchOrdering!$A$3:$CD$3,0))))),""),"")</f>
        <v>ARI</v>
      </c>
      <c r="C162" s="53" t="str">
        <f ca="1">IF(LEN(C148)&gt;0,   IF(LEN(B162) &gt;0,CONCATENATE(B162," vs ",D162),""),"")</f>
        <v>ARI vs DAL</v>
      </c>
      <c r="D162" s="49" t="str">
        <f ca="1">IF(LEN(C148)&gt;0,   IF(ROW(D162)-ROW(C148)-1&lt;=$L$1/2,INDIRECT(CONCATENATE("Teams!F",E162)),""),"")</f>
        <v>DAL</v>
      </c>
      <c r="E162" s="6">
        <f ca="1">IF(LEN(C148)&gt;0,   IF(ROW(E162)-ROW(C148)-1&lt;=$L$1/2,INDIRECT(CONCATENATE("MatchOrdering!",CHAR(96+C148),($L$1 + 1) - (ROW(E162)-ROW(C148)-1) + 3)),""),"")</f>
        <v>10</v>
      </c>
      <c r="F162" s="60">
        <f t="shared" ca="1" si="30"/>
        <v>1</v>
      </c>
      <c r="G162" s="61">
        <f t="shared" ca="1" si="29"/>
        <v>1</v>
      </c>
      <c r="H162" s="49" t="str">
        <f t="shared" ca="1" si="31"/>
        <v>*TIE*</v>
      </c>
    </row>
    <row r="163" spans="2:8" x14ac:dyDescent="0.25">
      <c r="B163" s="49" t="str">
        <f ca="1">IF(LEN(C148)&gt;0,   IF(ROW(B163)-ROW(C148)-1&lt;=$L$1/2,INDIRECT(CONCATENATE("Teams!F",CELL("contents",INDEX(MatchOrdering!$A$4:$CD$33,ROW(B163)-ROW(C148)-1,MATCH(C148,MatchOrdering!$A$3:$CD$3,0))))),""),"")</f>
        <v>SJS</v>
      </c>
      <c r="C163" s="53" t="str">
        <f ca="1">IF(LEN(C148)&gt;0,   IF(LEN(B163) &gt;0,CONCATENATE(B163," vs ",D163),""),"")</f>
        <v>SJS vs COL</v>
      </c>
      <c r="D163" s="49" t="str">
        <f ca="1">IF(LEN(C148)&gt;0,   IF(ROW(D163)-ROW(C148)-1&lt;=$L$1/2,INDIRECT(CONCATENATE("Teams!F",E163)),""),"")</f>
        <v>COL</v>
      </c>
      <c r="E163" s="6">
        <f ca="1">IF(LEN(C148)&gt;0,   IF(ROW(E163)-ROW(C148)-1&lt;=$L$1/2,INDIRECT(CONCATENATE("MatchOrdering!",CHAR(96+C148),($L$1 + 1) - (ROW(E163)-ROW(C148)-1) + 3)),""),"")</f>
        <v>9</v>
      </c>
      <c r="F163" s="60">
        <f t="shared" ca="1" si="30"/>
        <v>2</v>
      </c>
      <c r="G163" s="61">
        <f t="shared" ca="1" si="29"/>
        <v>2</v>
      </c>
      <c r="H163" s="49" t="str">
        <f t="shared" ca="1" si="31"/>
        <v>*TIE*</v>
      </c>
    </row>
    <row r="164" spans="2:8" ht="15.75" thickBot="1" x14ac:dyDescent="0.3">
      <c r="B164" s="49" t="str">
        <f ca="1">IF(LEN(C148)&gt;0,   IF(ROW(B164)-ROW(C148)-1&lt;=$L$1/2,INDIRECT(CONCATENATE("Teams!F",CELL("contents",INDEX(MatchOrdering!$A$4:$CD$33,ROW(B164)-ROW(C148)-1,MATCH(C148,MatchOrdering!$A$3:$CD$3,0))))),""),"")</f>
        <v>VAN</v>
      </c>
      <c r="C164" s="53" t="str">
        <f ca="1">IF(LEN(C148)&gt;0,   IF(LEN(B164) &gt;0,CONCATENATE(B164," vs ",D164),""),"")</f>
        <v>VAN vs CHI</v>
      </c>
      <c r="D164" s="49" t="str">
        <f ca="1">IF(LEN(C148)&gt;0,   IF(ROW(D164)-ROW(C148)-1&lt;=$L$1/2,INDIRECT(CONCATENATE("Teams!F",E164)),""),"")</f>
        <v>CHI</v>
      </c>
      <c r="E164" s="6">
        <f ca="1">IF(LEN(C148)&gt;0,   IF(ROW(E164)-ROW(C148)-1&lt;=$L$1/2,INDIRECT(CONCATENATE("MatchOrdering!",CHAR(96+C148),($L$1 + 1) - (ROW(E164)-ROW(C148)-1) + 3)),""),"")</f>
        <v>8</v>
      </c>
      <c r="F164" s="62">
        <f t="shared" ca="1" si="30"/>
        <v>0</v>
      </c>
      <c r="G164" s="63">
        <f t="shared" ca="1" si="29"/>
        <v>3</v>
      </c>
      <c r="H164" s="49" t="str">
        <f t="shared" ca="1" si="31"/>
        <v>CHI</v>
      </c>
    </row>
    <row r="166" spans="2:8" ht="18.75" x14ac:dyDescent="0.3">
      <c r="C166" s="51">
        <f>IF(LEN(C148)&lt;1,"",IF(C148+1 &lt; $L$2,C148+1,""))</f>
        <v>10</v>
      </c>
      <c r="D166" s="50"/>
      <c r="E166" s="50"/>
      <c r="F166" s="65" t="str">
        <f>IF(LEN(C166)&gt;0,"Scores","")</f>
        <v>Scores</v>
      </c>
      <c r="G166" s="65"/>
      <c r="H166" s="6"/>
    </row>
    <row r="167" spans="2:8" ht="16.5" thickBot="1" x14ac:dyDescent="0.3">
      <c r="B167" s="48" t="str">
        <f>IF(LEN(C166)&gt;0,"-","")</f>
        <v>-</v>
      </c>
      <c r="C167" s="52" t="str">
        <f>IF(LEN(C166)&gt;0,"Away          -          Home","")</f>
        <v>Away          -          Home</v>
      </c>
      <c r="D167" s="48" t="str">
        <f>IF(LEN(C166)&gt;0,"-","")</f>
        <v>-</v>
      </c>
      <c r="E167" s="6" t="str">
        <f>IF(LEN(C166)&gt;0,"-","")</f>
        <v>-</v>
      </c>
      <c r="F167" s="48" t="str">
        <f>IF(LEN(F166)&gt;0,"H","")</f>
        <v>H</v>
      </c>
      <c r="G167" s="48" t="str">
        <f>IF(LEN(F166)&gt;0,"A","")</f>
        <v>A</v>
      </c>
      <c r="H167" s="49" t="s">
        <v>267</v>
      </c>
    </row>
    <row r="168" spans="2:8" x14ac:dyDescent="0.25">
      <c r="B168" s="49" t="str">
        <f ca="1">IF(LEN(C166)&gt;0,   IF(ROW(B168)-ROW(C166)-1&lt;=$L$1/2,INDIRECT(CONCATENATE("Teams!F",CELL("contents",INDEX(MatchOrdering!$A$4:$CD$33,ROW(B168)-ROW(C166)-1,MATCH(C166,MatchOrdering!$A$3:$CD$3,0))))),""),"")</f>
        <v>ANA</v>
      </c>
      <c r="C168" s="53" t="str">
        <f ca="1">IF(LEN(C166)&gt;0,   IF(LEN(B168) &gt;0,CONCATENATE(B168," vs ",D168),""),"")</f>
        <v>ANA vs TB</v>
      </c>
      <c r="D168" s="49" t="str">
        <f ca="1">IF(LEN(C166)&gt;0,   IF(ROW(D168)-ROW(C166)-1&lt;=$L$1/2,INDIRECT(CONCATENATE("Teams!F",E168)),""),"")</f>
        <v>TB</v>
      </c>
      <c r="E168" s="6">
        <f ca="1">IF(LEN(C166)&gt;0,   IF(ROW(E168)-ROW(C166)-1&lt;=$L$1/2,INDIRECT(CONCATENATE("MatchOrdering!",CHAR(96+C166),($L$1 + 1) - (ROW(E168)-ROW(C166)-1) + 3)),""),"")</f>
        <v>21</v>
      </c>
      <c r="F168" s="58">
        <f ca="1">ROUNDDOWN(RANDBETWEEN(0,6),0)</f>
        <v>0</v>
      </c>
      <c r="G168" s="59">
        <f t="shared" ref="G168:G182" ca="1" si="32">ROUNDDOWN(RANDBETWEEN(0,6),0)</f>
        <v>3</v>
      </c>
      <c r="H168" s="49" t="str">
        <f ca="1">IF(OR(B168 = "BYESLOT",D168 = "BYESLOT"),"BYE", IF(AND(LEN(F168)&gt;0,LEN(G168)&gt;0),IF(F168=G168,"*TIE*",IF(F168&gt;G168,B168,D168)),""))</f>
        <v>TB</v>
      </c>
    </row>
    <row r="169" spans="2:8" x14ac:dyDescent="0.25">
      <c r="B169" s="49" t="str">
        <f ca="1">IF(LEN(C166)&gt;0,   IF(ROW(B169)-ROW(C166)-1&lt;=$L$1/2,INDIRECT(CONCATENATE("Teams!F",CELL("contents",INDEX(MatchOrdering!$A$4:$CD$33,ROW(B169)-ROW(C166)-1,MATCH(C166,MatchOrdering!$A$3:$CD$3,0))))),""),"")</f>
        <v>TOR</v>
      </c>
      <c r="C169" s="53" t="str">
        <f ca="1">IF(LEN(C166)&gt;0,   IF(LEN(B169) &gt;0,CONCATENATE(B169," vs ",D169),""),"")</f>
        <v>TOR vs OTT</v>
      </c>
      <c r="D169" s="49" t="str">
        <f ca="1">IF(LEN(C166)&gt;0,   IF(ROW(D169)-ROW(C166)-1&lt;=$L$1/2,INDIRECT(CONCATENATE("Teams!F",E169)),""),"")</f>
        <v>OTT</v>
      </c>
      <c r="E169" s="6">
        <f ca="1">IF(LEN(C166)&gt;0,   IF(ROW(E169)-ROW(C166)-1&lt;=$L$1/2,INDIRECT(CONCATENATE("MatchOrdering!",CHAR(96+C166),($L$1 + 1) - (ROW(E169)-ROW(C166)-1) + 3)),""),"")</f>
        <v>20</v>
      </c>
      <c r="F169" s="60">
        <f t="shared" ref="F169:F182" ca="1" si="33">ROUNDDOWN(RANDBETWEEN(0,6),0)</f>
        <v>3</v>
      </c>
      <c r="G169" s="61">
        <f t="shared" ca="1" si="32"/>
        <v>4</v>
      </c>
      <c r="H169" s="49" t="str">
        <f t="shared" ref="H169:H182" ca="1" si="34">IF(OR(B169 = "BYESLOT",D169 = "BYESLOT"),"BYE", IF(AND(LEN(F169)&gt;0,LEN(G169)&gt;0),IF(F169=G169,"*TIE*",IF(F169&gt;G169,B169,D169)),""))</f>
        <v>OTT</v>
      </c>
    </row>
    <row r="170" spans="2:8" x14ac:dyDescent="0.25">
      <c r="B170" s="49" t="str">
        <f ca="1">IF(LEN(C166)&gt;0,   IF(ROW(B170)-ROW(C166)-1&lt;=$L$1/2,INDIRECT(CONCATENATE("Teams!F",CELL("contents",INDEX(MatchOrdering!$A$4:$CD$33,ROW(B170)-ROW(C166)-1,MATCH(C166,MatchOrdering!$A$3:$CD$3,0))))),""),"")</f>
        <v>CAR</v>
      </c>
      <c r="C170" s="53" t="str">
        <f ca="1">IF(LEN(C166)&gt;0,   IF(LEN(B170) &gt;0,CONCATENATE(B170," vs ",D170),""),"")</f>
        <v>CAR vs MON</v>
      </c>
      <c r="D170" s="49" t="str">
        <f ca="1">IF(LEN(C166)&gt;0,   IF(ROW(D170)-ROW(C166)-1&lt;=$L$1/2,INDIRECT(CONCATENATE("Teams!F",E170)),""),"")</f>
        <v>MON</v>
      </c>
      <c r="E170" s="6">
        <f ca="1">IF(LEN(C166)&gt;0,   IF(ROW(E170)-ROW(C166)-1&lt;=$L$1/2,INDIRECT(CONCATENATE("MatchOrdering!",CHAR(96+C166),($L$1 + 1) - (ROW(E170)-ROW(C166)-1) + 3)),""),"")</f>
        <v>19</v>
      </c>
      <c r="F170" s="60">
        <f t="shared" ca="1" si="33"/>
        <v>6</v>
      </c>
      <c r="G170" s="61">
        <f t="shared" ca="1" si="32"/>
        <v>5</v>
      </c>
      <c r="H170" s="49" t="str">
        <f t="shared" ca="1" si="34"/>
        <v>CAR</v>
      </c>
    </row>
    <row r="171" spans="2:8" x14ac:dyDescent="0.25">
      <c r="B171" s="49" t="str">
        <f ca="1">IF(LEN(C166)&gt;0,   IF(ROW(B171)-ROW(C166)-1&lt;=$L$1/2,INDIRECT(CONCATENATE("Teams!F",CELL("contents",INDEX(MatchOrdering!$A$4:$CD$33,ROW(B171)-ROW(C166)-1,MATCH(C166,MatchOrdering!$A$3:$CD$3,0))))),""),"")</f>
        <v>CBJ</v>
      </c>
      <c r="C171" s="53" t="str">
        <f ca="1">IF(LEN(C166)&gt;0,   IF(LEN(B171) &gt;0,CONCATENATE(B171," vs ",D171),""),"")</f>
        <v>CBJ vs FLA</v>
      </c>
      <c r="D171" s="49" t="str">
        <f ca="1">IF(LEN(C166)&gt;0,   IF(ROW(D171)-ROW(C166)-1&lt;=$L$1/2,INDIRECT(CONCATENATE("Teams!F",E171)),""),"")</f>
        <v>FLA</v>
      </c>
      <c r="E171" s="6">
        <f ca="1">IF(LEN(C166)&gt;0,   IF(ROW(E171)-ROW(C166)-1&lt;=$L$1/2,INDIRECT(CONCATENATE("MatchOrdering!",CHAR(96+C166),($L$1 + 1) - (ROW(E171)-ROW(C166)-1) + 3)),""),"")</f>
        <v>18</v>
      </c>
      <c r="F171" s="60">
        <f t="shared" ca="1" si="33"/>
        <v>2</v>
      </c>
      <c r="G171" s="61">
        <f t="shared" ca="1" si="32"/>
        <v>1</v>
      </c>
      <c r="H171" s="49" t="str">
        <f t="shared" ca="1" si="34"/>
        <v>CBJ</v>
      </c>
    </row>
    <row r="172" spans="2:8" x14ac:dyDescent="0.25">
      <c r="B172" s="49" t="str">
        <f ca="1">IF(LEN(C166)&gt;0,   IF(ROW(B172)-ROW(C166)-1&lt;=$L$1/2,INDIRECT(CONCATENATE("Teams!F",CELL("contents",INDEX(MatchOrdering!$A$4:$CD$33,ROW(B172)-ROW(C166)-1,MATCH(C166,MatchOrdering!$A$3:$CD$3,0))))),""),"")</f>
        <v>NJD</v>
      </c>
      <c r="C172" s="53" t="str">
        <f ca="1">IF(LEN(C166)&gt;0,   IF(LEN(B172) &gt;0,CONCATENATE(B172," vs ",D172),""),"")</f>
        <v>NJD vs DET</v>
      </c>
      <c r="D172" s="49" t="str">
        <f ca="1">IF(LEN(C166)&gt;0,   IF(ROW(D172)-ROW(C166)-1&lt;=$L$1/2,INDIRECT(CONCATENATE("Teams!F",E172)),""),"")</f>
        <v>DET</v>
      </c>
      <c r="E172" s="6">
        <f ca="1">IF(LEN(C166)&gt;0,   IF(ROW(E172)-ROW(C166)-1&lt;=$L$1/2,INDIRECT(CONCATENATE("MatchOrdering!",CHAR(96+C166),($L$1 + 1) - (ROW(E172)-ROW(C166)-1) + 3)),""),"")</f>
        <v>17</v>
      </c>
      <c r="F172" s="60">
        <f t="shared" ca="1" si="33"/>
        <v>5</v>
      </c>
      <c r="G172" s="61">
        <f t="shared" ca="1" si="32"/>
        <v>1</v>
      </c>
      <c r="H172" s="49" t="str">
        <f t="shared" ca="1" si="34"/>
        <v>NJD</v>
      </c>
    </row>
    <row r="173" spans="2:8" x14ac:dyDescent="0.25">
      <c r="B173" s="49" t="str">
        <f ca="1">IF(LEN(C166)&gt;0,   IF(ROW(B173)-ROW(C166)-1&lt;=$L$1/2,INDIRECT(CONCATENATE("Teams!F",CELL("contents",INDEX(MatchOrdering!$A$4:$CD$33,ROW(B173)-ROW(C166)-1,MATCH(C166,MatchOrdering!$A$3:$CD$3,0))))),""),"")</f>
        <v>NYI</v>
      </c>
      <c r="C173" s="53" t="str">
        <f ca="1">IF(LEN(C166)&gt;0,   IF(LEN(B173) &gt;0,CONCATENATE(B173," vs ",D173),""),"")</f>
        <v>NYI vs BUF</v>
      </c>
      <c r="D173" s="49" t="str">
        <f ca="1">IF(LEN(C166)&gt;0,   IF(ROW(D173)-ROW(C166)-1&lt;=$L$1/2,INDIRECT(CONCATENATE("Teams!F",E173)),""),"")</f>
        <v>BUF</v>
      </c>
      <c r="E173" s="6">
        <f ca="1">IF(LEN(C166)&gt;0,   IF(ROW(E173)-ROW(C166)-1&lt;=$L$1/2,INDIRECT(CONCATENATE("MatchOrdering!",CHAR(96+C166),($L$1 + 1) - (ROW(E173)-ROW(C166)-1) + 3)),""),"")</f>
        <v>16</v>
      </c>
      <c r="F173" s="60">
        <f t="shared" ca="1" si="33"/>
        <v>4</v>
      </c>
      <c r="G173" s="61">
        <f t="shared" ca="1" si="32"/>
        <v>4</v>
      </c>
      <c r="H173" s="49" t="str">
        <f t="shared" ca="1" si="34"/>
        <v>*TIE*</v>
      </c>
    </row>
    <row r="174" spans="2:8" x14ac:dyDescent="0.25">
      <c r="B174" s="49" t="str">
        <f ca="1">IF(LEN(C166)&gt;0,   IF(ROW(B174)-ROW(C166)-1&lt;=$L$1/2,INDIRECT(CONCATENATE("Teams!F",CELL("contents",INDEX(MatchOrdering!$A$4:$CD$33,ROW(B174)-ROW(C166)-1,MATCH(C166,MatchOrdering!$A$3:$CD$3,0))))),""),"")</f>
        <v>NYR</v>
      </c>
      <c r="C174" s="53" t="str">
        <f ca="1">IF(LEN(C166)&gt;0,   IF(LEN(B174) &gt;0,CONCATENATE(B174," vs ",D174),""),"")</f>
        <v>NYR vs BOS</v>
      </c>
      <c r="D174" s="49" t="str">
        <f ca="1">IF(LEN(C166)&gt;0,   IF(ROW(D174)-ROW(C166)-1&lt;=$L$1/2,INDIRECT(CONCATENATE("Teams!F",E174)),""),"")</f>
        <v>BOS</v>
      </c>
      <c r="E174" s="6">
        <f ca="1">IF(LEN(C166)&gt;0,   IF(ROW(E174)-ROW(C166)-1&lt;=$L$1/2,INDIRECT(CONCATENATE("MatchOrdering!",CHAR(96+C166),($L$1 + 1) - (ROW(E174)-ROW(C166)-1) + 3)),""),"")</f>
        <v>15</v>
      </c>
      <c r="F174" s="60">
        <f t="shared" ca="1" si="33"/>
        <v>6</v>
      </c>
      <c r="G174" s="61">
        <f t="shared" ca="1" si="32"/>
        <v>2</v>
      </c>
      <c r="H174" s="49" t="str">
        <f t="shared" ca="1" si="34"/>
        <v>NYR</v>
      </c>
    </row>
    <row r="175" spans="2:8" x14ac:dyDescent="0.25">
      <c r="B175" s="49" t="str">
        <f ca="1">IF(LEN(C166)&gt;0,   IF(ROW(B175)-ROW(C166)-1&lt;=$L$1/2,INDIRECT(CONCATENATE("Teams!F",CELL("contents",INDEX(MatchOrdering!$A$4:$CD$33,ROW(B175)-ROW(C166)-1,MATCH(C166,MatchOrdering!$A$3:$CD$3,0))))),""),"")</f>
        <v>PHI</v>
      </c>
      <c r="C175" s="53" t="str">
        <f ca="1">IF(LEN(C166)&gt;0,   IF(LEN(B175) &gt;0,CONCATENATE(B175," vs ",D175),""),"")</f>
        <v>PHI vs WIN</v>
      </c>
      <c r="D175" s="49" t="str">
        <f ca="1">IF(LEN(C166)&gt;0,   IF(ROW(D175)-ROW(C166)-1&lt;=$L$1/2,INDIRECT(CONCATENATE("Teams!F",E175)),""),"")</f>
        <v>WIN</v>
      </c>
      <c r="E175" s="6">
        <f ca="1">IF(LEN(C166)&gt;0,   IF(ROW(E175)-ROW(C166)-1&lt;=$L$1/2,INDIRECT(CONCATENATE("MatchOrdering!",CHAR(96+C166),($L$1 + 1) - (ROW(E175)-ROW(C166)-1) + 3)),""),"")</f>
        <v>14</v>
      </c>
      <c r="F175" s="60">
        <f t="shared" ca="1" si="33"/>
        <v>3</v>
      </c>
      <c r="G175" s="61">
        <f t="shared" ca="1" si="32"/>
        <v>5</v>
      </c>
      <c r="H175" s="49" t="str">
        <f t="shared" ca="1" si="34"/>
        <v>WIN</v>
      </c>
    </row>
    <row r="176" spans="2:8" x14ac:dyDescent="0.25">
      <c r="B176" s="49" t="str">
        <f ca="1">IF(LEN(C166)&gt;0,   IF(ROW(B176)-ROW(C166)-1&lt;=$L$1/2,INDIRECT(CONCATENATE("Teams!F",CELL("contents",INDEX(MatchOrdering!$A$4:$CD$33,ROW(B176)-ROW(C166)-1,MATCH(C166,MatchOrdering!$A$3:$CD$3,0))))),""),"")</f>
        <v>PIT</v>
      </c>
      <c r="C176" s="53" t="str">
        <f ca="1">IF(LEN(C166)&gt;0,   IF(LEN(B176) &gt;0,CONCATENATE(B176," vs ",D176),""),"")</f>
        <v>PIT vs STL</v>
      </c>
      <c r="D176" s="49" t="str">
        <f ca="1">IF(LEN(C166)&gt;0,   IF(ROW(D176)-ROW(C166)-1&lt;=$L$1/2,INDIRECT(CONCATENATE("Teams!F",E176)),""),"")</f>
        <v>STL</v>
      </c>
      <c r="E176" s="6">
        <f ca="1">IF(LEN(C166)&gt;0,   IF(ROW(E176)-ROW(C166)-1&lt;=$L$1/2,INDIRECT(CONCATENATE("MatchOrdering!",CHAR(96+C166),($L$1 + 1) - (ROW(E176)-ROW(C166)-1) + 3)),""),"")</f>
        <v>13</v>
      </c>
      <c r="F176" s="60">
        <f t="shared" ca="1" si="33"/>
        <v>4</v>
      </c>
      <c r="G176" s="61">
        <f t="shared" ca="1" si="32"/>
        <v>2</v>
      </c>
      <c r="H176" s="49" t="str">
        <f t="shared" ca="1" si="34"/>
        <v>PIT</v>
      </c>
    </row>
    <row r="177" spans="2:8" x14ac:dyDescent="0.25">
      <c r="B177" s="49" t="str">
        <f ca="1">IF(LEN(C166)&gt;0,   IF(ROW(B177)-ROW(C166)-1&lt;=$L$1/2,INDIRECT(CONCATENATE("Teams!F",CELL("contents",INDEX(MatchOrdering!$A$4:$CD$33,ROW(B177)-ROW(C166)-1,MATCH(C166,MatchOrdering!$A$3:$CD$3,0))))),""),"")</f>
        <v>WAS</v>
      </c>
      <c r="C177" s="53" t="str">
        <f ca="1">IF(LEN(C166)&gt;0,   IF(LEN(B177) &gt;0,CONCATENATE(B177," vs ",D177),""),"")</f>
        <v>WAS vs NAS</v>
      </c>
      <c r="D177" s="49" t="str">
        <f ca="1">IF(LEN(C166)&gt;0,   IF(ROW(D177)-ROW(C166)-1&lt;=$L$1/2,INDIRECT(CONCATENATE("Teams!F",E177)),""),"")</f>
        <v>NAS</v>
      </c>
      <c r="E177" s="6">
        <f ca="1">IF(LEN(C166)&gt;0,   IF(ROW(E177)-ROW(C166)-1&lt;=$L$1/2,INDIRECT(CONCATENATE("MatchOrdering!",CHAR(96+C166),($L$1 + 1) - (ROW(E177)-ROW(C166)-1) + 3)),""),"")</f>
        <v>12</v>
      </c>
      <c r="F177" s="60">
        <f t="shared" ca="1" si="33"/>
        <v>4</v>
      </c>
      <c r="G177" s="61">
        <f t="shared" ca="1" si="32"/>
        <v>6</v>
      </c>
      <c r="H177" s="49" t="str">
        <f t="shared" ca="1" si="34"/>
        <v>NAS</v>
      </c>
    </row>
    <row r="178" spans="2:8" x14ac:dyDescent="0.25">
      <c r="B178" s="49" t="str">
        <f ca="1">IF(LEN(C166)&gt;0,   IF(ROW(B178)-ROW(C166)-1&lt;=$L$1/2,INDIRECT(CONCATENATE("Teams!F",CELL("contents",INDEX(MatchOrdering!$A$4:$CD$33,ROW(B178)-ROW(C166)-1,MATCH(C166,MatchOrdering!$A$3:$CD$3,0))))),""),"")</f>
        <v>CGY</v>
      </c>
      <c r="C178" s="53" t="str">
        <f ca="1">IF(LEN(C166)&gt;0,   IF(LEN(B178) &gt;0,CONCATENATE(B178," vs ",D178),""),"")</f>
        <v>CGY vs MIN</v>
      </c>
      <c r="D178" s="49" t="str">
        <f ca="1">IF(LEN(C166)&gt;0,   IF(ROW(D178)-ROW(C166)-1&lt;=$L$1/2,INDIRECT(CONCATENATE("Teams!F",E178)),""),"")</f>
        <v>MIN</v>
      </c>
      <c r="E178" s="6">
        <f ca="1">IF(LEN(C166)&gt;0,   IF(ROW(E178)-ROW(C166)-1&lt;=$L$1/2,INDIRECT(CONCATENATE("MatchOrdering!",CHAR(96+C166),($L$1 + 1) - (ROW(E178)-ROW(C166)-1) + 3)),""),"")</f>
        <v>11</v>
      </c>
      <c r="F178" s="60">
        <f t="shared" ca="1" si="33"/>
        <v>3</v>
      </c>
      <c r="G178" s="61">
        <f t="shared" ca="1" si="32"/>
        <v>1</v>
      </c>
      <c r="H178" s="49" t="str">
        <f t="shared" ca="1" si="34"/>
        <v>CGY</v>
      </c>
    </row>
    <row r="179" spans="2:8" x14ac:dyDescent="0.25">
      <c r="B179" s="49" t="str">
        <f ca="1">IF(LEN(C166)&gt;0,   IF(ROW(B179)-ROW(C166)-1&lt;=$L$1/2,INDIRECT(CONCATENATE("Teams!F",CELL("contents",INDEX(MatchOrdering!$A$4:$CD$33,ROW(B179)-ROW(C166)-1,MATCH(C166,MatchOrdering!$A$3:$CD$3,0))))),""),"")</f>
        <v>EDM</v>
      </c>
      <c r="C179" s="53" t="str">
        <f ca="1">IF(LEN(C166)&gt;0,   IF(LEN(B179) &gt;0,CONCATENATE(B179," vs ",D179),""),"")</f>
        <v>EDM vs DAL</v>
      </c>
      <c r="D179" s="49" t="str">
        <f ca="1">IF(LEN(C166)&gt;0,   IF(ROW(D179)-ROW(C166)-1&lt;=$L$1/2,INDIRECT(CONCATENATE("Teams!F",E179)),""),"")</f>
        <v>DAL</v>
      </c>
      <c r="E179" s="6">
        <f ca="1">IF(LEN(C166)&gt;0,   IF(ROW(E179)-ROW(C166)-1&lt;=$L$1/2,INDIRECT(CONCATENATE("MatchOrdering!",CHAR(96+C166),($L$1 + 1) - (ROW(E179)-ROW(C166)-1) + 3)),""),"")</f>
        <v>10</v>
      </c>
      <c r="F179" s="60">
        <f t="shared" ca="1" si="33"/>
        <v>1</v>
      </c>
      <c r="G179" s="61">
        <f t="shared" ca="1" si="32"/>
        <v>4</v>
      </c>
      <c r="H179" s="49" t="str">
        <f t="shared" ca="1" si="34"/>
        <v>DAL</v>
      </c>
    </row>
    <row r="180" spans="2:8" x14ac:dyDescent="0.25">
      <c r="B180" s="49" t="str">
        <f ca="1">IF(LEN(C166)&gt;0,   IF(ROW(B180)-ROW(C166)-1&lt;=$L$1/2,INDIRECT(CONCATENATE("Teams!F",CELL("contents",INDEX(MatchOrdering!$A$4:$CD$33,ROW(B180)-ROW(C166)-1,MATCH(C166,MatchOrdering!$A$3:$CD$3,0))))),""),"")</f>
        <v>LAK</v>
      </c>
      <c r="C180" s="53" t="str">
        <f ca="1">IF(LEN(C166)&gt;0,   IF(LEN(B180) &gt;0,CONCATENATE(B180," vs ",D180),""),"")</f>
        <v>LAK vs COL</v>
      </c>
      <c r="D180" s="49" t="str">
        <f ca="1">IF(LEN(C166)&gt;0,   IF(ROW(D180)-ROW(C166)-1&lt;=$L$1/2,INDIRECT(CONCATENATE("Teams!F",E180)),""),"")</f>
        <v>COL</v>
      </c>
      <c r="E180" s="6">
        <f ca="1">IF(LEN(C166)&gt;0,   IF(ROW(E180)-ROW(C166)-1&lt;=$L$1/2,INDIRECT(CONCATENATE("MatchOrdering!",CHAR(96+C166),($L$1 + 1) - (ROW(E180)-ROW(C166)-1) + 3)),""),"")</f>
        <v>9</v>
      </c>
      <c r="F180" s="60">
        <f t="shared" ca="1" si="33"/>
        <v>2</v>
      </c>
      <c r="G180" s="61">
        <f t="shared" ca="1" si="32"/>
        <v>3</v>
      </c>
      <c r="H180" s="49" t="str">
        <f t="shared" ca="1" si="34"/>
        <v>COL</v>
      </c>
    </row>
    <row r="181" spans="2:8" x14ac:dyDescent="0.25">
      <c r="B181" s="49" t="str">
        <f ca="1">IF(LEN(C166)&gt;0,   IF(ROW(B181)-ROW(C166)-1&lt;=$L$1/2,INDIRECT(CONCATENATE("Teams!F",CELL("contents",INDEX(MatchOrdering!$A$4:$CD$33,ROW(B181)-ROW(C166)-1,MATCH(C166,MatchOrdering!$A$3:$CD$3,0))))),""),"")</f>
        <v>ARI</v>
      </c>
      <c r="C181" s="53" t="str">
        <f ca="1">IF(LEN(C166)&gt;0,   IF(LEN(B181) &gt;0,CONCATENATE(B181," vs ",D181),""),"")</f>
        <v>ARI vs CHI</v>
      </c>
      <c r="D181" s="49" t="str">
        <f ca="1">IF(LEN(C166)&gt;0,   IF(ROW(D181)-ROW(C166)-1&lt;=$L$1/2,INDIRECT(CONCATENATE("Teams!F",E181)),""),"")</f>
        <v>CHI</v>
      </c>
      <c r="E181" s="6">
        <f ca="1">IF(LEN(C166)&gt;0,   IF(ROW(E181)-ROW(C166)-1&lt;=$L$1/2,INDIRECT(CONCATENATE("MatchOrdering!",CHAR(96+C166),($L$1 + 1) - (ROW(E181)-ROW(C166)-1) + 3)),""),"")</f>
        <v>8</v>
      </c>
      <c r="F181" s="60">
        <f t="shared" ca="1" si="33"/>
        <v>1</v>
      </c>
      <c r="G181" s="61">
        <f t="shared" ca="1" si="32"/>
        <v>3</v>
      </c>
      <c r="H181" s="49" t="str">
        <f t="shared" ca="1" si="34"/>
        <v>CHI</v>
      </c>
    </row>
    <row r="182" spans="2:8" ht="15.75" thickBot="1" x14ac:dyDescent="0.3">
      <c r="B182" s="49" t="str">
        <f ca="1">IF(LEN(C166)&gt;0,   IF(ROW(B182)-ROW(C166)-1&lt;=$L$1/2,INDIRECT(CONCATENATE("Teams!F",CELL("contents",INDEX(MatchOrdering!$A$4:$CD$33,ROW(B182)-ROW(C166)-1,MATCH(C166,MatchOrdering!$A$3:$CD$3,0))))),""),"")</f>
        <v>SJS</v>
      </c>
      <c r="C182" s="53" t="str">
        <f ca="1">IF(LEN(C166)&gt;0,   IF(LEN(B182) &gt;0,CONCATENATE(B182," vs ",D182),""),"")</f>
        <v>SJS vs VAN</v>
      </c>
      <c r="D182" s="49" t="str">
        <f ca="1">IF(LEN(C166)&gt;0,   IF(ROW(D182)-ROW(C166)-1&lt;=$L$1/2,INDIRECT(CONCATENATE("Teams!F",E182)),""),"")</f>
        <v>VAN</v>
      </c>
      <c r="E182" s="6">
        <f ca="1">IF(LEN(C166)&gt;0,   IF(ROW(E182)-ROW(C166)-1&lt;=$L$1/2,INDIRECT(CONCATENATE("MatchOrdering!",CHAR(96+C166),($L$1 + 1) - (ROW(E182)-ROW(C166)-1) + 3)),""),"")</f>
        <v>7</v>
      </c>
      <c r="F182" s="62">
        <f t="shared" ca="1" si="33"/>
        <v>0</v>
      </c>
      <c r="G182" s="63">
        <f t="shared" ca="1" si="32"/>
        <v>3</v>
      </c>
      <c r="H182" s="49" t="str">
        <f t="shared" ca="1" si="34"/>
        <v>VAN</v>
      </c>
    </row>
    <row r="184" spans="2:8" ht="18.75" x14ac:dyDescent="0.3">
      <c r="C184" s="51">
        <f>IF(LEN(C166)&lt;1,"",IF(C166+1 &lt; $L$2,C166+1,""))</f>
        <v>11</v>
      </c>
      <c r="D184" s="50"/>
      <c r="E184" s="50"/>
      <c r="F184" s="65" t="str">
        <f>IF(LEN(C184)&gt;0,"Scores","")</f>
        <v>Scores</v>
      </c>
      <c r="G184" s="65"/>
      <c r="H184" s="6"/>
    </row>
    <row r="185" spans="2:8" ht="16.5" thickBot="1" x14ac:dyDescent="0.3">
      <c r="B185" s="48" t="str">
        <f>IF(LEN(C184)&gt;0,"-","")</f>
        <v>-</v>
      </c>
      <c r="C185" s="52" t="str">
        <f>IF(LEN(C184)&gt;0,"Away          -          Home","")</f>
        <v>Away          -          Home</v>
      </c>
      <c r="D185" s="48" t="str">
        <f>IF(LEN(C184)&gt;0,"-","")</f>
        <v>-</v>
      </c>
      <c r="E185" s="6" t="str">
        <f>IF(LEN(C184)&gt;0,"-","")</f>
        <v>-</v>
      </c>
      <c r="F185" s="48" t="str">
        <f>IF(LEN(F184)&gt;0,"H","")</f>
        <v>H</v>
      </c>
      <c r="G185" s="48" t="str">
        <f>IF(LEN(F184)&gt;0,"A","")</f>
        <v>A</v>
      </c>
      <c r="H185" s="49" t="s">
        <v>267</v>
      </c>
    </row>
    <row r="186" spans="2:8" x14ac:dyDescent="0.25">
      <c r="B186" s="49" t="str">
        <f ca="1">IF(LEN(C184)&gt;0,   IF(ROW(B186)-ROW(C184)-1&lt;=$L$1/2,INDIRECT(CONCATENATE("Teams!F",CELL("contents",INDEX(MatchOrdering!$A$4:$CD$33,ROW(B186)-ROW(C184)-1,MATCH(C184,MatchOrdering!$A$3:$CD$3,0))))),""),"")</f>
        <v>ANA</v>
      </c>
      <c r="C186" s="53" t="str">
        <f ca="1">IF(LEN(C184)&gt;0,   IF(LEN(B186) &gt;0,CONCATENATE(B186," vs ",D186),""),"")</f>
        <v>ANA vs OTT</v>
      </c>
      <c r="D186" s="49" t="str">
        <f ca="1">IF(LEN(C184)&gt;0,   IF(ROW(D186)-ROW(C184)-1&lt;=$L$1/2,INDIRECT(CONCATENATE("Teams!F",E186)),""),"")</f>
        <v>OTT</v>
      </c>
      <c r="E186" s="6">
        <f ca="1">IF(LEN(C184)&gt;0,   IF(ROW(E186)-ROW(C184)-1&lt;=$L$1/2,INDIRECT(CONCATENATE("MatchOrdering!",CHAR(96+C184),($L$1 + 1) - (ROW(E186)-ROW(C184)-1) + 3)),""),"")</f>
        <v>20</v>
      </c>
      <c r="F186" s="58">
        <f ca="1">ROUNDDOWN(RANDBETWEEN(0,6),0)</f>
        <v>3</v>
      </c>
      <c r="G186" s="59">
        <f t="shared" ref="G186:G200" ca="1" si="35">ROUNDDOWN(RANDBETWEEN(0,6),0)</f>
        <v>1</v>
      </c>
      <c r="H186" s="49" t="str">
        <f ca="1">IF(OR(B186 = "BYESLOT",D186 = "BYESLOT"),"BYE", IF(AND(LEN(F186)&gt;0,LEN(G186)&gt;0),IF(F186=G186,"*TIE*",IF(F186&gt;G186,B186,D186)),""))</f>
        <v>ANA</v>
      </c>
    </row>
    <row r="187" spans="2:8" x14ac:dyDescent="0.25">
      <c r="B187" s="49" t="str">
        <f ca="1">IF(LEN(C184)&gt;0,   IF(ROW(B187)-ROW(C184)-1&lt;=$L$1/2,INDIRECT(CONCATENATE("Teams!F",CELL("contents",INDEX(MatchOrdering!$A$4:$CD$33,ROW(B187)-ROW(C184)-1,MATCH(C184,MatchOrdering!$A$3:$CD$3,0))))),""),"")</f>
        <v>TB</v>
      </c>
      <c r="C187" s="53" t="str">
        <f ca="1">IF(LEN(C184)&gt;0,   IF(LEN(B187) &gt;0,CONCATENATE(B187," vs ",D187),""),"")</f>
        <v>TB vs MON</v>
      </c>
      <c r="D187" s="49" t="str">
        <f ca="1">IF(LEN(C184)&gt;0,   IF(ROW(D187)-ROW(C184)-1&lt;=$L$1/2,INDIRECT(CONCATENATE("Teams!F",E187)),""),"")</f>
        <v>MON</v>
      </c>
      <c r="E187" s="6">
        <f ca="1">IF(LEN(C184)&gt;0,   IF(ROW(E187)-ROW(C184)-1&lt;=$L$1/2,INDIRECT(CONCATENATE("MatchOrdering!",CHAR(96+C184),($L$1 + 1) - (ROW(E187)-ROW(C184)-1) + 3)),""),"")</f>
        <v>19</v>
      </c>
      <c r="F187" s="60">
        <f t="shared" ref="F187:F200" ca="1" si="36">ROUNDDOWN(RANDBETWEEN(0,6),0)</f>
        <v>4</v>
      </c>
      <c r="G187" s="61">
        <f t="shared" ca="1" si="35"/>
        <v>2</v>
      </c>
      <c r="H187" s="49" t="str">
        <f t="shared" ref="H187:H200" ca="1" si="37">IF(OR(B187 = "BYESLOT",D187 = "BYESLOT"),"BYE", IF(AND(LEN(F187)&gt;0,LEN(G187)&gt;0),IF(F187=G187,"*TIE*",IF(F187&gt;G187,B187,D187)),""))</f>
        <v>TB</v>
      </c>
    </row>
    <row r="188" spans="2:8" x14ac:dyDescent="0.25">
      <c r="B188" s="49" t="str">
        <f ca="1">IF(LEN(C184)&gt;0,   IF(ROW(B188)-ROW(C184)-1&lt;=$L$1/2,INDIRECT(CONCATENATE("Teams!F",CELL("contents",INDEX(MatchOrdering!$A$4:$CD$33,ROW(B188)-ROW(C184)-1,MATCH(C184,MatchOrdering!$A$3:$CD$3,0))))),""),"")</f>
        <v>TOR</v>
      </c>
      <c r="C188" s="53" t="str">
        <f ca="1">IF(LEN(C184)&gt;0,   IF(LEN(B188) &gt;0,CONCATENATE(B188," vs ",D188),""),"")</f>
        <v>TOR vs FLA</v>
      </c>
      <c r="D188" s="49" t="str">
        <f ca="1">IF(LEN(C184)&gt;0,   IF(ROW(D188)-ROW(C184)-1&lt;=$L$1/2,INDIRECT(CONCATENATE("Teams!F",E188)),""),"")</f>
        <v>FLA</v>
      </c>
      <c r="E188" s="6">
        <f ca="1">IF(LEN(C184)&gt;0,   IF(ROW(E188)-ROW(C184)-1&lt;=$L$1/2,INDIRECT(CONCATENATE("MatchOrdering!",CHAR(96+C184),($L$1 + 1) - (ROW(E188)-ROW(C184)-1) + 3)),""),"")</f>
        <v>18</v>
      </c>
      <c r="F188" s="60">
        <f t="shared" ca="1" si="36"/>
        <v>3</v>
      </c>
      <c r="G188" s="61">
        <f t="shared" ca="1" si="35"/>
        <v>4</v>
      </c>
      <c r="H188" s="49" t="str">
        <f t="shared" ca="1" si="37"/>
        <v>FLA</v>
      </c>
    </row>
    <row r="189" spans="2:8" x14ac:dyDescent="0.25">
      <c r="B189" s="49" t="str">
        <f ca="1">IF(LEN(C184)&gt;0,   IF(ROW(B189)-ROW(C184)-1&lt;=$L$1/2,INDIRECT(CONCATENATE("Teams!F",CELL("contents",INDEX(MatchOrdering!$A$4:$CD$33,ROW(B189)-ROW(C184)-1,MATCH(C184,MatchOrdering!$A$3:$CD$3,0))))),""),"")</f>
        <v>CAR</v>
      </c>
      <c r="C189" s="53" t="str">
        <f ca="1">IF(LEN(C184)&gt;0,   IF(LEN(B189) &gt;0,CONCATENATE(B189," vs ",D189),""),"")</f>
        <v>CAR vs DET</v>
      </c>
      <c r="D189" s="49" t="str">
        <f ca="1">IF(LEN(C184)&gt;0,   IF(ROW(D189)-ROW(C184)-1&lt;=$L$1/2,INDIRECT(CONCATENATE("Teams!F",E189)),""),"")</f>
        <v>DET</v>
      </c>
      <c r="E189" s="6">
        <f ca="1">IF(LEN(C184)&gt;0,   IF(ROW(E189)-ROW(C184)-1&lt;=$L$1/2,INDIRECT(CONCATENATE("MatchOrdering!",CHAR(96+C184),($L$1 + 1) - (ROW(E189)-ROW(C184)-1) + 3)),""),"")</f>
        <v>17</v>
      </c>
      <c r="F189" s="60">
        <f t="shared" ca="1" si="36"/>
        <v>5</v>
      </c>
      <c r="G189" s="61">
        <f t="shared" ca="1" si="35"/>
        <v>2</v>
      </c>
      <c r="H189" s="49" t="str">
        <f t="shared" ca="1" si="37"/>
        <v>CAR</v>
      </c>
    </row>
    <row r="190" spans="2:8" x14ac:dyDescent="0.25">
      <c r="B190" s="49" t="str">
        <f ca="1">IF(LEN(C184)&gt;0,   IF(ROW(B190)-ROW(C184)-1&lt;=$L$1/2,INDIRECT(CONCATENATE("Teams!F",CELL("contents",INDEX(MatchOrdering!$A$4:$CD$33,ROW(B190)-ROW(C184)-1,MATCH(C184,MatchOrdering!$A$3:$CD$3,0))))),""),"")</f>
        <v>CBJ</v>
      </c>
      <c r="C190" s="53" t="str">
        <f ca="1">IF(LEN(C184)&gt;0,   IF(LEN(B190) &gt;0,CONCATENATE(B190," vs ",D190),""),"")</f>
        <v>CBJ vs BUF</v>
      </c>
      <c r="D190" s="49" t="str">
        <f ca="1">IF(LEN(C184)&gt;0,   IF(ROW(D190)-ROW(C184)-1&lt;=$L$1/2,INDIRECT(CONCATENATE("Teams!F",E190)),""),"")</f>
        <v>BUF</v>
      </c>
      <c r="E190" s="6">
        <f ca="1">IF(LEN(C184)&gt;0,   IF(ROW(E190)-ROW(C184)-1&lt;=$L$1/2,INDIRECT(CONCATENATE("MatchOrdering!",CHAR(96+C184),($L$1 + 1) - (ROW(E190)-ROW(C184)-1) + 3)),""),"")</f>
        <v>16</v>
      </c>
      <c r="F190" s="60">
        <f t="shared" ca="1" si="36"/>
        <v>1</v>
      </c>
      <c r="G190" s="61">
        <f t="shared" ca="1" si="35"/>
        <v>2</v>
      </c>
      <c r="H190" s="49" t="str">
        <f t="shared" ca="1" si="37"/>
        <v>BUF</v>
      </c>
    </row>
    <row r="191" spans="2:8" x14ac:dyDescent="0.25">
      <c r="B191" s="49" t="str">
        <f ca="1">IF(LEN(C184)&gt;0,   IF(ROW(B191)-ROW(C184)-1&lt;=$L$1/2,INDIRECT(CONCATENATE("Teams!F",CELL("contents",INDEX(MatchOrdering!$A$4:$CD$33,ROW(B191)-ROW(C184)-1,MATCH(C184,MatchOrdering!$A$3:$CD$3,0))))),""),"")</f>
        <v>NJD</v>
      </c>
      <c r="C191" s="53" t="str">
        <f ca="1">IF(LEN(C184)&gt;0,   IF(LEN(B191) &gt;0,CONCATENATE(B191," vs ",D191),""),"")</f>
        <v>NJD vs BOS</v>
      </c>
      <c r="D191" s="49" t="str">
        <f ca="1">IF(LEN(C184)&gt;0,   IF(ROW(D191)-ROW(C184)-1&lt;=$L$1/2,INDIRECT(CONCATENATE("Teams!F",E191)),""),"")</f>
        <v>BOS</v>
      </c>
      <c r="E191" s="6">
        <f ca="1">IF(LEN(C184)&gt;0,   IF(ROW(E191)-ROW(C184)-1&lt;=$L$1/2,INDIRECT(CONCATENATE("MatchOrdering!",CHAR(96+C184),($L$1 + 1) - (ROW(E191)-ROW(C184)-1) + 3)),""),"")</f>
        <v>15</v>
      </c>
      <c r="F191" s="60">
        <f t="shared" ca="1" si="36"/>
        <v>4</v>
      </c>
      <c r="G191" s="61">
        <f t="shared" ca="1" si="35"/>
        <v>1</v>
      </c>
      <c r="H191" s="49" t="str">
        <f t="shared" ca="1" si="37"/>
        <v>NJD</v>
      </c>
    </row>
    <row r="192" spans="2:8" x14ac:dyDescent="0.25">
      <c r="B192" s="49" t="str">
        <f ca="1">IF(LEN(C184)&gt;0,   IF(ROW(B192)-ROW(C184)-1&lt;=$L$1/2,INDIRECT(CONCATENATE("Teams!F",CELL("contents",INDEX(MatchOrdering!$A$4:$CD$33,ROW(B192)-ROW(C184)-1,MATCH(C184,MatchOrdering!$A$3:$CD$3,0))))),""),"")</f>
        <v>NYI</v>
      </c>
      <c r="C192" s="53" t="str">
        <f ca="1">IF(LEN(C184)&gt;0,   IF(LEN(B192) &gt;0,CONCATENATE(B192," vs ",D192),""),"")</f>
        <v>NYI vs WIN</v>
      </c>
      <c r="D192" s="49" t="str">
        <f ca="1">IF(LEN(C184)&gt;0,   IF(ROW(D192)-ROW(C184)-1&lt;=$L$1/2,INDIRECT(CONCATENATE("Teams!F",E192)),""),"")</f>
        <v>WIN</v>
      </c>
      <c r="E192" s="6">
        <f ca="1">IF(LEN(C184)&gt;0,   IF(ROW(E192)-ROW(C184)-1&lt;=$L$1/2,INDIRECT(CONCATENATE("MatchOrdering!",CHAR(96+C184),($L$1 + 1) - (ROW(E192)-ROW(C184)-1) + 3)),""),"")</f>
        <v>14</v>
      </c>
      <c r="F192" s="60">
        <f t="shared" ca="1" si="36"/>
        <v>1</v>
      </c>
      <c r="G192" s="61">
        <f t="shared" ca="1" si="35"/>
        <v>6</v>
      </c>
      <c r="H192" s="49" t="str">
        <f t="shared" ca="1" si="37"/>
        <v>WIN</v>
      </c>
    </row>
    <row r="193" spans="2:8" x14ac:dyDescent="0.25">
      <c r="B193" s="49" t="str">
        <f ca="1">IF(LEN(C184)&gt;0,   IF(ROW(B193)-ROW(C184)-1&lt;=$L$1/2,INDIRECT(CONCATENATE("Teams!F",CELL("contents",INDEX(MatchOrdering!$A$4:$CD$33,ROW(B193)-ROW(C184)-1,MATCH(C184,MatchOrdering!$A$3:$CD$3,0))))),""),"")</f>
        <v>NYR</v>
      </c>
      <c r="C193" s="53" t="str">
        <f ca="1">IF(LEN(C184)&gt;0,   IF(LEN(B193) &gt;0,CONCATENATE(B193," vs ",D193),""),"")</f>
        <v>NYR vs STL</v>
      </c>
      <c r="D193" s="49" t="str">
        <f ca="1">IF(LEN(C184)&gt;0,   IF(ROW(D193)-ROW(C184)-1&lt;=$L$1/2,INDIRECT(CONCATENATE("Teams!F",E193)),""),"")</f>
        <v>STL</v>
      </c>
      <c r="E193" s="6">
        <f ca="1">IF(LEN(C184)&gt;0,   IF(ROW(E193)-ROW(C184)-1&lt;=$L$1/2,INDIRECT(CONCATENATE("MatchOrdering!",CHAR(96+C184),($L$1 + 1) - (ROW(E193)-ROW(C184)-1) + 3)),""),"")</f>
        <v>13</v>
      </c>
      <c r="F193" s="60">
        <f t="shared" ca="1" si="36"/>
        <v>3</v>
      </c>
      <c r="G193" s="61">
        <f t="shared" ca="1" si="35"/>
        <v>5</v>
      </c>
      <c r="H193" s="49" t="str">
        <f t="shared" ca="1" si="37"/>
        <v>STL</v>
      </c>
    </row>
    <row r="194" spans="2:8" x14ac:dyDescent="0.25">
      <c r="B194" s="49" t="str">
        <f ca="1">IF(LEN(C184)&gt;0,   IF(ROW(B194)-ROW(C184)-1&lt;=$L$1/2,INDIRECT(CONCATENATE("Teams!F",CELL("contents",INDEX(MatchOrdering!$A$4:$CD$33,ROW(B194)-ROW(C184)-1,MATCH(C184,MatchOrdering!$A$3:$CD$3,0))))),""),"")</f>
        <v>PHI</v>
      </c>
      <c r="C194" s="53" t="str">
        <f ca="1">IF(LEN(C184)&gt;0,   IF(LEN(B194) &gt;0,CONCATENATE(B194," vs ",D194),""),"")</f>
        <v>PHI vs NAS</v>
      </c>
      <c r="D194" s="49" t="str">
        <f ca="1">IF(LEN(C184)&gt;0,   IF(ROW(D194)-ROW(C184)-1&lt;=$L$1/2,INDIRECT(CONCATENATE("Teams!F",E194)),""),"")</f>
        <v>NAS</v>
      </c>
      <c r="E194" s="6">
        <f ca="1">IF(LEN(C184)&gt;0,   IF(ROW(E194)-ROW(C184)-1&lt;=$L$1/2,INDIRECT(CONCATENATE("MatchOrdering!",CHAR(96+C184),($L$1 + 1) - (ROW(E194)-ROW(C184)-1) + 3)),""),"")</f>
        <v>12</v>
      </c>
      <c r="F194" s="60">
        <f t="shared" ca="1" si="36"/>
        <v>3</v>
      </c>
      <c r="G194" s="61">
        <f t="shared" ca="1" si="35"/>
        <v>6</v>
      </c>
      <c r="H194" s="49" t="str">
        <f t="shared" ca="1" si="37"/>
        <v>NAS</v>
      </c>
    </row>
    <row r="195" spans="2:8" x14ac:dyDescent="0.25">
      <c r="B195" s="49" t="str">
        <f ca="1">IF(LEN(C184)&gt;0,   IF(ROW(B195)-ROW(C184)-1&lt;=$L$1/2,INDIRECT(CONCATENATE("Teams!F",CELL("contents",INDEX(MatchOrdering!$A$4:$CD$33,ROW(B195)-ROW(C184)-1,MATCH(C184,MatchOrdering!$A$3:$CD$3,0))))),""),"")</f>
        <v>PIT</v>
      </c>
      <c r="C195" s="53" t="str">
        <f ca="1">IF(LEN(C184)&gt;0,   IF(LEN(B195) &gt;0,CONCATENATE(B195," vs ",D195),""),"")</f>
        <v>PIT vs MIN</v>
      </c>
      <c r="D195" s="49" t="str">
        <f ca="1">IF(LEN(C184)&gt;0,   IF(ROW(D195)-ROW(C184)-1&lt;=$L$1/2,INDIRECT(CONCATENATE("Teams!F",E195)),""),"")</f>
        <v>MIN</v>
      </c>
      <c r="E195" s="6">
        <f ca="1">IF(LEN(C184)&gt;0,   IF(ROW(E195)-ROW(C184)-1&lt;=$L$1/2,INDIRECT(CONCATENATE("MatchOrdering!",CHAR(96+C184),($L$1 + 1) - (ROW(E195)-ROW(C184)-1) + 3)),""),"")</f>
        <v>11</v>
      </c>
      <c r="F195" s="60">
        <f t="shared" ca="1" si="36"/>
        <v>4</v>
      </c>
      <c r="G195" s="61">
        <f t="shared" ca="1" si="35"/>
        <v>6</v>
      </c>
      <c r="H195" s="49" t="str">
        <f t="shared" ca="1" si="37"/>
        <v>MIN</v>
      </c>
    </row>
    <row r="196" spans="2:8" x14ac:dyDescent="0.25">
      <c r="B196" s="49" t="str">
        <f ca="1">IF(LEN(C184)&gt;0,   IF(ROW(B196)-ROW(C184)-1&lt;=$L$1/2,INDIRECT(CONCATENATE("Teams!F",CELL("contents",INDEX(MatchOrdering!$A$4:$CD$33,ROW(B196)-ROW(C184)-1,MATCH(C184,MatchOrdering!$A$3:$CD$3,0))))),""),"")</f>
        <v>WAS</v>
      </c>
      <c r="C196" s="53" t="str">
        <f ca="1">IF(LEN(C184)&gt;0,   IF(LEN(B196) &gt;0,CONCATENATE(B196," vs ",D196),""),"")</f>
        <v>WAS vs DAL</v>
      </c>
      <c r="D196" s="49" t="str">
        <f ca="1">IF(LEN(C184)&gt;0,   IF(ROW(D196)-ROW(C184)-1&lt;=$L$1/2,INDIRECT(CONCATENATE("Teams!F",E196)),""),"")</f>
        <v>DAL</v>
      </c>
      <c r="E196" s="6">
        <f ca="1">IF(LEN(C184)&gt;0,   IF(ROW(E196)-ROW(C184)-1&lt;=$L$1/2,INDIRECT(CONCATENATE("MatchOrdering!",CHAR(96+C184),($L$1 + 1) - (ROW(E196)-ROW(C184)-1) + 3)),""),"")</f>
        <v>10</v>
      </c>
      <c r="F196" s="60">
        <f t="shared" ca="1" si="36"/>
        <v>6</v>
      </c>
      <c r="G196" s="61">
        <f t="shared" ca="1" si="35"/>
        <v>3</v>
      </c>
      <c r="H196" s="49" t="str">
        <f t="shared" ca="1" si="37"/>
        <v>WAS</v>
      </c>
    </row>
    <row r="197" spans="2:8" x14ac:dyDescent="0.25">
      <c r="B197" s="49" t="str">
        <f ca="1">IF(LEN(C184)&gt;0,   IF(ROW(B197)-ROW(C184)-1&lt;=$L$1/2,INDIRECT(CONCATENATE("Teams!F",CELL("contents",INDEX(MatchOrdering!$A$4:$CD$33,ROW(B197)-ROW(C184)-1,MATCH(C184,MatchOrdering!$A$3:$CD$3,0))))),""),"")</f>
        <v>CGY</v>
      </c>
      <c r="C197" s="53" t="str">
        <f ca="1">IF(LEN(C184)&gt;0,   IF(LEN(B197) &gt;0,CONCATENATE(B197," vs ",D197),""),"")</f>
        <v>CGY vs COL</v>
      </c>
      <c r="D197" s="49" t="str">
        <f ca="1">IF(LEN(C184)&gt;0,   IF(ROW(D197)-ROW(C184)-1&lt;=$L$1/2,INDIRECT(CONCATENATE("Teams!F",E197)),""),"")</f>
        <v>COL</v>
      </c>
      <c r="E197" s="6">
        <f ca="1">IF(LEN(C184)&gt;0,   IF(ROW(E197)-ROW(C184)-1&lt;=$L$1/2,INDIRECT(CONCATENATE("MatchOrdering!",CHAR(96+C184),($L$1 + 1) - (ROW(E197)-ROW(C184)-1) + 3)),""),"")</f>
        <v>9</v>
      </c>
      <c r="F197" s="60">
        <f t="shared" ca="1" si="36"/>
        <v>0</v>
      </c>
      <c r="G197" s="61">
        <f t="shared" ca="1" si="35"/>
        <v>6</v>
      </c>
      <c r="H197" s="49" t="str">
        <f t="shared" ca="1" si="37"/>
        <v>COL</v>
      </c>
    </row>
    <row r="198" spans="2:8" x14ac:dyDescent="0.25">
      <c r="B198" s="49" t="str">
        <f ca="1">IF(LEN(C184)&gt;0,   IF(ROW(B198)-ROW(C184)-1&lt;=$L$1/2,INDIRECT(CONCATENATE("Teams!F",CELL("contents",INDEX(MatchOrdering!$A$4:$CD$33,ROW(B198)-ROW(C184)-1,MATCH(C184,MatchOrdering!$A$3:$CD$3,0))))),""),"")</f>
        <v>EDM</v>
      </c>
      <c r="C198" s="53" t="str">
        <f ca="1">IF(LEN(C184)&gt;0,   IF(LEN(B198) &gt;0,CONCATENATE(B198," vs ",D198),""),"")</f>
        <v>EDM vs CHI</v>
      </c>
      <c r="D198" s="49" t="str">
        <f ca="1">IF(LEN(C184)&gt;0,   IF(ROW(D198)-ROW(C184)-1&lt;=$L$1/2,INDIRECT(CONCATENATE("Teams!F",E198)),""),"")</f>
        <v>CHI</v>
      </c>
      <c r="E198" s="6">
        <f ca="1">IF(LEN(C184)&gt;0,   IF(ROW(E198)-ROW(C184)-1&lt;=$L$1/2,INDIRECT(CONCATENATE("MatchOrdering!",CHAR(96+C184),($L$1 + 1) - (ROW(E198)-ROW(C184)-1) + 3)),""),"")</f>
        <v>8</v>
      </c>
      <c r="F198" s="60">
        <f t="shared" ca="1" si="36"/>
        <v>6</v>
      </c>
      <c r="G198" s="61">
        <f t="shared" ca="1" si="35"/>
        <v>3</v>
      </c>
      <c r="H198" s="49" t="str">
        <f t="shared" ca="1" si="37"/>
        <v>EDM</v>
      </c>
    </row>
    <row r="199" spans="2:8" x14ac:dyDescent="0.25">
      <c r="B199" s="49" t="str">
        <f ca="1">IF(LEN(C184)&gt;0,   IF(ROW(B199)-ROW(C184)-1&lt;=$L$1/2,INDIRECT(CONCATENATE("Teams!F",CELL("contents",INDEX(MatchOrdering!$A$4:$CD$33,ROW(B199)-ROW(C184)-1,MATCH(C184,MatchOrdering!$A$3:$CD$3,0))))),""),"")</f>
        <v>LAK</v>
      </c>
      <c r="C199" s="53" t="str">
        <f ca="1">IF(LEN(C184)&gt;0,   IF(LEN(B199) &gt;0,CONCATENATE(B199," vs ",D199),""),"")</f>
        <v>LAK vs VAN</v>
      </c>
      <c r="D199" s="49" t="str">
        <f ca="1">IF(LEN(C184)&gt;0,   IF(ROW(D199)-ROW(C184)-1&lt;=$L$1/2,INDIRECT(CONCATENATE("Teams!F",E199)),""),"")</f>
        <v>VAN</v>
      </c>
      <c r="E199" s="6">
        <f ca="1">IF(LEN(C184)&gt;0,   IF(ROW(E199)-ROW(C184)-1&lt;=$L$1/2,INDIRECT(CONCATENATE("MatchOrdering!",CHAR(96+C184),($L$1 + 1) - (ROW(E199)-ROW(C184)-1) + 3)),""),"")</f>
        <v>7</v>
      </c>
      <c r="F199" s="60">
        <f t="shared" ca="1" si="36"/>
        <v>1</v>
      </c>
      <c r="G199" s="61">
        <f t="shared" ca="1" si="35"/>
        <v>3</v>
      </c>
      <c r="H199" s="49" t="str">
        <f t="shared" ca="1" si="37"/>
        <v>VAN</v>
      </c>
    </row>
    <row r="200" spans="2:8" ht="15.75" thickBot="1" x14ac:dyDescent="0.3">
      <c r="B200" s="49" t="str">
        <f ca="1">IF(LEN(C184)&gt;0,   IF(ROW(B200)-ROW(C184)-1&lt;=$L$1/2,INDIRECT(CONCATENATE("Teams!F",CELL("contents",INDEX(MatchOrdering!$A$4:$CD$33,ROW(B200)-ROW(C184)-1,MATCH(C184,MatchOrdering!$A$3:$CD$3,0))))),""),"")</f>
        <v>ARI</v>
      </c>
      <c r="C200" s="53" t="str">
        <f ca="1">IF(LEN(C184)&gt;0,   IF(LEN(B200) &gt;0,CONCATENATE(B200," vs ",D200),""),"")</f>
        <v>ARI vs SJS</v>
      </c>
      <c r="D200" s="49" t="str">
        <f ca="1">IF(LEN(C184)&gt;0,   IF(ROW(D200)-ROW(C184)-1&lt;=$L$1/2,INDIRECT(CONCATENATE("Teams!F",E200)),""),"")</f>
        <v>SJS</v>
      </c>
      <c r="E200" s="6">
        <f ca="1">IF(LEN(C184)&gt;0,   IF(ROW(E200)-ROW(C184)-1&lt;=$L$1/2,INDIRECT(CONCATENATE("MatchOrdering!",CHAR(96+C184),($L$1 + 1) - (ROW(E200)-ROW(C184)-1) + 3)),""),"")</f>
        <v>6</v>
      </c>
      <c r="F200" s="62">
        <f t="shared" ca="1" si="36"/>
        <v>5</v>
      </c>
      <c r="G200" s="63">
        <f t="shared" ca="1" si="35"/>
        <v>1</v>
      </c>
      <c r="H200" s="49" t="str">
        <f t="shared" ca="1" si="37"/>
        <v>ARI</v>
      </c>
    </row>
    <row r="202" spans="2:8" ht="18.75" x14ac:dyDescent="0.3">
      <c r="C202" s="51">
        <f>IF(LEN(C184)&lt;1,"",IF(C184+1 &lt; $L$2,C184+1,""))</f>
        <v>12</v>
      </c>
      <c r="D202" s="50"/>
      <c r="E202" s="50"/>
      <c r="F202" s="65" t="str">
        <f>IF(LEN(C202)&gt;0,"Scores","")</f>
        <v>Scores</v>
      </c>
      <c r="G202" s="65"/>
      <c r="H202" s="6"/>
    </row>
    <row r="203" spans="2:8" ht="16.5" thickBot="1" x14ac:dyDescent="0.3">
      <c r="B203" s="48" t="str">
        <f>IF(LEN(C202)&gt;0,"-","")</f>
        <v>-</v>
      </c>
      <c r="C203" s="52" t="str">
        <f>IF(LEN(C202)&gt;0,"Away          -          Home","")</f>
        <v>Away          -          Home</v>
      </c>
      <c r="D203" s="48" t="str">
        <f>IF(LEN(C202)&gt;0,"-","")</f>
        <v>-</v>
      </c>
      <c r="E203" s="6" t="str">
        <f>IF(LEN(C202)&gt;0,"-","")</f>
        <v>-</v>
      </c>
      <c r="F203" s="48" t="str">
        <f>IF(LEN(F202)&gt;0,"H","")</f>
        <v>H</v>
      </c>
      <c r="G203" s="48" t="str">
        <f>IF(LEN(F202)&gt;0,"A","")</f>
        <v>A</v>
      </c>
      <c r="H203" s="49" t="s">
        <v>267</v>
      </c>
    </row>
    <row r="204" spans="2:8" x14ac:dyDescent="0.25">
      <c r="B204" s="49" t="str">
        <f ca="1">IF(LEN(C202)&gt;0,   IF(ROW(B204)-ROW(C202)-1&lt;=$L$1/2,INDIRECT(CONCATENATE("Teams!F",CELL("contents",INDEX(MatchOrdering!$A$4:$CD$33,ROW(B204)-ROW(C202)-1,MATCH(C202,MatchOrdering!$A$3:$CD$3,0))))),""),"")</f>
        <v>ANA</v>
      </c>
      <c r="C204" s="53" t="str">
        <f ca="1">IF(LEN(C202)&gt;0,   IF(LEN(B204) &gt;0,CONCATENATE(B204," vs ",D204),""),"")</f>
        <v>ANA vs MON</v>
      </c>
      <c r="D204" s="49" t="str">
        <f ca="1">IF(LEN(C202)&gt;0,   IF(ROW(D204)-ROW(C202)-1&lt;=$L$1/2,INDIRECT(CONCATENATE("Teams!F",E204)),""),"")</f>
        <v>MON</v>
      </c>
      <c r="E204" s="6">
        <f ca="1">IF(LEN(C202)&gt;0,   IF(ROW(E204)-ROW(C202)-1&lt;=$L$1/2,INDIRECT(CONCATENATE("MatchOrdering!",CHAR(96+C202),($L$1 + 1) - (ROW(E204)-ROW(C202)-1) + 3)),""),"")</f>
        <v>19</v>
      </c>
      <c r="F204" s="58">
        <f ca="1">ROUNDDOWN(RANDBETWEEN(0,6),0)</f>
        <v>4</v>
      </c>
      <c r="G204" s="59">
        <f t="shared" ref="G204:G218" ca="1" si="38">ROUNDDOWN(RANDBETWEEN(0,6),0)</f>
        <v>3</v>
      </c>
      <c r="H204" s="49" t="str">
        <f ca="1">IF(OR(B204 = "BYESLOT",D204 = "BYESLOT"),"BYE", IF(AND(LEN(F204)&gt;0,LEN(G204)&gt;0),IF(F204=G204,"*TIE*",IF(F204&gt;G204,B204,D204)),""))</f>
        <v>ANA</v>
      </c>
    </row>
    <row r="205" spans="2:8" x14ac:dyDescent="0.25">
      <c r="B205" s="49" t="str">
        <f ca="1">IF(LEN(C202)&gt;0,   IF(ROW(B205)-ROW(C202)-1&lt;=$L$1/2,INDIRECT(CONCATENATE("Teams!F",CELL("contents",INDEX(MatchOrdering!$A$4:$CD$33,ROW(B205)-ROW(C202)-1,MATCH(C202,MatchOrdering!$A$3:$CD$3,0))))),""),"")</f>
        <v>OTT</v>
      </c>
      <c r="C205" s="53" t="str">
        <f ca="1">IF(LEN(C202)&gt;0,   IF(LEN(B205) &gt;0,CONCATENATE(B205," vs ",D205),""),"")</f>
        <v>OTT vs FLA</v>
      </c>
      <c r="D205" s="49" t="str">
        <f ca="1">IF(LEN(C202)&gt;0,   IF(ROW(D205)-ROW(C202)-1&lt;=$L$1/2,INDIRECT(CONCATENATE("Teams!F",E205)),""),"")</f>
        <v>FLA</v>
      </c>
      <c r="E205" s="6">
        <f ca="1">IF(LEN(C202)&gt;0,   IF(ROW(E205)-ROW(C202)-1&lt;=$L$1/2,INDIRECT(CONCATENATE("MatchOrdering!",CHAR(96+C202),($L$1 + 1) - (ROW(E205)-ROW(C202)-1) + 3)),""),"")</f>
        <v>18</v>
      </c>
      <c r="F205" s="60">
        <f t="shared" ref="F205:F218" ca="1" si="39">ROUNDDOWN(RANDBETWEEN(0,6),0)</f>
        <v>4</v>
      </c>
      <c r="G205" s="61">
        <f t="shared" ca="1" si="38"/>
        <v>6</v>
      </c>
      <c r="H205" s="49" t="str">
        <f t="shared" ref="H205:H218" ca="1" si="40">IF(OR(B205 = "BYESLOT",D205 = "BYESLOT"),"BYE", IF(AND(LEN(F205)&gt;0,LEN(G205)&gt;0),IF(F205=G205,"*TIE*",IF(F205&gt;G205,B205,D205)),""))</f>
        <v>FLA</v>
      </c>
    </row>
    <row r="206" spans="2:8" x14ac:dyDescent="0.25">
      <c r="B206" s="49" t="str">
        <f ca="1">IF(LEN(C202)&gt;0,   IF(ROW(B206)-ROW(C202)-1&lt;=$L$1/2,INDIRECT(CONCATENATE("Teams!F",CELL("contents",INDEX(MatchOrdering!$A$4:$CD$33,ROW(B206)-ROW(C202)-1,MATCH(C202,MatchOrdering!$A$3:$CD$3,0))))),""),"")</f>
        <v>TB</v>
      </c>
      <c r="C206" s="53" t="str">
        <f ca="1">IF(LEN(C202)&gt;0,   IF(LEN(B206) &gt;0,CONCATENATE(B206," vs ",D206),""),"")</f>
        <v>TB vs DET</v>
      </c>
      <c r="D206" s="49" t="str">
        <f ca="1">IF(LEN(C202)&gt;0,   IF(ROW(D206)-ROW(C202)-1&lt;=$L$1/2,INDIRECT(CONCATENATE("Teams!F",E206)),""),"")</f>
        <v>DET</v>
      </c>
      <c r="E206" s="6">
        <f ca="1">IF(LEN(C202)&gt;0,   IF(ROW(E206)-ROW(C202)-1&lt;=$L$1/2,INDIRECT(CONCATENATE("MatchOrdering!",CHAR(96+C202),($L$1 + 1) - (ROW(E206)-ROW(C202)-1) + 3)),""),"")</f>
        <v>17</v>
      </c>
      <c r="F206" s="60">
        <f t="shared" ca="1" si="39"/>
        <v>4</v>
      </c>
      <c r="G206" s="61">
        <f t="shared" ca="1" si="38"/>
        <v>2</v>
      </c>
      <c r="H206" s="49" t="str">
        <f t="shared" ca="1" si="40"/>
        <v>TB</v>
      </c>
    </row>
    <row r="207" spans="2:8" x14ac:dyDescent="0.25">
      <c r="B207" s="49" t="str">
        <f ca="1">IF(LEN(C202)&gt;0,   IF(ROW(B207)-ROW(C202)-1&lt;=$L$1/2,INDIRECT(CONCATENATE("Teams!F",CELL("contents",INDEX(MatchOrdering!$A$4:$CD$33,ROW(B207)-ROW(C202)-1,MATCH(C202,MatchOrdering!$A$3:$CD$3,0))))),""),"")</f>
        <v>TOR</v>
      </c>
      <c r="C207" s="53" t="str">
        <f ca="1">IF(LEN(C202)&gt;0,   IF(LEN(B207) &gt;0,CONCATENATE(B207," vs ",D207),""),"")</f>
        <v>TOR vs BUF</v>
      </c>
      <c r="D207" s="49" t="str">
        <f ca="1">IF(LEN(C202)&gt;0,   IF(ROW(D207)-ROW(C202)-1&lt;=$L$1/2,INDIRECT(CONCATENATE("Teams!F",E207)),""),"")</f>
        <v>BUF</v>
      </c>
      <c r="E207" s="6">
        <f ca="1">IF(LEN(C202)&gt;0,   IF(ROW(E207)-ROW(C202)-1&lt;=$L$1/2,INDIRECT(CONCATENATE("MatchOrdering!",CHAR(96+C202),($L$1 + 1) - (ROW(E207)-ROW(C202)-1) + 3)),""),"")</f>
        <v>16</v>
      </c>
      <c r="F207" s="60">
        <f t="shared" ca="1" si="39"/>
        <v>1</v>
      </c>
      <c r="G207" s="61">
        <f t="shared" ca="1" si="38"/>
        <v>0</v>
      </c>
      <c r="H207" s="49" t="str">
        <f t="shared" ca="1" si="40"/>
        <v>TOR</v>
      </c>
    </row>
    <row r="208" spans="2:8" x14ac:dyDescent="0.25">
      <c r="B208" s="49" t="str">
        <f ca="1">IF(LEN(C202)&gt;0,   IF(ROW(B208)-ROW(C202)-1&lt;=$L$1/2,INDIRECT(CONCATENATE("Teams!F",CELL("contents",INDEX(MatchOrdering!$A$4:$CD$33,ROW(B208)-ROW(C202)-1,MATCH(C202,MatchOrdering!$A$3:$CD$3,0))))),""),"")</f>
        <v>CAR</v>
      </c>
      <c r="C208" s="53" t="str">
        <f ca="1">IF(LEN(C202)&gt;0,   IF(LEN(B208) &gt;0,CONCATENATE(B208," vs ",D208),""),"")</f>
        <v>CAR vs BOS</v>
      </c>
      <c r="D208" s="49" t="str">
        <f ca="1">IF(LEN(C202)&gt;0,   IF(ROW(D208)-ROW(C202)-1&lt;=$L$1/2,INDIRECT(CONCATENATE("Teams!F",E208)),""),"")</f>
        <v>BOS</v>
      </c>
      <c r="E208" s="6">
        <f ca="1">IF(LEN(C202)&gt;0,   IF(ROW(E208)-ROW(C202)-1&lt;=$L$1/2,INDIRECT(CONCATENATE("MatchOrdering!",CHAR(96+C202),($L$1 + 1) - (ROW(E208)-ROW(C202)-1) + 3)),""),"")</f>
        <v>15</v>
      </c>
      <c r="F208" s="60">
        <f t="shared" ca="1" si="39"/>
        <v>5</v>
      </c>
      <c r="G208" s="61">
        <f t="shared" ca="1" si="38"/>
        <v>0</v>
      </c>
      <c r="H208" s="49" t="str">
        <f t="shared" ca="1" si="40"/>
        <v>CAR</v>
      </c>
    </row>
    <row r="209" spans="2:8" x14ac:dyDescent="0.25">
      <c r="B209" s="49" t="str">
        <f ca="1">IF(LEN(C202)&gt;0,   IF(ROW(B209)-ROW(C202)-1&lt;=$L$1/2,INDIRECT(CONCATENATE("Teams!F",CELL("contents",INDEX(MatchOrdering!$A$4:$CD$33,ROW(B209)-ROW(C202)-1,MATCH(C202,MatchOrdering!$A$3:$CD$3,0))))),""),"")</f>
        <v>CBJ</v>
      </c>
      <c r="C209" s="53" t="str">
        <f ca="1">IF(LEN(C202)&gt;0,   IF(LEN(B209) &gt;0,CONCATENATE(B209," vs ",D209),""),"")</f>
        <v>CBJ vs WIN</v>
      </c>
      <c r="D209" s="49" t="str">
        <f ca="1">IF(LEN(C202)&gt;0,   IF(ROW(D209)-ROW(C202)-1&lt;=$L$1/2,INDIRECT(CONCATENATE("Teams!F",E209)),""),"")</f>
        <v>WIN</v>
      </c>
      <c r="E209" s="6">
        <f ca="1">IF(LEN(C202)&gt;0,   IF(ROW(E209)-ROW(C202)-1&lt;=$L$1/2,INDIRECT(CONCATENATE("MatchOrdering!",CHAR(96+C202),($L$1 + 1) - (ROW(E209)-ROW(C202)-1) + 3)),""),"")</f>
        <v>14</v>
      </c>
      <c r="F209" s="60">
        <f t="shared" ca="1" si="39"/>
        <v>0</v>
      </c>
      <c r="G209" s="61">
        <f t="shared" ca="1" si="38"/>
        <v>1</v>
      </c>
      <c r="H209" s="49" t="str">
        <f t="shared" ca="1" si="40"/>
        <v>WIN</v>
      </c>
    </row>
    <row r="210" spans="2:8" x14ac:dyDescent="0.25">
      <c r="B210" s="49" t="str">
        <f ca="1">IF(LEN(C202)&gt;0,   IF(ROW(B210)-ROW(C202)-1&lt;=$L$1/2,INDIRECT(CONCATENATE("Teams!F",CELL("contents",INDEX(MatchOrdering!$A$4:$CD$33,ROW(B210)-ROW(C202)-1,MATCH(C202,MatchOrdering!$A$3:$CD$3,0))))),""),"")</f>
        <v>NJD</v>
      </c>
      <c r="C210" s="53" t="str">
        <f ca="1">IF(LEN(C202)&gt;0,   IF(LEN(B210) &gt;0,CONCATENATE(B210," vs ",D210),""),"")</f>
        <v>NJD vs STL</v>
      </c>
      <c r="D210" s="49" t="str">
        <f ca="1">IF(LEN(C202)&gt;0,   IF(ROW(D210)-ROW(C202)-1&lt;=$L$1/2,INDIRECT(CONCATENATE("Teams!F",E210)),""),"")</f>
        <v>STL</v>
      </c>
      <c r="E210" s="6">
        <f ca="1">IF(LEN(C202)&gt;0,   IF(ROW(E210)-ROW(C202)-1&lt;=$L$1/2,INDIRECT(CONCATENATE("MatchOrdering!",CHAR(96+C202),($L$1 + 1) - (ROW(E210)-ROW(C202)-1) + 3)),""),"")</f>
        <v>13</v>
      </c>
      <c r="F210" s="60">
        <f t="shared" ca="1" si="39"/>
        <v>5</v>
      </c>
      <c r="G210" s="61">
        <f t="shared" ca="1" si="38"/>
        <v>5</v>
      </c>
      <c r="H210" s="49" t="str">
        <f t="shared" ca="1" si="40"/>
        <v>*TIE*</v>
      </c>
    </row>
    <row r="211" spans="2:8" x14ac:dyDescent="0.25">
      <c r="B211" s="49" t="str">
        <f ca="1">IF(LEN(C202)&gt;0,   IF(ROW(B211)-ROW(C202)-1&lt;=$L$1/2,INDIRECT(CONCATENATE("Teams!F",CELL("contents",INDEX(MatchOrdering!$A$4:$CD$33,ROW(B211)-ROW(C202)-1,MATCH(C202,MatchOrdering!$A$3:$CD$3,0))))),""),"")</f>
        <v>NYI</v>
      </c>
      <c r="C211" s="53" t="str">
        <f ca="1">IF(LEN(C202)&gt;0,   IF(LEN(B211) &gt;0,CONCATENATE(B211," vs ",D211),""),"")</f>
        <v>NYI vs NAS</v>
      </c>
      <c r="D211" s="49" t="str">
        <f ca="1">IF(LEN(C202)&gt;0,   IF(ROW(D211)-ROW(C202)-1&lt;=$L$1/2,INDIRECT(CONCATENATE("Teams!F",E211)),""),"")</f>
        <v>NAS</v>
      </c>
      <c r="E211" s="6">
        <f ca="1">IF(LEN(C202)&gt;0,   IF(ROW(E211)-ROW(C202)-1&lt;=$L$1/2,INDIRECT(CONCATENATE("MatchOrdering!",CHAR(96+C202),($L$1 + 1) - (ROW(E211)-ROW(C202)-1) + 3)),""),"")</f>
        <v>12</v>
      </c>
      <c r="F211" s="60">
        <f t="shared" ca="1" si="39"/>
        <v>3</v>
      </c>
      <c r="G211" s="61">
        <f t="shared" ca="1" si="38"/>
        <v>1</v>
      </c>
      <c r="H211" s="49" t="str">
        <f t="shared" ca="1" si="40"/>
        <v>NYI</v>
      </c>
    </row>
    <row r="212" spans="2:8" x14ac:dyDescent="0.25">
      <c r="B212" s="49" t="str">
        <f ca="1">IF(LEN(C202)&gt;0,   IF(ROW(B212)-ROW(C202)-1&lt;=$L$1/2,INDIRECT(CONCATENATE("Teams!F",CELL("contents",INDEX(MatchOrdering!$A$4:$CD$33,ROW(B212)-ROW(C202)-1,MATCH(C202,MatchOrdering!$A$3:$CD$3,0))))),""),"")</f>
        <v>NYR</v>
      </c>
      <c r="C212" s="53" t="str">
        <f ca="1">IF(LEN(C202)&gt;0,   IF(LEN(B212) &gt;0,CONCATENATE(B212," vs ",D212),""),"")</f>
        <v>NYR vs MIN</v>
      </c>
      <c r="D212" s="49" t="str">
        <f ca="1">IF(LEN(C202)&gt;0,   IF(ROW(D212)-ROW(C202)-1&lt;=$L$1/2,INDIRECT(CONCATENATE("Teams!F",E212)),""),"")</f>
        <v>MIN</v>
      </c>
      <c r="E212" s="6">
        <f ca="1">IF(LEN(C202)&gt;0,   IF(ROW(E212)-ROW(C202)-1&lt;=$L$1/2,INDIRECT(CONCATENATE("MatchOrdering!",CHAR(96+C202),($L$1 + 1) - (ROW(E212)-ROW(C202)-1) + 3)),""),"")</f>
        <v>11</v>
      </c>
      <c r="F212" s="60">
        <f t="shared" ca="1" si="39"/>
        <v>5</v>
      </c>
      <c r="G212" s="61">
        <f t="shared" ca="1" si="38"/>
        <v>3</v>
      </c>
      <c r="H212" s="49" t="str">
        <f t="shared" ca="1" si="40"/>
        <v>NYR</v>
      </c>
    </row>
    <row r="213" spans="2:8" x14ac:dyDescent="0.25">
      <c r="B213" s="49" t="str">
        <f ca="1">IF(LEN(C202)&gt;0,   IF(ROW(B213)-ROW(C202)-1&lt;=$L$1/2,INDIRECT(CONCATENATE("Teams!F",CELL("contents",INDEX(MatchOrdering!$A$4:$CD$33,ROW(B213)-ROW(C202)-1,MATCH(C202,MatchOrdering!$A$3:$CD$3,0))))),""),"")</f>
        <v>PHI</v>
      </c>
      <c r="C213" s="53" t="str">
        <f ca="1">IF(LEN(C202)&gt;0,   IF(LEN(B213) &gt;0,CONCATENATE(B213," vs ",D213),""),"")</f>
        <v>PHI vs DAL</v>
      </c>
      <c r="D213" s="49" t="str">
        <f ca="1">IF(LEN(C202)&gt;0,   IF(ROW(D213)-ROW(C202)-1&lt;=$L$1/2,INDIRECT(CONCATENATE("Teams!F",E213)),""),"")</f>
        <v>DAL</v>
      </c>
      <c r="E213" s="6">
        <f ca="1">IF(LEN(C202)&gt;0,   IF(ROW(E213)-ROW(C202)-1&lt;=$L$1/2,INDIRECT(CONCATENATE("MatchOrdering!",CHAR(96+C202),($L$1 + 1) - (ROW(E213)-ROW(C202)-1) + 3)),""),"")</f>
        <v>10</v>
      </c>
      <c r="F213" s="60">
        <f t="shared" ca="1" si="39"/>
        <v>4</v>
      </c>
      <c r="G213" s="61">
        <f t="shared" ca="1" si="38"/>
        <v>3</v>
      </c>
      <c r="H213" s="49" t="str">
        <f t="shared" ca="1" si="40"/>
        <v>PHI</v>
      </c>
    </row>
    <row r="214" spans="2:8" x14ac:dyDescent="0.25">
      <c r="B214" s="49" t="str">
        <f ca="1">IF(LEN(C202)&gt;0,   IF(ROW(B214)-ROW(C202)-1&lt;=$L$1/2,INDIRECT(CONCATENATE("Teams!F",CELL("contents",INDEX(MatchOrdering!$A$4:$CD$33,ROW(B214)-ROW(C202)-1,MATCH(C202,MatchOrdering!$A$3:$CD$3,0))))),""),"")</f>
        <v>PIT</v>
      </c>
      <c r="C214" s="53" t="str">
        <f ca="1">IF(LEN(C202)&gt;0,   IF(LEN(B214) &gt;0,CONCATENATE(B214," vs ",D214),""),"")</f>
        <v>PIT vs COL</v>
      </c>
      <c r="D214" s="49" t="str">
        <f ca="1">IF(LEN(C202)&gt;0,   IF(ROW(D214)-ROW(C202)-1&lt;=$L$1/2,INDIRECT(CONCATENATE("Teams!F",E214)),""),"")</f>
        <v>COL</v>
      </c>
      <c r="E214" s="6">
        <f ca="1">IF(LEN(C202)&gt;0,   IF(ROW(E214)-ROW(C202)-1&lt;=$L$1/2,INDIRECT(CONCATENATE("MatchOrdering!",CHAR(96+C202),($L$1 + 1) - (ROW(E214)-ROW(C202)-1) + 3)),""),"")</f>
        <v>9</v>
      </c>
      <c r="F214" s="60">
        <f t="shared" ca="1" si="39"/>
        <v>3</v>
      </c>
      <c r="G214" s="61">
        <f t="shared" ca="1" si="38"/>
        <v>2</v>
      </c>
      <c r="H214" s="49" t="str">
        <f t="shared" ca="1" si="40"/>
        <v>PIT</v>
      </c>
    </row>
    <row r="215" spans="2:8" x14ac:dyDescent="0.25">
      <c r="B215" s="49" t="str">
        <f ca="1">IF(LEN(C202)&gt;0,   IF(ROW(B215)-ROW(C202)-1&lt;=$L$1/2,INDIRECT(CONCATENATE("Teams!F",CELL("contents",INDEX(MatchOrdering!$A$4:$CD$33,ROW(B215)-ROW(C202)-1,MATCH(C202,MatchOrdering!$A$3:$CD$3,0))))),""),"")</f>
        <v>WAS</v>
      </c>
      <c r="C215" s="53" t="str">
        <f ca="1">IF(LEN(C202)&gt;0,   IF(LEN(B215) &gt;0,CONCATENATE(B215," vs ",D215),""),"")</f>
        <v>WAS vs CHI</v>
      </c>
      <c r="D215" s="49" t="str">
        <f ca="1">IF(LEN(C202)&gt;0,   IF(ROW(D215)-ROW(C202)-1&lt;=$L$1/2,INDIRECT(CONCATENATE("Teams!F",E215)),""),"")</f>
        <v>CHI</v>
      </c>
      <c r="E215" s="6">
        <f ca="1">IF(LEN(C202)&gt;0,   IF(ROW(E215)-ROW(C202)-1&lt;=$L$1/2,INDIRECT(CONCATENATE("MatchOrdering!",CHAR(96+C202),($L$1 + 1) - (ROW(E215)-ROW(C202)-1) + 3)),""),"")</f>
        <v>8</v>
      </c>
      <c r="F215" s="60">
        <f t="shared" ca="1" si="39"/>
        <v>0</v>
      </c>
      <c r="G215" s="61">
        <f t="shared" ca="1" si="38"/>
        <v>3</v>
      </c>
      <c r="H215" s="49" t="str">
        <f t="shared" ca="1" si="40"/>
        <v>CHI</v>
      </c>
    </row>
    <row r="216" spans="2:8" x14ac:dyDescent="0.25">
      <c r="B216" s="49" t="str">
        <f ca="1">IF(LEN(C202)&gt;0,   IF(ROW(B216)-ROW(C202)-1&lt;=$L$1/2,INDIRECT(CONCATENATE("Teams!F",CELL("contents",INDEX(MatchOrdering!$A$4:$CD$33,ROW(B216)-ROW(C202)-1,MATCH(C202,MatchOrdering!$A$3:$CD$3,0))))),""),"")</f>
        <v>CGY</v>
      </c>
      <c r="C216" s="53" t="str">
        <f ca="1">IF(LEN(C202)&gt;0,   IF(LEN(B216) &gt;0,CONCATENATE(B216," vs ",D216),""),"")</f>
        <v>CGY vs VAN</v>
      </c>
      <c r="D216" s="49" t="str">
        <f ca="1">IF(LEN(C202)&gt;0,   IF(ROW(D216)-ROW(C202)-1&lt;=$L$1/2,INDIRECT(CONCATENATE("Teams!F",E216)),""),"")</f>
        <v>VAN</v>
      </c>
      <c r="E216" s="6">
        <f ca="1">IF(LEN(C202)&gt;0,   IF(ROW(E216)-ROW(C202)-1&lt;=$L$1/2,INDIRECT(CONCATENATE("MatchOrdering!",CHAR(96+C202),($L$1 + 1) - (ROW(E216)-ROW(C202)-1) + 3)),""),"")</f>
        <v>7</v>
      </c>
      <c r="F216" s="60">
        <f t="shared" ca="1" si="39"/>
        <v>2</v>
      </c>
      <c r="G216" s="61">
        <f t="shared" ca="1" si="38"/>
        <v>3</v>
      </c>
      <c r="H216" s="49" t="str">
        <f t="shared" ca="1" si="40"/>
        <v>VAN</v>
      </c>
    </row>
    <row r="217" spans="2:8" x14ac:dyDescent="0.25">
      <c r="B217" s="49" t="str">
        <f ca="1">IF(LEN(C202)&gt;0,   IF(ROW(B217)-ROW(C202)-1&lt;=$L$1/2,INDIRECT(CONCATENATE("Teams!F",CELL("contents",INDEX(MatchOrdering!$A$4:$CD$33,ROW(B217)-ROW(C202)-1,MATCH(C202,MatchOrdering!$A$3:$CD$3,0))))),""),"")</f>
        <v>EDM</v>
      </c>
      <c r="C217" s="53" t="str">
        <f ca="1">IF(LEN(C202)&gt;0,   IF(LEN(B217) &gt;0,CONCATENATE(B217," vs ",D217),""),"")</f>
        <v>EDM vs SJS</v>
      </c>
      <c r="D217" s="49" t="str">
        <f ca="1">IF(LEN(C202)&gt;0,   IF(ROW(D217)-ROW(C202)-1&lt;=$L$1/2,INDIRECT(CONCATENATE("Teams!F",E217)),""),"")</f>
        <v>SJS</v>
      </c>
      <c r="E217" s="6">
        <f ca="1">IF(LEN(C202)&gt;0,   IF(ROW(E217)-ROW(C202)-1&lt;=$L$1/2,INDIRECT(CONCATENATE("MatchOrdering!",CHAR(96+C202),($L$1 + 1) - (ROW(E217)-ROW(C202)-1) + 3)),""),"")</f>
        <v>6</v>
      </c>
      <c r="F217" s="60">
        <f t="shared" ca="1" si="39"/>
        <v>4</v>
      </c>
      <c r="G217" s="61">
        <f t="shared" ca="1" si="38"/>
        <v>2</v>
      </c>
      <c r="H217" s="49" t="str">
        <f t="shared" ca="1" si="40"/>
        <v>EDM</v>
      </c>
    </row>
    <row r="218" spans="2:8" ht="15.75" thickBot="1" x14ac:dyDescent="0.3">
      <c r="B218" s="49" t="str">
        <f ca="1">IF(LEN(C202)&gt;0,   IF(ROW(B218)-ROW(C202)-1&lt;=$L$1/2,INDIRECT(CONCATENATE("Teams!F",CELL("contents",INDEX(MatchOrdering!$A$4:$CD$33,ROW(B218)-ROW(C202)-1,MATCH(C202,MatchOrdering!$A$3:$CD$3,0))))),""),"")</f>
        <v>LAK</v>
      </c>
      <c r="C218" s="53" t="str">
        <f ca="1">IF(LEN(C202)&gt;0,   IF(LEN(B218) &gt;0,CONCATENATE(B218," vs ",D218),""),"")</f>
        <v>LAK vs ARI</v>
      </c>
      <c r="D218" s="49" t="str">
        <f ca="1">IF(LEN(C202)&gt;0,   IF(ROW(D218)-ROW(C202)-1&lt;=$L$1/2,INDIRECT(CONCATENATE("Teams!F",E218)),""),"")</f>
        <v>ARI</v>
      </c>
      <c r="E218" s="6">
        <f ca="1">IF(LEN(C202)&gt;0,   IF(ROW(E218)-ROW(C202)-1&lt;=$L$1/2,INDIRECT(CONCATENATE("MatchOrdering!",CHAR(96+C202),($L$1 + 1) - (ROW(E218)-ROW(C202)-1) + 3)),""),"")</f>
        <v>5</v>
      </c>
      <c r="F218" s="62">
        <f t="shared" ca="1" si="39"/>
        <v>1</v>
      </c>
      <c r="G218" s="63">
        <f t="shared" ca="1" si="38"/>
        <v>2</v>
      </c>
      <c r="H218" s="49" t="str">
        <f t="shared" ca="1" si="40"/>
        <v>ARI</v>
      </c>
    </row>
    <row r="220" spans="2:8" ht="18.75" x14ac:dyDescent="0.3">
      <c r="C220" s="51">
        <f>IF(LEN(C202)&lt;1,"",IF(C202+1 &lt; $L$2,C202+1,""))</f>
        <v>13</v>
      </c>
      <c r="D220" s="50"/>
      <c r="E220" s="50"/>
      <c r="F220" s="65" t="str">
        <f>IF(LEN(C220)&gt;0,"Scores","")</f>
        <v>Scores</v>
      </c>
      <c r="G220" s="65"/>
      <c r="H220" s="6"/>
    </row>
    <row r="221" spans="2:8" ht="16.5" thickBot="1" x14ac:dyDescent="0.3">
      <c r="B221" s="48" t="str">
        <f>IF(LEN(C220)&gt;0,"-","")</f>
        <v>-</v>
      </c>
      <c r="C221" s="52" t="str">
        <f>IF(LEN(C220)&gt;0,"Away          -          Home","")</f>
        <v>Away          -          Home</v>
      </c>
      <c r="D221" s="48" t="str">
        <f>IF(LEN(C220)&gt;0,"-","")</f>
        <v>-</v>
      </c>
      <c r="E221" s="6" t="str">
        <f>IF(LEN(C220)&gt;0,"-","")</f>
        <v>-</v>
      </c>
      <c r="F221" s="48" t="str">
        <f>IF(LEN(F220)&gt;0,"H","")</f>
        <v>H</v>
      </c>
      <c r="G221" s="48" t="str">
        <f>IF(LEN(F220)&gt;0,"A","")</f>
        <v>A</v>
      </c>
      <c r="H221" s="49" t="s">
        <v>267</v>
      </c>
    </row>
    <row r="222" spans="2:8" x14ac:dyDescent="0.25">
      <c r="B222" s="49" t="str">
        <f ca="1">IF(LEN(C220)&gt;0,   IF(ROW(B222)-ROW(C220)-1&lt;=$L$1/2,INDIRECT(CONCATENATE("Teams!F",CELL("contents",INDEX(MatchOrdering!$A$4:$CD$33,ROW(B222)-ROW(C220)-1,MATCH(C220,MatchOrdering!$A$3:$CD$3,0))))),""),"")</f>
        <v>ANA</v>
      </c>
      <c r="C222" s="53" t="str">
        <f ca="1">IF(LEN(C220)&gt;0,   IF(LEN(B222) &gt;0,CONCATENATE(B222," vs ",D222),""),"")</f>
        <v>ANA vs FLA</v>
      </c>
      <c r="D222" s="49" t="str">
        <f ca="1">IF(LEN(C220)&gt;0,   IF(ROW(D222)-ROW(C220)-1&lt;=$L$1/2,INDIRECT(CONCATENATE("Teams!F",E222)),""),"")</f>
        <v>FLA</v>
      </c>
      <c r="E222" s="6">
        <f ca="1">IF(LEN(C220)&gt;0,   IF(ROW(E222)-ROW(C220)-1&lt;=$L$1/2,INDIRECT(CONCATENATE("MatchOrdering!",CHAR(96+C220),($L$1 + 1) - (ROW(E222)-ROW(C220)-1) + 3)),""),"")</f>
        <v>18</v>
      </c>
      <c r="F222" s="58">
        <f ca="1">ROUNDDOWN(RANDBETWEEN(0,6),0)</f>
        <v>3</v>
      </c>
      <c r="G222" s="59">
        <f t="shared" ref="G222:G236" ca="1" si="41">ROUNDDOWN(RANDBETWEEN(0,6),0)</f>
        <v>1</v>
      </c>
      <c r="H222" s="49" t="str">
        <f ca="1">IF(OR(B222 = "BYESLOT",D222 = "BYESLOT"),"BYE", IF(AND(LEN(F222)&gt;0,LEN(G222)&gt;0),IF(F222=G222,"*TIE*",IF(F222&gt;G222,B222,D222)),""))</f>
        <v>ANA</v>
      </c>
    </row>
    <row r="223" spans="2:8" x14ac:dyDescent="0.25">
      <c r="B223" s="49" t="str">
        <f ca="1">IF(LEN(C220)&gt;0,   IF(ROW(B223)-ROW(C220)-1&lt;=$L$1/2,INDIRECT(CONCATENATE("Teams!F",CELL("contents",INDEX(MatchOrdering!$A$4:$CD$33,ROW(B223)-ROW(C220)-1,MATCH(C220,MatchOrdering!$A$3:$CD$3,0))))),""),"")</f>
        <v>MON</v>
      </c>
      <c r="C223" s="53" t="str">
        <f ca="1">IF(LEN(C220)&gt;0,   IF(LEN(B223) &gt;0,CONCATENATE(B223," vs ",D223),""),"")</f>
        <v>MON vs DET</v>
      </c>
      <c r="D223" s="49" t="str">
        <f ca="1">IF(LEN(C220)&gt;0,   IF(ROW(D223)-ROW(C220)-1&lt;=$L$1/2,INDIRECT(CONCATENATE("Teams!F",E223)),""),"")</f>
        <v>DET</v>
      </c>
      <c r="E223" s="6">
        <f ca="1">IF(LEN(C220)&gt;0,   IF(ROW(E223)-ROW(C220)-1&lt;=$L$1/2,INDIRECT(CONCATENATE("MatchOrdering!",CHAR(96+C220),($L$1 + 1) - (ROW(E223)-ROW(C220)-1) + 3)),""),"")</f>
        <v>17</v>
      </c>
      <c r="F223" s="60">
        <f t="shared" ref="F223:F236" ca="1" si="42">ROUNDDOWN(RANDBETWEEN(0,6),0)</f>
        <v>3</v>
      </c>
      <c r="G223" s="61">
        <f t="shared" ca="1" si="41"/>
        <v>6</v>
      </c>
      <c r="H223" s="49" t="str">
        <f t="shared" ref="H223:H236" ca="1" si="43">IF(OR(B223 = "BYESLOT",D223 = "BYESLOT"),"BYE", IF(AND(LEN(F223)&gt;0,LEN(G223)&gt;0),IF(F223=G223,"*TIE*",IF(F223&gt;G223,B223,D223)),""))</f>
        <v>DET</v>
      </c>
    </row>
    <row r="224" spans="2:8" x14ac:dyDescent="0.25">
      <c r="B224" s="49" t="str">
        <f ca="1">IF(LEN(C220)&gt;0,   IF(ROW(B224)-ROW(C220)-1&lt;=$L$1/2,INDIRECT(CONCATENATE("Teams!F",CELL("contents",INDEX(MatchOrdering!$A$4:$CD$33,ROW(B224)-ROW(C220)-1,MATCH(C220,MatchOrdering!$A$3:$CD$3,0))))),""),"")</f>
        <v>OTT</v>
      </c>
      <c r="C224" s="53" t="str">
        <f ca="1">IF(LEN(C220)&gt;0,   IF(LEN(B224) &gt;0,CONCATENATE(B224," vs ",D224),""),"")</f>
        <v>OTT vs BUF</v>
      </c>
      <c r="D224" s="49" t="str">
        <f ca="1">IF(LEN(C220)&gt;0,   IF(ROW(D224)-ROW(C220)-1&lt;=$L$1/2,INDIRECT(CONCATENATE("Teams!F",E224)),""),"")</f>
        <v>BUF</v>
      </c>
      <c r="E224" s="6">
        <f ca="1">IF(LEN(C220)&gt;0,   IF(ROW(E224)-ROW(C220)-1&lt;=$L$1/2,INDIRECT(CONCATENATE("MatchOrdering!",CHAR(96+C220),($L$1 + 1) - (ROW(E224)-ROW(C220)-1) + 3)),""),"")</f>
        <v>16</v>
      </c>
      <c r="F224" s="60">
        <f t="shared" ca="1" si="42"/>
        <v>1</v>
      </c>
      <c r="G224" s="61">
        <f t="shared" ca="1" si="41"/>
        <v>1</v>
      </c>
      <c r="H224" s="49" t="str">
        <f t="shared" ca="1" si="43"/>
        <v>*TIE*</v>
      </c>
    </row>
    <row r="225" spans="2:8" x14ac:dyDescent="0.25">
      <c r="B225" s="49" t="str">
        <f ca="1">IF(LEN(C220)&gt;0,   IF(ROW(B225)-ROW(C220)-1&lt;=$L$1/2,INDIRECT(CONCATENATE("Teams!F",CELL("contents",INDEX(MatchOrdering!$A$4:$CD$33,ROW(B225)-ROW(C220)-1,MATCH(C220,MatchOrdering!$A$3:$CD$3,0))))),""),"")</f>
        <v>TB</v>
      </c>
      <c r="C225" s="53" t="str">
        <f ca="1">IF(LEN(C220)&gt;0,   IF(LEN(B225) &gt;0,CONCATENATE(B225," vs ",D225),""),"")</f>
        <v>TB vs BOS</v>
      </c>
      <c r="D225" s="49" t="str">
        <f ca="1">IF(LEN(C220)&gt;0,   IF(ROW(D225)-ROW(C220)-1&lt;=$L$1/2,INDIRECT(CONCATENATE("Teams!F",E225)),""),"")</f>
        <v>BOS</v>
      </c>
      <c r="E225" s="6">
        <f ca="1">IF(LEN(C220)&gt;0,   IF(ROW(E225)-ROW(C220)-1&lt;=$L$1/2,INDIRECT(CONCATENATE("MatchOrdering!",CHAR(96+C220),($L$1 + 1) - (ROW(E225)-ROW(C220)-1) + 3)),""),"")</f>
        <v>15</v>
      </c>
      <c r="F225" s="60">
        <f t="shared" ca="1" si="42"/>
        <v>0</v>
      </c>
      <c r="G225" s="61">
        <f t="shared" ca="1" si="41"/>
        <v>2</v>
      </c>
      <c r="H225" s="49" t="str">
        <f t="shared" ca="1" si="43"/>
        <v>BOS</v>
      </c>
    </row>
    <row r="226" spans="2:8" x14ac:dyDescent="0.25">
      <c r="B226" s="49" t="str">
        <f ca="1">IF(LEN(C220)&gt;0,   IF(ROW(B226)-ROW(C220)-1&lt;=$L$1/2,INDIRECT(CONCATENATE("Teams!F",CELL("contents",INDEX(MatchOrdering!$A$4:$CD$33,ROW(B226)-ROW(C220)-1,MATCH(C220,MatchOrdering!$A$3:$CD$3,0))))),""),"")</f>
        <v>TOR</v>
      </c>
      <c r="C226" s="53" t="str">
        <f ca="1">IF(LEN(C220)&gt;0,   IF(LEN(B226) &gt;0,CONCATENATE(B226," vs ",D226),""),"")</f>
        <v>TOR vs WIN</v>
      </c>
      <c r="D226" s="49" t="str">
        <f ca="1">IF(LEN(C220)&gt;0,   IF(ROW(D226)-ROW(C220)-1&lt;=$L$1/2,INDIRECT(CONCATENATE("Teams!F",E226)),""),"")</f>
        <v>WIN</v>
      </c>
      <c r="E226" s="6">
        <f ca="1">IF(LEN(C220)&gt;0,   IF(ROW(E226)-ROW(C220)-1&lt;=$L$1/2,INDIRECT(CONCATENATE("MatchOrdering!",CHAR(96+C220),($L$1 + 1) - (ROW(E226)-ROW(C220)-1) + 3)),""),"")</f>
        <v>14</v>
      </c>
      <c r="F226" s="60">
        <f t="shared" ca="1" si="42"/>
        <v>6</v>
      </c>
      <c r="G226" s="61">
        <f t="shared" ca="1" si="41"/>
        <v>0</v>
      </c>
      <c r="H226" s="49" t="str">
        <f t="shared" ca="1" si="43"/>
        <v>TOR</v>
      </c>
    </row>
    <row r="227" spans="2:8" x14ac:dyDescent="0.25">
      <c r="B227" s="49" t="str">
        <f ca="1">IF(LEN(C220)&gt;0,   IF(ROW(B227)-ROW(C220)-1&lt;=$L$1/2,INDIRECT(CONCATENATE("Teams!F",CELL("contents",INDEX(MatchOrdering!$A$4:$CD$33,ROW(B227)-ROW(C220)-1,MATCH(C220,MatchOrdering!$A$3:$CD$3,0))))),""),"")</f>
        <v>CAR</v>
      </c>
      <c r="C227" s="53" t="str">
        <f ca="1">IF(LEN(C220)&gt;0,   IF(LEN(B227) &gt;0,CONCATENATE(B227," vs ",D227),""),"")</f>
        <v>CAR vs STL</v>
      </c>
      <c r="D227" s="49" t="str">
        <f ca="1">IF(LEN(C220)&gt;0,   IF(ROW(D227)-ROW(C220)-1&lt;=$L$1/2,INDIRECT(CONCATENATE("Teams!F",E227)),""),"")</f>
        <v>STL</v>
      </c>
      <c r="E227" s="6">
        <f ca="1">IF(LEN(C220)&gt;0,   IF(ROW(E227)-ROW(C220)-1&lt;=$L$1/2,INDIRECT(CONCATENATE("MatchOrdering!",CHAR(96+C220),($L$1 + 1) - (ROW(E227)-ROW(C220)-1) + 3)),""),"")</f>
        <v>13</v>
      </c>
      <c r="F227" s="60">
        <f t="shared" ca="1" si="42"/>
        <v>6</v>
      </c>
      <c r="G227" s="61">
        <f t="shared" ca="1" si="41"/>
        <v>4</v>
      </c>
      <c r="H227" s="49" t="str">
        <f t="shared" ca="1" si="43"/>
        <v>CAR</v>
      </c>
    </row>
    <row r="228" spans="2:8" x14ac:dyDescent="0.25">
      <c r="B228" s="49" t="str">
        <f ca="1">IF(LEN(C220)&gt;0,   IF(ROW(B228)-ROW(C220)-1&lt;=$L$1/2,INDIRECT(CONCATENATE("Teams!F",CELL("contents",INDEX(MatchOrdering!$A$4:$CD$33,ROW(B228)-ROW(C220)-1,MATCH(C220,MatchOrdering!$A$3:$CD$3,0))))),""),"")</f>
        <v>CBJ</v>
      </c>
      <c r="C228" s="53" t="str">
        <f ca="1">IF(LEN(C220)&gt;0,   IF(LEN(B228) &gt;0,CONCATENATE(B228," vs ",D228),""),"")</f>
        <v>CBJ vs NAS</v>
      </c>
      <c r="D228" s="49" t="str">
        <f ca="1">IF(LEN(C220)&gt;0,   IF(ROW(D228)-ROW(C220)-1&lt;=$L$1/2,INDIRECT(CONCATENATE("Teams!F",E228)),""),"")</f>
        <v>NAS</v>
      </c>
      <c r="E228" s="6">
        <f ca="1">IF(LEN(C220)&gt;0,   IF(ROW(E228)-ROW(C220)-1&lt;=$L$1/2,INDIRECT(CONCATENATE("MatchOrdering!",CHAR(96+C220),($L$1 + 1) - (ROW(E228)-ROW(C220)-1) + 3)),""),"")</f>
        <v>12</v>
      </c>
      <c r="F228" s="60">
        <f t="shared" ca="1" si="42"/>
        <v>1</v>
      </c>
      <c r="G228" s="61">
        <f t="shared" ca="1" si="41"/>
        <v>0</v>
      </c>
      <c r="H228" s="49" t="str">
        <f t="shared" ca="1" si="43"/>
        <v>CBJ</v>
      </c>
    </row>
    <row r="229" spans="2:8" x14ac:dyDescent="0.25">
      <c r="B229" s="49" t="str">
        <f ca="1">IF(LEN(C220)&gt;0,   IF(ROW(B229)-ROW(C220)-1&lt;=$L$1/2,INDIRECT(CONCATENATE("Teams!F",CELL("contents",INDEX(MatchOrdering!$A$4:$CD$33,ROW(B229)-ROW(C220)-1,MATCH(C220,MatchOrdering!$A$3:$CD$3,0))))),""),"")</f>
        <v>NJD</v>
      </c>
      <c r="C229" s="53" t="str">
        <f ca="1">IF(LEN(C220)&gt;0,   IF(LEN(B229) &gt;0,CONCATENATE(B229," vs ",D229),""),"")</f>
        <v>NJD vs MIN</v>
      </c>
      <c r="D229" s="49" t="str">
        <f ca="1">IF(LEN(C220)&gt;0,   IF(ROW(D229)-ROW(C220)-1&lt;=$L$1/2,INDIRECT(CONCATENATE("Teams!F",E229)),""),"")</f>
        <v>MIN</v>
      </c>
      <c r="E229" s="6">
        <f ca="1">IF(LEN(C220)&gt;0,   IF(ROW(E229)-ROW(C220)-1&lt;=$L$1/2,INDIRECT(CONCATENATE("MatchOrdering!",CHAR(96+C220),($L$1 + 1) - (ROW(E229)-ROW(C220)-1) + 3)),""),"")</f>
        <v>11</v>
      </c>
      <c r="F229" s="60">
        <f t="shared" ca="1" si="42"/>
        <v>2</v>
      </c>
      <c r="G229" s="61">
        <f t="shared" ca="1" si="41"/>
        <v>3</v>
      </c>
      <c r="H229" s="49" t="str">
        <f t="shared" ca="1" si="43"/>
        <v>MIN</v>
      </c>
    </row>
    <row r="230" spans="2:8" x14ac:dyDescent="0.25">
      <c r="B230" s="49" t="str">
        <f ca="1">IF(LEN(C220)&gt;0,   IF(ROW(B230)-ROW(C220)-1&lt;=$L$1/2,INDIRECT(CONCATENATE("Teams!F",CELL("contents",INDEX(MatchOrdering!$A$4:$CD$33,ROW(B230)-ROW(C220)-1,MATCH(C220,MatchOrdering!$A$3:$CD$3,0))))),""),"")</f>
        <v>NYI</v>
      </c>
      <c r="C230" s="53" t="str">
        <f ca="1">IF(LEN(C220)&gt;0,   IF(LEN(B230) &gt;0,CONCATENATE(B230," vs ",D230),""),"")</f>
        <v>NYI vs DAL</v>
      </c>
      <c r="D230" s="49" t="str">
        <f ca="1">IF(LEN(C220)&gt;0,   IF(ROW(D230)-ROW(C220)-1&lt;=$L$1/2,INDIRECT(CONCATENATE("Teams!F",E230)),""),"")</f>
        <v>DAL</v>
      </c>
      <c r="E230" s="6">
        <f ca="1">IF(LEN(C220)&gt;0,   IF(ROW(E230)-ROW(C220)-1&lt;=$L$1/2,INDIRECT(CONCATENATE("MatchOrdering!",CHAR(96+C220),($L$1 + 1) - (ROW(E230)-ROW(C220)-1) + 3)),""),"")</f>
        <v>10</v>
      </c>
      <c r="F230" s="60">
        <f t="shared" ca="1" si="42"/>
        <v>6</v>
      </c>
      <c r="G230" s="61">
        <f t="shared" ca="1" si="41"/>
        <v>6</v>
      </c>
      <c r="H230" s="49" t="str">
        <f t="shared" ca="1" si="43"/>
        <v>*TIE*</v>
      </c>
    </row>
    <row r="231" spans="2:8" x14ac:dyDescent="0.25">
      <c r="B231" s="49" t="str">
        <f ca="1">IF(LEN(C220)&gt;0,   IF(ROW(B231)-ROW(C220)-1&lt;=$L$1/2,INDIRECT(CONCATENATE("Teams!F",CELL("contents",INDEX(MatchOrdering!$A$4:$CD$33,ROW(B231)-ROW(C220)-1,MATCH(C220,MatchOrdering!$A$3:$CD$3,0))))),""),"")</f>
        <v>NYR</v>
      </c>
      <c r="C231" s="53" t="str">
        <f ca="1">IF(LEN(C220)&gt;0,   IF(LEN(B231) &gt;0,CONCATENATE(B231," vs ",D231),""),"")</f>
        <v>NYR vs COL</v>
      </c>
      <c r="D231" s="49" t="str">
        <f ca="1">IF(LEN(C220)&gt;0,   IF(ROW(D231)-ROW(C220)-1&lt;=$L$1/2,INDIRECT(CONCATENATE("Teams!F",E231)),""),"")</f>
        <v>COL</v>
      </c>
      <c r="E231" s="6">
        <f ca="1">IF(LEN(C220)&gt;0,   IF(ROW(E231)-ROW(C220)-1&lt;=$L$1/2,INDIRECT(CONCATENATE("MatchOrdering!",CHAR(96+C220),($L$1 + 1) - (ROW(E231)-ROW(C220)-1) + 3)),""),"")</f>
        <v>9</v>
      </c>
      <c r="F231" s="60">
        <f t="shared" ca="1" si="42"/>
        <v>4</v>
      </c>
      <c r="G231" s="61">
        <f t="shared" ca="1" si="41"/>
        <v>0</v>
      </c>
      <c r="H231" s="49" t="str">
        <f t="shared" ca="1" si="43"/>
        <v>NYR</v>
      </c>
    </row>
    <row r="232" spans="2:8" x14ac:dyDescent="0.25">
      <c r="B232" s="49" t="str">
        <f ca="1">IF(LEN(C220)&gt;0,   IF(ROW(B232)-ROW(C220)-1&lt;=$L$1/2,INDIRECT(CONCATENATE("Teams!F",CELL("contents",INDEX(MatchOrdering!$A$4:$CD$33,ROW(B232)-ROW(C220)-1,MATCH(C220,MatchOrdering!$A$3:$CD$3,0))))),""),"")</f>
        <v>PHI</v>
      </c>
      <c r="C232" s="53" t="str">
        <f ca="1">IF(LEN(C220)&gt;0,   IF(LEN(B232) &gt;0,CONCATENATE(B232," vs ",D232),""),"")</f>
        <v>PHI vs CHI</v>
      </c>
      <c r="D232" s="49" t="str">
        <f ca="1">IF(LEN(C220)&gt;0,   IF(ROW(D232)-ROW(C220)-1&lt;=$L$1/2,INDIRECT(CONCATENATE("Teams!F",E232)),""),"")</f>
        <v>CHI</v>
      </c>
      <c r="E232" s="6">
        <f ca="1">IF(LEN(C220)&gt;0,   IF(ROW(E232)-ROW(C220)-1&lt;=$L$1/2,INDIRECT(CONCATENATE("MatchOrdering!",CHAR(96+C220),($L$1 + 1) - (ROW(E232)-ROW(C220)-1) + 3)),""),"")</f>
        <v>8</v>
      </c>
      <c r="F232" s="60">
        <f t="shared" ca="1" si="42"/>
        <v>3</v>
      </c>
      <c r="G232" s="61">
        <f t="shared" ca="1" si="41"/>
        <v>0</v>
      </c>
      <c r="H232" s="49" t="str">
        <f t="shared" ca="1" si="43"/>
        <v>PHI</v>
      </c>
    </row>
    <row r="233" spans="2:8" x14ac:dyDescent="0.25">
      <c r="B233" s="49" t="str">
        <f ca="1">IF(LEN(C220)&gt;0,   IF(ROW(B233)-ROW(C220)-1&lt;=$L$1/2,INDIRECT(CONCATENATE("Teams!F",CELL("contents",INDEX(MatchOrdering!$A$4:$CD$33,ROW(B233)-ROW(C220)-1,MATCH(C220,MatchOrdering!$A$3:$CD$3,0))))),""),"")</f>
        <v>PIT</v>
      </c>
      <c r="C233" s="53" t="str">
        <f ca="1">IF(LEN(C220)&gt;0,   IF(LEN(B233) &gt;0,CONCATENATE(B233," vs ",D233),""),"")</f>
        <v>PIT vs VAN</v>
      </c>
      <c r="D233" s="49" t="str">
        <f ca="1">IF(LEN(C220)&gt;0,   IF(ROW(D233)-ROW(C220)-1&lt;=$L$1/2,INDIRECT(CONCATENATE("Teams!F",E233)),""),"")</f>
        <v>VAN</v>
      </c>
      <c r="E233" s="6">
        <f ca="1">IF(LEN(C220)&gt;0,   IF(ROW(E233)-ROW(C220)-1&lt;=$L$1/2,INDIRECT(CONCATENATE("MatchOrdering!",CHAR(96+C220),($L$1 + 1) - (ROW(E233)-ROW(C220)-1) + 3)),""),"")</f>
        <v>7</v>
      </c>
      <c r="F233" s="60">
        <f t="shared" ca="1" si="42"/>
        <v>4</v>
      </c>
      <c r="G233" s="61">
        <f t="shared" ca="1" si="41"/>
        <v>2</v>
      </c>
      <c r="H233" s="49" t="str">
        <f t="shared" ca="1" si="43"/>
        <v>PIT</v>
      </c>
    </row>
    <row r="234" spans="2:8" x14ac:dyDescent="0.25">
      <c r="B234" s="49" t="str">
        <f ca="1">IF(LEN(C220)&gt;0,   IF(ROW(B234)-ROW(C220)-1&lt;=$L$1/2,INDIRECT(CONCATENATE("Teams!F",CELL("contents",INDEX(MatchOrdering!$A$4:$CD$33,ROW(B234)-ROW(C220)-1,MATCH(C220,MatchOrdering!$A$3:$CD$3,0))))),""),"")</f>
        <v>WAS</v>
      </c>
      <c r="C234" s="53" t="str">
        <f ca="1">IF(LEN(C220)&gt;0,   IF(LEN(B234) &gt;0,CONCATENATE(B234," vs ",D234),""),"")</f>
        <v>WAS vs SJS</v>
      </c>
      <c r="D234" s="49" t="str">
        <f ca="1">IF(LEN(C220)&gt;0,   IF(ROW(D234)-ROW(C220)-1&lt;=$L$1/2,INDIRECT(CONCATENATE("Teams!F",E234)),""),"")</f>
        <v>SJS</v>
      </c>
      <c r="E234" s="6">
        <f ca="1">IF(LEN(C220)&gt;0,   IF(ROW(E234)-ROW(C220)-1&lt;=$L$1/2,INDIRECT(CONCATENATE("MatchOrdering!",CHAR(96+C220),($L$1 + 1) - (ROW(E234)-ROW(C220)-1) + 3)),""),"")</f>
        <v>6</v>
      </c>
      <c r="F234" s="60">
        <f t="shared" ca="1" si="42"/>
        <v>6</v>
      </c>
      <c r="G234" s="61">
        <f t="shared" ca="1" si="41"/>
        <v>4</v>
      </c>
      <c r="H234" s="49" t="str">
        <f t="shared" ca="1" si="43"/>
        <v>WAS</v>
      </c>
    </row>
    <row r="235" spans="2:8" x14ac:dyDescent="0.25">
      <c r="B235" s="49" t="str">
        <f ca="1">IF(LEN(C220)&gt;0,   IF(ROW(B235)-ROW(C220)-1&lt;=$L$1/2,INDIRECT(CONCATENATE("Teams!F",CELL("contents",INDEX(MatchOrdering!$A$4:$CD$33,ROW(B235)-ROW(C220)-1,MATCH(C220,MatchOrdering!$A$3:$CD$3,0))))),""),"")</f>
        <v>CGY</v>
      </c>
      <c r="C235" s="53" t="str">
        <f ca="1">IF(LEN(C220)&gt;0,   IF(LEN(B235) &gt;0,CONCATENATE(B235," vs ",D235),""),"")</f>
        <v>CGY vs ARI</v>
      </c>
      <c r="D235" s="49" t="str">
        <f ca="1">IF(LEN(C220)&gt;0,   IF(ROW(D235)-ROW(C220)-1&lt;=$L$1/2,INDIRECT(CONCATENATE("Teams!F",E235)),""),"")</f>
        <v>ARI</v>
      </c>
      <c r="E235" s="6">
        <f ca="1">IF(LEN(C220)&gt;0,   IF(ROW(E235)-ROW(C220)-1&lt;=$L$1/2,INDIRECT(CONCATENATE("MatchOrdering!",CHAR(96+C220),($L$1 + 1) - (ROW(E235)-ROW(C220)-1) + 3)),""),"")</f>
        <v>5</v>
      </c>
      <c r="F235" s="60">
        <f t="shared" ca="1" si="42"/>
        <v>4</v>
      </c>
      <c r="G235" s="61">
        <f t="shared" ca="1" si="41"/>
        <v>5</v>
      </c>
      <c r="H235" s="49" t="str">
        <f t="shared" ca="1" si="43"/>
        <v>ARI</v>
      </c>
    </row>
    <row r="236" spans="2:8" ht="15.75" thickBot="1" x14ac:dyDescent="0.3">
      <c r="B236" s="49" t="str">
        <f ca="1">IF(LEN(C220)&gt;0,   IF(ROW(B236)-ROW(C220)-1&lt;=$L$1/2,INDIRECT(CONCATENATE("Teams!F",CELL("contents",INDEX(MatchOrdering!$A$4:$CD$33,ROW(B236)-ROW(C220)-1,MATCH(C220,MatchOrdering!$A$3:$CD$3,0))))),""),"")</f>
        <v>EDM</v>
      </c>
      <c r="C236" s="53" t="str">
        <f ca="1">IF(LEN(C220)&gt;0,   IF(LEN(B236) &gt;0,CONCATENATE(B236," vs ",D236),""),"")</f>
        <v>EDM vs LAK</v>
      </c>
      <c r="D236" s="49" t="str">
        <f ca="1">IF(LEN(C220)&gt;0,   IF(ROW(D236)-ROW(C220)-1&lt;=$L$1/2,INDIRECT(CONCATENATE("Teams!F",E236)),""),"")</f>
        <v>LAK</v>
      </c>
      <c r="E236" s="6">
        <f ca="1">IF(LEN(C220)&gt;0,   IF(ROW(E236)-ROW(C220)-1&lt;=$L$1/2,INDIRECT(CONCATENATE("MatchOrdering!",CHAR(96+C220),($L$1 + 1) - (ROW(E236)-ROW(C220)-1) + 3)),""),"")</f>
        <v>4</v>
      </c>
      <c r="F236" s="62">
        <f t="shared" ca="1" si="42"/>
        <v>5</v>
      </c>
      <c r="G236" s="63">
        <f t="shared" ca="1" si="41"/>
        <v>6</v>
      </c>
      <c r="H236" s="49" t="str">
        <f t="shared" ca="1" si="43"/>
        <v>LAK</v>
      </c>
    </row>
    <row r="238" spans="2:8" ht="18.75" x14ac:dyDescent="0.3">
      <c r="C238" s="51">
        <f>IF(LEN(C220)&lt;1,"",IF(C220+1 &lt; $L$2,C220+1,""))</f>
        <v>14</v>
      </c>
      <c r="D238" s="50"/>
      <c r="E238" s="50"/>
      <c r="F238" s="65" t="str">
        <f>IF(LEN(C238)&gt;0,"Scores","")</f>
        <v>Scores</v>
      </c>
      <c r="G238" s="65"/>
      <c r="H238" s="6"/>
    </row>
    <row r="239" spans="2:8" ht="16.5" thickBot="1" x14ac:dyDescent="0.3">
      <c r="B239" s="48" t="str">
        <f>IF(LEN(C238)&gt;0,"-","")</f>
        <v>-</v>
      </c>
      <c r="C239" s="52" t="str">
        <f>IF(LEN(C238)&gt;0,"Away          -          Home","")</f>
        <v>Away          -          Home</v>
      </c>
      <c r="D239" s="48" t="str">
        <f>IF(LEN(C238)&gt;0,"-","")</f>
        <v>-</v>
      </c>
      <c r="E239" s="6" t="str">
        <f>IF(LEN(C238)&gt;0,"-","")</f>
        <v>-</v>
      </c>
      <c r="F239" s="48" t="str">
        <f>IF(LEN(F238)&gt;0,"H","")</f>
        <v>H</v>
      </c>
      <c r="G239" s="48" t="str">
        <f>IF(LEN(F238)&gt;0,"A","")</f>
        <v>A</v>
      </c>
      <c r="H239" s="49" t="s">
        <v>267</v>
      </c>
    </row>
    <row r="240" spans="2:8" x14ac:dyDescent="0.25">
      <c r="B240" s="49" t="str">
        <f ca="1">IF(LEN(C238)&gt;0,   IF(ROW(B240)-ROW(C238)-1&lt;=$L$1/2,INDIRECT(CONCATENATE("Teams!F",CELL("contents",INDEX(MatchOrdering!$A$4:$CD$33,ROW(B240)-ROW(C238)-1,MATCH(C238,MatchOrdering!$A$3:$CD$3,0))))),""),"")</f>
        <v>ANA</v>
      </c>
      <c r="C240" s="53" t="str">
        <f ca="1">IF(LEN(C238)&gt;0,   IF(LEN(B240) &gt;0,CONCATENATE(B240," vs ",D240),""),"")</f>
        <v>ANA vs DET</v>
      </c>
      <c r="D240" s="49" t="str">
        <f ca="1">IF(LEN(C238)&gt;0,   IF(ROW(D240)-ROW(C238)-1&lt;=$L$1/2,INDIRECT(CONCATENATE("Teams!F",E240)),""),"")</f>
        <v>DET</v>
      </c>
      <c r="E240" s="6">
        <f ca="1">IF(LEN(C238)&gt;0,   IF(ROW(E240)-ROW(C238)-1&lt;=$L$1/2,INDIRECT(CONCATENATE("MatchOrdering!",CHAR(96+C238),($L$1 + 1) - (ROW(E240)-ROW(C238)-1) + 3)),""),"")</f>
        <v>17</v>
      </c>
      <c r="F240" s="58">
        <f ca="1">ROUNDDOWN(RANDBETWEEN(0,6),0)</f>
        <v>5</v>
      </c>
      <c r="G240" s="59">
        <f t="shared" ref="G240:G254" ca="1" si="44">ROUNDDOWN(RANDBETWEEN(0,6),0)</f>
        <v>1</v>
      </c>
      <c r="H240" s="49" t="str">
        <f ca="1">IF(OR(B240 = "BYESLOT",D240 = "BYESLOT"),"BYE", IF(AND(LEN(F240)&gt;0,LEN(G240)&gt;0),IF(F240=G240,"*TIE*",IF(F240&gt;G240,B240,D240)),""))</f>
        <v>ANA</v>
      </c>
    </row>
    <row r="241" spans="2:8" x14ac:dyDescent="0.25">
      <c r="B241" s="49" t="str">
        <f ca="1">IF(LEN(C238)&gt;0,   IF(ROW(B241)-ROW(C238)-1&lt;=$L$1/2,INDIRECT(CONCATENATE("Teams!F",CELL("contents",INDEX(MatchOrdering!$A$4:$CD$33,ROW(B241)-ROW(C238)-1,MATCH(C238,MatchOrdering!$A$3:$CD$3,0))))),""),"")</f>
        <v>FLA</v>
      </c>
      <c r="C241" s="53" t="str">
        <f ca="1">IF(LEN(C238)&gt;0,   IF(LEN(B241) &gt;0,CONCATENATE(B241," vs ",D241),""),"")</f>
        <v>FLA vs BUF</v>
      </c>
      <c r="D241" s="49" t="str">
        <f ca="1">IF(LEN(C238)&gt;0,   IF(ROW(D241)-ROW(C238)-1&lt;=$L$1/2,INDIRECT(CONCATENATE("Teams!F",E241)),""),"")</f>
        <v>BUF</v>
      </c>
      <c r="E241" s="6">
        <f ca="1">IF(LEN(C238)&gt;0,   IF(ROW(E241)-ROW(C238)-1&lt;=$L$1/2,INDIRECT(CONCATENATE("MatchOrdering!",CHAR(96+C238),($L$1 + 1) - (ROW(E241)-ROW(C238)-1) + 3)),""),"")</f>
        <v>16</v>
      </c>
      <c r="F241" s="60">
        <f t="shared" ref="F241:F254" ca="1" si="45">ROUNDDOWN(RANDBETWEEN(0,6),0)</f>
        <v>4</v>
      </c>
      <c r="G241" s="61">
        <f t="shared" ca="1" si="44"/>
        <v>5</v>
      </c>
      <c r="H241" s="49" t="str">
        <f t="shared" ref="H241:H254" ca="1" si="46">IF(OR(B241 = "BYESLOT",D241 = "BYESLOT"),"BYE", IF(AND(LEN(F241)&gt;0,LEN(G241)&gt;0),IF(F241=G241,"*TIE*",IF(F241&gt;G241,B241,D241)),""))</f>
        <v>BUF</v>
      </c>
    </row>
    <row r="242" spans="2:8" x14ac:dyDescent="0.25">
      <c r="B242" s="49" t="str">
        <f ca="1">IF(LEN(C238)&gt;0,   IF(ROW(B242)-ROW(C238)-1&lt;=$L$1/2,INDIRECT(CONCATENATE("Teams!F",CELL("contents",INDEX(MatchOrdering!$A$4:$CD$33,ROW(B242)-ROW(C238)-1,MATCH(C238,MatchOrdering!$A$3:$CD$3,0))))),""),"")</f>
        <v>MON</v>
      </c>
      <c r="C242" s="53" t="str">
        <f ca="1">IF(LEN(C238)&gt;0,   IF(LEN(B242) &gt;0,CONCATENATE(B242," vs ",D242),""),"")</f>
        <v>MON vs BOS</v>
      </c>
      <c r="D242" s="49" t="str">
        <f ca="1">IF(LEN(C238)&gt;0,   IF(ROW(D242)-ROW(C238)-1&lt;=$L$1/2,INDIRECT(CONCATENATE("Teams!F",E242)),""),"")</f>
        <v>BOS</v>
      </c>
      <c r="E242" s="6">
        <f ca="1">IF(LEN(C238)&gt;0,   IF(ROW(E242)-ROW(C238)-1&lt;=$L$1/2,INDIRECT(CONCATENATE("MatchOrdering!",CHAR(96+C238),($L$1 + 1) - (ROW(E242)-ROW(C238)-1) + 3)),""),"")</f>
        <v>15</v>
      </c>
      <c r="F242" s="60">
        <f t="shared" ca="1" si="45"/>
        <v>5</v>
      </c>
      <c r="G242" s="61">
        <f t="shared" ca="1" si="44"/>
        <v>4</v>
      </c>
      <c r="H242" s="49" t="str">
        <f t="shared" ca="1" si="46"/>
        <v>MON</v>
      </c>
    </row>
    <row r="243" spans="2:8" x14ac:dyDescent="0.25">
      <c r="B243" s="49" t="str">
        <f ca="1">IF(LEN(C238)&gt;0,   IF(ROW(B243)-ROW(C238)-1&lt;=$L$1/2,INDIRECT(CONCATENATE("Teams!F",CELL("contents",INDEX(MatchOrdering!$A$4:$CD$33,ROW(B243)-ROW(C238)-1,MATCH(C238,MatchOrdering!$A$3:$CD$3,0))))),""),"")</f>
        <v>OTT</v>
      </c>
      <c r="C243" s="53" t="str">
        <f ca="1">IF(LEN(C238)&gt;0,   IF(LEN(B243) &gt;0,CONCATENATE(B243," vs ",D243),""),"")</f>
        <v>OTT vs WIN</v>
      </c>
      <c r="D243" s="49" t="str">
        <f ca="1">IF(LEN(C238)&gt;0,   IF(ROW(D243)-ROW(C238)-1&lt;=$L$1/2,INDIRECT(CONCATENATE("Teams!F",E243)),""),"")</f>
        <v>WIN</v>
      </c>
      <c r="E243" s="6">
        <f ca="1">IF(LEN(C238)&gt;0,   IF(ROW(E243)-ROW(C238)-1&lt;=$L$1/2,INDIRECT(CONCATENATE("MatchOrdering!",CHAR(96+C238),($L$1 + 1) - (ROW(E243)-ROW(C238)-1) + 3)),""),"")</f>
        <v>14</v>
      </c>
      <c r="F243" s="60">
        <f t="shared" ca="1" si="45"/>
        <v>6</v>
      </c>
      <c r="G243" s="61">
        <f t="shared" ca="1" si="44"/>
        <v>1</v>
      </c>
      <c r="H243" s="49" t="str">
        <f t="shared" ca="1" si="46"/>
        <v>OTT</v>
      </c>
    </row>
    <row r="244" spans="2:8" x14ac:dyDescent="0.25">
      <c r="B244" s="49" t="str">
        <f ca="1">IF(LEN(C238)&gt;0,   IF(ROW(B244)-ROW(C238)-1&lt;=$L$1/2,INDIRECT(CONCATENATE("Teams!F",CELL("contents",INDEX(MatchOrdering!$A$4:$CD$33,ROW(B244)-ROW(C238)-1,MATCH(C238,MatchOrdering!$A$3:$CD$3,0))))),""),"")</f>
        <v>TB</v>
      </c>
      <c r="C244" s="53" t="str">
        <f ca="1">IF(LEN(C238)&gt;0,   IF(LEN(B244) &gt;0,CONCATENATE(B244," vs ",D244),""),"")</f>
        <v>TB vs STL</v>
      </c>
      <c r="D244" s="49" t="str">
        <f ca="1">IF(LEN(C238)&gt;0,   IF(ROW(D244)-ROW(C238)-1&lt;=$L$1/2,INDIRECT(CONCATENATE("Teams!F",E244)),""),"")</f>
        <v>STL</v>
      </c>
      <c r="E244" s="6">
        <f ca="1">IF(LEN(C238)&gt;0,   IF(ROW(E244)-ROW(C238)-1&lt;=$L$1/2,INDIRECT(CONCATENATE("MatchOrdering!",CHAR(96+C238),($L$1 + 1) - (ROW(E244)-ROW(C238)-1) + 3)),""),"")</f>
        <v>13</v>
      </c>
      <c r="F244" s="60">
        <f t="shared" ca="1" si="45"/>
        <v>3</v>
      </c>
      <c r="G244" s="61">
        <f t="shared" ca="1" si="44"/>
        <v>4</v>
      </c>
      <c r="H244" s="49" t="str">
        <f t="shared" ca="1" si="46"/>
        <v>STL</v>
      </c>
    </row>
    <row r="245" spans="2:8" x14ac:dyDescent="0.25">
      <c r="B245" s="49" t="str">
        <f ca="1">IF(LEN(C238)&gt;0,   IF(ROW(B245)-ROW(C238)-1&lt;=$L$1/2,INDIRECT(CONCATENATE("Teams!F",CELL("contents",INDEX(MatchOrdering!$A$4:$CD$33,ROW(B245)-ROW(C238)-1,MATCH(C238,MatchOrdering!$A$3:$CD$3,0))))),""),"")</f>
        <v>TOR</v>
      </c>
      <c r="C245" s="53" t="str">
        <f ca="1">IF(LEN(C238)&gt;0,   IF(LEN(B245) &gt;0,CONCATENATE(B245," vs ",D245),""),"")</f>
        <v>TOR vs NAS</v>
      </c>
      <c r="D245" s="49" t="str">
        <f ca="1">IF(LEN(C238)&gt;0,   IF(ROW(D245)-ROW(C238)-1&lt;=$L$1/2,INDIRECT(CONCATENATE("Teams!F",E245)),""),"")</f>
        <v>NAS</v>
      </c>
      <c r="E245" s="6">
        <f ca="1">IF(LEN(C238)&gt;0,   IF(ROW(E245)-ROW(C238)-1&lt;=$L$1/2,INDIRECT(CONCATENATE("MatchOrdering!",CHAR(96+C238),($L$1 + 1) - (ROW(E245)-ROW(C238)-1) + 3)),""),"")</f>
        <v>12</v>
      </c>
      <c r="F245" s="60">
        <f t="shared" ca="1" si="45"/>
        <v>4</v>
      </c>
      <c r="G245" s="61">
        <f t="shared" ca="1" si="44"/>
        <v>2</v>
      </c>
      <c r="H245" s="49" t="str">
        <f t="shared" ca="1" si="46"/>
        <v>TOR</v>
      </c>
    </row>
    <row r="246" spans="2:8" x14ac:dyDescent="0.25">
      <c r="B246" s="49" t="str">
        <f ca="1">IF(LEN(C238)&gt;0,   IF(ROW(B246)-ROW(C238)-1&lt;=$L$1/2,INDIRECT(CONCATENATE("Teams!F",CELL("contents",INDEX(MatchOrdering!$A$4:$CD$33,ROW(B246)-ROW(C238)-1,MATCH(C238,MatchOrdering!$A$3:$CD$3,0))))),""),"")</f>
        <v>CAR</v>
      </c>
      <c r="C246" s="53" t="str">
        <f ca="1">IF(LEN(C238)&gt;0,   IF(LEN(B246) &gt;0,CONCATENATE(B246," vs ",D246),""),"")</f>
        <v>CAR vs MIN</v>
      </c>
      <c r="D246" s="49" t="str">
        <f ca="1">IF(LEN(C238)&gt;0,   IF(ROW(D246)-ROW(C238)-1&lt;=$L$1/2,INDIRECT(CONCATENATE("Teams!F",E246)),""),"")</f>
        <v>MIN</v>
      </c>
      <c r="E246" s="6">
        <f ca="1">IF(LEN(C238)&gt;0,   IF(ROW(E246)-ROW(C238)-1&lt;=$L$1/2,INDIRECT(CONCATENATE("MatchOrdering!",CHAR(96+C238),($L$1 + 1) - (ROW(E246)-ROW(C238)-1) + 3)),""),"")</f>
        <v>11</v>
      </c>
      <c r="F246" s="60">
        <f t="shared" ca="1" si="45"/>
        <v>0</v>
      </c>
      <c r="G246" s="61">
        <f t="shared" ca="1" si="44"/>
        <v>0</v>
      </c>
      <c r="H246" s="49" t="str">
        <f t="shared" ca="1" si="46"/>
        <v>*TIE*</v>
      </c>
    </row>
    <row r="247" spans="2:8" x14ac:dyDescent="0.25">
      <c r="B247" s="49" t="str">
        <f ca="1">IF(LEN(C238)&gt;0,   IF(ROW(B247)-ROW(C238)-1&lt;=$L$1/2,INDIRECT(CONCATENATE("Teams!F",CELL("contents",INDEX(MatchOrdering!$A$4:$CD$33,ROW(B247)-ROW(C238)-1,MATCH(C238,MatchOrdering!$A$3:$CD$3,0))))),""),"")</f>
        <v>CBJ</v>
      </c>
      <c r="C247" s="53" t="str">
        <f ca="1">IF(LEN(C238)&gt;0,   IF(LEN(B247) &gt;0,CONCATENATE(B247," vs ",D247),""),"")</f>
        <v>CBJ vs DAL</v>
      </c>
      <c r="D247" s="49" t="str">
        <f ca="1">IF(LEN(C238)&gt;0,   IF(ROW(D247)-ROW(C238)-1&lt;=$L$1/2,INDIRECT(CONCATENATE("Teams!F",E247)),""),"")</f>
        <v>DAL</v>
      </c>
      <c r="E247" s="6">
        <f ca="1">IF(LEN(C238)&gt;0,   IF(ROW(E247)-ROW(C238)-1&lt;=$L$1/2,INDIRECT(CONCATENATE("MatchOrdering!",CHAR(96+C238),($L$1 + 1) - (ROW(E247)-ROW(C238)-1) + 3)),""),"")</f>
        <v>10</v>
      </c>
      <c r="F247" s="60">
        <f t="shared" ca="1" si="45"/>
        <v>5</v>
      </c>
      <c r="G247" s="61">
        <f t="shared" ca="1" si="44"/>
        <v>3</v>
      </c>
      <c r="H247" s="49" t="str">
        <f t="shared" ca="1" si="46"/>
        <v>CBJ</v>
      </c>
    </row>
    <row r="248" spans="2:8" x14ac:dyDescent="0.25">
      <c r="B248" s="49" t="str">
        <f ca="1">IF(LEN(C238)&gt;0,   IF(ROW(B248)-ROW(C238)-1&lt;=$L$1/2,INDIRECT(CONCATENATE("Teams!F",CELL("contents",INDEX(MatchOrdering!$A$4:$CD$33,ROW(B248)-ROW(C238)-1,MATCH(C238,MatchOrdering!$A$3:$CD$3,0))))),""),"")</f>
        <v>NJD</v>
      </c>
      <c r="C248" s="53" t="str">
        <f ca="1">IF(LEN(C238)&gt;0,   IF(LEN(B248) &gt;0,CONCATENATE(B248," vs ",D248),""),"")</f>
        <v>NJD vs COL</v>
      </c>
      <c r="D248" s="49" t="str">
        <f ca="1">IF(LEN(C238)&gt;0,   IF(ROW(D248)-ROW(C238)-1&lt;=$L$1/2,INDIRECT(CONCATENATE("Teams!F",E248)),""),"")</f>
        <v>COL</v>
      </c>
      <c r="E248" s="6">
        <f ca="1">IF(LEN(C238)&gt;0,   IF(ROW(E248)-ROW(C238)-1&lt;=$L$1/2,INDIRECT(CONCATENATE("MatchOrdering!",CHAR(96+C238),($L$1 + 1) - (ROW(E248)-ROW(C238)-1) + 3)),""),"")</f>
        <v>9</v>
      </c>
      <c r="F248" s="60">
        <f t="shared" ca="1" si="45"/>
        <v>6</v>
      </c>
      <c r="G248" s="61">
        <f t="shared" ca="1" si="44"/>
        <v>5</v>
      </c>
      <c r="H248" s="49" t="str">
        <f t="shared" ca="1" si="46"/>
        <v>NJD</v>
      </c>
    </row>
    <row r="249" spans="2:8" x14ac:dyDescent="0.25">
      <c r="B249" s="49" t="str">
        <f ca="1">IF(LEN(C238)&gt;0,   IF(ROW(B249)-ROW(C238)-1&lt;=$L$1/2,INDIRECT(CONCATENATE("Teams!F",CELL("contents",INDEX(MatchOrdering!$A$4:$CD$33,ROW(B249)-ROW(C238)-1,MATCH(C238,MatchOrdering!$A$3:$CD$3,0))))),""),"")</f>
        <v>NYI</v>
      </c>
      <c r="C249" s="53" t="str">
        <f ca="1">IF(LEN(C238)&gt;0,   IF(LEN(B249) &gt;0,CONCATENATE(B249," vs ",D249),""),"")</f>
        <v>NYI vs CHI</v>
      </c>
      <c r="D249" s="49" t="str">
        <f ca="1">IF(LEN(C238)&gt;0,   IF(ROW(D249)-ROW(C238)-1&lt;=$L$1/2,INDIRECT(CONCATENATE("Teams!F",E249)),""),"")</f>
        <v>CHI</v>
      </c>
      <c r="E249" s="6">
        <f ca="1">IF(LEN(C238)&gt;0,   IF(ROW(E249)-ROW(C238)-1&lt;=$L$1/2,INDIRECT(CONCATENATE("MatchOrdering!",CHAR(96+C238),($L$1 + 1) - (ROW(E249)-ROW(C238)-1) + 3)),""),"")</f>
        <v>8</v>
      </c>
      <c r="F249" s="60">
        <f t="shared" ca="1" si="45"/>
        <v>5</v>
      </c>
      <c r="G249" s="61">
        <f t="shared" ca="1" si="44"/>
        <v>2</v>
      </c>
      <c r="H249" s="49" t="str">
        <f t="shared" ca="1" si="46"/>
        <v>NYI</v>
      </c>
    </row>
    <row r="250" spans="2:8" x14ac:dyDescent="0.25">
      <c r="B250" s="49" t="str">
        <f ca="1">IF(LEN(C238)&gt;0,   IF(ROW(B250)-ROW(C238)-1&lt;=$L$1/2,INDIRECT(CONCATENATE("Teams!F",CELL("contents",INDEX(MatchOrdering!$A$4:$CD$33,ROW(B250)-ROW(C238)-1,MATCH(C238,MatchOrdering!$A$3:$CD$3,0))))),""),"")</f>
        <v>NYR</v>
      </c>
      <c r="C250" s="53" t="str">
        <f ca="1">IF(LEN(C238)&gt;0,   IF(LEN(B250) &gt;0,CONCATENATE(B250," vs ",D250),""),"")</f>
        <v>NYR vs VAN</v>
      </c>
      <c r="D250" s="49" t="str">
        <f ca="1">IF(LEN(C238)&gt;0,   IF(ROW(D250)-ROW(C238)-1&lt;=$L$1/2,INDIRECT(CONCATENATE("Teams!F",E250)),""),"")</f>
        <v>VAN</v>
      </c>
      <c r="E250" s="6">
        <f ca="1">IF(LEN(C238)&gt;0,   IF(ROW(E250)-ROW(C238)-1&lt;=$L$1/2,INDIRECT(CONCATENATE("MatchOrdering!",CHAR(96+C238),($L$1 + 1) - (ROW(E250)-ROW(C238)-1) + 3)),""),"")</f>
        <v>7</v>
      </c>
      <c r="F250" s="60">
        <f t="shared" ca="1" si="45"/>
        <v>4</v>
      </c>
      <c r="G250" s="61">
        <f t="shared" ca="1" si="44"/>
        <v>5</v>
      </c>
      <c r="H250" s="49" t="str">
        <f t="shared" ca="1" si="46"/>
        <v>VAN</v>
      </c>
    </row>
    <row r="251" spans="2:8" x14ac:dyDescent="0.25">
      <c r="B251" s="49" t="str">
        <f ca="1">IF(LEN(C238)&gt;0,   IF(ROW(B251)-ROW(C238)-1&lt;=$L$1/2,INDIRECT(CONCATENATE("Teams!F",CELL("contents",INDEX(MatchOrdering!$A$4:$CD$33,ROW(B251)-ROW(C238)-1,MATCH(C238,MatchOrdering!$A$3:$CD$3,0))))),""),"")</f>
        <v>PHI</v>
      </c>
      <c r="C251" s="53" t="str">
        <f ca="1">IF(LEN(C238)&gt;0,   IF(LEN(B251) &gt;0,CONCATENATE(B251," vs ",D251),""),"")</f>
        <v>PHI vs SJS</v>
      </c>
      <c r="D251" s="49" t="str">
        <f ca="1">IF(LEN(C238)&gt;0,   IF(ROW(D251)-ROW(C238)-1&lt;=$L$1/2,INDIRECT(CONCATENATE("Teams!F",E251)),""),"")</f>
        <v>SJS</v>
      </c>
      <c r="E251" s="6">
        <f ca="1">IF(LEN(C238)&gt;0,   IF(ROW(E251)-ROW(C238)-1&lt;=$L$1/2,INDIRECT(CONCATENATE("MatchOrdering!",CHAR(96+C238),($L$1 + 1) - (ROW(E251)-ROW(C238)-1) + 3)),""),"")</f>
        <v>6</v>
      </c>
      <c r="F251" s="60">
        <f t="shared" ca="1" si="45"/>
        <v>0</v>
      </c>
      <c r="G251" s="61">
        <f t="shared" ca="1" si="44"/>
        <v>2</v>
      </c>
      <c r="H251" s="49" t="str">
        <f t="shared" ca="1" si="46"/>
        <v>SJS</v>
      </c>
    </row>
    <row r="252" spans="2:8" x14ac:dyDescent="0.25">
      <c r="B252" s="49" t="str">
        <f ca="1">IF(LEN(C238)&gt;0,   IF(ROW(B252)-ROW(C238)-1&lt;=$L$1/2,INDIRECT(CONCATENATE("Teams!F",CELL("contents",INDEX(MatchOrdering!$A$4:$CD$33,ROW(B252)-ROW(C238)-1,MATCH(C238,MatchOrdering!$A$3:$CD$3,0))))),""),"")</f>
        <v>PIT</v>
      </c>
      <c r="C252" s="53" t="str">
        <f ca="1">IF(LEN(C238)&gt;0,   IF(LEN(B252) &gt;0,CONCATENATE(B252," vs ",D252),""),"")</f>
        <v>PIT vs ARI</v>
      </c>
      <c r="D252" s="49" t="str">
        <f ca="1">IF(LEN(C238)&gt;0,   IF(ROW(D252)-ROW(C238)-1&lt;=$L$1/2,INDIRECT(CONCATENATE("Teams!F",E252)),""),"")</f>
        <v>ARI</v>
      </c>
      <c r="E252" s="6">
        <f ca="1">IF(LEN(C238)&gt;0,   IF(ROW(E252)-ROW(C238)-1&lt;=$L$1/2,INDIRECT(CONCATENATE("MatchOrdering!",CHAR(96+C238),($L$1 + 1) - (ROW(E252)-ROW(C238)-1) + 3)),""),"")</f>
        <v>5</v>
      </c>
      <c r="F252" s="60">
        <f t="shared" ca="1" si="45"/>
        <v>2</v>
      </c>
      <c r="G252" s="61">
        <f t="shared" ca="1" si="44"/>
        <v>1</v>
      </c>
      <c r="H252" s="49" t="str">
        <f t="shared" ca="1" si="46"/>
        <v>PIT</v>
      </c>
    </row>
    <row r="253" spans="2:8" x14ac:dyDescent="0.25">
      <c r="B253" s="49" t="str">
        <f ca="1">IF(LEN(C238)&gt;0,   IF(ROW(B253)-ROW(C238)-1&lt;=$L$1/2,INDIRECT(CONCATENATE("Teams!F",CELL("contents",INDEX(MatchOrdering!$A$4:$CD$33,ROW(B253)-ROW(C238)-1,MATCH(C238,MatchOrdering!$A$3:$CD$3,0))))),""),"")</f>
        <v>WAS</v>
      </c>
      <c r="C253" s="53" t="str">
        <f ca="1">IF(LEN(C238)&gt;0,   IF(LEN(B253) &gt;0,CONCATENATE(B253," vs ",D253),""),"")</f>
        <v>WAS vs LAK</v>
      </c>
      <c r="D253" s="49" t="str">
        <f ca="1">IF(LEN(C238)&gt;0,   IF(ROW(D253)-ROW(C238)-1&lt;=$L$1/2,INDIRECT(CONCATENATE("Teams!F",E253)),""),"")</f>
        <v>LAK</v>
      </c>
      <c r="E253" s="6">
        <f ca="1">IF(LEN(C238)&gt;0,   IF(ROW(E253)-ROW(C238)-1&lt;=$L$1/2,INDIRECT(CONCATENATE("MatchOrdering!",CHAR(96+C238),($L$1 + 1) - (ROW(E253)-ROW(C238)-1) + 3)),""),"")</f>
        <v>4</v>
      </c>
      <c r="F253" s="60">
        <f t="shared" ca="1" si="45"/>
        <v>0</v>
      </c>
      <c r="G253" s="61">
        <f t="shared" ca="1" si="44"/>
        <v>2</v>
      </c>
      <c r="H253" s="49" t="str">
        <f t="shared" ca="1" si="46"/>
        <v>LAK</v>
      </c>
    </row>
    <row r="254" spans="2:8" ht="15.75" thickBot="1" x14ac:dyDescent="0.3">
      <c r="B254" s="49" t="str">
        <f ca="1">IF(LEN(C238)&gt;0,   IF(ROW(B254)-ROW(C238)-1&lt;=$L$1/2,INDIRECT(CONCATENATE("Teams!F",CELL("contents",INDEX(MatchOrdering!$A$4:$CD$33,ROW(B254)-ROW(C238)-1,MATCH(C238,MatchOrdering!$A$3:$CD$3,0))))),""),"")</f>
        <v>CGY</v>
      </c>
      <c r="C254" s="53" t="str">
        <f ca="1">IF(LEN(C238)&gt;0,   IF(LEN(B254) &gt;0,CONCATENATE(B254," vs ",D254),""),"")</f>
        <v>CGY vs EDM</v>
      </c>
      <c r="D254" s="49" t="str">
        <f ca="1">IF(LEN(C238)&gt;0,   IF(ROW(D254)-ROW(C238)-1&lt;=$L$1/2,INDIRECT(CONCATENATE("Teams!F",E254)),""),"")</f>
        <v>EDM</v>
      </c>
      <c r="E254" s="6">
        <f ca="1">IF(LEN(C238)&gt;0,   IF(ROW(E254)-ROW(C238)-1&lt;=$L$1/2,INDIRECT(CONCATENATE("MatchOrdering!",CHAR(96+C238),($L$1 + 1) - (ROW(E254)-ROW(C238)-1) + 3)),""),"")</f>
        <v>3</v>
      </c>
      <c r="F254" s="62">
        <f t="shared" ca="1" si="45"/>
        <v>3</v>
      </c>
      <c r="G254" s="63">
        <f t="shared" ca="1" si="44"/>
        <v>2</v>
      </c>
      <c r="H254" s="49" t="str">
        <f t="shared" ca="1" si="46"/>
        <v>CGY</v>
      </c>
    </row>
    <row r="256" spans="2:8" ht="18.75" x14ac:dyDescent="0.3">
      <c r="C256" s="51">
        <f>IF(LEN(C238)&lt;1,"",IF(C238+1 &lt; $L$2,C238+1,""))</f>
        <v>15</v>
      </c>
      <c r="D256" s="50"/>
      <c r="E256" s="50"/>
      <c r="F256" s="65" t="str">
        <f>IF(LEN(C256)&gt;0,"Scores","")</f>
        <v>Scores</v>
      </c>
      <c r="G256" s="65"/>
      <c r="H256" s="6"/>
    </row>
    <row r="257" spans="2:8" ht="16.5" thickBot="1" x14ac:dyDescent="0.3">
      <c r="B257" s="48" t="str">
        <f>IF(LEN(C256)&gt;0,"-","")</f>
        <v>-</v>
      </c>
      <c r="C257" s="52" t="str">
        <f>IF(LEN(C256)&gt;0,"Away          -          Home","")</f>
        <v>Away          -          Home</v>
      </c>
      <c r="D257" s="48" t="str">
        <f>IF(LEN(C256)&gt;0,"-","")</f>
        <v>-</v>
      </c>
      <c r="E257" s="6" t="str">
        <f>IF(LEN(C256)&gt;0,"-","")</f>
        <v>-</v>
      </c>
      <c r="F257" s="48" t="str">
        <f>IF(LEN(F256)&gt;0,"H","")</f>
        <v>H</v>
      </c>
      <c r="G257" s="48" t="str">
        <f>IF(LEN(F256)&gt;0,"A","")</f>
        <v>A</v>
      </c>
      <c r="H257" s="49" t="s">
        <v>267</v>
      </c>
    </row>
    <row r="258" spans="2:8" x14ac:dyDescent="0.25">
      <c r="B258" s="49" t="str">
        <f ca="1">IF(LEN(C256)&gt;0,   IF(ROW(B258)-ROW(C256)-1&lt;=$L$1/2,INDIRECT(CONCATENATE("Teams!F",CELL("contents",INDEX(MatchOrdering!$A$4:$CD$33,ROW(B258)-ROW(C256)-1,MATCH(C256,MatchOrdering!$A$3:$CD$3,0))))),""),"")</f>
        <v>ANA</v>
      </c>
      <c r="C258" s="53" t="str">
        <f ca="1">IF(LEN(C256)&gt;0,   IF(LEN(B258) &gt;0,CONCATENATE(B258," vs ",D258),""),"")</f>
        <v>ANA vs BUF</v>
      </c>
      <c r="D258" s="49" t="str">
        <f ca="1">IF(LEN(C256)&gt;0,   IF(ROW(D258)-ROW(C256)-1&lt;=$L$1/2,INDIRECT(CONCATENATE("Teams!F",E258)),""),"")</f>
        <v>BUF</v>
      </c>
      <c r="E258" s="6">
        <f ca="1">IF(LEN(C256)&gt;0,   IF(ROW(E258)-ROW(C256)-1&lt;=$L$1/2,INDIRECT(CONCATENATE("MatchOrdering!",CHAR(96+C256),($L$1 + 1) - (ROW(E258)-ROW(C256)-1) + 3)),""),"")</f>
        <v>16</v>
      </c>
      <c r="F258" s="58">
        <f ca="1">ROUNDDOWN(RANDBETWEEN(0,6),0)</f>
        <v>5</v>
      </c>
      <c r="G258" s="59">
        <f t="shared" ref="G258:G272" ca="1" si="47">ROUNDDOWN(RANDBETWEEN(0,6),0)</f>
        <v>3</v>
      </c>
      <c r="H258" s="49" t="str">
        <f ca="1">IF(OR(B258 = "BYESLOT",D258 = "BYESLOT"),"BYE", IF(AND(LEN(F258)&gt;0,LEN(G258)&gt;0),IF(F258=G258,"*TIE*",IF(F258&gt;G258,B258,D258)),""))</f>
        <v>ANA</v>
      </c>
    </row>
    <row r="259" spans="2:8" x14ac:dyDescent="0.25">
      <c r="B259" s="49" t="str">
        <f ca="1">IF(LEN(C256)&gt;0,   IF(ROW(B259)-ROW(C256)-1&lt;=$L$1/2,INDIRECT(CONCATENATE("Teams!F",CELL("contents",INDEX(MatchOrdering!$A$4:$CD$33,ROW(B259)-ROW(C256)-1,MATCH(C256,MatchOrdering!$A$3:$CD$3,0))))),""),"")</f>
        <v>DET</v>
      </c>
      <c r="C259" s="53" t="str">
        <f ca="1">IF(LEN(C256)&gt;0,   IF(LEN(B259) &gt;0,CONCATENATE(B259," vs ",D259),""),"")</f>
        <v>DET vs BOS</v>
      </c>
      <c r="D259" s="49" t="str">
        <f ca="1">IF(LEN(C256)&gt;0,   IF(ROW(D259)-ROW(C256)-1&lt;=$L$1/2,INDIRECT(CONCATENATE("Teams!F",E259)),""),"")</f>
        <v>BOS</v>
      </c>
      <c r="E259" s="6">
        <f ca="1">IF(LEN(C256)&gt;0,   IF(ROW(E259)-ROW(C256)-1&lt;=$L$1/2,INDIRECT(CONCATENATE("MatchOrdering!",CHAR(96+C256),($L$1 + 1) - (ROW(E259)-ROW(C256)-1) + 3)),""),"")</f>
        <v>15</v>
      </c>
      <c r="F259" s="60">
        <f t="shared" ref="F259:F272" ca="1" si="48">ROUNDDOWN(RANDBETWEEN(0,6),0)</f>
        <v>6</v>
      </c>
      <c r="G259" s="61">
        <f t="shared" ca="1" si="47"/>
        <v>2</v>
      </c>
      <c r="H259" s="49" t="str">
        <f t="shared" ref="H259:H272" ca="1" si="49">IF(OR(B259 = "BYESLOT",D259 = "BYESLOT"),"BYE", IF(AND(LEN(F259)&gt;0,LEN(G259)&gt;0),IF(F259=G259,"*TIE*",IF(F259&gt;G259,B259,D259)),""))</f>
        <v>DET</v>
      </c>
    </row>
    <row r="260" spans="2:8" x14ac:dyDescent="0.25">
      <c r="B260" s="49" t="str">
        <f ca="1">IF(LEN(C256)&gt;0,   IF(ROW(B260)-ROW(C256)-1&lt;=$L$1/2,INDIRECT(CONCATENATE("Teams!F",CELL("contents",INDEX(MatchOrdering!$A$4:$CD$33,ROW(B260)-ROW(C256)-1,MATCH(C256,MatchOrdering!$A$3:$CD$3,0))))),""),"")</f>
        <v>FLA</v>
      </c>
      <c r="C260" s="53" t="str">
        <f ca="1">IF(LEN(C256)&gt;0,   IF(LEN(B260) &gt;0,CONCATENATE(B260," vs ",D260),""),"")</f>
        <v>FLA vs WIN</v>
      </c>
      <c r="D260" s="49" t="str">
        <f ca="1">IF(LEN(C256)&gt;0,   IF(ROW(D260)-ROW(C256)-1&lt;=$L$1/2,INDIRECT(CONCATENATE("Teams!F",E260)),""),"")</f>
        <v>WIN</v>
      </c>
      <c r="E260" s="6">
        <f ca="1">IF(LEN(C256)&gt;0,   IF(ROW(E260)-ROW(C256)-1&lt;=$L$1/2,INDIRECT(CONCATENATE("MatchOrdering!",CHAR(96+C256),($L$1 + 1) - (ROW(E260)-ROW(C256)-1) + 3)),""),"")</f>
        <v>14</v>
      </c>
      <c r="F260" s="60">
        <f t="shared" ca="1" si="48"/>
        <v>3</v>
      </c>
      <c r="G260" s="61">
        <f t="shared" ca="1" si="47"/>
        <v>3</v>
      </c>
      <c r="H260" s="49" t="str">
        <f t="shared" ca="1" si="49"/>
        <v>*TIE*</v>
      </c>
    </row>
    <row r="261" spans="2:8" x14ac:dyDescent="0.25">
      <c r="B261" s="49" t="str">
        <f ca="1">IF(LEN(C256)&gt;0,   IF(ROW(B261)-ROW(C256)-1&lt;=$L$1/2,INDIRECT(CONCATENATE("Teams!F",CELL("contents",INDEX(MatchOrdering!$A$4:$CD$33,ROW(B261)-ROW(C256)-1,MATCH(C256,MatchOrdering!$A$3:$CD$3,0))))),""),"")</f>
        <v>MON</v>
      </c>
      <c r="C261" s="53" t="str">
        <f ca="1">IF(LEN(C256)&gt;0,   IF(LEN(B261) &gt;0,CONCATENATE(B261," vs ",D261),""),"")</f>
        <v>MON vs STL</v>
      </c>
      <c r="D261" s="49" t="str">
        <f ca="1">IF(LEN(C256)&gt;0,   IF(ROW(D261)-ROW(C256)-1&lt;=$L$1/2,INDIRECT(CONCATENATE("Teams!F",E261)),""),"")</f>
        <v>STL</v>
      </c>
      <c r="E261" s="6">
        <f ca="1">IF(LEN(C256)&gt;0,   IF(ROW(E261)-ROW(C256)-1&lt;=$L$1/2,INDIRECT(CONCATENATE("MatchOrdering!",CHAR(96+C256),($L$1 + 1) - (ROW(E261)-ROW(C256)-1) + 3)),""),"")</f>
        <v>13</v>
      </c>
      <c r="F261" s="60">
        <f t="shared" ca="1" si="48"/>
        <v>2</v>
      </c>
      <c r="G261" s="61">
        <f t="shared" ca="1" si="47"/>
        <v>1</v>
      </c>
      <c r="H261" s="49" t="str">
        <f t="shared" ca="1" si="49"/>
        <v>MON</v>
      </c>
    </row>
    <row r="262" spans="2:8" x14ac:dyDescent="0.25">
      <c r="B262" s="49" t="str">
        <f ca="1">IF(LEN(C256)&gt;0,   IF(ROW(B262)-ROW(C256)-1&lt;=$L$1/2,INDIRECT(CONCATENATE("Teams!F",CELL("contents",INDEX(MatchOrdering!$A$4:$CD$33,ROW(B262)-ROW(C256)-1,MATCH(C256,MatchOrdering!$A$3:$CD$3,0))))),""),"")</f>
        <v>OTT</v>
      </c>
      <c r="C262" s="53" t="str">
        <f ca="1">IF(LEN(C256)&gt;0,   IF(LEN(B262) &gt;0,CONCATENATE(B262," vs ",D262),""),"")</f>
        <v>OTT vs NAS</v>
      </c>
      <c r="D262" s="49" t="str">
        <f ca="1">IF(LEN(C256)&gt;0,   IF(ROW(D262)-ROW(C256)-1&lt;=$L$1/2,INDIRECT(CONCATENATE("Teams!F",E262)),""),"")</f>
        <v>NAS</v>
      </c>
      <c r="E262" s="6">
        <f ca="1">IF(LEN(C256)&gt;0,   IF(ROW(E262)-ROW(C256)-1&lt;=$L$1/2,INDIRECT(CONCATENATE("MatchOrdering!",CHAR(96+C256),($L$1 + 1) - (ROW(E262)-ROW(C256)-1) + 3)),""),"")</f>
        <v>12</v>
      </c>
      <c r="F262" s="60">
        <f t="shared" ca="1" si="48"/>
        <v>5</v>
      </c>
      <c r="G262" s="61">
        <f t="shared" ca="1" si="47"/>
        <v>6</v>
      </c>
      <c r="H262" s="49" t="str">
        <f t="shared" ca="1" si="49"/>
        <v>NAS</v>
      </c>
    </row>
    <row r="263" spans="2:8" x14ac:dyDescent="0.25">
      <c r="B263" s="49" t="str">
        <f ca="1">IF(LEN(C256)&gt;0,   IF(ROW(B263)-ROW(C256)-1&lt;=$L$1/2,INDIRECT(CONCATENATE("Teams!F",CELL("contents",INDEX(MatchOrdering!$A$4:$CD$33,ROW(B263)-ROW(C256)-1,MATCH(C256,MatchOrdering!$A$3:$CD$3,0))))),""),"")</f>
        <v>TB</v>
      </c>
      <c r="C263" s="53" t="str">
        <f ca="1">IF(LEN(C256)&gt;0,   IF(LEN(B263) &gt;0,CONCATENATE(B263," vs ",D263),""),"")</f>
        <v>TB vs MIN</v>
      </c>
      <c r="D263" s="49" t="str">
        <f ca="1">IF(LEN(C256)&gt;0,   IF(ROW(D263)-ROW(C256)-1&lt;=$L$1/2,INDIRECT(CONCATENATE("Teams!F",E263)),""),"")</f>
        <v>MIN</v>
      </c>
      <c r="E263" s="6">
        <f ca="1">IF(LEN(C256)&gt;0,   IF(ROW(E263)-ROW(C256)-1&lt;=$L$1/2,INDIRECT(CONCATENATE("MatchOrdering!",CHAR(96+C256),($L$1 + 1) - (ROW(E263)-ROW(C256)-1) + 3)),""),"")</f>
        <v>11</v>
      </c>
      <c r="F263" s="60">
        <f t="shared" ca="1" si="48"/>
        <v>5</v>
      </c>
      <c r="G263" s="61">
        <f t="shared" ca="1" si="47"/>
        <v>0</v>
      </c>
      <c r="H263" s="49" t="str">
        <f t="shared" ca="1" si="49"/>
        <v>TB</v>
      </c>
    </row>
    <row r="264" spans="2:8" x14ac:dyDescent="0.25">
      <c r="B264" s="49" t="str">
        <f ca="1">IF(LEN(C256)&gt;0,   IF(ROW(B264)-ROW(C256)-1&lt;=$L$1/2,INDIRECT(CONCATENATE("Teams!F",CELL("contents",INDEX(MatchOrdering!$A$4:$CD$33,ROW(B264)-ROW(C256)-1,MATCH(C256,MatchOrdering!$A$3:$CD$3,0))))),""),"")</f>
        <v>TOR</v>
      </c>
      <c r="C264" s="53" t="str">
        <f ca="1">IF(LEN(C256)&gt;0,   IF(LEN(B264) &gt;0,CONCATENATE(B264," vs ",D264),""),"")</f>
        <v>TOR vs DAL</v>
      </c>
      <c r="D264" s="49" t="str">
        <f ca="1">IF(LEN(C256)&gt;0,   IF(ROW(D264)-ROW(C256)-1&lt;=$L$1/2,INDIRECT(CONCATENATE("Teams!F",E264)),""),"")</f>
        <v>DAL</v>
      </c>
      <c r="E264" s="6">
        <f ca="1">IF(LEN(C256)&gt;0,   IF(ROW(E264)-ROW(C256)-1&lt;=$L$1/2,INDIRECT(CONCATENATE("MatchOrdering!",CHAR(96+C256),($L$1 + 1) - (ROW(E264)-ROW(C256)-1) + 3)),""),"")</f>
        <v>10</v>
      </c>
      <c r="F264" s="60">
        <f t="shared" ca="1" si="48"/>
        <v>3</v>
      </c>
      <c r="G264" s="61">
        <f t="shared" ca="1" si="47"/>
        <v>1</v>
      </c>
      <c r="H264" s="49" t="str">
        <f t="shared" ca="1" si="49"/>
        <v>TOR</v>
      </c>
    </row>
    <row r="265" spans="2:8" x14ac:dyDescent="0.25">
      <c r="B265" s="49" t="str">
        <f ca="1">IF(LEN(C256)&gt;0,   IF(ROW(B265)-ROW(C256)-1&lt;=$L$1/2,INDIRECT(CONCATENATE("Teams!F",CELL("contents",INDEX(MatchOrdering!$A$4:$CD$33,ROW(B265)-ROW(C256)-1,MATCH(C256,MatchOrdering!$A$3:$CD$3,0))))),""),"")</f>
        <v>CAR</v>
      </c>
      <c r="C265" s="53" t="str">
        <f ca="1">IF(LEN(C256)&gt;0,   IF(LEN(B265) &gt;0,CONCATENATE(B265," vs ",D265),""),"")</f>
        <v>CAR vs COL</v>
      </c>
      <c r="D265" s="49" t="str">
        <f ca="1">IF(LEN(C256)&gt;0,   IF(ROW(D265)-ROW(C256)-1&lt;=$L$1/2,INDIRECT(CONCATENATE("Teams!F",E265)),""),"")</f>
        <v>COL</v>
      </c>
      <c r="E265" s="6">
        <f ca="1">IF(LEN(C256)&gt;0,   IF(ROW(E265)-ROW(C256)-1&lt;=$L$1/2,INDIRECT(CONCATENATE("MatchOrdering!",CHAR(96+C256),($L$1 + 1) - (ROW(E265)-ROW(C256)-1) + 3)),""),"")</f>
        <v>9</v>
      </c>
      <c r="F265" s="60">
        <f t="shared" ca="1" si="48"/>
        <v>3</v>
      </c>
      <c r="G265" s="61">
        <f t="shared" ca="1" si="47"/>
        <v>5</v>
      </c>
      <c r="H265" s="49" t="str">
        <f t="shared" ca="1" si="49"/>
        <v>COL</v>
      </c>
    </row>
    <row r="266" spans="2:8" x14ac:dyDescent="0.25">
      <c r="B266" s="49" t="str">
        <f ca="1">IF(LEN(C256)&gt;0,   IF(ROW(B266)-ROW(C256)-1&lt;=$L$1/2,INDIRECT(CONCATENATE("Teams!F",CELL("contents",INDEX(MatchOrdering!$A$4:$CD$33,ROW(B266)-ROW(C256)-1,MATCH(C256,MatchOrdering!$A$3:$CD$3,0))))),""),"")</f>
        <v>CBJ</v>
      </c>
      <c r="C266" s="53" t="str">
        <f ca="1">IF(LEN(C256)&gt;0,   IF(LEN(B266) &gt;0,CONCATENATE(B266," vs ",D266),""),"")</f>
        <v>CBJ vs CHI</v>
      </c>
      <c r="D266" s="49" t="str">
        <f ca="1">IF(LEN(C256)&gt;0,   IF(ROW(D266)-ROW(C256)-1&lt;=$L$1/2,INDIRECT(CONCATENATE("Teams!F",E266)),""),"")</f>
        <v>CHI</v>
      </c>
      <c r="E266" s="6">
        <f ca="1">IF(LEN(C256)&gt;0,   IF(ROW(E266)-ROW(C256)-1&lt;=$L$1/2,INDIRECT(CONCATENATE("MatchOrdering!",CHAR(96+C256),($L$1 + 1) - (ROW(E266)-ROW(C256)-1) + 3)),""),"")</f>
        <v>8</v>
      </c>
      <c r="F266" s="60">
        <f t="shared" ca="1" si="48"/>
        <v>6</v>
      </c>
      <c r="G266" s="61">
        <f t="shared" ca="1" si="47"/>
        <v>0</v>
      </c>
      <c r="H266" s="49" t="str">
        <f t="shared" ca="1" si="49"/>
        <v>CBJ</v>
      </c>
    </row>
    <row r="267" spans="2:8" x14ac:dyDescent="0.25">
      <c r="B267" s="49" t="str">
        <f ca="1">IF(LEN(C256)&gt;0,   IF(ROW(B267)-ROW(C256)-1&lt;=$L$1/2,INDIRECT(CONCATENATE("Teams!F",CELL("contents",INDEX(MatchOrdering!$A$4:$CD$33,ROW(B267)-ROW(C256)-1,MATCH(C256,MatchOrdering!$A$3:$CD$3,0))))),""),"")</f>
        <v>NJD</v>
      </c>
      <c r="C267" s="53" t="str">
        <f ca="1">IF(LEN(C256)&gt;0,   IF(LEN(B267) &gt;0,CONCATENATE(B267," vs ",D267),""),"")</f>
        <v>NJD vs VAN</v>
      </c>
      <c r="D267" s="49" t="str">
        <f ca="1">IF(LEN(C256)&gt;0,   IF(ROW(D267)-ROW(C256)-1&lt;=$L$1/2,INDIRECT(CONCATENATE("Teams!F",E267)),""),"")</f>
        <v>VAN</v>
      </c>
      <c r="E267" s="6">
        <f ca="1">IF(LEN(C256)&gt;0,   IF(ROW(E267)-ROW(C256)-1&lt;=$L$1/2,INDIRECT(CONCATENATE("MatchOrdering!",CHAR(96+C256),($L$1 + 1) - (ROW(E267)-ROW(C256)-1) + 3)),""),"")</f>
        <v>7</v>
      </c>
      <c r="F267" s="60">
        <f t="shared" ca="1" si="48"/>
        <v>6</v>
      </c>
      <c r="G267" s="61">
        <f t="shared" ca="1" si="47"/>
        <v>0</v>
      </c>
      <c r="H267" s="49" t="str">
        <f t="shared" ca="1" si="49"/>
        <v>NJD</v>
      </c>
    </row>
    <row r="268" spans="2:8" x14ac:dyDescent="0.25">
      <c r="B268" s="49" t="str">
        <f ca="1">IF(LEN(C256)&gt;0,   IF(ROW(B268)-ROW(C256)-1&lt;=$L$1/2,INDIRECT(CONCATENATE("Teams!F",CELL("contents",INDEX(MatchOrdering!$A$4:$CD$33,ROW(B268)-ROW(C256)-1,MATCH(C256,MatchOrdering!$A$3:$CD$3,0))))),""),"")</f>
        <v>NYI</v>
      </c>
      <c r="C268" s="53" t="str">
        <f ca="1">IF(LEN(C256)&gt;0,   IF(LEN(B268) &gt;0,CONCATENATE(B268," vs ",D268),""),"")</f>
        <v>NYI vs SJS</v>
      </c>
      <c r="D268" s="49" t="str">
        <f ca="1">IF(LEN(C256)&gt;0,   IF(ROW(D268)-ROW(C256)-1&lt;=$L$1/2,INDIRECT(CONCATENATE("Teams!F",E268)),""),"")</f>
        <v>SJS</v>
      </c>
      <c r="E268" s="6">
        <f ca="1">IF(LEN(C256)&gt;0,   IF(ROW(E268)-ROW(C256)-1&lt;=$L$1/2,INDIRECT(CONCATENATE("MatchOrdering!",CHAR(96+C256),($L$1 + 1) - (ROW(E268)-ROW(C256)-1) + 3)),""),"")</f>
        <v>6</v>
      </c>
      <c r="F268" s="60">
        <f t="shared" ca="1" si="48"/>
        <v>3</v>
      </c>
      <c r="G268" s="61">
        <f t="shared" ca="1" si="47"/>
        <v>3</v>
      </c>
      <c r="H268" s="49" t="str">
        <f t="shared" ca="1" si="49"/>
        <v>*TIE*</v>
      </c>
    </row>
    <row r="269" spans="2:8" x14ac:dyDescent="0.25">
      <c r="B269" s="49" t="str">
        <f ca="1">IF(LEN(C256)&gt;0,   IF(ROW(B269)-ROW(C256)-1&lt;=$L$1/2,INDIRECT(CONCATENATE("Teams!F",CELL("contents",INDEX(MatchOrdering!$A$4:$CD$33,ROW(B269)-ROW(C256)-1,MATCH(C256,MatchOrdering!$A$3:$CD$3,0))))),""),"")</f>
        <v>NYR</v>
      </c>
      <c r="C269" s="53" t="str">
        <f ca="1">IF(LEN(C256)&gt;0,   IF(LEN(B269) &gt;0,CONCATENATE(B269," vs ",D269),""),"")</f>
        <v>NYR vs ARI</v>
      </c>
      <c r="D269" s="49" t="str">
        <f ca="1">IF(LEN(C256)&gt;0,   IF(ROW(D269)-ROW(C256)-1&lt;=$L$1/2,INDIRECT(CONCATENATE("Teams!F",E269)),""),"")</f>
        <v>ARI</v>
      </c>
      <c r="E269" s="6">
        <f ca="1">IF(LEN(C256)&gt;0,   IF(ROW(E269)-ROW(C256)-1&lt;=$L$1/2,INDIRECT(CONCATENATE("MatchOrdering!",CHAR(96+C256),($L$1 + 1) - (ROW(E269)-ROW(C256)-1) + 3)),""),"")</f>
        <v>5</v>
      </c>
      <c r="F269" s="60">
        <f t="shared" ca="1" si="48"/>
        <v>0</v>
      </c>
      <c r="G269" s="61">
        <f t="shared" ca="1" si="47"/>
        <v>6</v>
      </c>
      <c r="H269" s="49" t="str">
        <f t="shared" ca="1" si="49"/>
        <v>ARI</v>
      </c>
    </row>
    <row r="270" spans="2:8" x14ac:dyDescent="0.25">
      <c r="B270" s="49" t="str">
        <f ca="1">IF(LEN(C256)&gt;0,   IF(ROW(B270)-ROW(C256)-1&lt;=$L$1/2,INDIRECT(CONCATENATE("Teams!F",CELL("contents",INDEX(MatchOrdering!$A$4:$CD$33,ROW(B270)-ROW(C256)-1,MATCH(C256,MatchOrdering!$A$3:$CD$3,0))))),""),"")</f>
        <v>PHI</v>
      </c>
      <c r="C270" s="53" t="str">
        <f ca="1">IF(LEN(C256)&gt;0,   IF(LEN(B270) &gt;0,CONCATENATE(B270," vs ",D270),""),"")</f>
        <v>PHI vs LAK</v>
      </c>
      <c r="D270" s="49" t="str">
        <f ca="1">IF(LEN(C256)&gt;0,   IF(ROW(D270)-ROW(C256)-1&lt;=$L$1/2,INDIRECT(CONCATENATE("Teams!F",E270)),""),"")</f>
        <v>LAK</v>
      </c>
      <c r="E270" s="6">
        <f ca="1">IF(LEN(C256)&gt;0,   IF(ROW(E270)-ROW(C256)-1&lt;=$L$1/2,INDIRECT(CONCATENATE("MatchOrdering!",CHAR(96+C256),($L$1 + 1) - (ROW(E270)-ROW(C256)-1) + 3)),""),"")</f>
        <v>4</v>
      </c>
      <c r="F270" s="60">
        <f t="shared" ca="1" si="48"/>
        <v>0</v>
      </c>
      <c r="G270" s="61">
        <f t="shared" ca="1" si="47"/>
        <v>3</v>
      </c>
      <c r="H270" s="49" t="str">
        <f t="shared" ca="1" si="49"/>
        <v>LAK</v>
      </c>
    </row>
    <row r="271" spans="2:8" x14ac:dyDescent="0.25">
      <c r="B271" s="49" t="str">
        <f ca="1">IF(LEN(C256)&gt;0,   IF(ROW(B271)-ROW(C256)-1&lt;=$L$1/2,INDIRECT(CONCATENATE("Teams!F",CELL("contents",INDEX(MatchOrdering!$A$4:$CD$33,ROW(B271)-ROW(C256)-1,MATCH(C256,MatchOrdering!$A$3:$CD$3,0))))),""),"")</f>
        <v>PIT</v>
      </c>
      <c r="C271" s="53" t="str">
        <f ca="1">IF(LEN(C256)&gt;0,   IF(LEN(B271) &gt;0,CONCATENATE(B271," vs ",D271),""),"")</f>
        <v>PIT vs EDM</v>
      </c>
      <c r="D271" s="49" t="str">
        <f ca="1">IF(LEN(C256)&gt;0,   IF(ROW(D271)-ROW(C256)-1&lt;=$L$1/2,INDIRECT(CONCATENATE("Teams!F",E271)),""),"")</f>
        <v>EDM</v>
      </c>
      <c r="E271" s="6">
        <f ca="1">IF(LEN(C256)&gt;0,   IF(ROW(E271)-ROW(C256)-1&lt;=$L$1/2,INDIRECT(CONCATENATE("MatchOrdering!",CHAR(96+C256),($L$1 + 1) - (ROW(E271)-ROW(C256)-1) + 3)),""),"")</f>
        <v>3</v>
      </c>
      <c r="F271" s="60">
        <f t="shared" ca="1" si="48"/>
        <v>3</v>
      </c>
      <c r="G271" s="61">
        <f t="shared" ca="1" si="47"/>
        <v>2</v>
      </c>
      <c r="H271" s="49" t="str">
        <f t="shared" ca="1" si="49"/>
        <v>PIT</v>
      </c>
    </row>
    <row r="272" spans="2:8" ht="15.75" thickBot="1" x14ac:dyDescent="0.3">
      <c r="B272" s="49" t="str">
        <f ca="1">IF(LEN(C256)&gt;0,   IF(ROW(B272)-ROW(C256)-1&lt;=$L$1/2,INDIRECT(CONCATENATE("Teams!F",CELL("contents",INDEX(MatchOrdering!$A$4:$CD$33,ROW(B272)-ROW(C256)-1,MATCH(C256,MatchOrdering!$A$3:$CD$3,0))))),""),"")</f>
        <v>WAS</v>
      </c>
      <c r="C272" s="53" t="str">
        <f ca="1">IF(LEN(C256)&gt;0,   IF(LEN(B272) &gt;0,CONCATENATE(B272," vs ",D272),""),"")</f>
        <v>WAS vs CGY</v>
      </c>
      <c r="D272" s="49" t="str">
        <f ca="1">IF(LEN(C256)&gt;0,   IF(ROW(D272)-ROW(C256)-1&lt;=$L$1/2,INDIRECT(CONCATENATE("Teams!F",E272)),""),"")</f>
        <v>CGY</v>
      </c>
      <c r="E272" s="6">
        <f ca="1">IF(LEN(C256)&gt;0,   IF(ROW(E272)-ROW(C256)-1&lt;=$L$1/2,INDIRECT(CONCATENATE("MatchOrdering!",CHAR(96+C256),($L$1 + 1) - (ROW(E272)-ROW(C256)-1) + 3)),""),"")</f>
        <v>2</v>
      </c>
      <c r="F272" s="62">
        <f t="shared" ca="1" si="48"/>
        <v>6</v>
      </c>
      <c r="G272" s="63">
        <f t="shared" ca="1" si="47"/>
        <v>6</v>
      </c>
      <c r="H272" s="49" t="str">
        <f t="shared" ca="1" si="49"/>
        <v>*TIE*</v>
      </c>
    </row>
    <row r="274" spans="2:8" ht="18.75" x14ac:dyDescent="0.3">
      <c r="C274" s="51">
        <f>IF(LEN(C256)&lt;1,"",IF(C256+1 &lt; $L$2,C256+1,""))</f>
        <v>16</v>
      </c>
      <c r="D274" s="50"/>
      <c r="E274" s="50"/>
      <c r="F274" s="65" t="str">
        <f>IF(LEN(C274)&gt;0,"Scores","")</f>
        <v>Scores</v>
      </c>
      <c r="G274" s="65"/>
      <c r="H274" s="6"/>
    </row>
    <row r="275" spans="2:8" ht="16.5" thickBot="1" x14ac:dyDescent="0.3">
      <c r="B275" s="48" t="str">
        <f>IF(LEN(C274)&gt;0,"-","")</f>
        <v>-</v>
      </c>
      <c r="C275" s="52" t="str">
        <f>IF(LEN(C274)&gt;0,"Away          -          Home","")</f>
        <v>Away          -          Home</v>
      </c>
      <c r="D275" s="48" t="str">
        <f>IF(LEN(C274)&gt;0,"-","")</f>
        <v>-</v>
      </c>
      <c r="E275" s="6" t="str">
        <f>IF(LEN(C274)&gt;0,"-","")</f>
        <v>-</v>
      </c>
      <c r="F275" s="48" t="str">
        <f>IF(LEN(F274)&gt;0,"H","")</f>
        <v>H</v>
      </c>
      <c r="G275" s="48" t="str">
        <f>IF(LEN(F274)&gt;0,"A","")</f>
        <v>A</v>
      </c>
      <c r="H275" s="49" t="s">
        <v>267</v>
      </c>
    </row>
    <row r="276" spans="2:8" x14ac:dyDescent="0.25">
      <c r="B276" s="49" t="str">
        <f ca="1">IF(LEN(C274)&gt;0,   IF(ROW(B276)-ROW(C274)-1&lt;=$L$1/2,INDIRECT(CONCATENATE("Teams!F",CELL("contents",INDEX(MatchOrdering!$A$4:$CD$33,ROW(B276)-ROW(C274)-1,MATCH(C274,MatchOrdering!$A$3:$CD$3,0))))),""),"")</f>
        <v>ANA</v>
      </c>
      <c r="C276" s="53" t="str">
        <f ca="1">IF(LEN(C274)&gt;0,   IF(LEN(B276) &gt;0,CONCATENATE(B276," vs ",D276),""),"")</f>
        <v>ANA vs BOS</v>
      </c>
      <c r="D276" s="49" t="str">
        <f ca="1">IF(LEN(C274)&gt;0,   IF(ROW(D276)-ROW(C274)-1&lt;=$L$1/2,INDIRECT(CONCATENATE("Teams!F",E276)),""),"")</f>
        <v>BOS</v>
      </c>
      <c r="E276" s="6">
        <f ca="1">IF(LEN(C274)&gt;0,   IF(ROW(E276)-ROW(C274)-1&lt;=$L$1/2,INDIRECT(CONCATENATE("MatchOrdering!",CHAR(96+C274),($L$1 + 1) - (ROW(E276)-ROW(C274)-1) + 3)),""),"")</f>
        <v>15</v>
      </c>
      <c r="F276" s="58">
        <f ca="1">ROUNDDOWN(RANDBETWEEN(0,6),0)</f>
        <v>2</v>
      </c>
      <c r="G276" s="59">
        <f t="shared" ref="G276:G290" ca="1" si="50">ROUNDDOWN(RANDBETWEEN(0,6),0)</f>
        <v>0</v>
      </c>
      <c r="H276" s="49" t="str">
        <f ca="1">IF(OR(B276 = "BYESLOT",D276 = "BYESLOT"),"BYE", IF(AND(LEN(F276)&gt;0,LEN(G276)&gt;0),IF(F276=G276,"*TIE*",IF(F276&gt;G276,B276,D276)),""))</f>
        <v>ANA</v>
      </c>
    </row>
    <row r="277" spans="2:8" x14ac:dyDescent="0.25">
      <c r="B277" s="49" t="str">
        <f ca="1">IF(LEN(C274)&gt;0,   IF(ROW(B277)-ROW(C274)-1&lt;=$L$1/2,INDIRECT(CONCATENATE("Teams!F",CELL("contents",INDEX(MatchOrdering!$A$4:$CD$33,ROW(B277)-ROW(C274)-1,MATCH(C274,MatchOrdering!$A$3:$CD$3,0))))),""),"")</f>
        <v>BUF</v>
      </c>
      <c r="C277" s="53" t="str">
        <f ca="1">IF(LEN(C274)&gt;0,   IF(LEN(B277) &gt;0,CONCATENATE(B277," vs ",D277),""),"")</f>
        <v>BUF vs WIN</v>
      </c>
      <c r="D277" s="49" t="str">
        <f ca="1">IF(LEN(C274)&gt;0,   IF(ROW(D277)-ROW(C274)-1&lt;=$L$1/2,INDIRECT(CONCATENATE("Teams!F",E277)),""),"")</f>
        <v>WIN</v>
      </c>
      <c r="E277" s="6">
        <f ca="1">IF(LEN(C274)&gt;0,   IF(ROW(E277)-ROW(C274)-1&lt;=$L$1/2,INDIRECT(CONCATENATE("MatchOrdering!",CHAR(96+C274),($L$1 + 1) - (ROW(E277)-ROW(C274)-1) + 3)),""),"")</f>
        <v>14</v>
      </c>
      <c r="F277" s="60">
        <f t="shared" ref="F277:F290" ca="1" si="51">ROUNDDOWN(RANDBETWEEN(0,6),0)</f>
        <v>6</v>
      </c>
      <c r="G277" s="61">
        <f t="shared" ca="1" si="50"/>
        <v>3</v>
      </c>
      <c r="H277" s="49" t="str">
        <f t="shared" ref="H277:H290" ca="1" si="52">IF(OR(B277 = "BYESLOT",D277 = "BYESLOT"),"BYE", IF(AND(LEN(F277)&gt;0,LEN(G277)&gt;0),IF(F277=G277,"*TIE*",IF(F277&gt;G277,B277,D277)),""))</f>
        <v>BUF</v>
      </c>
    </row>
    <row r="278" spans="2:8" x14ac:dyDescent="0.25">
      <c r="B278" s="49" t="str">
        <f ca="1">IF(LEN(C274)&gt;0,   IF(ROW(B278)-ROW(C274)-1&lt;=$L$1/2,INDIRECT(CONCATENATE("Teams!F",CELL("contents",INDEX(MatchOrdering!$A$4:$CD$33,ROW(B278)-ROW(C274)-1,MATCH(C274,MatchOrdering!$A$3:$CD$3,0))))),""),"")</f>
        <v>DET</v>
      </c>
      <c r="C278" s="53" t="str">
        <f ca="1">IF(LEN(C274)&gt;0,   IF(LEN(B278) &gt;0,CONCATENATE(B278," vs ",D278),""),"")</f>
        <v>DET vs STL</v>
      </c>
      <c r="D278" s="49" t="str">
        <f ca="1">IF(LEN(C274)&gt;0,   IF(ROW(D278)-ROW(C274)-1&lt;=$L$1/2,INDIRECT(CONCATENATE("Teams!F",E278)),""),"")</f>
        <v>STL</v>
      </c>
      <c r="E278" s="6">
        <f ca="1">IF(LEN(C274)&gt;0,   IF(ROW(E278)-ROW(C274)-1&lt;=$L$1/2,INDIRECT(CONCATENATE("MatchOrdering!",CHAR(96+C274),($L$1 + 1) - (ROW(E278)-ROW(C274)-1) + 3)),""),"")</f>
        <v>13</v>
      </c>
      <c r="F278" s="60">
        <f t="shared" ca="1" si="51"/>
        <v>3</v>
      </c>
      <c r="G278" s="61">
        <f t="shared" ca="1" si="50"/>
        <v>5</v>
      </c>
      <c r="H278" s="49" t="str">
        <f t="shared" ca="1" si="52"/>
        <v>STL</v>
      </c>
    </row>
    <row r="279" spans="2:8" x14ac:dyDescent="0.25">
      <c r="B279" s="49" t="str">
        <f ca="1">IF(LEN(C274)&gt;0,   IF(ROW(B279)-ROW(C274)-1&lt;=$L$1/2,INDIRECT(CONCATENATE("Teams!F",CELL("contents",INDEX(MatchOrdering!$A$4:$CD$33,ROW(B279)-ROW(C274)-1,MATCH(C274,MatchOrdering!$A$3:$CD$3,0))))),""),"")</f>
        <v>FLA</v>
      </c>
      <c r="C279" s="53" t="str">
        <f ca="1">IF(LEN(C274)&gt;0,   IF(LEN(B279) &gt;0,CONCATENATE(B279," vs ",D279),""),"")</f>
        <v>FLA vs NAS</v>
      </c>
      <c r="D279" s="49" t="str">
        <f ca="1">IF(LEN(C274)&gt;0,   IF(ROW(D279)-ROW(C274)-1&lt;=$L$1/2,INDIRECT(CONCATENATE("Teams!F",E279)),""),"")</f>
        <v>NAS</v>
      </c>
      <c r="E279" s="6">
        <f ca="1">IF(LEN(C274)&gt;0,   IF(ROW(E279)-ROW(C274)-1&lt;=$L$1/2,INDIRECT(CONCATENATE("MatchOrdering!",CHAR(96+C274),($L$1 + 1) - (ROW(E279)-ROW(C274)-1) + 3)),""),"")</f>
        <v>12</v>
      </c>
      <c r="F279" s="60">
        <f t="shared" ca="1" si="51"/>
        <v>0</v>
      </c>
      <c r="G279" s="61">
        <f t="shared" ca="1" si="50"/>
        <v>4</v>
      </c>
      <c r="H279" s="49" t="str">
        <f t="shared" ca="1" si="52"/>
        <v>NAS</v>
      </c>
    </row>
    <row r="280" spans="2:8" x14ac:dyDescent="0.25">
      <c r="B280" s="49" t="str">
        <f ca="1">IF(LEN(C274)&gt;0,   IF(ROW(B280)-ROW(C274)-1&lt;=$L$1/2,INDIRECT(CONCATENATE("Teams!F",CELL("contents",INDEX(MatchOrdering!$A$4:$CD$33,ROW(B280)-ROW(C274)-1,MATCH(C274,MatchOrdering!$A$3:$CD$3,0))))),""),"")</f>
        <v>MON</v>
      </c>
      <c r="C280" s="53" t="str">
        <f ca="1">IF(LEN(C274)&gt;0,   IF(LEN(B280) &gt;0,CONCATENATE(B280," vs ",D280),""),"")</f>
        <v>MON vs MIN</v>
      </c>
      <c r="D280" s="49" t="str">
        <f ca="1">IF(LEN(C274)&gt;0,   IF(ROW(D280)-ROW(C274)-1&lt;=$L$1/2,INDIRECT(CONCATENATE("Teams!F",E280)),""),"")</f>
        <v>MIN</v>
      </c>
      <c r="E280" s="6">
        <f ca="1">IF(LEN(C274)&gt;0,   IF(ROW(E280)-ROW(C274)-1&lt;=$L$1/2,INDIRECT(CONCATENATE("MatchOrdering!",CHAR(96+C274),($L$1 + 1) - (ROW(E280)-ROW(C274)-1) + 3)),""),"")</f>
        <v>11</v>
      </c>
      <c r="F280" s="60">
        <f t="shared" ca="1" si="51"/>
        <v>3</v>
      </c>
      <c r="G280" s="61">
        <f t="shared" ca="1" si="50"/>
        <v>3</v>
      </c>
      <c r="H280" s="49" t="str">
        <f t="shared" ca="1" si="52"/>
        <v>*TIE*</v>
      </c>
    </row>
    <row r="281" spans="2:8" x14ac:dyDescent="0.25">
      <c r="B281" s="49" t="str">
        <f ca="1">IF(LEN(C274)&gt;0,   IF(ROW(B281)-ROW(C274)-1&lt;=$L$1/2,INDIRECT(CONCATENATE("Teams!F",CELL("contents",INDEX(MatchOrdering!$A$4:$CD$33,ROW(B281)-ROW(C274)-1,MATCH(C274,MatchOrdering!$A$3:$CD$3,0))))),""),"")</f>
        <v>OTT</v>
      </c>
      <c r="C281" s="53" t="str">
        <f ca="1">IF(LEN(C274)&gt;0,   IF(LEN(B281) &gt;0,CONCATENATE(B281," vs ",D281),""),"")</f>
        <v>OTT vs DAL</v>
      </c>
      <c r="D281" s="49" t="str">
        <f ca="1">IF(LEN(C274)&gt;0,   IF(ROW(D281)-ROW(C274)-1&lt;=$L$1/2,INDIRECT(CONCATENATE("Teams!F",E281)),""),"")</f>
        <v>DAL</v>
      </c>
      <c r="E281" s="6">
        <f ca="1">IF(LEN(C274)&gt;0,   IF(ROW(E281)-ROW(C274)-1&lt;=$L$1/2,INDIRECT(CONCATENATE("MatchOrdering!",CHAR(96+C274),($L$1 + 1) - (ROW(E281)-ROW(C274)-1) + 3)),""),"")</f>
        <v>10</v>
      </c>
      <c r="F281" s="60">
        <f t="shared" ca="1" si="51"/>
        <v>0</v>
      </c>
      <c r="G281" s="61">
        <f t="shared" ca="1" si="50"/>
        <v>1</v>
      </c>
      <c r="H281" s="49" t="str">
        <f t="shared" ca="1" si="52"/>
        <v>DAL</v>
      </c>
    </row>
    <row r="282" spans="2:8" x14ac:dyDescent="0.25">
      <c r="B282" s="49" t="str">
        <f ca="1">IF(LEN(C274)&gt;0,   IF(ROW(B282)-ROW(C274)-1&lt;=$L$1/2,INDIRECT(CONCATENATE("Teams!F",CELL("contents",INDEX(MatchOrdering!$A$4:$CD$33,ROW(B282)-ROW(C274)-1,MATCH(C274,MatchOrdering!$A$3:$CD$3,0))))),""),"")</f>
        <v>TB</v>
      </c>
      <c r="C282" s="53" t="str">
        <f ca="1">IF(LEN(C274)&gt;0,   IF(LEN(B282) &gt;0,CONCATENATE(B282," vs ",D282),""),"")</f>
        <v>TB vs COL</v>
      </c>
      <c r="D282" s="49" t="str">
        <f ca="1">IF(LEN(C274)&gt;0,   IF(ROW(D282)-ROW(C274)-1&lt;=$L$1/2,INDIRECT(CONCATENATE("Teams!F",E282)),""),"")</f>
        <v>COL</v>
      </c>
      <c r="E282" s="6">
        <f ca="1">IF(LEN(C274)&gt;0,   IF(ROW(E282)-ROW(C274)-1&lt;=$L$1/2,INDIRECT(CONCATENATE("MatchOrdering!",CHAR(96+C274),($L$1 + 1) - (ROW(E282)-ROW(C274)-1) + 3)),""),"")</f>
        <v>9</v>
      </c>
      <c r="F282" s="60">
        <f t="shared" ca="1" si="51"/>
        <v>0</v>
      </c>
      <c r="G282" s="61">
        <f t="shared" ca="1" si="50"/>
        <v>3</v>
      </c>
      <c r="H282" s="49" t="str">
        <f t="shared" ca="1" si="52"/>
        <v>COL</v>
      </c>
    </row>
    <row r="283" spans="2:8" x14ac:dyDescent="0.25">
      <c r="B283" s="49" t="str">
        <f ca="1">IF(LEN(C274)&gt;0,   IF(ROW(B283)-ROW(C274)-1&lt;=$L$1/2,INDIRECT(CONCATENATE("Teams!F",CELL("contents",INDEX(MatchOrdering!$A$4:$CD$33,ROW(B283)-ROW(C274)-1,MATCH(C274,MatchOrdering!$A$3:$CD$3,0))))),""),"")</f>
        <v>TOR</v>
      </c>
      <c r="C283" s="53" t="str">
        <f ca="1">IF(LEN(C274)&gt;0,   IF(LEN(B283) &gt;0,CONCATENATE(B283," vs ",D283),""),"")</f>
        <v>TOR vs CHI</v>
      </c>
      <c r="D283" s="49" t="str">
        <f ca="1">IF(LEN(C274)&gt;0,   IF(ROW(D283)-ROW(C274)-1&lt;=$L$1/2,INDIRECT(CONCATENATE("Teams!F",E283)),""),"")</f>
        <v>CHI</v>
      </c>
      <c r="E283" s="6">
        <f ca="1">IF(LEN(C274)&gt;0,   IF(ROW(E283)-ROW(C274)-1&lt;=$L$1/2,INDIRECT(CONCATENATE("MatchOrdering!",CHAR(96+C274),($L$1 + 1) - (ROW(E283)-ROW(C274)-1) + 3)),""),"")</f>
        <v>8</v>
      </c>
      <c r="F283" s="60">
        <f t="shared" ca="1" si="51"/>
        <v>0</v>
      </c>
      <c r="G283" s="61">
        <f t="shared" ca="1" si="50"/>
        <v>4</v>
      </c>
      <c r="H283" s="49" t="str">
        <f t="shared" ca="1" si="52"/>
        <v>CHI</v>
      </c>
    </row>
    <row r="284" spans="2:8" x14ac:dyDescent="0.25">
      <c r="B284" s="49" t="str">
        <f ca="1">IF(LEN(C274)&gt;0,   IF(ROW(B284)-ROW(C274)-1&lt;=$L$1/2,INDIRECT(CONCATENATE("Teams!F",CELL("contents",INDEX(MatchOrdering!$A$4:$CD$33,ROW(B284)-ROW(C274)-1,MATCH(C274,MatchOrdering!$A$3:$CD$3,0))))),""),"")</f>
        <v>CAR</v>
      </c>
      <c r="C284" s="53" t="str">
        <f ca="1">IF(LEN(C274)&gt;0,   IF(LEN(B284) &gt;0,CONCATENATE(B284," vs ",D284),""),"")</f>
        <v>CAR vs VAN</v>
      </c>
      <c r="D284" s="49" t="str">
        <f ca="1">IF(LEN(C274)&gt;0,   IF(ROW(D284)-ROW(C274)-1&lt;=$L$1/2,INDIRECT(CONCATENATE("Teams!F",E284)),""),"")</f>
        <v>VAN</v>
      </c>
      <c r="E284" s="6">
        <f ca="1">IF(LEN(C274)&gt;0,   IF(ROW(E284)-ROW(C274)-1&lt;=$L$1/2,INDIRECT(CONCATENATE("MatchOrdering!",CHAR(96+C274),($L$1 + 1) - (ROW(E284)-ROW(C274)-1) + 3)),""),"")</f>
        <v>7</v>
      </c>
      <c r="F284" s="60">
        <f t="shared" ca="1" si="51"/>
        <v>6</v>
      </c>
      <c r="G284" s="61">
        <f t="shared" ca="1" si="50"/>
        <v>2</v>
      </c>
      <c r="H284" s="49" t="str">
        <f t="shared" ca="1" si="52"/>
        <v>CAR</v>
      </c>
    </row>
    <row r="285" spans="2:8" x14ac:dyDescent="0.25">
      <c r="B285" s="49" t="str">
        <f ca="1">IF(LEN(C274)&gt;0,   IF(ROW(B285)-ROW(C274)-1&lt;=$L$1/2,INDIRECT(CONCATENATE("Teams!F",CELL("contents",INDEX(MatchOrdering!$A$4:$CD$33,ROW(B285)-ROW(C274)-1,MATCH(C274,MatchOrdering!$A$3:$CD$3,0))))),""),"")</f>
        <v>CBJ</v>
      </c>
      <c r="C285" s="53" t="str">
        <f ca="1">IF(LEN(C274)&gt;0,   IF(LEN(B285) &gt;0,CONCATENATE(B285," vs ",D285),""),"")</f>
        <v>CBJ vs SJS</v>
      </c>
      <c r="D285" s="49" t="str">
        <f ca="1">IF(LEN(C274)&gt;0,   IF(ROW(D285)-ROW(C274)-1&lt;=$L$1/2,INDIRECT(CONCATENATE("Teams!F",E285)),""),"")</f>
        <v>SJS</v>
      </c>
      <c r="E285" s="6">
        <f ca="1">IF(LEN(C274)&gt;0,   IF(ROW(E285)-ROW(C274)-1&lt;=$L$1/2,INDIRECT(CONCATENATE("MatchOrdering!",CHAR(96+C274),($L$1 + 1) - (ROW(E285)-ROW(C274)-1) + 3)),""),"")</f>
        <v>6</v>
      </c>
      <c r="F285" s="60">
        <f t="shared" ca="1" si="51"/>
        <v>0</v>
      </c>
      <c r="G285" s="61">
        <f t="shared" ca="1" si="50"/>
        <v>0</v>
      </c>
      <c r="H285" s="49" t="str">
        <f t="shared" ca="1" si="52"/>
        <v>*TIE*</v>
      </c>
    </row>
    <row r="286" spans="2:8" x14ac:dyDescent="0.25">
      <c r="B286" s="49" t="str">
        <f ca="1">IF(LEN(C274)&gt;0,   IF(ROW(B286)-ROW(C274)-1&lt;=$L$1/2,INDIRECT(CONCATENATE("Teams!F",CELL("contents",INDEX(MatchOrdering!$A$4:$CD$33,ROW(B286)-ROW(C274)-1,MATCH(C274,MatchOrdering!$A$3:$CD$3,0))))),""),"")</f>
        <v>NJD</v>
      </c>
      <c r="C286" s="53" t="str">
        <f ca="1">IF(LEN(C274)&gt;0,   IF(LEN(B286) &gt;0,CONCATENATE(B286," vs ",D286),""),"")</f>
        <v>NJD vs ARI</v>
      </c>
      <c r="D286" s="49" t="str">
        <f ca="1">IF(LEN(C274)&gt;0,   IF(ROW(D286)-ROW(C274)-1&lt;=$L$1/2,INDIRECT(CONCATENATE("Teams!F",E286)),""),"")</f>
        <v>ARI</v>
      </c>
      <c r="E286" s="6">
        <f ca="1">IF(LEN(C274)&gt;0,   IF(ROW(E286)-ROW(C274)-1&lt;=$L$1/2,INDIRECT(CONCATENATE("MatchOrdering!",CHAR(96+C274),($L$1 + 1) - (ROW(E286)-ROW(C274)-1) + 3)),""),"")</f>
        <v>5</v>
      </c>
      <c r="F286" s="60">
        <f t="shared" ca="1" si="51"/>
        <v>5</v>
      </c>
      <c r="G286" s="61">
        <f t="shared" ca="1" si="50"/>
        <v>2</v>
      </c>
      <c r="H286" s="49" t="str">
        <f t="shared" ca="1" si="52"/>
        <v>NJD</v>
      </c>
    </row>
    <row r="287" spans="2:8" x14ac:dyDescent="0.25">
      <c r="B287" s="49" t="str">
        <f ca="1">IF(LEN(C274)&gt;0,   IF(ROW(B287)-ROW(C274)-1&lt;=$L$1/2,INDIRECT(CONCATENATE("Teams!F",CELL("contents",INDEX(MatchOrdering!$A$4:$CD$33,ROW(B287)-ROW(C274)-1,MATCH(C274,MatchOrdering!$A$3:$CD$3,0))))),""),"")</f>
        <v>NYI</v>
      </c>
      <c r="C287" s="53" t="str">
        <f ca="1">IF(LEN(C274)&gt;0,   IF(LEN(B287) &gt;0,CONCATENATE(B287," vs ",D287),""),"")</f>
        <v>NYI vs LAK</v>
      </c>
      <c r="D287" s="49" t="str">
        <f ca="1">IF(LEN(C274)&gt;0,   IF(ROW(D287)-ROW(C274)-1&lt;=$L$1/2,INDIRECT(CONCATENATE("Teams!F",E287)),""),"")</f>
        <v>LAK</v>
      </c>
      <c r="E287" s="6">
        <f ca="1">IF(LEN(C274)&gt;0,   IF(ROW(E287)-ROW(C274)-1&lt;=$L$1/2,INDIRECT(CONCATENATE("MatchOrdering!",CHAR(96+C274),($L$1 + 1) - (ROW(E287)-ROW(C274)-1) + 3)),""),"")</f>
        <v>4</v>
      </c>
      <c r="F287" s="60">
        <f t="shared" ca="1" si="51"/>
        <v>6</v>
      </c>
      <c r="G287" s="61">
        <f t="shared" ca="1" si="50"/>
        <v>5</v>
      </c>
      <c r="H287" s="49" t="str">
        <f t="shared" ca="1" si="52"/>
        <v>NYI</v>
      </c>
    </row>
    <row r="288" spans="2:8" x14ac:dyDescent="0.25">
      <c r="B288" s="49" t="str">
        <f ca="1">IF(LEN(C274)&gt;0,   IF(ROW(B288)-ROW(C274)-1&lt;=$L$1/2,INDIRECT(CONCATENATE("Teams!F",CELL("contents",INDEX(MatchOrdering!$A$4:$CD$33,ROW(B288)-ROW(C274)-1,MATCH(C274,MatchOrdering!$A$3:$CD$3,0))))),""),"")</f>
        <v>NYR</v>
      </c>
      <c r="C288" s="53" t="str">
        <f ca="1">IF(LEN(C274)&gt;0,   IF(LEN(B288) &gt;0,CONCATENATE(B288," vs ",D288),""),"")</f>
        <v>NYR vs EDM</v>
      </c>
      <c r="D288" s="49" t="str">
        <f ca="1">IF(LEN(C274)&gt;0,   IF(ROW(D288)-ROW(C274)-1&lt;=$L$1/2,INDIRECT(CONCATENATE("Teams!F",E288)),""),"")</f>
        <v>EDM</v>
      </c>
      <c r="E288" s="6">
        <f ca="1">IF(LEN(C274)&gt;0,   IF(ROW(E288)-ROW(C274)-1&lt;=$L$1/2,INDIRECT(CONCATENATE("MatchOrdering!",CHAR(96+C274),($L$1 + 1) - (ROW(E288)-ROW(C274)-1) + 3)),""),"")</f>
        <v>3</v>
      </c>
      <c r="F288" s="60">
        <f t="shared" ca="1" si="51"/>
        <v>5</v>
      </c>
      <c r="G288" s="61">
        <f t="shared" ca="1" si="50"/>
        <v>5</v>
      </c>
      <c r="H288" s="49" t="str">
        <f t="shared" ca="1" si="52"/>
        <v>*TIE*</v>
      </c>
    </row>
    <row r="289" spans="2:8" x14ac:dyDescent="0.25">
      <c r="B289" s="49" t="str">
        <f ca="1">IF(LEN(C274)&gt;0,   IF(ROW(B289)-ROW(C274)-1&lt;=$L$1/2,INDIRECT(CONCATENATE("Teams!F",CELL("contents",INDEX(MatchOrdering!$A$4:$CD$33,ROW(B289)-ROW(C274)-1,MATCH(C274,MatchOrdering!$A$3:$CD$3,0))))),""),"")</f>
        <v>PHI</v>
      </c>
      <c r="C289" s="53" t="str">
        <f ca="1">IF(LEN(C274)&gt;0,   IF(LEN(B289) &gt;0,CONCATENATE(B289," vs ",D289),""),"")</f>
        <v>PHI vs CGY</v>
      </c>
      <c r="D289" s="49" t="str">
        <f ca="1">IF(LEN(C274)&gt;0,   IF(ROW(D289)-ROW(C274)-1&lt;=$L$1/2,INDIRECT(CONCATENATE("Teams!F",E289)),""),"")</f>
        <v>CGY</v>
      </c>
      <c r="E289" s="6">
        <f ca="1">IF(LEN(C274)&gt;0,   IF(ROW(E289)-ROW(C274)-1&lt;=$L$1/2,INDIRECT(CONCATENATE("MatchOrdering!",CHAR(96+C274),($L$1 + 1) - (ROW(E289)-ROW(C274)-1) + 3)),""),"")</f>
        <v>2</v>
      </c>
      <c r="F289" s="60">
        <f t="shared" ca="1" si="51"/>
        <v>5</v>
      </c>
      <c r="G289" s="61">
        <f t="shared" ca="1" si="50"/>
        <v>1</v>
      </c>
      <c r="H289" s="49" t="str">
        <f t="shared" ca="1" si="52"/>
        <v>PHI</v>
      </c>
    </row>
    <row r="290" spans="2:8" ht="15.75" thickBot="1" x14ac:dyDescent="0.3">
      <c r="B290" s="49" t="str">
        <f ca="1">IF(LEN(C274)&gt;0,   IF(ROW(B290)-ROW(C274)-1&lt;=$L$1/2,INDIRECT(CONCATENATE("Teams!F",CELL("contents",INDEX(MatchOrdering!$A$4:$CD$33,ROW(B290)-ROW(C274)-1,MATCH(C274,MatchOrdering!$A$3:$CD$3,0))))),""),"")</f>
        <v>PIT</v>
      </c>
      <c r="C290" s="53" t="str">
        <f ca="1">IF(LEN(C274)&gt;0,   IF(LEN(B290) &gt;0,CONCATENATE(B290," vs ",D290),""),"")</f>
        <v>PIT vs WAS</v>
      </c>
      <c r="D290" s="49" t="str">
        <f ca="1">IF(LEN(C274)&gt;0,   IF(ROW(D290)-ROW(C274)-1&lt;=$L$1/2,INDIRECT(CONCATENATE("Teams!F",E290)),""),"")</f>
        <v>WAS</v>
      </c>
      <c r="E290" s="6">
        <f ca="1">IF(LEN(C274)&gt;0,   IF(ROW(E290)-ROW(C274)-1&lt;=$L$1/2,INDIRECT(CONCATENATE("MatchOrdering!",CHAR(96+C274),($L$1 + 1) - (ROW(E290)-ROW(C274)-1) + 3)),""),"")</f>
        <v>30</v>
      </c>
      <c r="F290" s="62">
        <f t="shared" ca="1" si="51"/>
        <v>0</v>
      </c>
      <c r="G290" s="63">
        <f t="shared" ca="1" si="50"/>
        <v>0</v>
      </c>
      <c r="H290" s="49" t="str">
        <f t="shared" ca="1" si="52"/>
        <v>*TIE*</v>
      </c>
    </row>
    <row r="292" spans="2:8" ht="18.75" x14ac:dyDescent="0.3">
      <c r="C292" s="51">
        <f>IF(LEN(C274)&lt;1,"",IF(C274+1 &lt; $L$2,C274+1,""))</f>
        <v>17</v>
      </c>
      <c r="D292" s="50"/>
      <c r="E292" s="50"/>
      <c r="F292" s="65" t="str">
        <f>IF(LEN(C292)&gt;0,"Scores","")</f>
        <v>Scores</v>
      </c>
      <c r="G292" s="65"/>
      <c r="H292" s="6"/>
    </row>
    <row r="293" spans="2:8" ht="16.5" thickBot="1" x14ac:dyDescent="0.3">
      <c r="B293" s="48" t="str">
        <f>IF(LEN(C292)&gt;0,"-","")</f>
        <v>-</v>
      </c>
      <c r="C293" s="52" t="str">
        <f>IF(LEN(C292)&gt;0,"Away          -          Home","")</f>
        <v>Away          -          Home</v>
      </c>
      <c r="D293" s="48" t="str">
        <f>IF(LEN(C292)&gt;0,"-","")</f>
        <v>-</v>
      </c>
      <c r="E293" s="6" t="str">
        <f>IF(LEN(C292)&gt;0,"-","")</f>
        <v>-</v>
      </c>
      <c r="F293" s="48" t="str">
        <f>IF(LEN(F292)&gt;0,"H","")</f>
        <v>H</v>
      </c>
      <c r="G293" s="48" t="str">
        <f>IF(LEN(F292)&gt;0,"A","")</f>
        <v>A</v>
      </c>
      <c r="H293" s="49" t="s">
        <v>267</v>
      </c>
    </row>
    <row r="294" spans="2:8" x14ac:dyDescent="0.25">
      <c r="B294" s="49" t="str">
        <f ca="1">IF(LEN(C292)&gt;0,   IF(ROW(B294)-ROW(C292)-1&lt;=$L$1/2,INDIRECT(CONCATENATE("Teams!F",CELL("contents",INDEX(MatchOrdering!$A$4:$CD$33,ROW(B294)-ROW(C292)-1,MATCH(C292,MatchOrdering!$A$3:$CD$3,0))))),""),"")</f>
        <v>ANA</v>
      </c>
      <c r="C294" s="53" t="str">
        <f ca="1">IF(LEN(C292)&gt;0,   IF(LEN(B294) &gt;0,CONCATENATE(B294," vs ",D294),""),"")</f>
        <v>ANA vs WIN</v>
      </c>
      <c r="D294" s="49" t="str">
        <f ca="1">IF(LEN(C292)&gt;0,   IF(ROW(D294)-ROW(C292)-1&lt;=$L$1/2,INDIRECT(CONCATENATE("Teams!F",E294)),""),"")</f>
        <v>WIN</v>
      </c>
      <c r="E294" s="6">
        <f ca="1">IF(LEN(C292)&gt;0,   IF(ROW(E294)-ROW(C292)-1&lt;=$L$1/2,INDIRECT(CONCATENATE("MatchOrdering!",CHAR(96+C292),($L$1 + 1) - (ROW(E294)-ROW(C292)-1) + 3)),""),"")</f>
        <v>14</v>
      </c>
      <c r="F294" s="58">
        <f ca="1">ROUNDDOWN(RANDBETWEEN(0,6),0)</f>
        <v>6</v>
      </c>
      <c r="G294" s="59">
        <f t="shared" ref="G294:G308" ca="1" si="53">ROUNDDOWN(RANDBETWEEN(0,6),0)</f>
        <v>2</v>
      </c>
      <c r="H294" s="49" t="str">
        <f ca="1">IF(OR(B294 = "BYESLOT",D294 = "BYESLOT"),"BYE", IF(AND(LEN(F294)&gt;0,LEN(G294)&gt;0),IF(F294=G294,"*TIE*",IF(F294&gt;G294,B294,D294)),""))</f>
        <v>ANA</v>
      </c>
    </row>
    <row r="295" spans="2:8" x14ac:dyDescent="0.25">
      <c r="B295" s="49" t="str">
        <f ca="1">IF(LEN(C292)&gt;0,   IF(ROW(B295)-ROW(C292)-1&lt;=$L$1/2,INDIRECT(CONCATENATE("Teams!F",CELL("contents",INDEX(MatchOrdering!$A$4:$CD$33,ROW(B295)-ROW(C292)-1,MATCH(C292,MatchOrdering!$A$3:$CD$3,0))))),""),"")</f>
        <v>BOS</v>
      </c>
      <c r="C295" s="53" t="str">
        <f ca="1">IF(LEN(C292)&gt;0,   IF(LEN(B295) &gt;0,CONCATENATE(B295," vs ",D295),""),"")</f>
        <v>BOS vs STL</v>
      </c>
      <c r="D295" s="49" t="str">
        <f ca="1">IF(LEN(C292)&gt;0,   IF(ROW(D295)-ROW(C292)-1&lt;=$L$1/2,INDIRECT(CONCATENATE("Teams!F",E295)),""),"")</f>
        <v>STL</v>
      </c>
      <c r="E295" s="6">
        <f ca="1">IF(LEN(C292)&gt;0,   IF(ROW(E295)-ROW(C292)-1&lt;=$L$1/2,INDIRECT(CONCATENATE("MatchOrdering!",CHAR(96+C292),($L$1 + 1) - (ROW(E295)-ROW(C292)-1) + 3)),""),"")</f>
        <v>13</v>
      </c>
      <c r="F295" s="60">
        <f t="shared" ref="F295:F308" ca="1" si="54">ROUNDDOWN(RANDBETWEEN(0,6),0)</f>
        <v>4</v>
      </c>
      <c r="G295" s="61">
        <f t="shared" ca="1" si="53"/>
        <v>6</v>
      </c>
      <c r="H295" s="49" t="str">
        <f t="shared" ref="H295:H308" ca="1" si="55">IF(OR(B295 = "BYESLOT",D295 = "BYESLOT"),"BYE", IF(AND(LEN(F295)&gt;0,LEN(G295)&gt;0),IF(F295=G295,"*TIE*",IF(F295&gt;G295,B295,D295)),""))</f>
        <v>STL</v>
      </c>
    </row>
    <row r="296" spans="2:8" x14ac:dyDescent="0.25">
      <c r="B296" s="49" t="str">
        <f ca="1">IF(LEN(C292)&gt;0,   IF(ROW(B296)-ROW(C292)-1&lt;=$L$1/2,INDIRECT(CONCATENATE("Teams!F",CELL("contents",INDEX(MatchOrdering!$A$4:$CD$33,ROW(B296)-ROW(C292)-1,MATCH(C292,MatchOrdering!$A$3:$CD$3,0))))),""),"")</f>
        <v>BUF</v>
      </c>
      <c r="C296" s="53" t="str">
        <f ca="1">IF(LEN(C292)&gt;0,   IF(LEN(B296) &gt;0,CONCATENATE(B296," vs ",D296),""),"")</f>
        <v>BUF vs NAS</v>
      </c>
      <c r="D296" s="49" t="str">
        <f ca="1">IF(LEN(C292)&gt;0,   IF(ROW(D296)-ROW(C292)-1&lt;=$L$1/2,INDIRECT(CONCATENATE("Teams!F",E296)),""),"")</f>
        <v>NAS</v>
      </c>
      <c r="E296" s="6">
        <f ca="1">IF(LEN(C292)&gt;0,   IF(ROW(E296)-ROW(C292)-1&lt;=$L$1/2,INDIRECT(CONCATENATE("MatchOrdering!",CHAR(96+C292),($L$1 + 1) - (ROW(E296)-ROW(C292)-1) + 3)),""),"")</f>
        <v>12</v>
      </c>
      <c r="F296" s="60">
        <f t="shared" ca="1" si="54"/>
        <v>2</v>
      </c>
      <c r="G296" s="61">
        <f t="shared" ca="1" si="53"/>
        <v>2</v>
      </c>
      <c r="H296" s="49" t="str">
        <f t="shared" ca="1" si="55"/>
        <v>*TIE*</v>
      </c>
    </row>
    <row r="297" spans="2:8" x14ac:dyDescent="0.25">
      <c r="B297" s="49" t="str">
        <f ca="1">IF(LEN(C292)&gt;0,   IF(ROW(B297)-ROW(C292)-1&lt;=$L$1/2,INDIRECT(CONCATENATE("Teams!F",CELL("contents",INDEX(MatchOrdering!$A$4:$CD$33,ROW(B297)-ROW(C292)-1,MATCH(C292,MatchOrdering!$A$3:$CD$3,0))))),""),"")</f>
        <v>DET</v>
      </c>
      <c r="C297" s="53" t="str">
        <f ca="1">IF(LEN(C292)&gt;0,   IF(LEN(B297) &gt;0,CONCATENATE(B297," vs ",D297),""),"")</f>
        <v>DET vs MIN</v>
      </c>
      <c r="D297" s="49" t="str">
        <f ca="1">IF(LEN(C292)&gt;0,   IF(ROW(D297)-ROW(C292)-1&lt;=$L$1/2,INDIRECT(CONCATENATE("Teams!F",E297)),""),"")</f>
        <v>MIN</v>
      </c>
      <c r="E297" s="6">
        <f ca="1">IF(LEN(C292)&gt;0,   IF(ROW(E297)-ROW(C292)-1&lt;=$L$1/2,INDIRECT(CONCATENATE("MatchOrdering!",CHAR(96+C292),($L$1 + 1) - (ROW(E297)-ROW(C292)-1) + 3)),""),"")</f>
        <v>11</v>
      </c>
      <c r="F297" s="60">
        <f t="shared" ca="1" si="54"/>
        <v>5</v>
      </c>
      <c r="G297" s="61">
        <f t="shared" ca="1" si="53"/>
        <v>5</v>
      </c>
      <c r="H297" s="49" t="str">
        <f t="shared" ca="1" si="55"/>
        <v>*TIE*</v>
      </c>
    </row>
    <row r="298" spans="2:8" x14ac:dyDescent="0.25">
      <c r="B298" s="49" t="str">
        <f ca="1">IF(LEN(C292)&gt;0,   IF(ROW(B298)-ROW(C292)-1&lt;=$L$1/2,INDIRECT(CONCATENATE("Teams!F",CELL("contents",INDEX(MatchOrdering!$A$4:$CD$33,ROW(B298)-ROW(C292)-1,MATCH(C292,MatchOrdering!$A$3:$CD$3,0))))),""),"")</f>
        <v>FLA</v>
      </c>
      <c r="C298" s="53" t="str">
        <f ca="1">IF(LEN(C292)&gt;0,   IF(LEN(B298) &gt;0,CONCATENATE(B298," vs ",D298),""),"")</f>
        <v>FLA vs DAL</v>
      </c>
      <c r="D298" s="49" t="str">
        <f ca="1">IF(LEN(C292)&gt;0,   IF(ROW(D298)-ROW(C292)-1&lt;=$L$1/2,INDIRECT(CONCATENATE("Teams!F",E298)),""),"")</f>
        <v>DAL</v>
      </c>
      <c r="E298" s="6">
        <f ca="1">IF(LEN(C292)&gt;0,   IF(ROW(E298)-ROW(C292)-1&lt;=$L$1/2,INDIRECT(CONCATENATE("MatchOrdering!",CHAR(96+C292),($L$1 + 1) - (ROW(E298)-ROW(C292)-1) + 3)),""),"")</f>
        <v>10</v>
      </c>
      <c r="F298" s="60">
        <f t="shared" ca="1" si="54"/>
        <v>5</v>
      </c>
      <c r="G298" s="61">
        <f t="shared" ca="1" si="53"/>
        <v>3</v>
      </c>
      <c r="H298" s="49" t="str">
        <f t="shared" ca="1" si="55"/>
        <v>FLA</v>
      </c>
    </row>
    <row r="299" spans="2:8" x14ac:dyDescent="0.25">
      <c r="B299" s="49" t="str">
        <f ca="1">IF(LEN(C292)&gt;0,   IF(ROW(B299)-ROW(C292)-1&lt;=$L$1/2,INDIRECT(CONCATENATE("Teams!F",CELL("contents",INDEX(MatchOrdering!$A$4:$CD$33,ROW(B299)-ROW(C292)-1,MATCH(C292,MatchOrdering!$A$3:$CD$3,0))))),""),"")</f>
        <v>MON</v>
      </c>
      <c r="C299" s="53" t="str">
        <f ca="1">IF(LEN(C292)&gt;0,   IF(LEN(B299) &gt;0,CONCATENATE(B299," vs ",D299),""),"")</f>
        <v>MON vs COL</v>
      </c>
      <c r="D299" s="49" t="str">
        <f ca="1">IF(LEN(C292)&gt;0,   IF(ROW(D299)-ROW(C292)-1&lt;=$L$1/2,INDIRECT(CONCATENATE("Teams!F",E299)),""),"")</f>
        <v>COL</v>
      </c>
      <c r="E299" s="6">
        <f ca="1">IF(LEN(C292)&gt;0,   IF(ROW(E299)-ROW(C292)-1&lt;=$L$1/2,INDIRECT(CONCATENATE("MatchOrdering!",CHAR(96+C292),($L$1 + 1) - (ROW(E299)-ROW(C292)-1) + 3)),""),"")</f>
        <v>9</v>
      </c>
      <c r="F299" s="60">
        <f t="shared" ca="1" si="54"/>
        <v>1</v>
      </c>
      <c r="G299" s="61">
        <f t="shared" ca="1" si="53"/>
        <v>1</v>
      </c>
      <c r="H299" s="49" t="str">
        <f t="shared" ca="1" si="55"/>
        <v>*TIE*</v>
      </c>
    </row>
    <row r="300" spans="2:8" x14ac:dyDescent="0.25">
      <c r="B300" s="49" t="str">
        <f ca="1">IF(LEN(C292)&gt;0,   IF(ROW(B300)-ROW(C292)-1&lt;=$L$1/2,INDIRECT(CONCATENATE("Teams!F",CELL("contents",INDEX(MatchOrdering!$A$4:$CD$33,ROW(B300)-ROW(C292)-1,MATCH(C292,MatchOrdering!$A$3:$CD$3,0))))),""),"")</f>
        <v>OTT</v>
      </c>
      <c r="C300" s="53" t="str">
        <f ca="1">IF(LEN(C292)&gt;0,   IF(LEN(B300) &gt;0,CONCATENATE(B300," vs ",D300),""),"")</f>
        <v>OTT vs CHI</v>
      </c>
      <c r="D300" s="49" t="str">
        <f ca="1">IF(LEN(C292)&gt;0,   IF(ROW(D300)-ROW(C292)-1&lt;=$L$1/2,INDIRECT(CONCATENATE("Teams!F",E300)),""),"")</f>
        <v>CHI</v>
      </c>
      <c r="E300" s="6">
        <f ca="1">IF(LEN(C292)&gt;0,   IF(ROW(E300)-ROW(C292)-1&lt;=$L$1/2,INDIRECT(CONCATENATE("MatchOrdering!",CHAR(96+C292),($L$1 + 1) - (ROW(E300)-ROW(C292)-1) + 3)),""),"")</f>
        <v>8</v>
      </c>
      <c r="F300" s="60">
        <f t="shared" ca="1" si="54"/>
        <v>1</v>
      </c>
      <c r="G300" s="61">
        <f t="shared" ca="1" si="53"/>
        <v>1</v>
      </c>
      <c r="H300" s="49" t="str">
        <f t="shared" ca="1" si="55"/>
        <v>*TIE*</v>
      </c>
    </row>
    <row r="301" spans="2:8" x14ac:dyDescent="0.25">
      <c r="B301" s="49" t="str">
        <f ca="1">IF(LEN(C292)&gt;0,   IF(ROW(B301)-ROW(C292)-1&lt;=$L$1/2,INDIRECT(CONCATENATE("Teams!F",CELL("contents",INDEX(MatchOrdering!$A$4:$CD$33,ROW(B301)-ROW(C292)-1,MATCH(C292,MatchOrdering!$A$3:$CD$3,0))))),""),"")</f>
        <v>TB</v>
      </c>
      <c r="C301" s="53" t="str">
        <f ca="1">IF(LEN(C292)&gt;0,   IF(LEN(B301) &gt;0,CONCATENATE(B301," vs ",D301),""),"")</f>
        <v>TB vs VAN</v>
      </c>
      <c r="D301" s="49" t="str">
        <f ca="1">IF(LEN(C292)&gt;0,   IF(ROW(D301)-ROW(C292)-1&lt;=$L$1/2,INDIRECT(CONCATENATE("Teams!F",E301)),""),"")</f>
        <v>VAN</v>
      </c>
      <c r="E301" s="6">
        <f ca="1">IF(LEN(C292)&gt;0,   IF(ROW(E301)-ROW(C292)-1&lt;=$L$1/2,INDIRECT(CONCATENATE("MatchOrdering!",CHAR(96+C292),($L$1 + 1) - (ROW(E301)-ROW(C292)-1) + 3)),""),"")</f>
        <v>7</v>
      </c>
      <c r="F301" s="60">
        <f t="shared" ca="1" si="54"/>
        <v>5</v>
      </c>
      <c r="G301" s="61">
        <f t="shared" ca="1" si="53"/>
        <v>5</v>
      </c>
      <c r="H301" s="49" t="str">
        <f t="shared" ca="1" si="55"/>
        <v>*TIE*</v>
      </c>
    </row>
    <row r="302" spans="2:8" x14ac:dyDescent="0.25">
      <c r="B302" s="49" t="str">
        <f ca="1">IF(LEN(C292)&gt;0,   IF(ROW(B302)-ROW(C292)-1&lt;=$L$1/2,INDIRECT(CONCATENATE("Teams!F",CELL("contents",INDEX(MatchOrdering!$A$4:$CD$33,ROW(B302)-ROW(C292)-1,MATCH(C292,MatchOrdering!$A$3:$CD$3,0))))),""),"")</f>
        <v>TOR</v>
      </c>
      <c r="C302" s="53" t="str">
        <f ca="1">IF(LEN(C292)&gt;0,   IF(LEN(B302) &gt;0,CONCATENATE(B302," vs ",D302),""),"")</f>
        <v>TOR vs SJS</v>
      </c>
      <c r="D302" s="49" t="str">
        <f ca="1">IF(LEN(C292)&gt;0,   IF(ROW(D302)-ROW(C292)-1&lt;=$L$1/2,INDIRECT(CONCATENATE("Teams!F",E302)),""),"")</f>
        <v>SJS</v>
      </c>
      <c r="E302" s="6">
        <f ca="1">IF(LEN(C292)&gt;0,   IF(ROW(E302)-ROW(C292)-1&lt;=$L$1/2,INDIRECT(CONCATENATE("MatchOrdering!",CHAR(96+C292),($L$1 + 1) - (ROW(E302)-ROW(C292)-1) + 3)),""),"")</f>
        <v>6</v>
      </c>
      <c r="F302" s="60">
        <f t="shared" ca="1" si="54"/>
        <v>6</v>
      </c>
      <c r="G302" s="61">
        <f t="shared" ca="1" si="53"/>
        <v>4</v>
      </c>
      <c r="H302" s="49" t="str">
        <f t="shared" ca="1" si="55"/>
        <v>TOR</v>
      </c>
    </row>
    <row r="303" spans="2:8" x14ac:dyDescent="0.25">
      <c r="B303" s="49" t="str">
        <f ca="1">IF(LEN(C292)&gt;0,   IF(ROW(B303)-ROW(C292)-1&lt;=$L$1/2,INDIRECT(CONCATENATE("Teams!F",CELL("contents",INDEX(MatchOrdering!$A$4:$CD$33,ROW(B303)-ROW(C292)-1,MATCH(C292,MatchOrdering!$A$3:$CD$3,0))))),""),"")</f>
        <v>CAR</v>
      </c>
      <c r="C303" s="53" t="str">
        <f ca="1">IF(LEN(C292)&gt;0,   IF(LEN(B303) &gt;0,CONCATENATE(B303," vs ",D303),""),"")</f>
        <v>CAR vs ARI</v>
      </c>
      <c r="D303" s="49" t="str">
        <f ca="1">IF(LEN(C292)&gt;0,   IF(ROW(D303)-ROW(C292)-1&lt;=$L$1/2,INDIRECT(CONCATENATE("Teams!F",E303)),""),"")</f>
        <v>ARI</v>
      </c>
      <c r="E303" s="6">
        <f ca="1">IF(LEN(C292)&gt;0,   IF(ROW(E303)-ROW(C292)-1&lt;=$L$1/2,INDIRECT(CONCATENATE("MatchOrdering!",CHAR(96+C292),($L$1 + 1) - (ROW(E303)-ROW(C292)-1) + 3)),""),"")</f>
        <v>5</v>
      </c>
      <c r="F303" s="60">
        <f t="shared" ca="1" si="54"/>
        <v>3</v>
      </c>
      <c r="G303" s="61">
        <f t="shared" ca="1" si="53"/>
        <v>2</v>
      </c>
      <c r="H303" s="49" t="str">
        <f t="shared" ca="1" si="55"/>
        <v>CAR</v>
      </c>
    </row>
    <row r="304" spans="2:8" x14ac:dyDescent="0.25">
      <c r="B304" s="49" t="str">
        <f ca="1">IF(LEN(C292)&gt;0,   IF(ROW(B304)-ROW(C292)-1&lt;=$L$1/2,INDIRECT(CONCATENATE("Teams!F",CELL("contents",INDEX(MatchOrdering!$A$4:$CD$33,ROW(B304)-ROW(C292)-1,MATCH(C292,MatchOrdering!$A$3:$CD$3,0))))),""),"")</f>
        <v>CBJ</v>
      </c>
      <c r="C304" s="53" t="str">
        <f ca="1">IF(LEN(C292)&gt;0,   IF(LEN(B304) &gt;0,CONCATENATE(B304," vs ",D304),""),"")</f>
        <v>CBJ vs LAK</v>
      </c>
      <c r="D304" s="49" t="str">
        <f ca="1">IF(LEN(C292)&gt;0,   IF(ROW(D304)-ROW(C292)-1&lt;=$L$1/2,INDIRECT(CONCATENATE("Teams!F",E304)),""),"")</f>
        <v>LAK</v>
      </c>
      <c r="E304" s="6">
        <f ca="1">IF(LEN(C292)&gt;0,   IF(ROW(E304)-ROW(C292)-1&lt;=$L$1/2,INDIRECT(CONCATENATE("MatchOrdering!",CHAR(96+C292),($L$1 + 1) - (ROW(E304)-ROW(C292)-1) + 3)),""),"")</f>
        <v>4</v>
      </c>
      <c r="F304" s="60">
        <f t="shared" ca="1" si="54"/>
        <v>1</v>
      </c>
      <c r="G304" s="61">
        <f t="shared" ca="1" si="53"/>
        <v>4</v>
      </c>
      <c r="H304" s="49" t="str">
        <f t="shared" ca="1" si="55"/>
        <v>LAK</v>
      </c>
    </row>
    <row r="305" spans="2:8" x14ac:dyDescent="0.25">
      <c r="B305" s="49" t="str">
        <f ca="1">IF(LEN(C292)&gt;0,   IF(ROW(B305)-ROW(C292)-1&lt;=$L$1/2,INDIRECT(CONCATENATE("Teams!F",CELL("contents",INDEX(MatchOrdering!$A$4:$CD$33,ROW(B305)-ROW(C292)-1,MATCH(C292,MatchOrdering!$A$3:$CD$3,0))))),""),"")</f>
        <v>NJD</v>
      </c>
      <c r="C305" s="53" t="str">
        <f ca="1">IF(LEN(C292)&gt;0,   IF(LEN(B305) &gt;0,CONCATENATE(B305," vs ",D305),""),"")</f>
        <v>NJD vs EDM</v>
      </c>
      <c r="D305" s="49" t="str">
        <f ca="1">IF(LEN(C292)&gt;0,   IF(ROW(D305)-ROW(C292)-1&lt;=$L$1/2,INDIRECT(CONCATENATE("Teams!F",E305)),""),"")</f>
        <v>EDM</v>
      </c>
      <c r="E305" s="6">
        <f ca="1">IF(LEN(C292)&gt;0,   IF(ROW(E305)-ROW(C292)-1&lt;=$L$1/2,INDIRECT(CONCATENATE("MatchOrdering!",CHAR(96+C292),($L$1 + 1) - (ROW(E305)-ROW(C292)-1) + 3)),""),"")</f>
        <v>3</v>
      </c>
      <c r="F305" s="60">
        <f t="shared" ca="1" si="54"/>
        <v>2</v>
      </c>
      <c r="G305" s="61">
        <f t="shared" ca="1" si="53"/>
        <v>2</v>
      </c>
      <c r="H305" s="49" t="str">
        <f t="shared" ca="1" si="55"/>
        <v>*TIE*</v>
      </c>
    </row>
    <row r="306" spans="2:8" x14ac:dyDescent="0.25">
      <c r="B306" s="49" t="str">
        <f ca="1">IF(LEN(C292)&gt;0,   IF(ROW(B306)-ROW(C292)-1&lt;=$L$1/2,INDIRECT(CONCATENATE("Teams!F",CELL("contents",INDEX(MatchOrdering!$A$4:$CD$33,ROW(B306)-ROW(C292)-1,MATCH(C292,MatchOrdering!$A$3:$CD$3,0))))),""),"")</f>
        <v>NYI</v>
      </c>
      <c r="C306" s="53" t="str">
        <f ca="1">IF(LEN(C292)&gt;0,   IF(LEN(B306) &gt;0,CONCATENATE(B306," vs ",D306),""),"")</f>
        <v>NYI vs CGY</v>
      </c>
      <c r="D306" s="49" t="str">
        <f ca="1">IF(LEN(C292)&gt;0,   IF(ROW(D306)-ROW(C292)-1&lt;=$L$1/2,INDIRECT(CONCATENATE("Teams!F",E306)),""),"")</f>
        <v>CGY</v>
      </c>
      <c r="E306" s="6">
        <f ca="1">IF(LEN(C292)&gt;0,   IF(ROW(E306)-ROW(C292)-1&lt;=$L$1/2,INDIRECT(CONCATENATE("MatchOrdering!",CHAR(96+C292),($L$1 + 1) - (ROW(E306)-ROW(C292)-1) + 3)),""),"")</f>
        <v>2</v>
      </c>
      <c r="F306" s="60">
        <f t="shared" ca="1" si="54"/>
        <v>1</v>
      </c>
      <c r="G306" s="61">
        <f t="shared" ca="1" si="53"/>
        <v>2</v>
      </c>
      <c r="H306" s="49" t="str">
        <f t="shared" ca="1" si="55"/>
        <v>CGY</v>
      </c>
    </row>
    <row r="307" spans="2:8" x14ac:dyDescent="0.25">
      <c r="B307" s="49" t="str">
        <f ca="1">IF(LEN(C292)&gt;0,   IF(ROW(B307)-ROW(C292)-1&lt;=$L$1/2,INDIRECT(CONCATENATE("Teams!F",CELL("contents",INDEX(MatchOrdering!$A$4:$CD$33,ROW(B307)-ROW(C292)-1,MATCH(C292,MatchOrdering!$A$3:$CD$3,0))))),""),"")</f>
        <v>NYR</v>
      </c>
      <c r="C307" s="53" t="str">
        <f ca="1">IF(LEN(C292)&gt;0,   IF(LEN(B307) &gt;0,CONCATENATE(B307," vs ",D307),""),"")</f>
        <v>NYR vs WAS</v>
      </c>
      <c r="D307" s="49" t="str">
        <f ca="1">IF(LEN(C292)&gt;0,   IF(ROW(D307)-ROW(C292)-1&lt;=$L$1/2,INDIRECT(CONCATENATE("Teams!F",E307)),""),"")</f>
        <v>WAS</v>
      </c>
      <c r="E307" s="6">
        <f ca="1">IF(LEN(C292)&gt;0,   IF(ROW(E307)-ROW(C292)-1&lt;=$L$1/2,INDIRECT(CONCATENATE("MatchOrdering!",CHAR(96+C292),($L$1 + 1) - (ROW(E307)-ROW(C292)-1) + 3)),""),"")</f>
        <v>30</v>
      </c>
      <c r="F307" s="60">
        <f t="shared" ca="1" si="54"/>
        <v>5</v>
      </c>
      <c r="G307" s="61">
        <f t="shared" ca="1" si="53"/>
        <v>4</v>
      </c>
      <c r="H307" s="49" t="str">
        <f t="shared" ca="1" si="55"/>
        <v>NYR</v>
      </c>
    </row>
    <row r="308" spans="2:8" ht="15.75" thickBot="1" x14ac:dyDescent="0.3">
      <c r="B308" s="49" t="str">
        <f ca="1">IF(LEN(C292)&gt;0,   IF(ROW(B308)-ROW(C292)-1&lt;=$L$1/2,INDIRECT(CONCATENATE("Teams!F",CELL("contents",INDEX(MatchOrdering!$A$4:$CD$33,ROW(B308)-ROW(C292)-1,MATCH(C292,MatchOrdering!$A$3:$CD$3,0))))),""),"")</f>
        <v>PHI</v>
      </c>
      <c r="C308" s="53" t="str">
        <f ca="1">IF(LEN(C292)&gt;0,   IF(LEN(B308) &gt;0,CONCATENATE(B308," vs ",D308),""),"")</f>
        <v>PHI vs PIT</v>
      </c>
      <c r="D308" s="49" t="str">
        <f ca="1">IF(LEN(C292)&gt;0,   IF(ROW(D308)-ROW(C292)-1&lt;=$L$1/2,INDIRECT(CONCATENATE("Teams!F",E308)),""),"")</f>
        <v>PIT</v>
      </c>
      <c r="E308" s="6">
        <f ca="1">IF(LEN(C292)&gt;0,   IF(ROW(E308)-ROW(C292)-1&lt;=$L$1/2,INDIRECT(CONCATENATE("MatchOrdering!",CHAR(96+C292),($L$1 + 1) - (ROW(E308)-ROW(C292)-1) + 3)),""),"")</f>
        <v>29</v>
      </c>
      <c r="F308" s="62">
        <f t="shared" ca="1" si="54"/>
        <v>1</v>
      </c>
      <c r="G308" s="63">
        <f t="shared" ca="1" si="53"/>
        <v>4</v>
      </c>
      <c r="H308" s="49" t="str">
        <f t="shared" ca="1" si="55"/>
        <v>PIT</v>
      </c>
    </row>
    <row r="310" spans="2:8" ht="18.75" x14ac:dyDescent="0.3">
      <c r="C310" s="51">
        <f>IF(LEN(C292)&lt;1,"",IF(C292+1 &lt; $L$2,C292+1,""))</f>
        <v>18</v>
      </c>
      <c r="D310" s="50"/>
      <c r="E310" s="50"/>
      <c r="F310" s="65" t="str">
        <f>IF(LEN(C310)&gt;0,"Scores","")</f>
        <v>Scores</v>
      </c>
      <c r="G310" s="65"/>
      <c r="H310" s="6"/>
    </row>
    <row r="311" spans="2:8" ht="16.5" thickBot="1" x14ac:dyDescent="0.3">
      <c r="B311" s="48" t="str">
        <f>IF(LEN(C310)&gt;0,"-","")</f>
        <v>-</v>
      </c>
      <c r="C311" s="52" t="str">
        <f>IF(LEN(C310)&gt;0,"Away          -          Home","")</f>
        <v>Away          -          Home</v>
      </c>
      <c r="D311" s="48" t="str">
        <f>IF(LEN(C310)&gt;0,"-","")</f>
        <v>-</v>
      </c>
      <c r="E311" s="6" t="str">
        <f>IF(LEN(C310)&gt;0,"-","")</f>
        <v>-</v>
      </c>
      <c r="F311" s="48" t="str">
        <f>IF(LEN(F310)&gt;0,"H","")</f>
        <v>H</v>
      </c>
      <c r="G311" s="48" t="str">
        <f>IF(LEN(F310)&gt;0,"A","")</f>
        <v>A</v>
      </c>
      <c r="H311" s="49" t="s">
        <v>267</v>
      </c>
    </row>
    <row r="312" spans="2:8" x14ac:dyDescent="0.25">
      <c r="B312" s="49" t="str">
        <f ca="1">IF(LEN(C310)&gt;0,   IF(ROW(B312)-ROW(C310)-1&lt;=$L$1/2,INDIRECT(CONCATENATE("Teams!F",CELL("contents",INDEX(MatchOrdering!$A$4:$CD$33,ROW(B312)-ROW(C310)-1,MATCH(C310,MatchOrdering!$A$3:$CD$3,0))))),""),"")</f>
        <v>ANA</v>
      </c>
      <c r="C312" s="53" t="str">
        <f ca="1">IF(LEN(C310)&gt;0,   IF(LEN(B312) &gt;0,CONCATENATE(B312," vs ",D312),""),"")</f>
        <v>ANA vs STL</v>
      </c>
      <c r="D312" s="49" t="str">
        <f ca="1">IF(LEN(C310)&gt;0,   IF(ROW(D312)-ROW(C310)-1&lt;=$L$1/2,INDIRECT(CONCATENATE("Teams!F",E312)),""),"")</f>
        <v>STL</v>
      </c>
      <c r="E312" s="6">
        <f ca="1">IF(LEN(C310)&gt;0,   IF(ROW(E312)-ROW(C310)-1&lt;=$L$1/2,INDIRECT(CONCATENATE("MatchOrdering!",CHAR(96+C310),($L$1 + 1) - (ROW(E312)-ROW(C310)-1) + 3)),""),"")</f>
        <v>13</v>
      </c>
      <c r="F312" s="58">
        <f ca="1">ROUNDDOWN(RANDBETWEEN(0,6),0)</f>
        <v>1</v>
      </c>
      <c r="G312" s="59">
        <f t="shared" ref="G312:G326" ca="1" si="56">ROUNDDOWN(RANDBETWEEN(0,6),0)</f>
        <v>1</v>
      </c>
      <c r="H312" s="49" t="str">
        <f ca="1">IF(OR(B312 = "BYESLOT",D312 = "BYESLOT"),"BYE", IF(AND(LEN(F312)&gt;0,LEN(G312)&gt;0),IF(F312=G312,"*TIE*",IF(F312&gt;G312,B312,D312)),""))</f>
        <v>*TIE*</v>
      </c>
    </row>
    <row r="313" spans="2:8" x14ac:dyDescent="0.25">
      <c r="B313" s="49" t="str">
        <f ca="1">IF(LEN(C310)&gt;0,   IF(ROW(B313)-ROW(C310)-1&lt;=$L$1/2,INDIRECT(CONCATENATE("Teams!F",CELL("contents",INDEX(MatchOrdering!$A$4:$CD$33,ROW(B313)-ROW(C310)-1,MATCH(C310,MatchOrdering!$A$3:$CD$3,0))))),""),"")</f>
        <v>WIN</v>
      </c>
      <c r="C313" s="53" t="str">
        <f ca="1">IF(LEN(C310)&gt;0,   IF(LEN(B313) &gt;0,CONCATENATE(B313," vs ",D313),""),"")</f>
        <v>WIN vs NAS</v>
      </c>
      <c r="D313" s="49" t="str">
        <f ca="1">IF(LEN(C310)&gt;0,   IF(ROW(D313)-ROW(C310)-1&lt;=$L$1/2,INDIRECT(CONCATENATE("Teams!F",E313)),""),"")</f>
        <v>NAS</v>
      </c>
      <c r="E313" s="6">
        <f ca="1">IF(LEN(C310)&gt;0,   IF(ROW(E313)-ROW(C310)-1&lt;=$L$1/2,INDIRECT(CONCATENATE("MatchOrdering!",CHAR(96+C310),($L$1 + 1) - (ROW(E313)-ROW(C310)-1) + 3)),""),"")</f>
        <v>12</v>
      </c>
      <c r="F313" s="60">
        <f t="shared" ref="F313:F326" ca="1" si="57">ROUNDDOWN(RANDBETWEEN(0,6),0)</f>
        <v>6</v>
      </c>
      <c r="G313" s="61">
        <f t="shared" ca="1" si="56"/>
        <v>1</v>
      </c>
      <c r="H313" s="49" t="str">
        <f t="shared" ref="H313:H326" ca="1" si="58">IF(OR(B313 = "BYESLOT",D313 = "BYESLOT"),"BYE", IF(AND(LEN(F313)&gt;0,LEN(G313)&gt;0),IF(F313=G313,"*TIE*",IF(F313&gt;G313,B313,D313)),""))</f>
        <v>WIN</v>
      </c>
    </row>
    <row r="314" spans="2:8" x14ac:dyDescent="0.25">
      <c r="B314" s="49" t="str">
        <f ca="1">IF(LEN(C310)&gt;0,   IF(ROW(B314)-ROW(C310)-1&lt;=$L$1/2,INDIRECT(CONCATENATE("Teams!F",CELL("contents",INDEX(MatchOrdering!$A$4:$CD$33,ROW(B314)-ROW(C310)-1,MATCH(C310,MatchOrdering!$A$3:$CD$3,0))))),""),"")</f>
        <v>BOS</v>
      </c>
      <c r="C314" s="53" t="str">
        <f ca="1">IF(LEN(C310)&gt;0,   IF(LEN(B314) &gt;0,CONCATENATE(B314," vs ",D314),""),"")</f>
        <v>BOS vs MIN</v>
      </c>
      <c r="D314" s="49" t="str">
        <f ca="1">IF(LEN(C310)&gt;0,   IF(ROW(D314)-ROW(C310)-1&lt;=$L$1/2,INDIRECT(CONCATENATE("Teams!F",E314)),""),"")</f>
        <v>MIN</v>
      </c>
      <c r="E314" s="6">
        <f ca="1">IF(LEN(C310)&gt;0,   IF(ROW(E314)-ROW(C310)-1&lt;=$L$1/2,INDIRECT(CONCATENATE("MatchOrdering!",CHAR(96+C310),($L$1 + 1) - (ROW(E314)-ROW(C310)-1) + 3)),""),"")</f>
        <v>11</v>
      </c>
      <c r="F314" s="60">
        <f t="shared" ca="1" si="57"/>
        <v>0</v>
      </c>
      <c r="G314" s="61">
        <f t="shared" ca="1" si="56"/>
        <v>5</v>
      </c>
      <c r="H314" s="49" t="str">
        <f t="shared" ca="1" si="58"/>
        <v>MIN</v>
      </c>
    </row>
    <row r="315" spans="2:8" x14ac:dyDescent="0.25">
      <c r="B315" s="49" t="str">
        <f ca="1">IF(LEN(C310)&gt;0,   IF(ROW(B315)-ROW(C310)-1&lt;=$L$1/2,INDIRECT(CONCATENATE("Teams!F",CELL("contents",INDEX(MatchOrdering!$A$4:$CD$33,ROW(B315)-ROW(C310)-1,MATCH(C310,MatchOrdering!$A$3:$CD$3,0))))),""),"")</f>
        <v>BUF</v>
      </c>
      <c r="C315" s="53" t="str">
        <f ca="1">IF(LEN(C310)&gt;0,   IF(LEN(B315) &gt;0,CONCATENATE(B315," vs ",D315),""),"")</f>
        <v>BUF vs DAL</v>
      </c>
      <c r="D315" s="49" t="str">
        <f ca="1">IF(LEN(C310)&gt;0,   IF(ROW(D315)-ROW(C310)-1&lt;=$L$1/2,INDIRECT(CONCATENATE("Teams!F",E315)),""),"")</f>
        <v>DAL</v>
      </c>
      <c r="E315" s="6">
        <f ca="1">IF(LEN(C310)&gt;0,   IF(ROW(E315)-ROW(C310)-1&lt;=$L$1/2,INDIRECT(CONCATENATE("MatchOrdering!",CHAR(96+C310),($L$1 + 1) - (ROW(E315)-ROW(C310)-1) + 3)),""),"")</f>
        <v>10</v>
      </c>
      <c r="F315" s="60">
        <f t="shared" ca="1" si="57"/>
        <v>0</v>
      </c>
      <c r="G315" s="61">
        <f t="shared" ca="1" si="56"/>
        <v>4</v>
      </c>
      <c r="H315" s="49" t="str">
        <f t="shared" ca="1" si="58"/>
        <v>DAL</v>
      </c>
    </row>
    <row r="316" spans="2:8" x14ac:dyDescent="0.25">
      <c r="B316" s="49" t="str">
        <f ca="1">IF(LEN(C310)&gt;0,   IF(ROW(B316)-ROW(C310)-1&lt;=$L$1/2,INDIRECT(CONCATENATE("Teams!F",CELL("contents",INDEX(MatchOrdering!$A$4:$CD$33,ROW(B316)-ROW(C310)-1,MATCH(C310,MatchOrdering!$A$3:$CD$3,0))))),""),"")</f>
        <v>DET</v>
      </c>
      <c r="C316" s="53" t="str">
        <f ca="1">IF(LEN(C310)&gt;0,   IF(LEN(B316) &gt;0,CONCATENATE(B316," vs ",D316),""),"")</f>
        <v>DET vs COL</v>
      </c>
      <c r="D316" s="49" t="str">
        <f ca="1">IF(LEN(C310)&gt;0,   IF(ROW(D316)-ROW(C310)-1&lt;=$L$1/2,INDIRECT(CONCATENATE("Teams!F",E316)),""),"")</f>
        <v>COL</v>
      </c>
      <c r="E316" s="6">
        <f ca="1">IF(LEN(C310)&gt;0,   IF(ROW(E316)-ROW(C310)-1&lt;=$L$1/2,INDIRECT(CONCATENATE("MatchOrdering!",CHAR(96+C310),($L$1 + 1) - (ROW(E316)-ROW(C310)-1) + 3)),""),"")</f>
        <v>9</v>
      </c>
      <c r="F316" s="60">
        <f t="shared" ca="1" si="57"/>
        <v>0</v>
      </c>
      <c r="G316" s="61">
        <f t="shared" ca="1" si="56"/>
        <v>1</v>
      </c>
      <c r="H316" s="49" t="str">
        <f t="shared" ca="1" si="58"/>
        <v>COL</v>
      </c>
    </row>
    <row r="317" spans="2:8" x14ac:dyDescent="0.25">
      <c r="B317" s="49" t="str">
        <f ca="1">IF(LEN(C310)&gt;0,   IF(ROW(B317)-ROW(C310)-1&lt;=$L$1/2,INDIRECT(CONCATENATE("Teams!F",CELL("contents",INDEX(MatchOrdering!$A$4:$CD$33,ROW(B317)-ROW(C310)-1,MATCH(C310,MatchOrdering!$A$3:$CD$3,0))))),""),"")</f>
        <v>FLA</v>
      </c>
      <c r="C317" s="53" t="str">
        <f ca="1">IF(LEN(C310)&gt;0,   IF(LEN(B317) &gt;0,CONCATENATE(B317," vs ",D317),""),"")</f>
        <v>FLA vs CHI</v>
      </c>
      <c r="D317" s="49" t="str">
        <f ca="1">IF(LEN(C310)&gt;0,   IF(ROW(D317)-ROW(C310)-1&lt;=$L$1/2,INDIRECT(CONCATENATE("Teams!F",E317)),""),"")</f>
        <v>CHI</v>
      </c>
      <c r="E317" s="6">
        <f ca="1">IF(LEN(C310)&gt;0,   IF(ROW(E317)-ROW(C310)-1&lt;=$L$1/2,INDIRECT(CONCATENATE("MatchOrdering!",CHAR(96+C310),($L$1 + 1) - (ROW(E317)-ROW(C310)-1) + 3)),""),"")</f>
        <v>8</v>
      </c>
      <c r="F317" s="60">
        <f t="shared" ca="1" si="57"/>
        <v>5</v>
      </c>
      <c r="G317" s="61">
        <f t="shared" ca="1" si="56"/>
        <v>6</v>
      </c>
      <c r="H317" s="49" t="str">
        <f t="shared" ca="1" si="58"/>
        <v>CHI</v>
      </c>
    </row>
    <row r="318" spans="2:8" x14ac:dyDescent="0.25">
      <c r="B318" s="49" t="str">
        <f ca="1">IF(LEN(C310)&gt;0,   IF(ROW(B318)-ROW(C310)-1&lt;=$L$1/2,INDIRECT(CONCATENATE("Teams!F",CELL("contents",INDEX(MatchOrdering!$A$4:$CD$33,ROW(B318)-ROW(C310)-1,MATCH(C310,MatchOrdering!$A$3:$CD$3,0))))),""),"")</f>
        <v>MON</v>
      </c>
      <c r="C318" s="53" t="str">
        <f ca="1">IF(LEN(C310)&gt;0,   IF(LEN(B318) &gt;0,CONCATENATE(B318," vs ",D318),""),"")</f>
        <v>MON vs VAN</v>
      </c>
      <c r="D318" s="49" t="str">
        <f ca="1">IF(LEN(C310)&gt;0,   IF(ROW(D318)-ROW(C310)-1&lt;=$L$1/2,INDIRECT(CONCATENATE("Teams!F",E318)),""),"")</f>
        <v>VAN</v>
      </c>
      <c r="E318" s="6">
        <f ca="1">IF(LEN(C310)&gt;0,   IF(ROW(E318)-ROW(C310)-1&lt;=$L$1/2,INDIRECT(CONCATENATE("MatchOrdering!",CHAR(96+C310),($L$1 + 1) - (ROW(E318)-ROW(C310)-1) + 3)),""),"")</f>
        <v>7</v>
      </c>
      <c r="F318" s="60">
        <f t="shared" ca="1" si="57"/>
        <v>1</v>
      </c>
      <c r="G318" s="61">
        <f t="shared" ca="1" si="56"/>
        <v>2</v>
      </c>
      <c r="H318" s="49" t="str">
        <f t="shared" ca="1" si="58"/>
        <v>VAN</v>
      </c>
    </row>
    <row r="319" spans="2:8" x14ac:dyDescent="0.25">
      <c r="B319" s="49" t="str">
        <f ca="1">IF(LEN(C310)&gt;0,   IF(ROW(B319)-ROW(C310)-1&lt;=$L$1/2,INDIRECT(CONCATENATE("Teams!F",CELL("contents",INDEX(MatchOrdering!$A$4:$CD$33,ROW(B319)-ROW(C310)-1,MATCH(C310,MatchOrdering!$A$3:$CD$3,0))))),""),"")</f>
        <v>OTT</v>
      </c>
      <c r="C319" s="53" t="str">
        <f ca="1">IF(LEN(C310)&gt;0,   IF(LEN(B319) &gt;0,CONCATENATE(B319," vs ",D319),""),"")</f>
        <v>OTT vs SJS</v>
      </c>
      <c r="D319" s="49" t="str">
        <f ca="1">IF(LEN(C310)&gt;0,   IF(ROW(D319)-ROW(C310)-1&lt;=$L$1/2,INDIRECT(CONCATENATE("Teams!F",E319)),""),"")</f>
        <v>SJS</v>
      </c>
      <c r="E319" s="6">
        <f ca="1">IF(LEN(C310)&gt;0,   IF(ROW(E319)-ROW(C310)-1&lt;=$L$1/2,INDIRECT(CONCATENATE("MatchOrdering!",CHAR(96+C310),($L$1 + 1) - (ROW(E319)-ROW(C310)-1) + 3)),""),"")</f>
        <v>6</v>
      </c>
      <c r="F319" s="60">
        <f t="shared" ca="1" si="57"/>
        <v>3</v>
      </c>
      <c r="G319" s="61">
        <f t="shared" ca="1" si="56"/>
        <v>6</v>
      </c>
      <c r="H319" s="49" t="str">
        <f t="shared" ca="1" si="58"/>
        <v>SJS</v>
      </c>
    </row>
    <row r="320" spans="2:8" x14ac:dyDescent="0.25">
      <c r="B320" s="49" t="str">
        <f ca="1">IF(LEN(C310)&gt;0,   IF(ROW(B320)-ROW(C310)-1&lt;=$L$1/2,INDIRECT(CONCATENATE("Teams!F",CELL("contents",INDEX(MatchOrdering!$A$4:$CD$33,ROW(B320)-ROW(C310)-1,MATCH(C310,MatchOrdering!$A$3:$CD$3,0))))),""),"")</f>
        <v>TB</v>
      </c>
      <c r="C320" s="53" t="str">
        <f ca="1">IF(LEN(C310)&gt;0,   IF(LEN(B320) &gt;0,CONCATENATE(B320," vs ",D320),""),"")</f>
        <v>TB vs ARI</v>
      </c>
      <c r="D320" s="49" t="str">
        <f ca="1">IF(LEN(C310)&gt;0,   IF(ROW(D320)-ROW(C310)-1&lt;=$L$1/2,INDIRECT(CONCATENATE("Teams!F",E320)),""),"")</f>
        <v>ARI</v>
      </c>
      <c r="E320" s="6">
        <f ca="1">IF(LEN(C310)&gt;0,   IF(ROW(E320)-ROW(C310)-1&lt;=$L$1/2,INDIRECT(CONCATENATE("MatchOrdering!",CHAR(96+C310),($L$1 + 1) - (ROW(E320)-ROW(C310)-1) + 3)),""),"")</f>
        <v>5</v>
      </c>
      <c r="F320" s="60">
        <f t="shared" ca="1" si="57"/>
        <v>1</v>
      </c>
      <c r="G320" s="61">
        <f t="shared" ca="1" si="56"/>
        <v>5</v>
      </c>
      <c r="H320" s="49" t="str">
        <f t="shared" ca="1" si="58"/>
        <v>ARI</v>
      </c>
    </row>
    <row r="321" spans="2:8" x14ac:dyDescent="0.25">
      <c r="B321" s="49" t="str">
        <f ca="1">IF(LEN(C310)&gt;0,   IF(ROW(B321)-ROW(C310)-1&lt;=$L$1/2,INDIRECT(CONCATENATE("Teams!F",CELL("contents",INDEX(MatchOrdering!$A$4:$CD$33,ROW(B321)-ROW(C310)-1,MATCH(C310,MatchOrdering!$A$3:$CD$3,0))))),""),"")</f>
        <v>TOR</v>
      </c>
      <c r="C321" s="53" t="str">
        <f ca="1">IF(LEN(C310)&gt;0,   IF(LEN(B321) &gt;0,CONCATENATE(B321," vs ",D321),""),"")</f>
        <v>TOR vs LAK</v>
      </c>
      <c r="D321" s="49" t="str">
        <f ca="1">IF(LEN(C310)&gt;0,   IF(ROW(D321)-ROW(C310)-1&lt;=$L$1/2,INDIRECT(CONCATENATE("Teams!F",E321)),""),"")</f>
        <v>LAK</v>
      </c>
      <c r="E321" s="6">
        <f ca="1">IF(LEN(C310)&gt;0,   IF(ROW(E321)-ROW(C310)-1&lt;=$L$1/2,INDIRECT(CONCATENATE("MatchOrdering!",CHAR(96+C310),($L$1 + 1) - (ROW(E321)-ROW(C310)-1) + 3)),""),"")</f>
        <v>4</v>
      </c>
      <c r="F321" s="60">
        <f t="shared" ca="1" si="57"/>
        <v>1</v>
      </c>
      <c r="G321" s="61">
        <f t="shared" ca="1" si="56"/>
        <v>3</v>
      </c>
      <c r="H321" s="49" t="str">
        <f t="shared" ca="1" si="58"/>
        <v>LAK</v>
      </c>
    </row>
    <row r="322" spans="2:8" x14ac:dyDescent="0.25">
      <c r="B322" s="49" t="str">
        <f ca="1">IF(LEN(C310)&gt;0,   IF(ROW(B322)-ROW(C310)-1&lt;=$L$1/2,INDIRECT(CONCATENATE("Teams!F",CELL("contents",INDEX(MatchOrdering!$A$4:$CD$33,ROW(B322)-ROW(C310)-1,MATCH(C310,MatchOrdering!$A$3:$CD$3,0))))),""),"")</f>
        <v>CAR</v>
      </c>
      <c r="C322" s="53" t="str">
        <f ca="1">IF(LEN(C310)&gt;0,   IF(LEN(B322) &gt;0,CONCATENATE(B322," vs ",D322),""),"")</f>
        <v>CAR vs EDM</v>
      </c>
      <c r="D322" s="49" t="str">
        <f ca="1">IF(LEN(C310)&gt;0,   IF(ROW(D322)-ROW(C310)-1&lt;=$L$1/2,INDIRECT(CONCATENATE("Teams!F",E322)),""),"")</f>
        <v>EDM</v>
      </c>
      <c r="E322" s="6">
        <f ca="1">IF(LEN(C310)&gt;0,   IF(ROW(E322)-ROW(C310)-1&lt;=$L$1/2,INDIRECT(CONCATENATE("MatchOrdering!",CHAR(96+C310),($L$1 + 1) - (ROW(E322)-ROW(C310)-1) + 3)),""),"")</f>
        <v>3</v>
      </c>
      <c r="F322" s="60">
        <f t="shared" ca="1" si="57"/>
        <v>4</v>
      </c>
      <c r="G322" s="61">
        <f t="shared" ca="1" si="56"/>
        <v>5</v>
      </c>
      <c r="H322" s="49" t="str">
        <f t="shared" ca="1" si="58"/>
        <v>EDM</v>
      </c>
    </row>
    <row r="323" spans="2:8" x14ac:dyDescent="0.25">
      <c r="B323" s="49" t="str">
        <f ca="1">IF(LEN(C310)&gt;0,   IF(ROW(B323)-ROW(C310)-1&lt;=$L$1/2,INDIRECT(CONCATENATE("Teams!F",CELL("contents",INDEX(MatchOrdering!$A$4:$CD$33,ROW(B323)-ROW(C310)-1,MATCH(C310,MatchOrdering!$A$3:$CD$3,0))))),""),"")</f>
        <v>CBJ</v>
      </c>
      <c r="C323" s="53" t="str">
        <f ca="1">IF(LEN(C310)&gt;0,   IF(LEN(B323) &gt;0,CONCATENATE(B323," vs ",D323),""),"")</f>
        <v>CBJ vs CGY</v>
      </c>
      <c r="D323" s="49" t="str">
        <f ca="1">IF(LEN(C310)&gt;0,   IF(ROW(D323)-ROW(C310)-1&lt;=$L$1/2,INDIRECT(CONCATENATE("Teams!F",E323)),""),"")</f>
        <v>CGY</v>
      </c>
      <c r="E323" s="6">
        <f ca="1">IF(LEN(C310)&gt;0,   IF(ROW(E323)-ROW(C310)-1&lt;=$L$1/2,INDIRECT(CONCATENATE("MatchOrdering!",CHAR(96+C310),($L$1 + 1) - (ROW(E323)-ROW(C310)-1) + 3)),""),"")</f>
        <v>2</v>
      </c>
      <c r="F323" s="60">
        <f t="shared" ca="1" si="57"/>
        <v>5</v>
      </c>
      <c r="G323" s="61">
        <f t="shared" ca="1" si="56"/>
        <v>5</v>
      </c>
      <c r="H323" s="49" t="str">
        <f t="shared" ca="1" si="58"/>
        <v>*TIE*</v>
      </c>
    </row>
    <row r="324" spans="2:8" x14ac:dyDescent="0.25">
      <c r="B324" s="49" t="str">
        <f ca="1">IF(LEN(C310)&gt;0,   IF(ROW(B324)-ROW(C310)-1&lt;=$L$1/2,INDIRECT(CONCATENATE("Teams!F",CELL("contents",INDEX(MatchOrdering!$A$4:$CD$33,ROW(B324)-ROW(C310)-1,MATCH(C310,MatchOrdering!$A$3:$CD$3,0))))),""),"")</f>
        <v>NJD</v>
      </c>
      <c r="C324" s="53" t="str">
        <f ca="1">IF(LEN(C310)&gt;0,   IF(LEN(B324) &gt;0,CONCATENATE(B324," vs ",D324),""),"")</f>
        <v>NJD vs WAS</v>
      </c>
      <c r="D324" s="49" t="str">
        <f ca="1">IF(LEN(C310)&gt;0,   IF(ROW(D324)-ROW(C310)-1&lt;=$L$1/2,INDIRECT(CONCATENATE("Teams!F",E324)),""),"")</f>
        <v>WAS</v>
      </c>
      <c r="E324" s="6">
        <f ca="1">IF(LEN(C310)&gt;0,   IF(ROW(E324)-ROW(C310)-1&lt;=$L$1/2,INDIRECT(CONCATENATE("MatchOrdering!",CHAR(96+C310),($L$1 + 1) - (ROW(E324)-ROW(C310)-1) + 3)),""),"")</f>
        <v>30</v>
      </c>
      <c r="F324" s="60">
        <f t="shared" ca="1" si="57"/>
        <v>1</v>
      </c>
      <c r="G324" s="61">
        <f t="shared" ca="1" si="56"/>
        <v>5</v>
      </c>
      <c r="H324" s="49" t="str">
        <f t="shared" ca="1" si="58"/>
        <v>WAS</v>
      </c>
    </row>
    <row r="325" spans="2:8" x14ac:dyDescent="0.25">
      <c r="B325" s="49" t="str">
        <f ca="1">IF(LEN(C310)&gt;0,   IF(ROW(B325)-ROW(C310)-1&lt;=$L$1/2,INDIRECT(CONCATENATE("Teams!F",CELL("contents",INDEX(MatchOrdering!$A$4:$CD$33,ROW(B325)-ROW(C310)-1,MATCH(C310,MatchOrdering!$A$3:$CD$3,0))))),""),"")</f>
        <v>NYI</v>
      </c>
      <c r="C325" s="53" t="str">
        <f ca="1">IF(LEN(C310)&gt;0,   IF(LEN(B325) &gt;0,CONCATENATE(B325," vs ",D325),""),"")</f>
        <v>NYI vs PIT</v>
      </c>
      <c r="D325" s="49" t="str">
        <f ca="1">IF(LEN(C310)&gt;0,   IF(ROW(D325)-ROW(C310)-1&lt;=$L$1/2,INDIRECT(CONCATENATE("Teams!F",E325)),""),"")</f>
        <v>PIT</v>
      </c>
      <c r="E325" s="6">
        <f ca="1">IF(LEN(C310)&gt;0,   IF(ROW(E325)-ROW(C310)-1&lt;=$L$1/2,INDIRECT(CONCATENATE("MatchOrdering!",CHAR(96+C310),($L$1 + 1) - (ROW(E325)-ROW(C310)-1) + 3)),""),"")</f>
        <v>29</v>
      </c>
      <c r="F325" s="60">
        <f t="shared" ca="1" si="57"/>
        <v>0</v>
      </c>
      <c r="G325" s="61">
        <f t="shared" ca="1" si="56"/>
        <v>1</v>
      </c>
      <c r="H325" s="49" t="str">
        <f t="shared" ca="1" si="58"/>
        <v>PIT</v>
      </c>
    </row>
    <row r="326" spans="2:8" ht="15.75" thickBot="1" x14ac:dyDescent="0.3">
      <c r="B326" s="49" t="str">
        <f ca="1">IF(LEN(C310)&gt;0,   IF(ROW(B326)-ROW(C310)-1&lt;=$L$1/2,INDIRECT(CONCATENATE("Teams!F",CELL("contents",INDEX(MatchOrdering!$A$4:$CD$33,ROW(B326)-ROW(C310)-1,MATCH(C310,MatchOrdering!$A$3:$CD$3,0))))),""),"")</f>
        <v>NYR</v>
      </c>
      <c r="C326" s="53" t="str">
        <f ca="1">IF(LEN(C310)&gt;0,   IF(LEN(B326) &gt;0,CONCATENATE(B326," vs ",D326),""),"")</f>
        <v>NYR vs PHI</v>
      </c>
      <c r="D326" s="49" t="str">
        <f ca="1">IF(LEN(C310)&gt;0,   IF(ROW(D326)-ROW(C310)-1&lt;=$L$1/2,INDIRECT(CONCATENATE("Teams!F",E326)),""),"")</f>
        <v>PHI</v>
      </c>
      <c r="E326" s="6">
        <f ca="1">IF(LEN(C310)&gt;0,   IF(ROW(E326)-ROW(C310)-1&lt;=$L$1/2,INDIRECT(CONCATENATE("MatchOrdering!",CHAR(96+C310),($L$1 + 1) - (ROW(E326)-ROW(C310)-1) + 3)),""),"")</f>
        <v>28</v>
      </c>
      <c r="F326" s="62">
        <f t="shared" ca="1" si="57"/>
        <v>3</v>
      </c>
      <c r="G326" s="63">
        <f t="shared" ca="1" si="56"/>
        <v>3</v>
      </c>
      <c r="H326" s="49" t="str">
        <f t="shared" ca="1" si="58"/>
        <v>*TIE*</v>
      </c>
    </row>
    <row r="328" spans="2:8" ht="18.75" x14ac:dyDescent="0.3">
      <c r="C328" s="51">
        <f>IF(LEN(C310)&lt;1,"",IF(C310+1 &lt; $L$2,C310+1,""))</f>
        <v>19</v>
      </c>
      <c r="D328" s="50"/>
      <c r="E328" s="50"/>
      <c r="F328" s="65" t="str">
        <f>IF(LEN(C328)&gt;0,"Scores","")</f>
        <v>Scores</v>
      </c>
      <c r="G328" s="65"/>
      <c r="H328" s="6"/>
    </row>
    <row r="329" spans="2:8" ht="16.5" thickBot="1" x14ac:dyDescent="0.3">
      <c r="B329" s="48" t="str">
        <f>IF(LEN(C328)&gt;0,"-","")</f>
        <v>-</v>
      </c>
      <c r="C329" s="52" t="str">
        <f>IF(LEN(C328)&gt;0,"Away          -          Home","")</f>
        <v>Away          -          Home</v>
      </c>
      <c r="D329" s="48" t="str">
        <f>IF(LEN(C328)&gt;0,"-","")</f>
        <v>-</v>
      </c>
      <c r="E329" s="6" t="str">
        <f>IF(LEN(C328)&gt;0,"-","")</f>
        <v>-</v>
      </c>
      <c r="F329" s="48" t="str">
        <f>IF(LEN(F328)&gt;0,"H","")</f>
        <v>H</v>
      </c>
      <c r="G329" s="48" t="str">
        <f>IF(LEN(F328)&gt;0,"A","")</f>
        <v>A</v>
      </c>
      <c r="H329" s="49" t="s">
        <v>267</v>
      </c>
    </row>
    <row r="330" spans="2:8" x14ac:dyDescent="0.25">
      <c r="B330" s="49" t="str">
        <f ca="1">IF(LEN(C328)&gt;0,   IF(ROW(B330)-ROW(C328)-1&lt;=$L$1/2,INDIRECT(CONCATENATE("Teams!F",CELL("contents",INDEX(MatchOrdering!$A$4:$CD$33,ROW(B330)-ROW(C328)-1,MATCH(C328,MatchOrdering!$A$3:$CD$3,0))))),""),"")</f>
        <v>ANA</v>
      </c>
      <c r="C330" s="53" t="str">
        <f ca="1">IF(LEN(C328)&gt;0,   IF(LEN(B330) &gt;0,CONCATENATE(B330," vs ",D330),""),"")</f>
        <v>ANA vs NAS</v>
      </c>
      <c r="D330" s="49" t="str">
        <f ca="1">IF(LEN(C328)&gt;0,   IF(ROW(D330)-ROW(C328)-1&lt;=$L$1/2,INDIRECT(CONCATENATE("Teams!F",E330)),""),"")</f>
        <v>NAS</v>
      </c>
      <c r="E330" s="6">
        <f ca="1">IF(LEN(C328)&gt;0,   IF(ROW(E330)-ROW(C328)-1&lt;=$L$1/2,INDIRECT(CONCATENATE("MatchOrdering!",CHAR(96+C328),($L$1 + 1) - (ROW(E330)-ROW(C328)-1) + 3)),""),"")</f>
        <v>12</v>
      </c>
      <c r="F330" s="58">
        <f ca="1">ROUNDDOWN(RANDBETWEEN(0,6),0)</f>
        <v>4</v>
      </c>
      <c r="G330" s="59">
        <f t="shared" ref="G330:G344" ca="1" si="59">ROUNDDOWN(RANDBETWEEN(0,6),0)</f>
        <v>4</v>
      </c>
      <c r="H330" s="49" t="str">
        <f ca="1">IF(OR(B330 = "BYESLOT",D330 = "BYESLOT"),"BYE", IF(AND(LEN(F330)&gt;0,LEN(G330)&gt;0),IF(F330=G330,"*TIE*",IF(F330&gt;G330,B330,D330)),""))</f>
        <v>*TIE*</v>
      </c>
    </row>
    <row r="331" spans="2:8" x14ac:dyDescent="0.25">
      <c r="B331" s="49" t="str">
        <f ca="1">IF(LEN(C328)&gt;0,   IF(ROW(B331)-ROW(C328)-1&lt;=$L$1/2,INDIRECT(CONCATENATE("Teams!F",CELL("contents",INDEX(MatchOrdering!$A$4:$CD$33,ROW(B331)-ROW(C328)-1,MATCH(C328,MatchOrdering!$A$3:$CD$3,0))))),""),"")</f>
        <v>STL</v>
      </c>
      <c r="C331" s="53" t="str">
        <f ca="1">IF(LEN(C328)&gt;0,   IF(LEN(B331) &gt;0,CONCATENATE(B331," vs ",D331),""),"")</f>
        <v>STL vs MIN</v>
      </c>
      <c r="D331" s="49" t="str">
        <f ca="1">IF(LEN(C328)&gt;0,   IF(ROW(D331)-ROW(C328)-1&lt;=$L$1/2,INDIRECT(CONCATENATE("Teams!F",E331)),""),"")</f>
        <v>MIN</v>
      </c>
      <c r="E331" s="6">
        <f ca="1">IF(LEN(C328)&gt;0,   IF(ROW(E331)-ROW(C328)-1&lt;=$L$1/2,INDIRECT(CONCATENATE("MatchOrdering!",CHAR(96+C328),($L$1 + 1) - (ROW(E331)-ROW(C328)-1) + 3)),""),"")</f>
        <v>11</v>
      </c>
      <c r="F331" s="60">
        <f t="shared" ref="F331:F344" ca="1" si="60">ROUNDDOWN(RANDBETWEEN(0,6),0)</f>
        <v>4</v>
      </c>
      <c r="G331" s="61">
        <f t="shared" ca="1" si="59"/>
        <v>0</v>
      </c>
      <c r="H331" s="49" t="str">
        <f t="shared" ref="H331:H344" ca="1" si="61">IF(OR(B331 = "BYESLOT",D331 = "BYESLOT"),"BYE", IF(AND(LEN(F331)&gt;0,LEN(G331)&gt;0),IF(F331=G331,"*TIE*",IF(F331&gt;G331,B331,D331)),""))</f>
        <v>STL</v>
      </c>
    </row>
    <row r="332" spans="2:8" x14ac:dyDescent="0.25">
      <c r="B332" s="49" t="str">
        <f ca="1">IF(LEN(C328)&gt;0,   IF(ROW(B332)-ROW(C328)-1&lt;=$L$1/2,INDIRECT(CONCATENATE("Teams!F",CELL("contents",INDEX(MatchOrdering!$A$4:$CD$33,ROW(B332)-ROW(C328)-1,MATCH(C328,MatchOrdering!$A$3:$CD$3,0))))),""),"")</f>
        <v>WIN</v>
      </c>
      <c r="C332" s="53" t="str">
        <f ca="1">IF(LEN(C328)&gt;0,   IF(LEN(B332) &gt;0,CONCATENATE(B332," vs ",D332),""),"")</f>
        <v>WIN vs DAL</v>
      </c>
      <c r="D332" s="49" t="str">
        <f ca="1">IF(LEN(C328)&gt;0,   IF(ROW(D332)-ROW(C328)-1&lt;=$L$1/2,INDIRECT(CONCATENATE("Teams!F",E332)),""),"")</f>
        <v>DAL</v>
      </c>
      <c r="E332" s="6">
        <f ca="1">IF(LEN(C328)&gt;0,   IF(ROW(E332)-ROW(C328)-1&lt;=$L$1/2,INDIRECT(CONCATENATE("MatchOrdering!",CHAR(96+C328),($L$1 + 1) - (ROW(E332)-ROW(C328)-1) + 3)),""),"")</f>
        <v>10</v>
      </c>
      <c r="F332" s="60">
        <f t="shared" ca="1" si="60"/>
        <v>3</v>
      </c>
      <c r="G332" s="61">
        <f t="shared" ca="1" si="59"/>
        <v>4</v>
      </c>
      <c r="H332" s="49" t="str">
        <f t="shared" ca="1" si="61"/>
        <v>DAL</v>
      </c>
    </row>
    <row r="333" spans="2:8" x14ac:dyDescent="0.25">
      <c r="B333" s="49" t="str">
        <f ca="1">IF(LEN(C328)&gt;0,   IF(ROW(B333)-ROW(C328)-1&lt;=$L$1/2,INDIRECT(CONCATENATE("Teams!F",CELL("contents",INDEX(MatchOrdering!$A$4:$CD$33,ROW(B333)-ROW(C328)-1,MATCH(C328,MatchOrdering!$A$3:$CD$3,0))))),""),"")</f>
        <v>BOS</v>
      </c>
      <c r="C333" s="53" t="str">
        <f ca="1">IF(LEN(C328)&gt;0,   IF(LEN(B333) &gt;0,CONCATENATE(B333," vs ",D333),""),"")</f>
        <v>BOS vs COL</v>
      </c>
      <c r="D333" s="49" t="str">
        <f ca="1">IF(LEN(C328)&gt;0,   IF(ROW(D333)-ROW(C328)-1&lt;=$L$1/2,INDIRECT(CONCATENATE("Teams!F",E333)),""),"")</f>
        <v>COL</v>
      </c>
      <c r="E333" s="6">
        <f ca="1">IF(LEN(C328)&gt;0,   IF(ROW(E333)-ROW(C328)-1&lt;=$L$1/2,INDIRECT(CONCATENATE("MatchOrdering!",CHAR(96+C328),($L$1 + 1) - (ROW(E333)-ROW(C328)-1) + 3)),""),"")</f>
        <v>9</v>
      </c>
      <c r="F333" s="60">
        <f t="shared" ca="1" si="60"/>
        <v>6</v>
      </c>
      <c r="G333" s="61">
        <f t="shared" ca="1" si="59"/>
        <v>3</v>
      </c>
      <c r="H333" s="49" t="str">
        <f t="shared" ca="1" si="61"/>
        <v>BOS</v>
      </c>
    </row>
    <row r="334" spans="2:8" x14ac:dyDescent="0.25">
      <c r="B334" s="49" t="str">
        <f ca="1">IF(LEN(C328)&gt;0,   IF(ROW(B334)-ROW(C328)-1&lt;=$L$1/2,INDIRECT(CONCATENATE("Teams!F",CELL("contents",INDEX(MatchOrdering!$A$4:$CD$33,ROW(B334)-ROW(C328)-1,MATCH(C328,MatchOrdering!$A$3:$CD$3,0))))),""),"")</f>
        <v>BUF</v>
      </c>
      <c r="C334" s="53" t="str">
        <f ca="1">IF(LEN(C328)&gt;0,   IF(LEN(B334) &gt;0,CONCATENATE(B334," vs ",D334),""),"")</f>
        <v>BUF vs CHI</v>
      </c>
      <c r="D334" s="49" t="str">
        <f ca="1">IF(LEN(C328)&gt;0,   IF(ROW(D334)-ROW(C328)-1&lt;=$L$1/2,INDIRECT(CONCATENATE("Teams!F",E334)),""),"")</f>
        <v>CHI</v>
      </c>
      <c r="E334" s="6">
        <f ca="1">IF(LEN(C328)&gt;0,   IF(ROW(E334)-ROW(C328)-1&lt;=$L$1/2,INDIRECT(CONCATENATE("MatchOrdering!",CHAR(96+C328),($L$1 + 1) - (ROW(E334)-ROW(C328)-1) + 3)),""),"")</f>
        <v>8</v>
      </c>
      <c r="F334" s="60">
        <f t="shared" ca="1" si="60"/>
        <v>1</v>
      </c>
      <c r="G334" s="61">
        <f t="shared" ca="1" si="59"/>
        <v>0</v>
      </c>
      <c r="H334" s="49" t="str">
        <f t="shared" ca="1" si="61"/>
        <v>BUF</v>
      </c>
    </row>
    <row r="335" spans="2:8" x14ac:dyDescent="0.25">
      <c r="B335" s="49" t="str">
        <f ca="1">IF(LEN(C328)&gt;0,   IF(ROW(B335)-ROW(C328)-1&lt;=$L$1/2,INDIRECT(CONCATENATE("Teams!F",CELL("contents",INDEX(MatchOrdering!$A$4:$CD$33,ROW(B335)-ROW(C328)-1,MATCH(C328,MatchOrdering!$A$3:$CD$3,0))))),""),"")</f>
        <v>DET</v>
      </c>
      <c r="C335" s="53" t="str">
        <f ca="1">IF(LEN(C328)&gt;0,   IF(LEN(B335) &gt;0,CONCATENATE(B335," vs ",D335),""),"")</f>
        <v>DET vs VAN</v>
      </c>
      <c r="D335" s="49" t="str">
        <f ca="1">IF(LEN(C328)&gt;0,   IF(ROW(D335)-ROW(C328)-1&lt;=$L$1/2,INDIRECT(CONCATENATE("Teams!F",E335)),""),"")</f>
        <v>VAN</v>
      </c>
      <c r="E335" s="6">
        <f ca="1">IF(LEN(C328)&gt;0,   IF(ROW(E335)-ROW(C328)-1&lt;=$L$1/2,INDIRECT(CONCATENATE("MatchOrdering!",CHAR(96+C328),($L$1 + 1) - (ROW(E335)-ROW(C328)-1) + 3)),""),"")</f>
        <v>7</v>
      </c>
      <c r="F335" s="60">
        <f t="shared" ca="1" si="60"/>
        <v>2</v>
      </c>
      <c r="G335" s="61">
        <f t="shared" ca="1" si="59"/>
        <v>3</v>
      </c>
      <c r="H335" s="49" t="str">
        <f t="shared" ca="1" si="61"/>
        <v>VAN</v>
      </c>
    </row>
    <row r="336" spans="2:8" x14ac:dyDescent="0.25">
      <c r="B336" s="49" t="str">
        <f ca="1">IF(LEN(C328)&gt;0,   IF(ROW(B336)-ROW(C328)-1&lt;=$L$1/2,INDIRECT(CONCATENATE("Teams!F",CELL("contents",INDEX(MatchOrdering!$A$4:$CD$33,ROW(B336)-ROW(C328)-1,MATCH(C328,MatchOrdering!$A$3:$CD$3,0))))),""),"")</f>
        <v>FLA</v>
      </c>
      <c r="C336" s="53" t="str">
        <f ca="1">IF(LEN(C328)&gt;0,   IF(LEN(B336) &gt;0,CONCATENATE(B336," vs ",D336),""),"")</f>
        <v>FLA vs SJS</v>
      </c>
      <c r="D336" s="49" t="str">
        <f ca="1">IF(LEN(C328)&gt;0,   IF(ROW(D336)-ROW(C328)-1&lt;=$L$1/2,INDIRECT(CONCATENATE("Teams!F",E336)),""),"")</f>
        <v>SJS</v>
      </c>
      <c r="E336" s="6">
        <f ca="1">IF(LEN(C328)&gt;0,   IF(ROW(E336)-ROW(C328)-1&lt;=$L$1/2,INDIRECT(CONCATENATE("MatchOrdering!",CHAR(96+C328),($L$1 + 1) - (ROW(E336)-ROW(C328)-1) + 3)),""),"")</f>
        <v>6</v>
      </c>
      <c r="F336" s="60">
        <f t="shared" ca="1" si="60"/>
        <v>2</v>
      </c>
      <c r="G336" s="61">
        <f t="shared" ca="1" si="59"/>
        <v>2</v>
      </c>
      <c r="H336" s="49" t="str">
        <f t="shared" ca="1" si="61"/>
        <v>*TIE*</v>
      </c>
    </row>
    <row r="337" spans="2:8" x14ac:dyDescent="0.25">
      <c r="B337" s="49" t="str">
        <f ca="1">IF(LEN(C328)&gt;0,   IF(ROW(B337)-ROW(C328)-1&lt;=$L$1/2,INDIRECT(CONCATENATE("Teams!F",CELL("contents",INDEX(MatchOrdering!$A$4:$CD$33,ROW(B337)-ROW(C328)-1,MATCH(C328,MatchOrdering!$A$3:$CD$3,0))))),""),"")</f>
        <v>MON</v>
      </c>
      <c r="C337" s="53" t="str">
        <f ca="1">IF(LEN(C328)&gt;0,   IF(LEN(B337) &gt;0,CONCATENATE(B337," vs ",D337),""),"")</f>
        <v>MON vs ARI</v>
      </c>
      <c r="D337" s="49" t="str">
        <f ca="1">IF(LEN(C328)&gt;0,   IF(ROW(D337)-ROW(C328)-1&lt;=$L$1/2,INDIRECT(CONCATENATE("Teams!F",E337)),""),"")</f>
        <v>ARI</v>
      </c>
      <c r="E337" s="6">
        <f ca="1">IF(LEN(C328)&gt;0,   IF(ROW(E337)-ROW(C328)-1&lt;=$L$1/2,INDIRECT(CONCATENATE("MatchOrdering!",CHAR(96+C328),($L$1 + 1) - (ROW(E337)-ROW(C328)-1) + 3)),""),"")</f>
        <v>5</v>
      </c>
      <c r="F337" s="60">
        <f t="shared" ca="1" si="60"/>
        <v>0</v>
      </c>
      <c r="G337" s="61">
        <f t="shared" ca="1" si="59"/>
        <v>6</v>
      </c>
      <c r="H337" s="49" t="str">
        <f t="shared" ca="1" si="61"/>
        <v>ARI</v>
      </c>
    </row>
    <row r="338" spans="2:8" x14ac:dyDescent="0.25">
      <c r="B338" s="49" t="str">
        <f ca="1">IF(LEN(C328)&gt;0,   IF(ROW(B338)-ROW(C328)-1&lt;=$L$1/2,INDIRECT(CONCATENATE("Teams!F",CELL("contents",INDEX(MatchOrdering!$A$4:$CD$33,ROW(B338)-ROW(C328)-1,MATCH(C328,MatchOrdering!$A$3:$CD$3,0))))),""),"")</f>
        <v>OTT</v>
      </c>
      <c r="C338" s="53" t="str">
        <f ca="1">IF(LEN(C328)&gt;0,   IF(LEN(B338) &gt;0,CONCATENATE(B338," vs ",D338),""),"")</f>
        <v>OTT vs LAK</v>
      </c>
      <c r="D338" s="49" t="str">
        <f ca="1">IF(LEN(C328)&gt;0,   IF(ROW(D338)-ROW(C328)-1&lt;=$L$1/2,INDIRECT(CONCATENATE("Teams!F",E338)),""),"")</f>
        <v>LAK</v>
      </c>
      <c r="E338" s="6">
        <f ca="1">IF(LEN(C328)&gt;0,   IF(ROW(E338)-ROW(C328)-1&lt;=$L$1/2,INDIRECT(CONCATENATE("MatchOrdering!",CHAR(96+C328),($L$1 + 1) - (ROW(E338)-ROW(C328)-1) + 3)),""),"")</f>
        <v>4</v>
      </c>
      <c r="F338" s="60">
        <f t="shared" ca="1" si="60"/>
        <v>0</v>
      </c>
      <c r="G338" s="61">
        <f t="shared" ca="1" si="59"/>
        <v>1</v>
      </c>
      <c r="H338" s="49" t="str">
        <f t="shared" ca="1" si="61"/>
        <v>LAK</v>
      </c>
    </row>
    <row r="339" spans="2:8" x14ac:dyDescent="0.25">
      <c r="B339" s="49" t="str">
        <f ca="1">IF(LEN(C328)&gt;0,   IF(ROW(B339)-ROW(C328)-1&lt;=$L$1/2,INDIRECT(CONCATENATE("Teams!F",CELL("contents",INDEX(MatchOrdering!$A$4:$CD$33,ROW(B339)-ROW(C328)-1,MATCH(C328,MatchOrdering!$A$3:$CD$3,0))))),""),"")</f>
        <v>TB</v>
      </c>
      <c r="C339" s="53" t="str">
        <f ca="1">IF(LEN(C328)&gt;0,   IF(LEN(B339) &gt;0,CONCATENATE(B339," vs ",D339),""),"")</f>
        <v>TB vs EDM</v>
      </c>
      <c r="D339" s="49" t="str">
        <f ca="1">IF(LEN(C328)&gt;0,   IF(ROW(D339)-ROW(C328)-1&lt;=$L$1/2,INDIRECT(CONCATENATE("Teams!F",E339)),""),"")</f>
        <v>EDM</v>
      </c>
      <c r="E339" s="6">
        <f ca="1">IF(LEN(C328)&gt;0,   IF(ROW(E339)-ROW(C328)-1&lt;=$L$1/2,INDIRECT(CONCATENATE("MatchOrdering!",CHAR(96+C328),($L$1 + 1) - (ROW(E339)-ROW(C328)-1) + 3)),""),"")</f>
        <v>3</v>
      </c>
      <c r="F339" s="60">
        <f t="shared" ca="1" si="60"/>
        <v>6</v>
      </c>
      <c r="G339" s="61">
        <f t="shared" ca="1" si="59"/>
        <v>6</v>
      </c>
      <c r="H339" s="49" t="str">
        <f t="shared" ca="1" si="61"/>
        <v>*TIE*</v>
      </c>
    </row>
    <row r="340" spans="2:8" x14ac:dyDescent="0.25">
      <c r="B340" s="49" t="str">
        <f ca="1">IF(LEN(C328)&gt;0,   IF(ROW(B340)-ROW(C328)-1&lt;=$L$1/2,INDIRECT(CONCATENATE("Teams!F",CELL("contents",INDEX(MatchOrdering!$A$4:$CD$33,ROW(B340)-ROW(C328)-1,MATCH(C328,MatchOrdering!$A$3:$CD$3,0))))),""),"")</f>
        <v>TOR</v>
      </c>
      <c r="C340" s="53" t="str">
        <f ca="1">IF(LEN(C328)&gt;0,   IF(LEN(B340) &gt;0,CONCATENATE(B340," vs ",D340),""),"")</f>
        <v>TOR vs CGY</v>
      </c>
      <c r="D340" s="49" t="str">
        <f ca="1">IF(LEN(C328)&gt;0,   IF(ROW(D340)-ROW(C328)-1&lt;=$L$1/2,INDIRECT(CONCATENATE("Teams!F",E340)),""),"")</f>
        <v>CGY</v>
      </c>
      <c r="E340" s="6">
        <f ca="1">IF(LEN(C328)&gt;0,   IF(ROW(E340)-ROW(C328)-1&lt;=$L$1/2,INDIRECT(CONCATENATE("MatchOrdering!",CHAR(96+C328),($L$1 + 1) - (ROW(E340)-ROW(C328)-1) + 3)),""),"")</f>
        <v>2</v>
      </c>
      <c r="F340" s="60">
        <f t="shared" ca="1" si="60"/>
        <v>6</v>
      </c>
      <c r="G340" s="61">
        <f t="shared" ca="1" si="59"/>
        <v>4</v>
      </c>
      <c r="H340" s="49" t="str">
        <f t="shared" ca="1" si="61"/>
        <v>TOR</v>
      </c>
    </row>
    <row r="341" spans="2:8" x14ac:dyDescent="0.25">
      <c r="B341" s="49" t="str">
        <f ca="1">IF(LEN(C328)&gt;0,   IF(ROW(B341)-ROW(C328)-1&lt;=$L$1/2,INDIRECT(CONCATENATE("Teams!F",CELL("contents",INDEX(MatchOrdering!$A$4:$CD$33,ROW(B341)-ROW(C328)-1,MATCH(C328,MatchOrdering!$A$3:$CD$3,0))))),""),"")</f>
        <v>CAR</v>
      </c>
      <c r="C341" s="53" t="str">
        <f ca="1">IF(LEN(C328)&gt;0,   IF(LEN(B341) &gt;0,CONCATENATE(B341," vs ",D341),""),"")</f>
        <v>CAR vs WAS</v>
      </c>
      <c r="D341" s="49" t="str">
        <f ca="1">IF(LEN(C328)&gt;0,   IF(ROW(D341)-ROW(C328)-1&lt;=$L$1/2,INDIRECT(CONCATENATE("Teams!F",E341)),""),"")</f>
        <v>WAS</v>
      </c>
      <c r="E341" s="6">
        <f ca="1">IF(LEN(C328)&gt;0,   IF(ROW(E341)-ROW(C328)-1&lt;=$L$1/2,INDIRECT(CONCATENATE("MatchOrdering!",CHAR(96+C328),($L$1 + 1) - (ROW(E341)-ROW(C328)-1) + 3)),""),"")</f>
        <v>30</v>
      </c>
      <c r="F341" s="60">
        <f t="shared" ca="1" si="60"/>
        <v>3</v>
      </c>
      <c r="G341" s="61">
        <f t="shared" ca="1" si="59"/>
        <v>4</v>
      </c>
      <c r="H341" s="49" t="str">
        <f t="shared" ca="1" si="61"/>
        <v>WAS</v>
      </c>
    </row>
    <row r="342" spans="2:8" x14ac:dyDescent="0.25">
      <c r="B342" s="49" t="str">
        <f ca="1">IF(LEN(C328)&gt;0,   IF(ROW(B342)-ROW(C328)-1&lt;=$L$1/2,INDIRECT(CONCATENATE("Teams!F",CELL("contents",INDEX(MatchOrdering!$A$4:$CD$33,ROW(B342)-ROW(C328)-1,MATCH(C328,MatchOrdering!$A$3:$CD$3,0))))),""),"")</f>
        <v>CBJ</v>
      </c>
      <c r="C342" s="53" t="str">
        <f ca="1">IF(LEN(C328)&gt;0,   IF(LEN(B342) &gt;0,CONCATENATE(B342," vs ",D342),""),"")</f>
        <v>CBJ vs PIT</v>
      </c>
      <c r="D342" s="49" t="str">
        <f ca="1">IF(LEN(C328)&gt;0,   IF(ROW(D342)-ROW(C328)-1&lt;=$L$1/2,INDIRECT(CONCATENATE("Teams!F",E342)),""),"")</f>
        <v>PIT</v>
      </c>
      <c r="E342" s="6">
        <f ca="1">IF(LEN(C328)&gt;0,   IF(ROW(E342)-ROW(C328)-1&lt;=$L$1/2,INDIRECT(CONCATENATE("MatchOrdering!",CHAR(96+C328),($L$1 + 1) - (ROW(E342)-ROW(C328)-1) + 3)),""),"")</f>
        <v>29</v>
      </c>
      <c r="F342" s="60">
        <f t="shared" ca="1" si="60"/>
        <v>6</v>
      </c>
      <c r="G342" s="61">
        <f t="shared" ca="1" si="59"/>
        <v>4</v>
      </c>
      <c r="H342" s="49" t="str">
        <f t="shared" ca="1" si="61"/>
        <v>CBJ</v>
      </c>
    </row>
    <row r="343" spans="2:8" x14ac:dyDescent="0.25">
      <c r="B343" s="49" t="str">
        <f ca="1">IF(LEN(C328)&gt;0,   IF(ROW(B343)-ROW(C328)-1&lt;=$L$1/2,INDIRECT(CONCATENATE("Teams!F",CELL("contents",INDEX(MatchOrdering!$A$4:$CD$33,ROW(B343)-ROW(C328)-1,MATCH(C328,MatchOrdering!$A$3:$CD$3,0))))),""),"")</f>
        <v>NJD</v>
      </c>
      <c r="C343" s="53" t="str">
        <f ca="1">IF(LEN(C328)&gt;0,   IF(LEN(B343) &gt;0,CONCATENATE(B343," vs ",D343),""),"")</f>
        <v>NJD vs PHI</v>
      </c>
      <c r="D343" s="49" t="str">
        <f ca="1">IF(LEN(C328)&gt;0,   IF(ROW(D343)-ROW(C328)-1&lt;=$L$1/2,INDIRECT(CONCATENATE("Teams!F",E343)),""),"")</f>
        <v>PHI</v>
      </c>
      <c r="E343" s="6">
        <f ca="1">IF(LEN(C328)&gt;0,   IF(ROW(E343)-ROW(C328)-1&lt;=$L$1/2,INDIRECT(CONCATENATE("MatchOrdering!",CHAR(96+C328),($L$1 + 1) - (ROW(E343)-ROW(C328)-1) + 3)),""),"")</f>
        <v>28</v>
      </c>
      <c r="F343" s="60">
        <f t="shared" ca="1" si="60"/>
        <v>1</v>
      </c>
      <c r="G343" s="61">
        <f t="shared" ca="1" si="59"/>
        <v>5</v>
      </c>
      <c r="H343" s="49" t="str">
        <f t="shared" ca="1" si="61"/>
        <v>PHI</v>
      </c>
    </row>
    <row r="344" spans="2:8" ht="15.75" thickBot="1" x14ac:dyDescent="0.3">
      <c r="B344" s="49" t="str">
        <f ca="1">IF(LEN(C328)&gt;0,   IF(ROW(B344)-ROW(C328)-1&lt;=$L$1/2,INDIRECT(CONCATENATE("Teams!F",CELL("contents",INDEX(MatchOrdering!$A$4:$CD$33,ROW(B344)-ROW(C328)-1,MATCH(C328,MatchOrdering!$A$3:$CD$3,0))))),""),"")</f>
        <v>NYI</v>
      </c>
      <c r="C344" s="53" t="str">
        <f ca="1">IF(LEN(C328)&gt;0,   IF(LEN(B344) &gt;0,CONCATENATE(B344," vs ",D344),""),"")</f>
        <v>NYI vs NYR</v>
      </c>
      <c r="D344" s="49" t="str">
        <f ca="1">IF(LEN(C328)&gt;0,   IF(ROW(D344)-ROW(C328)-1&lt;=$L$1/2,INDIRECT(CONCATENATE("Teams!F",E344)),""),"")</f>
        <v>NYR</v>
      </c>
      <c r="E344" s="6">
        <f ca="1">IF(LEN(C328)&gt;0,   IF(ROW(E344)-ROW(C328)-1&lt;=$L$1/2,INDIRECT(CONCATENATE("MatchOrdering!",CHAR(96+C328),($L$1 + 1) - (ROW(E344)-ROW(C328)-1) + 3)),""),"")</f>
        <v>27</v>
      </c>
      <c r="F344" s="62">
        <f t="shared" ca="1" si="60"/>
        <v>2</v>
      </c>
      <c r="G344" s="63">
        <f t="shared" ca="1" si="59"/>
        <v>6</v>
      </c>
      <c r="H344" s="49" t="str">
        <f t="shared" ca="1" si="61"/>
        <v>NYR</v>
      </c>
    </row>
    <row r="346" spans="2:8" ht="18.75" x14ac:dyDescent="0.3">
      <c r="C346" s="51">
        <f>IF(LEN(C328)&lt;1,"",IF(C328+1 &lt; $L$2,C328+1,""))</f>
        <v>20</v>
      </c>
      <c r="D346" s="50"/>
      <c r="E346" s="50"/>
      <c r="F346" s="65" t="str">
        <f>IF(LEN(C346)&gt;0,"Scores","")</f>
        <v>Scores</v>
      </c>
      <c r="G346" s="65"/>
      <c r="H346" s="6"/>
    </row>
    <row r="347" spans="2:8" ht="16.5" thickBot="1" x14ac:dyDescent="0.3">
      <c r="B347" s="48" t="str">
        <f>IF(LEN(C346)&gt;0,"-","")</f>
        <v>-</v>
      </c>
      <c r="C347" s="52" t="str">
        <f>IF(LEN(C346)&gt;0,"Away          -          Home","")</f>
        <v>Away          -          Home</v>
      </c>
      <c r="D347" s="48" t="str">
        <f>IF(LEN(C346)&gt;0,"-","")</f>
        <v>-</v>
      </c>
      <c r="E347" s="6" t="str">
        <f>IF(LEN(C346)&gt;0,"-","")</f>
        <v>-</v>
      </c>
      <c r="F347" s="48" t="str">
        <f>IF(LEN(F346)&gt;0,"H","")</f>
        <v>H</v>
      </c>
      <c r="G347" s="48" t="str">
        <f>IF(LEN(F346)&gt;0,"A","")</f>
        <v>A</v>
      </c>
      <c r="H347" s="49" t="s">
        <v>267</v>
      </c>
    </row>
    <row r="348" spans="2:8" x14ac:dyDescent="0.25">
      <c r="B348" s="49" t="str">
        <f ca="1">IF(LEN(C346)&gt;0,   IF(ROW(B348)-ROW(C346)-1&lt;=$L$1/2,INDIRECT(CONCATENATE("Teams!F",CELL("contents",INDEX(MatchOrdering!$A$4:$CD$33,ROW(B348)-ROW(C346)-1,MATCH(C346,MatchOrdering!$A$3:$CD$3,0))))),""),"")</f>
        <v>ANA</v>
      </c>
      <c r="C348" s="53" t="str">
        <f ca="1">IF(LEN(C346)&gt;0,   IF(LEN(B348) &gt;0,CONCATENATE(B348," vs ",D348),""),"")</f>
        <v>ANA vs MIN</v>
      </c>
      <c r="D348" s="49" t="str">
        <f ca="1">IF(LEN(C346)&gt;0,   IF(ROW(D348)-ROW(C346)-1&lt;=$L$1/2,INDIRECT(CONCATENATE("Teams!F",E348)),""),"")</f>
        <v>MIN</v>
      </c>
      <c r="E348" s="6">
        <f ca="1">IF(LEN(C346)&gt;0,   IF(ROW(E348)-ROW(C346)-1&lt;=$L$1/2,INDIRECT(CONCATENATE("MatchOrdering!",CHAR(96+C346),($L$1 + 1) - (ROW(E348)-ROW(C346)-1) + 3)),""),"")</f>
        <v>11</v>
      </c>
      <c r="F348" s="58">
        <f ca="1">ROUNDDOWN(RANDBETWEEN(0,6),0)</f>
        <v>0</v>
      </c>
      <c r="G348" s="59">
        <f t="shared" ref="G348:G362" ca="1" si="62">ROUNDDOWN(RANDBETWEEN(0,6),0)</f>
        <v>5</v>
      </c>
      <c r="H348" s="49" t="str">
        <f ca="1">IF(OR(B348 = "BYESLOT",D348 = "BYESLOT"),"BYE", IF(AND(LEN(F348)&gt;0,LEN(G348)&gt;0),IF(F348=G348,"*TIE*",IF(F348&gt;G348,B348,D348)),""))</f>
        <v>MIN</v>
      </c>
    </row>
    <row r="349" spans="2:8" x14ac:dyDescent="0.25">
      <c r="B349" s="49" t="str">
        <f ca="1">IF(LEN(C346)&gt;0,   IF(ROW(B349)-ROW(C346)-1&lt;=$L$1/2,INDIRECT(CONCATENATE("Teams!F",CELL("contents",INDEX(MatchOrdering!$A$4:$CD$33,ROW(B349)-ROW(C346)-1,MATCH(C346,MatchOrdering!$A$3:$CD$3,0))))),""),"")</f>
        <v>NAS</v>
      </c>
      <c r="C349" s="53" t="str">
        <f ca="1">IF(LEN(C346)&gt;0,   IF(LEN(B349) &gt;0,CONCATENATE(B349," vs ",D349),""),"")</f>
        <v>NAS vs DAL</v>
      </c>
      <c r="D349" s="49" t="str">
        <f ca="1">IF(LEN(C346)&gt;0,   IF(ROW(D349)-ROW(C346)-1&lt;=$L$1/2,INDIRECT(CONCATENATE("Teams!F",E349)),""),"")</f>
        <v>DAL</v>
      </c>
      <c r="E349" s="6">
        <f ca="1">IF(LEN(C346)&gt;0,   IF(ROW(E349)-ROW(C346)-1&lt;=$L$1/2,INDIRECT(CONCATENATE("MatchOrdering!",CHAR(96+C346),($L$1 + 1) - (ROW(E349)-ROW(C346)-1) + 3)),""),"")</f>
        <v>10</v>
      </c>
      <c r="F349" s="60">
        <f t="shared" ref="F349:F362" ca="1" si="63">ROUNDDOWN(RANDBETWEEN(0,6),0)</f>
        <v>3</v>
      </c>
      <c r="G349" s="61">
        <f t="shared" ca="1" si="62"/>
        <v>2</v>
      </c>
      <c r="H349" s="49" t="str">
        <f t="shared" ref="H349:H362" ca="1" si="64">IF(OR(B349 = "BYESLOT",D349 = "BYESLOT"),"BYE", IF(AND(LEN(F349)&gt;0,LEN(G349)&gt;0),IF(F349=G349,"*TIE*",IF(F349&gt;G349,B349,D349)),""))</f>
        <v>NAS</v>
      </c>
    </row>
    <row r="350" spans="2:8" x14ac:dyDescent="0.25">
      <c r="B350" s="49" t="str">
        <f ca="1">IF(LEN(C346)&gt;0,   IF(ROW(B350)-ROW(C346)-1&lt;=$L$1/2,INDIRECT(CONCATENATE("Teams!F",CELL("contents",INDEX(MatchOrdering!$A$4:$CD$33,ROW(B350)-ROW(C346)-1,MATCH(C346,MatchOrdering!$A$3:$CD$3,0))))),""),"")</f>
        <v>STL</v>
      </c>
      <c r="C350" s="53" t="str">
        <f ca="1">IF(LEN(C346)&gt;0,   IF(LEN(B350) &gt;0,CONCATENATE(B350," vs ",D350),""),"")</f>
        <v>STL vs COL</v>
      </c>
      <c r="D350" s="49" t="str">
        <f ca="1">IF(LEN(C346)&gt;0,   IF(ROW(D350)-ROW(C346)-1&lt;=$L$1/2,INDIRECT(CONCATENATE("Teams!F",E350)),""),"")</f>
        <v>COL</v>
      </c>
      <c r="E350" s="6">
        <f ca="1">IF(LEN(C346)&gt;0,   IF(ROW(E350)-ROW(C346)-1&lt;=$L$1/2,INDIRECT(CONCATENATE("MatchOrdering!",CHAR(96+C346),($L$1 + 1) - (ROW(E350)-ROW(C346)-1) + 3)),""),"")</f>
        <v>9</v>
      </c>
      <c r="F350" s="60">
        <f t="shared" ca="1" si="63"/>
        <v>0</v>
      </c>
      <c r="G350" s="61">
        <f t="shared" ca="1" si="62"/>
        <v>2</v>
      </c>
      <c r="H350" s="49" t="str">
        <f t="shared" ca="1" si="64"/>
        <v>COL</v>
      </c>
    </row>
    <row r="351" spans="2:8" x14ac:dyDescent="0.25">
      <c r="B351" s="49" t="str">
        <f ca="1">IF(LEN(C346)&gt;0,   IF(ROW(B351)-ROW(C346)-1&lt;=$L$1/2,INDIRECT(CONCATENATE("Teams!F",CELL("contents",INDEX(MatchOrdering!$A$4:$CD$33,ROW(B351)-ROW(C346)-1,MATCH(C346,MatchOrdering!$A$3:$CD$3,0))))),""),"")</f>
        <v>WIN</v>
      </c>
      <c r="C351" s="53" t="str">
        <f ca="1">IF(LEN(C346)&gt;0,   IF(LEN(B351) &gt;0,CONCATENATE(B351," vs ",D351),""),"")</f>
        <v>WIN vs CHI</v>
      </c>
      <c r="D351" s="49" t="str">
        <f ca="1">IF(LEN(C346)&gt;0,   IF(ROW(D351)-ROW(C346)-1&lt;=$L$1/2,INDIRECT(CONCATENATE("Teams!F",E351)),""),"")</f>
        <v>CHI</v>
      </c>
      <c r="E351" s="6">
        <f ca="1">IF(LEN(C346)&gt;0,   IF(ROW(E351)-ROW(C346)-1&lt;=$L$1/2,INDIRECT(CONCATENATE("MatchOrdering!",CHAR(96+C346),($L$1 + 1) - (ROW(E351)-ROW(C346)-1) + 3)),""),"")</f>
        <v>8</v>
      </c>
      <c r="F351" s="60">
        <f t="shared" ca="1" si="63"/>
        <v>0</v>
      </c>
      <c r="G351" s="61">
        <f t="shared" ca="1" si="62"/>
        <v>6</v>
      </c>
      <c r="H351" s="49" t="str">
        <f t="shared" ca="1" si="64"/>
        <v>CHI</v>
      </c>
    </row>
    <row r="352" spans="2:8" x14ac:dyDescent="0.25">
      <c r="B352" s="49" t="str">
        <f ca="1">IF(LEN(C346)&gt;0,   IF(ROW(B352)-ROW(C346)-1&lt;=$L$1/2,INDIRECT(CONCATENATE("Teams!F",CELL("contents",INDEX(MatchOrdering!$A$4:$CD$33,ROW(B352)-ROW(C346)-1,MATCH(C346,MatchOrdering!$A$3:$CD$3,0))))),""),"")</f>
        <v>BOS</v>
      </c>
      <c r="C352" s="53" t="str">
        <f ca="1">IF(LEN(C346)&gt;0,   IF(LEN(B352) &gt;0,CONCATENATE(B352," vs ",D352),""),"")</f>
        <v>BOS vs VAN</v>
      </c>
      <c r="D352" s="49" t="str">
        <f ca="1">IF(LEN(C346)&gt;0,   IF(ROW(D352)-ROW(C346)-1&lt;=$L$1/2,INDIRECT(CONCATENATE("Teams!F",E352)),""),"")</f>
        <v>VAN</v>
      </c>
      <c r="E352" s="6">
        <f ca="1">IF(LEN(C346)&gt;0,   IF(ROW(E352)-ROW(C346)-1&lt;=$L$1/2,INDIRECT(CONCATENATE("MatchOrdering!",CHAR(96+C346),($L$1 + 1) - (ROW(E352)-ROW(C346)-1) + 3)),""),"")</f>
        <v>7</v>
      </c>
      <c r="F352" s="60">
        <f t="shared" ca="1" si="63"/>
        <v>4</v>
      </c>
      <c r="G352" s="61">
        <f t="shared" ca="1" si="62"/>
        <v>4</v>
      </c>
      <c r="H352" s="49" t="str">
        <f t="shared" ca="1" si="64"/>
        <v>*TIE*</v>
      </c>
    </row>
    <row r="353" spans="2:8" x14ac:dyDescent="0.25">
      <c r="B353" s="49" t="str">
        <f ca="1">IF(LEN(C346)&gt;0,   IF(ROW(B353)-ROW(C346)-1&lt;=$L$1/2,INDIRECT(CONCATENATE("Teams!F",CELL("contents",INDEX(MatchOrdering!$A$4:$CD$33,ROW(B353)-ROW(C346)-1,MATCH(C346,MatchOrdering!$A$3:$CD$3,0))))),""),"")</f>
        <v>BUF</v>
      </c>
      <c r="C353" s="53" t="str">
        <f ca="1">IF(LEN(C346)&gt;0,   IF(LEN(B353) &gt;0,CONCATENATE(B353," vs ",D353),""),"")</f>
        <v>BUF vs SJS</v>
      </c>
      <c r="D353" s="49" t="str">
        <f ca="1">IF(LEN(C346)&gt;0,   IF(ROW(D353)-ROW(C346)-1&lt;=$L$1/2,INDIRECT(CONCATENATE("Teams!F",E353)),""),"")</f>
        <v>SJS</v>
      </c>
      <c r="E353" s="6">
        <f ca="1">IF(LEN(C346)&gt;0,   IF(ROW(E353)-ROW(C346)-1&lt;=$L$1/2,INDIRECT(CONCATENATE("MatchOrdering!",CHAR(96+C346),($L$1 + 1) - (ROW(E353)-ROW(C346)-1) + 3)),""),"")</f>
        <v>6</v>
      </c>
      <c r="F353" s="60">
        <f t="shared" ca="1" si="63"/>
        <v>4</v>
      </c>
      <c r="G353" s="61">
        <f t="shared" ca="1" si="62"/>
        <v>3</v>
      </c>
      <c r="H353" s="49" t="str">
        <f t="shared" ca="1" si="64"/>
        <v>BUF</v>
      </c>
    </row>
    <row r="354" spans="2:8" x14ac:dyDescent="0.25">
      <c r="B354" s="49" t="str">
        <f ca="1">IF(LEN(C346)&gt;0,   IF(ROW(B354)-ROW(C346)-1&lt;=$L$1/2,INDIRECT(CONCATENATE("Teams!F",CELL("contents",INDEX(MatchOrdering!$A$4:$CD$33,ROW(B354)-ROW(C346)-1,MATCH(C346,MatchOrdering!$A$3:$CD$3,0))))),""),"")</f>
        <v>DET</v>
      </c>
      <c r="C354" s="53" t="str">
        <f ca="1">IF(LEN(C346)&gt;0,   IF(LEN(B354) &gt;0,CONCATENATE(B354," vs ",D354),""),"")</f>
        <v>DET vs ARI</v>
      </c>
      <c r="D354" s="49" t="str">
        <f ca="1">IF(LEN(C346)&gt;0,   IF(ROW(D354)-ROW(C346)-1&lt;=$L$1/2,INDIRECT(CONCATENATE("Teams!F",E354)),""),"")</f>
        <v>ARI</v>
      </c>
      <c r="E354" s="6">
        <f ca="1">IF(LEN(C346)&gt;0,   IF(ROW(E354)-ROW(C346)-1&lt;=$L$1/2,INDIRECT(CONCATENATE("MatchOrdering!",CHAR(96+C346),($L$1 + 1) - (ROW(E354)-ROW(C346)-1) + 3)),""),"")</f>
        <v>5</v>
      </c>
      <c r="F354" s="60">
        <f t="shared" ca="1" si="63"/>
        <v>1</v>
      </c>
      <c r="G354" s="61">
        <f t="shared" ca="1" si="62"/>
        <v>4</v>
      </c>
      <c r="H354" s="49" t="str">
        <f t="shared" ca="1" si="64"/>
        <v>ARI</v>
      </c>
    </row>
    <row r="355" spans="2:8" x14ac:dyDescent="0.25">
      <c r="B355" s="49" t="str">
        <f ca="1">IF(LEN(C346)&gt;0,   IF(ROW(B355)-ROW(C346)-1&lt;=$L$1/2,INDIRECT(CONCATENATE("Teams!F",CELL("contents",INDEX(MatchOrdering!$A$4:$CD$33,ROW(B355)-ROW(C346)-1,MATCH(C346,MatchOrdering!$A$3:$CD$3,0))))),""),"")</f>
        <v>FLA</v>
      </c>
      <c r="C355" s="53" t="str">
        <f ca="1">IF(LEN(C346)&gt;0,   IF(LEN(B355) &gt;0,CONCATENATE(B355," vs ",D355),""),"")</f>
        <v>FLA vs LAK</v>
      </c>
      <c r="D355" s="49" t="str">
        <f ca="1">IF(LEN(C346)&gt;0,   IF(ROW(D355)-ROW(C346)-1&lt;=$L$1/2,INDIRECT(CONCATENATE("Teams!F",E355)),""),"")</f>
        <v>LAK</v>
      </c>
      <c r="E355" s="6">
        <f ca="1">IF(LEN(C346)&gt;0,   IF(ROW(E355)-ROW(C346)-1&lt;=$L$1/2,INDIRECT(CONCATENATE("MatchOrdering!",CHAR(96+C346),($L$1 + 1) - (ROW(E355)-ROW(C346)-1) + 3)),""),"")</f>
        <v>4</v>
      </c>
      <c r="F355" s="60">
        <f t="shared" ca="1" si="63"/>
        <v>2</v>
      </c>
      <c r="G355" s="61">
        <f t="shared" ca="1" si="62"/>
        <v>6</v>
      </c>
      <c r="H355" s="49" t="str">
        <f t="shared" ca="1" si="64"/>
        <v>LAK</v>
      </c>
    </row>
    <row r="356" spans="2:8" x14ac:dyDescent="0.25">
      <c r="B356" s="49" t="str">
        <f ca="1">IF(LEN(C346)&gt;0,   IF(ROW(B356)-ROW(C346)-1&lt;=$L$1/2,INDIRECT(CONCATENATE("Teams!F",CELL("contents",INDEX(MatchOrdering!$A$4:$CD$33,ROW(B356)-ROW(C346)-1,MATCH(C346,MatchOrdering!$A$3:$CD$3,0))))),""),"")</f>
        <v>MON</v>
      </c>
      <c r="C356" s="53" t="str">
        <f ca="1">IF(LEN(C346)&gt;0,   IF(LEN(B356) &gt;0,CONCATENATE(B356," vs ",D356),""),"")</f>
        <v>MON vs EDM</v>
      </c>
      <c r="D356" s="49" t="str">
        <f ca="1">IF(LEN(C346)&gt;0,   IF(ROW(D356)-ROW(C346)-1&lt;=$L$1/2,INDIRECT(CONCATENATE("Teams!F",E356)),""),"")</f>
        <v>EDM</v>
      </c>
      <c r="E356" s="6">
        <f ca="1">IF(LEN(C346)&gt;0,   IF(ROW(E356)-ROW(C346)-1&lt;=$L$1/2,INDIRECT(CONCATENATE("MatchOrdering!",CHAR(96+C346),($L$1 + 1) - (ROW(E356)-ROW(C346)-1) + 3)),""),"")</f>
        <v>3</v>
      </c>
      <c r="F356" s="60">
        <f t="shared" ca="1" si="63"/>
        <v>2</v>
      </c>
      <c r="G356" s="61">
        <f t="shared" ca="1" si="62"/>
        <v>3</v>
      </c>
      <c r="H356" s="49" t="str">
        <f t="shared" ca="1" si="64"/>
        <v>EDM</v>
      </c>
    </row>
    <row r="357" spans="2:8" x14ac:dyDescent="0.25">
      <c r="B357" s="49" t="str">
        <f ca="1">IF(LEN(C346)&gt;0,   IF(ROW(B357)-ROW(C346)-1&lt;=$L$1/2,INDIRECT(CONCATENATE("Teams!F",CELL("contents",INDEX(MatchOrdering!$A$4:$CD$33,ROW(B357)-ROW(C346)-1,MATCH(C346,MatchOrdering!$A$3:$CD$3,0))))),""),"")</f>
        <v>OTT</v>
      </c>
      <c r="C357" s="53" t="str">
        <f ca="1">IF(LEN(C346)&gt;0,   IF(LEN(B357) &gt;0,CONCATENATE(B357," vs ",D357),""),"")</f>
        <v>OTT vs CGY</v>
      </c>
      <c r="D357" s="49" t="str">
        <f ca="1">IF(LEN(C346)&gt;0,   IF(ROW(D357)-ROW(C346)-1&lt;=$L$1/2,INDIRECT(CONCATENATE("Teams!F",E357)),""),"")</f>
        <v>CGY</v>
      </c>
      <c r="E357" s="6">
        <f ca="1">IF(LEN(C346)&gt;0,   IF(ROW(E357)-ROW(C346)-1&lt;=$L$1/2,INDIRECT(CONCATENATE("MatchOrdering!",CHAR(96+C346),($L$1 + 1) - (ROW(E357)-ROW(C346)-1) + 3)),""),"")</f>
        <v>2</v>
      </c>
      <c r="F357" s="60">
        <f t="shared" ca="1" si="63"/>
        <v>6</v>
      </c>
      <c r="G357" s="61">
        <f t="shared" ca="1" si="62"/>
        <v>1</v>
      </c>
      <c r="H357" s="49" t="str">
        <f t="shared" ca="1" si="64"/>
        <v>OTT</v>
      </c>
    </row>
    <row r="358" spans="2:8" x14ac:dyDescent="0.25">
      <c r="B358" s="49" t="str">
        <f ca="1">IF(LEN(C346)&gt;0,   IF(ROW(B358)-ROW(C346)-1&lt;=$L$1/2,INDIRECT(CONCATENATE("Teams!F",CELL("contents",INDEX(MatchOrdering!$A$4:$CD$33,ROW(B358)-ROW(C346)-1,MATCH(C346,MatchOrdering!$A$3:$CD$3,0))))),""),"")</f>
        <v>TB</v>
      </c>
      <c r="C358" s="53" t="str">
        <f ca="1">IF(LEN(C346)&gt;0,   IF(LEN(B358) &gt;0,CONCATENATE(B358," vs ",D358),""),"")</f>
        <v>TB vs WAS</v>
      </c>
      <c r="D358" s="49" t="str">
        <f ca="1">IF(LEN(C346)&gt;0,   IF(ROW(D358)-ROW(C346)-1&lt;=$L$1/2,INDIRECT(CONCATENATE("Teams!F",E358)),""),"")</f>
        <v>WAS</v>
      </c>
      <c r="E358" s="6">
        <f ca="1">IF(LEN(C346)&gt;0,   IF(ROW(E358)-ROW(C346)-1&lt;=$L$1/2,INDIRECT(CONCATENATE("MatchOrdering!",CHAR(96+C346),($L$1 + 1) - (ROW(E358)-ROW(C346)-1) + 3)),""),"")</f>
        <v>30</v>
      </c>
      <c r="F358" s="60">
        <f t="shared" ca="1" si="63"/>
        <v>4</v>
      </c>
      <c r="G358" s="61">
        <f t="shared" ca="1" si="62"/>
        <v>3</v>
      </c>
      <c r="H358" s="49" t="str">
        <f t="shared" ca="1" si="64"/>
        <v>TB</v>
      </c>
    </row>
    <row r="359" spans="2:8" x14ac:dyDescent="0.25">
      <c r="B359" s="49" t="str">
        <f ca="1">IF(LEN(C346)&gt;0,   IF(ROW(B359)-ROW(C346)-1&lt;=$L$1/2,INDIRECT(CONCATENATE("Teams!F",CELL("contents",INDEX(MatchOrdering!$A$4:$CD$33,ROW(B359)-ROW(C346)-1,MATCH(C346,MatchOrdering!$A$3:$CD$3,0))))),""),"")</f>
        <v>TOR</v>
      </c>
      <c r="C359" s="53" t="str">
        <f ca="1">IF(LEN(C346)&gt;0,   IF(LEN(B359) &gt;0,CONCATENATE(B359," vs ",D359),""),"")</f>
        <v>TOR vs PIT</v>
      </c>
      <c r="D359" s="49" t="str">
        <f ca="1">IF(LEN(C346)&gt;0,   IF(ROW(D359)-ROW(C346)-1&lt;=$L$1/2,INDIRECT(CONCATENATE("Teams!F",E359)),""),"")</f>
        <v>PIT</v>
      </c>
      <c r="E359" s="6">
        <f ca="1">IF(LEN(C346)&gt;0,   IF(ROW(E359)-ROW(C346)-1&lt;=$L$1/2,INDIRECT(CONCATENATE("MatchOrdering!",CHAR(96+C346),($L$1 + 1) - (ROW(E359)-ROW(C346)-1) + 3)),""),"")</f>
        <v>29</v>
      </c>
      <c r="F359" s="60">
        <f t="shared" ca="1" si="63"/>
        <v>3</v>
      </c>
      <c r="G359" s="61">
        <f t="shared" ca="1" si="62"/>
        <v>0</v>
      </c>
      <c r="H359" s="49" t="str">
        <f t="shared" ca="1" si="64"/>
        <v>TOR</v>
      </c>
    </row>
    <row r="360" spans="2:8" x14ac:dyDescent="0.25">
      <c r="B360" s="49" t="str">
        <f ca="1">IF(LEN(C346)&gt;0,   IF(ROW(B360)-ROW(C346)-1&lt;=$L$1/2,INDIRECT(CONCATENATE("Teams!F",CELL("contents",INDEX(MatchOrdering!$A$4:$CD$33,ROW(B360)-ROW(C346)-1,MATCH(C346,MatchOrdering!$A$3:$CD$3,0))))),""),"")</f>
        <v>CAR</v>
      </c>
      <c r="C360" s="53" t="str">
        <f ca="1">IF(LEN(C346)&gt;0,   IF(LEN(B360) &gt;0,CONCATENATE(B360," vs ",D360),""),"")</f>
        <v>CAR vs PHI</v>
      </c>
      <c r="D360" s="49" t="str">
        <f ca="1">IF(LEN(C346)&gt;0,   IF(ROW(D360)-ROW(C346)-1&lt;=$L$1/2,INDIRECT(CONCATENATE("Teams!F",E360)),""),"")</f>
        <v>PHI</v>
      </c>
      <c r="E360" s="6">
        <f ca="1">IF(LEN(C346)&gt;0,   IF(ROW(E360)-ROW(C346)-1&lt;=$L$1/2,INDIRECT(CONCATENATE("MatchOrdering!",CHAR(96+C346),($L$1 + 1) - (ROW(E360)-ROW(C346)-1) + 3)),""),"")</f>
        <v>28</v>
      </c>
      <c r="F360" s="60">
        <f t="shared" ca="1" si="63"/>
        <v>0</v>
      </c>
      <c r="G360" s="61">
        <f t="shared" ca="1" si="62"/>
        <v>4</v>
      </c>
      <c r="H360" s="49" t="str">
        <f t="shared" ca="1" si="64"/>
        <v>PHI</v>
      </c>
    </row>
    <row r="361" spans="2:8" x14ac:dyDescent="0.25">
      <c r="B361" s="49" t="str">
        <f ca="1">IF(LEN(C346)&gt;0,   IF(ROW(B361)-ROW(C346)-1&lt;=$L$1/2,INDIRECT(CONCATENATE("Teams!F",CELL("contents",INDEX(MatchOrdering!$A$4:$CD$33,ROW(B361)-ROW(C346)-1,MATCH(C346,MatchOrdering!$A$3:$CD$3,0))))),""),"")</f>
        <v>CBJ</v>
      </c>
      <c r="C361" s="53" t="str">
        <f ca="1">IF(LEN(C346)&gt;0,   IF(LEN(B361) &gt;0,CONCATENATE(B361," vs ",D361),""),"")</f>
        <v>CBJ vs NYR</v>
      </c>
      <c r="D361" s="49" t="str">
        <f ca="1">IF(LEN(C346)&gt;0,   IF(ROW(D361)-ROW(C346)-1&lt;=$L$1/2,INDIRECT(CONCATENATE("Teams!F",E361)),""),"")</f>
        <v>NYR</v>
      </c>
      <c r="E361" s="6">
        <f ca="1">IF(LEN(C346)&gt;0,   IF(ROW(E361)-ROW(C346)-1&lt;=$L$1/2,INDIRECT(CONCATENATE("MatchOrdering!",CHAR(96+C346),($L$1 + 1) - (ROW(E361)-ROW(C346)-1) + 3)),""),"")</f>
        <v>27</v>
      </c>
      <c r="F361" s="60">
        <f t="shared" ca="1" si="63"/>
        <v>6</v>
      </c>
      <c r="G361" s="61">
        <f t="shared" ca="1" si="62"/>
        <v>3</v>
      </c>
      <c r="H361" s="49" t="str">
        <f t="shared" ca="1" si="64"/>
        <v>CBJ</v>
      </c>
    </row>
    <row r="362" spans="2:8" ht="15.75" thickBot="1" x14ac:dyDescent="0.3">
      <c r="B362" s="49" t="str">
        <f ca="1">IF(LEN(C346)&gt;0,   IF(ROW(B362)-ROW(C346)-1&lt;=$L$1/2,INDIRECT(CONCATENATE("Teams!F",CELL("contents",INDEX(MatchOrdering!$A$4:$CD$33,ROW(B362)-ROW(C346)-1,MATCH(C346,MatchOrdering!$A$3:$CD$3,0))))),""),"")</f>
        <v>NJD</v>
      </c>
      <c r="C362" s="53" t="str">
        <f ca="1">IF(LEN(C346)&gt;0,   IF(LEN(B362) &gt;0,CONCATENATE(B362," vs ",D362),""),"")</f>
        <v>NJD vs NYI</v>
      </c>
      <c r="D362" s="49" t="str">
        <f ca="1">IF(LEN(C346)&gt;0,   IF(ROW(D362)-ROW(C346)-1&lt;=$L$1/2,INDIRECT(CONCATENATE("Teams!F",E362)),""),"")</f>
        <v>NYI</v>
      </c>
      <c r="E362" s="6">
        <f ca="1">IF(LEN(C346)&gt;0,   IF(ROW(E362)-ROW(C346)-1&lt;=$L$1/2,INDIRECT(CONCATENATE("MatchOrdering!",CHAR(96+C346),($L$1 + 1) - (ROW(E362)-ROW(C346)-1) + 3)),""),"")</f>
        <v>26</v>
      </c>
      <c r="F362" s="62">
        <f t="shared" ca="1" si="63"/>
        <v>0</v>
      </c>
      <c r="G362" s="63">
        <f t="shared" ca="1" si="62"/>
        <v>1</v>
      </c>
      <c r="H362" s="49" t="str">
        <f t="shared" ca="1" si="64"/>
        <v>NYI</v>
      </c>
    </row>
    <row r="364" spans="2:8" ht="18.75" x14ac:dyDescent="0.3">
      <c r="C364" s="51">
        <f>IF(LEN(C346)&lt;1,"",IF(C346+1 &lt; $L$2,C346+1,""))</f>
        <v>21</v>
      </c>
      <c r="D364" s="50"/>
      <c r="E364" s="50"/>
      <c r="F364" s="65" t="str">
        <f>IF(LEN(C364)&gt;0,"Scores","")</f>
        <v>Scores</v>
      </c>
      <c r="G364" s="65"/>
      <c r="H364" s="6"/>
    </row>
    <row r="365" spans="2:8" ht="16.5" thickBot="1" x14ac:dyDescent="0.3">
      <c r="B365" s="48" t="str">
        <f>IF(LEN(C364)&gt;0,"-","")</f>
        <v>-</v>
      </c>
      <c r="C365" s="52" t="str">
        <f>IF(LEN(C364)&gt;0,"Away          -          Home","")</f>
        <v>Away          -          Home</v>
      </c>
      <c r="D365" s="48" t="str">
        <f>IF(LEN(C364)&gt;0,"-","")</f>
        <v>-</v>
      </c>
      <c r="E365" s="6" t="str">
        <f>IF(LEN(C364)&gt;0,"-","")</f>
        <v>-</v>
      </c>
      <c r="F365" s="48" t="str">
        <f>IF(LEN(F364)&gt;0,"H","")</f>
        <v>H</v>
      </c>
      <c r="G365" s="48" t="str">
        <f>IF(LEN(F364)&gt;0,"A","")</f>
        <v>A</v>
      </c>
      <c r="H365" s="49" t="s">
        <v>267</v>
      </c>
    </row>
    <row r="366" spans="2:8" x14ac:dyDescent="0.25">
      <c r="B366" s="49" t="str">
        <f ca="1">IF(LEN(C364)&gt;0,   IF(ROW(B366)-ROW(C364)-1&lt;=$L$1/2,INDIRECT(CONCATENATE("Teams!F",CELL("contents",INDEX(MatchOrdering!$A$4:$CD$33,ROW(B366)-ROW(C364)-1,MATCH(C364,MatchOrdering!$A$3:$CD$3,0))))),""),"")</f>
        <v>ANA</v>
      </c>
      <c r="C366" s="53" t="str">
        <f ca="1">IF(LEN(C364)&gt;0,   IF(LEN(B366) &gt;0,CONCATENATE(B366," vs ",D366),""),"")</f>
        <v>ANA vs DAL</v>
      </c>
      <c r="D366" s="49" t="str">
        <f ca="1">IF(LEN(C364)&gt;0,   IF(ROW(D366)-ROW(C364)-1&lt;=$L$1/2,INDIRECT(CONCATENATE("Teams!F",E366)),""),"")</f>
        <v>DAL</v>
      </c>
      <c r="E366" s="6">
        <f ca="1">IF(LEN(C364)&gt;0,   IF(ROW(E366)-ROW(C364)-1&lt;=$L$1/2,INDIRECT(CONCATENATE("MatchOrdering!",CHAR(96+C364),($L$1 + 1) - (ROW(E366)-ROW(C364)-1) + 3)),""),"")</f>
        <v>10</v>
      </c>
      <c r="F366" s="58">
        <f ca="1">ROUNDDOWN(RANDBETWEEN(0,6),0)</f>
        <v>6</v>
      </c>
      <c r="G366" s="59">
        <f t="shared" ref="G366:G380" ca="1" si="65">ROUNDDOWN(RANDBETWEEN(0,6),0)</f>
        <v>1</v>
      </c>
      <c r="H366" s="49" t="str">
        <f ca="1">IF(OR(B366 = "BYESLOT",D366 = "BYESLOT"),"BYE", IF(AND(LEN(F366)&gt;0,LEN(G366)&gt;0),IF(F366=G366,"*TIE*",IF(F366&gt;G366,B366,D366)),""))</f>
        <v>ANA</v>
      </c>
    </row>
    <row r="367" spans="2:8" x14ac:dyDescent="0.25">
      <c r="B367" s="49" t="str">
        <f ca="1">IF(LEN(C364)&gt;0,   IF(ROW(B367)-ROW(C364)-1&lt;=$L$1/2,INDIRECT(CONCATENATE("Teams!F",CELL("contents",INDEX(MatchOrdering!$A$4:$CD$33,ROW(B367)-ROW(C364)-1,MATCH(C364,MatchOrdering!$A$3:$CD$3,0))))),""),"")</f>
        <v>MIN</v>
      </c>
      <c r="C367" s="53" t="str">
        <f ca="1">IF(LEN(C364)&gt;0,   IF(LEN(B367) &gt;0,CONCATENATE(B367," vs ",D367),""),"")</f>
        <v>MIN vs COL</v>
      </c>
      <c r="D367" s="49" t="str">
        <f ca="1">IF(LEN(C364)&gt;0,   IF(ROW(D367)-ROW(C364)-1&lt;=$L$1/2,INDIRECT(CONCATENATE("Teams!F",E367)),""),"")</f>
        <v>COL</v>
      </c>
      <c r="E367" s="6">
        <f ca="1">IF(LEN(C364)&gt;0,   IF(ROW(E367)-ROW(C364)-1&lt;=$L$1/2,INDIRECT(CONCATENATE("MatchOrdering!",CHAR(96+C364),($L$1 + 1) - (ROW(E367)-ROW(C364)-1) + 3)),""),"")</f>
        <v>9</v>
      </c>
      <c r="F367" s="60">
        <f t="shared" ref="F367:F380" ca="1" si="66">ROUNDDOWN(RANDBETWEEN(0,6),0)</f>
        <v>3</v>
      </c>
      <c r="G367" s="61">
        <f t="shared" ca="1" si="65"/>
        <v>0</v>
      </c>
      <c r="H367" s="49" t="str">
        <f t="shared" ref="H367:H380" ca="1" si="67">IF(OR(B367 = "BYESLOT",D367 = "BYESLOT"),"BYE", IF(AND(LEN(F367)&gt;0,LEN(G367)&gt;0),IF(F367=G367,"*TIE*",IF(F367&gt;G367,B367,D367)),""))</f>
        <v>MIN</v>
      </c>
    </row>
    <row r="368" spans="2:8" x14ac:dyDescent="0.25">
      <c r="B368" s="49" t="str">
        <f ca="1">IF(LEN(C364)&gt;0,   IF(ROW(B368)-ROW(C364)-1&lt;=$L$1/2,INDIRECT(CONCATENATE("Teams!F",CELL("contents",INDEX(MatchOrdering!$A$4:$CD$33,ROW(B368)-ROW(C364)-1,MATCH(C364,MatchOrdering!$A$3:$CD$3,0))))),""),"")</f>
        <v>NAS</v>
      </c>
      <c r="C368" s="53" t="str">
        <f ca="1">IF(LEN(C364)&gt;0,   IF(LEN(B368) &gt;0,CONCATENATE(B368," vs ",D368),""),"")</f>
        <v>NAS vs CHI</v>
      </c>
      <c r="D368" s="49" t="str">
        <f ca="1">IF(LEN(C364)&gt;0,   IF(ROW(D368)-ROW(C364)-1&lt;=$L$1/2,INDIRECT(CONCATENATE("Teams!F",E368)),""),"")</f>
        <v>CHI</v>
      </c>
      <c r="E368" s="6">
        <f ca="1">IF(LEN(C364)&gt;0,   IF(ROW(E368)-ROW(C364)-1&lt;=$L$1/2,INDIRECT(CONCATENATE("MatchOrdering!",CHAR(96+C364),($L$1 + 1) - (ROW(E368)-ROW(C364)-1) + 3)),""),"")</f>
        <v>8</v>
      </c>
      <c r="F368" s="60">
        <f t="shared" ca="1" si="66"/>
        <v>4</v>
      </c>
      <c r="G368" s="61">
        <f t="shared" ca="1" si="65"/>
        <v>6</v>
      </c>
      <c r="H368" s="49" t="str">
        <f t="shared" ca="1" si="67"/>
        <v>CHI</v>
      </c>
    </row>
    <row r="369" spans="2:8" x14ac:dyDescent="0.25">
      <c r="B369" s="49" t="str">
        <f ca="1">IF(LEN(C364)&gt;0,   IF(ROW(B369)-ROW(C364)-1&lt;=$L$1/2,INDIRECT(CONCATENATE("Teams!F",CELL("contents",INDEX(MatchOrdering!$A$4:$CD$33,ROW(B369)-ROW(C364)-1,MATCH(C364,MatchOrdering!$A$3:$CD$3,0))))),""),"")</f>
        <v>STL</v>
      </c>
      <c r="C369" s="53" t="str">
        <f ca="1">IF(LEN(C364)&gt;0,   IF(LEN(B369) &gt;0,CONCATENATE(B369," vs ",D369),""),"")</f>
        <v>STL vs VAN</v>
      </c>
      <c r="D369" s="49" t="str">
        <f ca="1">IF(LEN(C364)&gt;0,   IF(ROW(D369)-ROW(C364)-1&lt;=$L$1/2,INDIRECT(CONCATENATE("Teams!F",E369)),""),"")</f>
        <v>VAN</v>
      </c>
      <c r="E369" s="6">
        <f ca="1">IF(LEN(C364)&gt;0,   IF(ROW(E369)-ROW(C364)-1&lt;=$L$1/2,INDIRECT(CONCATENATE("MatchOrdering!",CHAR(96+C364),($L$1 + 1) - (ROW(E369)-ROW(C364)-1) + 3)),""),"")</f>
        <v>7</v>
      </c>
      <c r="F369" s="60">
        <f t="shared" ca="1" si="66"/>
        <v>0</v>
      </c>
      <c r="G369" s="61">
        <f t="shared" ca="1" si="65"/>
        <v>5</v>
      </c>
      <c r="H369" s="49" t="str">
        <f t="shared" ca="1" si="67"/>
        <v>VAN</v>
      </c>
    </row>
    <row r="370" spans="2:8" x14ac:dyDescent="0.25">
      <c r="B370" s="49" t="str">
        <f ca="1">IF(LEN(C364)&gt;0,   IF(ROW(B370)-ROW(C364)-1&lt;=$L$1/2,INDIRECT(CONCATENATE("Teams!F",CELL("contents",INDEX(MatchOrdering!$A$4:$CD$33,ROW(B370)-ROW(C364)-1,MATCH(C364,MatchOrdering!$A$3:$CD$3,0))))),""),"")</f>
        <v>WIN</v>
      </c>
      <c r="C370" s="53" t="str">
        <f ca="1">IF(LEN(C364)&gt;0,   IF(LEN(B370) &gt;0,CONCATENATE(B370," vs ",D370),""),"")</f>
        <v>WIN vs SJS</v>
      </c>
      <c r="D370" s="49" t="str">
        <f ca="1">IF(LEN(C364)&gt;0,   IF(ROW(D370)-ROW(C364)-1&lt;=$L$1/2,INDIRECT(CONCATENATE("Teams!F",E370)),""),"")</f>
        <v>SJS</v>
      </c>
      <c r="E370" s="6">
        <f ca="1">IF(LEN(C364)&gt;0,   IF(ROW(E370)-ROW(C364)-1&lt;=$L$1/2,INDIRECT(CONCATENATE("MatchOrdering!",CHAR(96+C364),($L$1 + 1) - (ROW(E370)-ROW(C364)-1) + 3)),""),"")</f>
        <v>6</v>
      </c>
      <c r="F370" s="60">
        <f t="shared" ca="1" si="66"/>
        <v>5</v>
      </c>
      <c r="G370" s="61">
        <f t="shared" ca="1" si="65"/>
        <v>5</v>
      </c>
      <c r="H370" s="49" t="str">
        <f t="shared" ca="1" si="67"/>
        <v>*TIE*</v>
      </c>
    </row>
    <row r="371" spans="2:8" x14ac:dyDescent="0.25">
      <c r="B371" s="49" t="str">
        <f ca="1">IF(LEN(C364)&gt;0,   IF(ROW(B371)-ROW(C364)-1&lt;=$L$1/2,INDIRECT(CONCATENATE("Teams!F",CELL("contents",INDEX(MatchOrdering!$A$4:$CD$33,ROW(B371)-ROW(C364)-1,MATCH(C364,MatchOrdering!$A$3:$CD$3,0))))),""),"")</f>
        <v>BOS</v>
      </c>
      <c r="C371" s="53" t="str">
        <f ca="1">IF(LEN(C364)&gt;0,   IF(LEN(B371) &gt;0,CONCATENATE(B371," vs ",D371),""),"")</f>
        <v>BOS vs ARI</v>
      </c>
      <c r="D371" s="49" t="str">
        <f ca="1">IF(LEN(C364)&gt;0,   IF(ROW(D371)-ROW(C364)-1&lt;=$L$1/2,INDIRECT(CONCATENATE("Teams!F",E371)),""),"")</f>
        <v>ARI</v>
      </c>
      <c r="E371" s="6">
        <f ca="1">IF(LEN(C364)&gt;0,   IF(ROW(E371)-ROW(C364)-1&lt;=$L$1/2,INDIRECT(CONCATENATE("MatchOrdering!",CHAR(96+C364),($L$1 + 1) - (ROW(E371)-ROW(C364)-1) + 3)),""),"")</f>
        <v>5</v>
      </c>
      <c r="F371" s="60">
        <f t="shared" ca="1" si="66"/>
        <v>2</v>
      </c>
      <c r="G371" s="61">
        <f t="shared" ca="1" si="65"/>
        <v>1</v>
      </c>
      <c r="H371" s="49" t="str">
        <f t="shared" ca="1" si="67"/>
        <v>BOS</v>
      </c>
    </row>
    <row r="372" spans="2:8" x14ac:dyDescent="0.25">
      <c r="B372" s="49" t="str">
        <f ca="1">IF(LEN(C364)&gt;0,   IF(ROW(B372)-ROW(C364)-1&lt;=$L$1/2,INDIRECT(CONCATENATE("Teams!F",CELL("contents",INDEX(MatchOrdering!$A$4:$CD$33,ROW(B372)-ROW(C364)-1,MATCH(C364,MatchOrdering!$A$3:$CD$3,0))))),""),"")</f>
        <v>BUF</v>
      </c>
      <c r="C372" s="53" t="str">
        <f ca="1">IF(LEN(C364)&gt;0,   IF(LEN(B372) &gt;0,CONCATENATE(B372," vs ",D372),""),"")</f>
        <v>BUF vs LAK</v>
      </c>
      <c r="D372" s="49" t="str">
        <f ca="1">IF(LEN(C364)&gt;0,   IF(ROW(D372)-ROW(C364)-1&lt;=$L$1/2,INDIRECT(CONCATENATE("Teams!F",E372)),""),"")</f>
        <v>LAK</v>
      </c>
      <c r="E372" s="6">
        <f ca="1">IF(LEN(C364)&gt;0,   IF(ROW(E372)-ROW(C364)-1&lt;=$L$1/2,INDIRECT(CONCATENATE("MatchOrdering!",CHAR(96+C364),($L$1 + 1) - (ROW(E372)-ROW(C364)-1) + 3)),""),"")</f>
        <v>4</v>
      </c>
      <c r="F372" s="60">
        <f t="shared" ca="1" si="66"/>
        <v>2</v>
      </c>
      <c r="G372" s="61">
        <f t="shared" ca="1" si="65"/>
        <v>1</v>
      </c>
      <c r="H372" s="49" t="str">
        <f t="shared" ca="1" si="67"/>
        <v>BUF</v>
      </c>
    </row>
    <row r="373" spans="2:8" x14ac:dyDescent="0.25">
      <c r="B373" s="49" t="str">
        <f ca="1">IF(LEN(C364)&gt;0,   IF(ROW(B373)-ROW(C364)-1&lt;=$L$1/2,INDIRECT(CONCATENATE("Teams!F",CELL("contents",INDEX(MatchOrdering!$A$4:$CD$33,ROW(B373)-ROW(C364)-1,MATCH(C364,MatchOrdering!$A$3:$CD$3,0))))),""),"")</f>
        <v>DET</v>
      </c>
      <c r="C373" s="53" t="str">
        <f ca="1">IF(LEN(C364)&gt;0,   IF(LEN(B373) &gt;0,CONCATENATE(B373," vs ",D373),""),"")</f>
        <v>DET vs EDM</v>
      </c>
      <c r="D373" s="49" t="str">
        <f ca="1">IF(LEN(C364)&gt;0,   IF(ROW(D373)-ROW(C364)-1&lt;=$L$1/2,INDIRECT(CONCATENATE("Teams!F",E373)),""),"")</f>
        <v>EDM</v>
      </c>
      <c r="E373" s="6">
        <f ca="1">IF(LEN(C364)&gt;0,   IF(ROW(E373)-ROW(C364)-1&lt;=$L$1/2,INDIRECT(CONCATENATE("MatchOrdering!",CHAR(96+C364),($L$1 + 1) - (ROW(E373)-ROW(C364)-1) + 3)),""),"")</f>
        <v>3</v>
      </c>
      <c r="F373" s="60">
        <f t="shared" ca="1" si="66"/>
        <v>6</v>
      </c>
      <c r="G373" s="61">
        <f t="shared" ca="1" si="65"/>
        <v>0</v>
      </c>
      <c r="H373" s="49" t="str">
        <f t="shared" ca="1" si="67"/>
        <v>DET</v>
      </c>
    </row>
    <row r="374" spans="2:8" x14ac:dyDescent="0.25">
      <c r="B374" s="49" t="str">
        <f ca="1">IF(LEN(C364)&gt;0,   IF(ROW(B374)-ROW(C364)-1&lt;=$L$1/2,INDIRECT(CONCATENATE("Teams!F",CELL("contents",INDEX(MatchOrdering!$A$4:$CD$33,ROW(B374)-ROW(C364)-1,MATCH(C364,MatchOrdering!$A$3:$CD$3,0))))),""),"")</f>
        <v>FLA</v>
      </c>
      <c r="C374" s="53" t="str">
        <f ca="1">IF(LEN(C364)&gt;0,   IF(LEN(B374) &gt;0,CONCATENATE(B374," vs ",D374),""),"")</f>
        <v>FLA vs CGY</v>
      </c>
      <c r="D374" s="49" t="str">
        <f ca="1">IF(LEN(C364)&gt;0,   IF(ROW(D374)-ROW(C364)-1&lt;=$L$1/2,INDIRECT(CONCATENATE("Teams!F",E374)),""),"")</f>
        <v>CGY</v>
      </c>
      <c r="E374" s="6">
        <f ca="1">IF(LEN(C364)&gt;0,   IF(ROW(E374)-ROW(C364)-1&lt;=$L$1/2,INDIRECT(CONCATENATE("MatchOrdering!",CHAR(96+C364),($L$1 + 1) - (ROW(E374)-ROW(C364)-1) + 3)),""),"")</f>
        <v>2</v>
      </c>
      <c r="F374" s="60">
        <f t="shared" ca="1" si="66"/>
        <v>4</v>
      </c>
      <c r="G374" s="61">
        <f t="shared" ca="1" si="65"/>
        <v>1</v>
      </c>
      <c r="H374" s="49" t="str">
        <f t="shared" ca="1" si="67"/>
        <v>FLA</v>
      </c>
    </row>
    <row r="375" spans="2:8" x14ac:dyDescent="0.25">
      <c r="B375" s="49" t="str">
        <f ca="1">IF(LEN(C364)&gt;0,   IF(ROW(B375)-ROW(C364)-1&lt;=$L$1/2,INDIRECT(CONCATENATE("Teams!F",CELL("contents",INDEX(MatchOrdering!$A$4:$CD$33,ROW(B375)-ROW(C364)-1,MATCH(C364,MatchOrdering!$A$3:$CD$3,0))))),""),"")</f>
        <v>MON</v>
      </c>
      <c r="C375" s="53" t="str">
        <f ca="1">IF(LEN(C364)&gt;0,   IF(LEN(B375) &gt;0,CONCATENATE(B375," vs ",D375),""),"")</f>
        <v>MON vs WAS</v>
      </c>
      <c r="D375" s="49" t="str">
        <f ca="1">IF(LEN(C364)&gt;0,   IF(ROW(D375)-ROW(C364)-1&lt;=$L$1/2,INDIRECT(CONCATENATE("Teams!F",E375)),""),"")</f>
        <v>WAS</v>
      </c>
      <c r="E375" s="6">
        <f ca="1">IF(LEN(C364)&gt;0,   IF(ROW(E375)-ROW(C364)-1&lt;=$L$1/2,INDIRECT(CONCATENATE("MatchOrdering!",CHAR(96+C364),($L$1 + 1) - (ROW(E375)-ROW(C364)-1) + 3)),""),"")</f>
        <v>30</v>
      </c>
      <c r="F375" s="60">
        <f t="shared" ca="1" si="66"/>
        <v>1</v>
      </c>
      <c r="G375" s="61">
        <f t="shared" ca="1" si="65"/>
        <v>3</v>
      </c>
      <c r="H375" s="49" t="str">
        <f t="shared" ca="1" si="67"/>
        <v>WAS</v>
      </c>
    </row>
    <row r="376" spans="2:8" x14ac:dyDescent="0.25">
      <c r="B376" s="49" t="str">
        <f ca="1">IF(LEN(C364)&gt;0,   IF(ROW(B376)-ROW(C364)-1&lt;=$L$1/2,INDIRECT(CONCATENATE("Teams!F",CELL("contents",INDEX(MatchOrdering!$A$4:$CD$33,ROW(B376)-ROW(C364)-1,MATCH(C364,MatchOrdering!$A$3:$CD$3,0))))),""),"")</f>
        <v>OTT</v>
      </c>
      <c r="C376" s="53" t="str">
        <f ca="1">IF(LEN(C364)&gt;0,   IF(LEN(B376) &gt;0,CONCATENATE(B376," vs ",D376),""),"")</f>
        <v>OTT vs PIT</v>
      </c>
      <c r="D376" s="49" t="str">
        <f ca="1">IF(LEN(C364)&gt;0,   IF(ROW(D376)-ROW(C364)-1&lt;=$L$1/2,INDIRECT(CONCATENATE("Teams!F",E376)),""),"")</f>
        <v>PIT</v>
      </c>
      <c r="E376" s="6">
        <f ca="1">IF(LEN(C364)&gt;0,   IF(ROW(E376)-ROW(C364)-1&lt;=$L$1/2,INDIRECT(CONCATENATE("MatchOrdering!",CHAR(96+C364),($L$1 + 1) - (ROW(E376)-ROW(C364)-1) + 3)),""),"")</f>
        <v>29</v>
      </c>
      <c r="F376" s="60">
        <f t="shared" ca="1" si="66"/>
        <v>2</v>
      </c>
      <c r="G376" s="61">
        <f t="shared" ca="1" si="65"/>
        <v>5</v>
      </c>
      <c r="H376" s="49" t="str">
        <f t="shared" ca="1" si="67"/>
        <v>PIT</v>
      </c>
    </row>
    <row r="377" spans="2:8" x14ac:dyDescent="0.25">
      <c r="B377" s="49" t="str">
        <f ca="1">IF(LEN(C364)&gt;0,   IF(ROW(B377)-ROW(C364)-1&lt;=$L$1/2,INDIRECT(CONCATENATE("Teams!F",CELL("contents",INDEX(MatchOrdering!$A$4:$CD$33,ROW(B377)-ROW(C364)-1,MATCH(C364,MatchOrdering!$A$3:$CD$3,0))))),""),"")</f>
        <v>TB</v>
      </c>
      <c r="C377" s="53" t="str">
        <f ca="1">IF(LEN(C364)&gt;0,   IF(LEN(B377) &gt;0,CONCATENATE(B377," vs ",D377),""),"")</f>
        <v>TB vs PHI</v>
      </c>
      <c r="D377" s="49" t="str">
        <f ca="1">IF(LEN(C364)&gt;0,   IF(ROW(D377)-ROW(C364)-1&lt;=$L$1/2,INDIRECT(CONCATENATE("Teams!F",E377)),""),"")</f>
        <v>PHI</v>
      </c>
      <c r="E377" s="6">
        <f ca="1">IF(LEN(C364)&gt;0,   IF(ROW(E377)-ROW(C364)-1&lt;=$L$1/2,INDIRECT(CONCATENATE("MatchOrdering!",CHAR(96+C364),($L$1 + 1) - (ROW(E377)-ROW(C364)-1) + 3)),""),"")</f>
        <v>28</v>
      </c>
      <c r="F377" s="60">
        <f t="shared" ca="1" si="66"/>
        <v>6</v>
      </c>
      <c r="G377" s="61">
        <f t="shared" ca="1" si="65"/>
        <v>5</v>
      </c>
      <c r="H377" s="49" t="str">
        <f t="shared" ca="1" si="67"/>
        <v>TB</v>
      </c>
    </row>
    <row r="378" spans="2:8" x14ac:dyDescent="0.25">
      <c r="B378" s="49" t="str">
        <f ca="1">IF(LEN(C364)&gt;0,   IF(ROW(B378)-ROW(C364)-1&lt;=$L$1/2,INDIRECT(CONCATENATE("Teams!F",CELL("contents",INDEX(MatchOrdering!$A$4:$CD$33,ROW(B378)-ROW(C364)-1,MATCH(C364,MatchOrdering!$A$3:$CD$3,0))))),""),"")</f>
        <v>TOR</v>
      </c>
      <c r="C378" s="53" t="str">
        <f ca="1">IF(LEN(C364)&gt;0,   IF(LEN(B378) &gt;0,CONCATENATE(B378," vs ",D378),""),"")</f>
        <v>TOR vs NYR</v>
      </c>
      <c r="D378" s="49" t="str">
        <f ca="1">IF(LEN(C364)&gt;0,   IF(ROW(D378)-ROW(C364)-1&lt;=$L$1/2,INDIRECT(CONCATENATE("Teams!F",E378)),""),"")</f>
        <v>NYR</v>
      </c>
      <c r="E378" s="6">
        <f ca="1">IF(LEN(C364)&gt;0,   IF(ROW(E378)-ROW(C364)-1&lt;=$L$1/2,INDIRECT(CONCATENATE("MatchOrdering!",CHAR(96+C364),($L$1 + 1) - (ROW(E378)-ROW(C364)-1) + 3)),""),"")</f>
        <v>27</v>
      </c>
      <c r="F378" s="60">
        <f t="shared" ca="1" si="66"/>
        <v>6</v>
      </c>
      <c r="G378" s="61">
        <f t="shared" ca="1" si="65"/>
        <v>3</v>
      </c>
      <c r="H378" s="49" t="str">
        <f t="shared" ca="1" si="67"/>
        <v>TOR</v>
      </c>
    </row>
    <row r="379" spans="2:8" x14ac:dyDescent="0.25">
      <c r="B379" s="49" t="str">
        <f ca="1">IF(LEN(C364)&gt;0,   IF(ROW(B379)-ROW(C364)-1&lt;=$L$1/2,INDIRECT(CONCATENATE("Teams!F",CELL("contents",INDEX(MatchOrdering!$A$4:$CD$33,ROW(B379)-ROW(C364)-1,MATCH(C364,MatchOrdering!$A$3:$CD$3,0))))),""),"")</f>
        <v>CAR</v>
      </c>
      <c r="C379" s="53" t="str">
        <f ca="1">IF(LEN(C364)&gt;0,   IF(LEN(B379) &gt;0,CONCATENATE(B379," vs ",D379),""),"")</f>
        <v>CAR vs NYI</v>
      </c>
      <c r="D379" s="49" t="str">
        <f ca="1">IF(LEN(C364)&gt;0,   IF(ROW(D379)-ROW(C364)-1&lt;=$L$1/2,INDIRECT(CONCATENATE("Teams!F",E379)),""),"")</f>
        <v>NYI</v>
      </c>
      <c r="E379" s="6">
        <f ca="1">IF(LEN(C364)&gt;0,   IF(ROW(E379)-ROW(C364)-1&lt;=$L$1/2,INDIRECT(CONCATENATE("MatchOrdering!",CHAR(96+C364),($L$1 + 1) - (ROW(E379)-ROW(C364)-1) + 3)),""),"")</f>
        <v>26</v>
      </c>
      <c r="F379" s="60">
        <f t="shared" ca="1" si="66"/>
        <v>0</v>
      </c>
      <c r="G379" s="61">
        <f t="shared" ca="1" si="65"/>
        <v>5</v>
      </c>
      <c r="H379" s="49" t="str">
        <f t="shared" ca="1" si="67"/>
        <v>NYI</v>
      </c>
    </row>
    <row r="380" spans="2:8" ht="15.75" thickBot="1" x14ac:dyDescent="0.3">
      <c r="B380" s="49" t="str">
        <f ca="1">IF(LEN(C364)&gt;0,   IF(ROW(B380)-ROW(C364)-1&lt;=$L$1/2,INDIRECT(CONCATENATE("Teams!F",CELL("contents",INDEX(MatchOrdering!$A$4:$CD$33,ROW(B380)-ROW(C364)-1,MATCH(C364,MatchOrdering!$A$3:$CD$3,0))))),""),"")</f>
        <v>CBJ</v>
      </c>
      <c r="C380" s="53" t="str">
        <f ca="1">IF(LEN(C364)&gt;0,   IF(LEN(B380) &gt;0,CONCATENATE(B380," vs ",D380),""),"")</f>
        <v>CBJ vs NJD</v>
      </c>
      <c r="D380" s="49" t="str">
        <f ca="1">IF(LEN(C364)&gt;0,   IF(ROW(D380)-ROW(C364)-1&lt;=$L$1/2,INDIRECT(CONCATENATE("Teams!F",E380)),""),"")</f>
        <v>NJD</v>
      </c>
      <c r="E380" s="6">
        <f ca="1">IF(LEN(C364)&gt;0,   IF(ROW(E380)-ROW(C364)-1&lt;=$L$1/2,INDIRECT(CONCATENATE("MatchOrdering!",CHAR(96+C364),($L$1 + 1) - (ROW(E380)-ROW(C364)-1) + 3)),""),"")</f>
        <v>25</v>
      </c>
      <c r="F380" s="62">
        <f t="shared" ca="1" si="66"/>
        <v>6</v>
      </c>
      <c r="G380" s="63">
        <f t="shared" ca="1" si="65"/>
        <v>5</v>
      </c>
      <c r="H380" s="49" t="str">
        <f t="shared" ca="1" si="67"/>
        <v>CBJ</v>
      </c>
    </row>
    <row r="382" spans="2:8" ht="18.75" x14ac:dyDescent="0.3">
      <c r="C382" s="51">
        <f>IF(LEN(C364)&lt;1,"",IF(C364+1 &lt; $L$2,C364+1,""))</f>
        <v>22</v>
      </c>
      <c r="D382" s="50"/>
      <c r="E382" s="50"/>
      <c r="F382" s="65" t="str">
        <f>IF(LEN(C382)&gt;0,"Scores","")</f>
        <v>Scores</v>
      </c>
      <c r="G382" s="65"/>
      <c r="H382" s="6"/>
    </row>
    <row r="383" spans="2:8" ht="16.5" thickBot="1" x14ac:dyDescent="0.3">
      <c r="B383" s="48" t="str">
        <f>IF(LEN(C382)&gt;0,"-","")</f>
        <v>-</v>
      </c>
      <c r="C383" s="52" t="str">
        <f>IF(LEN(C382)&gt;0,"Away          -          Home","")</f>
        <v>Away          -          Home</v>
      </c>
      <c r="D383" s="48" t="str">
        <f>IF(LEN(C382)&gt;0,"-","")</f>
        <v>-</v>
      </c>
      <c r="E383" s="6" t="str">
        <f>IF(LEN(C382)&gt;0,"-","")</f>
        <v>-</v>
      </c>
      <c r="F383" s="48" t="str">
        <f>IF(LEN(F382)&gt;0,"H","")</f>
        <v>H</v>
      </c>
      <c r="G383" s="48" t="str">
        <f>IF(LEN(F382)&gt;0,"A","")</f>
        <v>A</v>
      </c>
      <c r="H383" s="49" t="s">
        <v>267</v>
      </c>
    </row>
    <row r="384" spans="2:8" x14ac:dyDescent="0.25">
      <c r="B384" s="49" t="str">
        <f ca="1">IF(LEN(C382)&gt;0,   IF(ROW(B384)-ROW(C382)-1&lt;=$L$1/2,INDIRECT(CONCATENATE("Teams!F",CELL("contents",INDEX(MatchOrdering!$A$4:$CD$33,ROW(B384)-ROW(C382)-1,MATCH(C382,MatchOrdering!$A$3:$CD$3,0))))),""),"")</f>
        <v>ANA</v>
      </c>
      <c r="C384" s="53" t="str">
        <f ca="1">IF(LEN(C382)&gt;0,   IF(LEN(B384) &gt;0,CONCATENATE(B384," vs ",D384),""),"")</f>
        <v>ANA vs COL</v>
      </c>
      <c r="D384" s="49" t="str">
        <f ca="1">IF(LEN(C382)&gt;0,   IF(ROW(D384)-ROW(C382)-1&lt;=$L$1/2,INDIRECT(CONCATENATE("Teams!F",E384)),""),"")</f>
        <v>COL</v>
      </c>
      <c r="E384" s="6">
        <f ca="1">IF(LEN(C382)&gt;0,   IF(ROW(E384)-ROW(C382)-1&lt;=$L$1/2,INDIRECT(CONCATENATE("MatchOrdering!",CHAR(96+C382),($L$1 + 1) - (ROW(E384)-ROW(C382)-1) + 3)),""),"")</f>
        <v>9</v>
      </c>
      <c r="F384" s="58">
        <f ca="1">ROUNDDOWN(RANDBETWEEN(0,6),0)</f>
        <v>6</v>
      </c>
      <c r="G384" s="59">
        <f t="shared" ref="G384:G398" ca="1" si="68">ROUNDDOWN(RANDBETWEEN(0,6),0)</f>
        <v>3</v>
      </c>
      <c r="H384" s="49" t="str">
        <f ca="1">IF(OR(B384 = "BYESLOT",D384 = "BYESLOT"),"BYE", IF(AND(LEN(F384)&gt;0,LEN(G384)&gt;0),IF(F384=G384,"*TIE*",IF(F384&gt;G384,B384,D384)),""))</f>
        <v>ANA</v>
      </c>
    </row>
    <row r="385" spans="2:8" x14ac:dyDescent="0.25">
      <c r="B385" s="49" t="str">
        <f ca="1">IF(LEN(C382)&gt;0,   IF(ROW(B385)-ROW(C382)-1&lt;=$L$1/2,INDIRECT(CONCATENATE("Teams!F",CELL("contents",INDEX(MatchOrdering!$A$4:$CD$33,ROW(B385)-ROW(C382)-1,MATCH(C382,MatchOrdering!$A$3:$CD$3,0))))),""),"")</f>
        <v>DAL</v>
      </c>
      <c r="C385" s="53" t="str">
        <f ca="1">IF(LEN(C382)&gt;0,   IF(LEN(B385) &gt;0,CONCATENATE(B385," vs ",D385),""),"")</f>
        <v>DAL vs CHI</v>
      </c>
      <c r="D385" s="49" t="str">
        <f ca="1">IF(LEN(C382)&gt;0,   IF(ROW(D385)-ROW(C382)-1&lt;=$L$1/2,INDIRECT(CONCATENATE("Teams!F",E385)),""),"")</f>
        <v>CHI</v>
      </c>
      <c r="E385" s="6">
        <f ca="1">IF(LEN(C382)&gt;0,   IF(ROW(E385)-ROW(C382)-1&lt;=$L$1/2,INDIRECT(CONCATENATE("MatchOrdering!",CHAR(96+C382),($L$1 + 1) - (ROW(E385)-ROW(C382)-1) + 3)),""),"")</f>
        <v>8</v>
      </c>
      <c r="F385" s="60">
        <f t="shared" ref="F385:F398" ca="1" si="69">ROUNDDOWN(RANDBETWEEN(0,6),0)</f>
        <v>0</v>
      </c>
      <c r="G385" s="61">
        <f t="shared" ca="1" si="68"/>
        <v>4</v>
      </c>
      <c r="H385" s="49" t="str">
        <f t="shared" ref="H385:H398" ca="1" si="70">IF(OR(B385 = "BYESLOT",D385 = "BYESLOT"),"BYE", IF(AND(LEN(F385)&gt;0,LEN(G385)&gt;0),IF(F385=G385,"*TIE*",IF(F385&gt;G385,B385,D385)),""))</f>
        <v>CHI</v>
      </c>
    </row>
    <row r="386" spans="2:8" x14ac:dyDescent="0.25">
      <c r="B386" s="49" t="str">
        <f ca="1">IF(LEN(C382)&gt;0,   IF(ROW(B386)-ROW(C382)-1&lt;=$L$1/2,INDIRECT(CONCATENATE("Teams!F",CELL("contents",INDEX(MatchOrdering!$A$4:$CD$33,ROW(B386)-ROW(C382)-1,MATCH(C382,MatchOrdering!$A$3:$CD$3,0))))),""),"")</f>
        <v>MIN</v>
      </c>
      <c r="C386" s="53" t="str">
        <f ca="1">IF(LEN(C382)&gt;0,   IF(LEN(B386) &gt;0,CONCATENATE(B386," vs ",D386),""),"")</f>
        <v>MIN vs VAN</v>
      </c>
      <c r="D386" s="49" t="str">
        <f ca="1">IF(LEN(C382)&gt;0,   IF(ROW(D386)-ROW(C382)-1&lt;=$L$1/2,INDIRECT(CONCATENATE("Teams!F",E386)),""),"")</f>
        <v>VAN</v>
      </c>
      <c r="E386" s="6">
        <f ca="1">IF(LEN(C382)&gt;0,   IF(ROW(E386)-ROW(C382)-1&lt;=$L$1/2,INDIRECT(CONCATENATE("MatchOrdering!",CHAR(96+C382),($L$1 + 1) - (ROW(E386)-ROW(C382)-1) + 3)),""),"")</f>
        <v>7</v>
      </c>
      <c r="F386" s="60">
        <f t="shared" ca="1" si="69"/>
        <v>0</v>
      </c>
      <c r="G386" s="61">
        <f t="shared" ca="1" si="68"/>
        <v>6</v>
      </c>
      <c r="H386" s="49" t="str">
        <f t="shared" ca="1" si="70"/>
        <v>VAN</v>
      </c>
    </row>
    <row r="387" spans="2:8" x14ac:dyDescent="0.25">
      <c r="B387" s="49" t="str">
        <f ca="1">IF(LEN(C382)&gt;0,   IF(ROW(B387)-ROW(C382)-1&lt;=$L$1/2,INDIRECT(CONCATENATE("Teams!F",CELL("contents",INDEX(MatchOrdering!$A$4:$CD$33,ROW(B387)-ROW(C382)-1,MATCH(C382,MatchOrdering!$A$3:$CD$3,0))))),""),"")</f>
        <v>NAS</v>
      </c>
      <c r="C387" s="53" t="str">
        <f ca="1">IF(LEN(C382)&gt;0,   IF(LEN(B387) &gt;0,CONCATENATE(B387," vs ",D387),""),"")</f>
        <v>NAS vs SJS</v>
      </c>
      <c r="D387" s="49" t="str">
        <f ca="1">IF(LEN(C382)&gt;0,   IF(ROW(D387)-ROW(C382)-1&lt;=$L$1/2,INDIRECT(CONCATENATE("Teams!F",E387)),""),"")</f>
        <v>SJS</v>
      </c>
      <c r="E387" s="6">
        <f ca="1">IF(LEN(C382)&gt;0,   IF(ROW(E387)-ROW(C382)-1&lt;=$L$1/2,INDIRECT(CONCATENATE("MatchOrdering!",CHAR(96+C382),($L$1 + 1) - (ROW(E387)-ROW(C382)-1) + 3)),""),"")</f>
        <v>6</v>
      </c>
      <c r="F387" s="60">
        <f t="shared" ca="1" si="69"/>
        <v>2</v>
      </c>
      <c r="G387" s="61">
        <f t="shared" ca="1" si="68"/>
        <v>5</v>
      </c>
      <c r="H387" s="49" t="str">
        <f t="shared" ca="1" si="70"/>
        <v>SJS</v>
      </c>
    </row>
    <row r="388" spans="2:8" x14ac:dyDescent="0.25">
      <c r="B388" s="49" t="str">
        <f ca="1">IF(LEN(C382)&gt;0,   IF(ROW(B388)-ROW(C382)-1&lt;=$L$1/2,INDIRECT(CONCATENATE("Teams!F",CELL("contents",INDEX(MatchOrdering!$A$4:$CD$33,ROW(B388)-ROW(C382)-1,MATCH(C382,MatchOrdering!$A$3:$CD$3,0))))),""),"")</f>
        <v>STL</v>
      </c>
      <c r="C388" s="53" t="str">
        <f ca="1">IF(LEN(C382)&gt;0,   IF(LEN(B388) &gt;0,CONCATENATE(B388," vs ",D388),""),"")</f>
        <v>STL vs ARI</v>
      </c>
      <c r="D388" s="49" t="str">
        <f ca="1">IF(LEN(C382)&gt;0,   IF(ROW(D388)-ROW(C382)-1&lt;=$L$1/2,INDIRECT(CONCATENATE("Teams!F",E388)),""),"")</f>
        <v>ARI</v>
      </c>
      <c r="E388" s="6">
        <f ca="1">IF(LEN(C382)&gt;0,   IF(ROW(E388)-ROW(C382)-1&lt;=$L$1/2,INDIRECT(CONCATENATE("MatchOrdering!",CHAR(96+C382),($L$1 + 1) - (ROW(E388)-ROW(C382)-1) + 3)),""),"")</f>
        <v>5</v>
      </c>
      <c r="F388" s="60">
        <f t="shared" ca="1" si="69"/>
        <v>2</v>
      </c>
      <c r="G388" s="61">
        <f t="shared" ca="1" si="68"/>
        <v>3</v>
      </c>
      <c r="H388" s="49" t="str">
        <f t="shared" ca="1" si="70"/>
        <v>ARI</v>
      </c>
    </row>
    <row r="389" spans="2:8" x14ac:dyDescent="0.25">
      <c r="B389" s="49" t="str">
        <f ca="1">IF(LEN(C382)&gt;0,   IF(ROW(B389)-ROW(C382)-1&lt;=$L$1/2,INDIRECT(CONCATENATE("Teams!F",CELL("contents",INDEX(MatchOrdering!$A$4:$CD$33,ROW(B389)-ROW(C382)-1,MATCH(C382,MatchOrdering!$A$3:$CD$3,0))))),""),"")</f>
        <v>WIN</v>
      </c>
      <c r="C389" s="53" t="str">
        <f ca="1">IF(LEN(C382)&gt;0,   IF(LEN(B389) &gt;0,CONCATENATE(B389," vs ",D389),""),"")</f>
        <v>WIN vs LAK</v>
      </c>
      <c r="D389" s="49" t="str">
        <f ca="1">IF(LEN(C382)&gt;0,   IF(ROW(D389)-ROW(C382)-1&lt;=$L$1/2,INDIRECT(CONCATENATE("Teams!F",E389)),""),"")</f>
        <v>LAK</v>
      </c>
      <c r="E389" s="6">
        <f ca="1">IF(LEN(C382)&gt;0,   IF(ROW(E389)-ROW(C382)-1&lt;=$L$1/2,INDIRECT(CONCATENATE("MatchOrdering!",CHAR(96+C382),($L$1 + 1) - (ROW(E389)-ROW(C382)-1) + 3)),""),"")</f>
        <v>4</v>
      </c>
      <c r="F389" s="60">
        <f t="shared" ca="1" si="69"/>
        <v>3</v>
      </c>
      <c r="G389" s="61">
        <f t="shared" ca="1" si="68"/>
        <v>5</v>
      </c>
      <c r="H389" s="49" t="str">
        <f t="shared" ca="1" si="70"/>
        <v>LAK</v>
      </c>
    </row>
    <row r="390" spans="2:8" x14ac:dyDescent="0.25">
      <c r="B390" s="49" t="str">
        <f ca="1">IF(LEN(C382)&gt;0,   IF(ROW(B390)-ROW(C382)-1&lt;=$L$1/2,INDIRECT(CONCATENATE("Teams!F",CELL("contents",INDEX(MatchOrdering!$A$4:$CD$33,ROW(B390)-ROW(C382)-1,MATCH(C382,MatchOrdering!$A$3:$CD$3,0))))),""),"")</f>
        <v>BOS</v>
      </c>
      <c r="C390" s="53" t="str">
        <f ca="1">IF(LEN(C382)&gt;0,   IF(LEN(B390) &gt;0,CONCATENATE(B390," vs ",D390),""),"")</f>
        <v>BOS vs EDM</v>
      </c>
      <c r="D390" s="49" t="str">
        <f ca="1">IF(LEN(C382)&gt;0,   IF(ROW(D390)-ROW(C382)-1&lt;=$L$1/2,INDIRECT(CONCATENATE("Teams!F",E390)),""),"")</f>
        <v>EDM</v>
      </c>
      <c r="E390" s="6">
        <f ca="1">IF(LEN(C382)&gt;0,   IF(ROW(E390)-ROW(C382)-1&lt;=$L$1/2,INDIRECT(CONCATENATE("MatchOrdering!",CHAR(96+C382),($L$1 + 1) - (ROW(E390)-ROW(C382)-1) + 3)),""),"")</f>
        <v>3</v>
      </c>
      <c r="F390" s="60">
        <f t="shared" ca="1" si="69"/>
        <v>6</v>
      </c>
      <c r="G390" s="61">
        <f t="shared" ca="1" si="68"/>
        <v>3</v>
      </c>
      <c r="H390" s="49" t="str">
        <f t="shared" ca="1" si="70"/>
        <v>BOS</v>
      </c>
    </row>
    <row r="391" spans="2:8" x14ac:dyDescent="0.25">
      <c r="B391" s="49" t="str">
        <f ca="1">IF(LEN(C382)&gt;0,   IF(ROW(B391)-ROW(C382)-1&lt;=$L$1/2,INDIRECT(CONCATENATE("Teams!F",CELL("contents",INDEX(MatchOrdering!$A$4:$CD$33,ROW(B391)-ROW(C382)-1,MATCH(C382,MatchOrdering!$A$3:$CD$3,0))))),""),"")</f>
        <v>BUF</v>
      </c>
      <c r="C391" s="53" t="str">
        <f ca="1">IF(LEN(C382)&gt;0,   IF(LEN(B391) &gt;0,CONCATENATE(B391," vs ",D391),""),"")</f>
        <v>BUF vs CGY</v>
      </c>
      <c r="D391" s="49" t="str">
        <f ca="1">IF(LEN(C382)&gt;0,   IF(ROW(D391)-ROW(C382)-1&lt;=$L$1/2,INDIRECT(CONCATENATE("Teams!F",E391)),""),"")</f>
        <v>CGY</v>
      </c>
      <c r="E391" s="6">
        <f ca="1">IF(LEN(C382)&gt;0,   IF(ROW(E391)-ROW(C382)-1&lt;=$L$1/2,INDIRECT(CONCATENATE("MatchOrdering!",CHAR(96+C382),($L$1 + 1) - (ROW(E391)-ROW(C382)-1) + 3)),""),"")</f>
        <v>2</v>
      </c>
      <c r="F391" s="60">
        <f t="shared" ca="1" si="69"/>
        <v>0</v>
      </c>
      <c r="G391" s="61">
        <f t="shared" ca="1" si="68"/>
        <v>5</v>
      </c>
      <c r="H391" s="49" t="str">
        <f t="shared" ca="1" si="70"/>
        <v>CGY</v>
      </c>
    </row>
    <row r="392" spans="2:8" x14ac:dyDescent="0.25">
      <c r="B392" s="49" t="str">
        <f ca="1">IF(LEN(C382)&gt;0,   IF(ROW(B392)-ROW(C382)-1&lt;=$L$1/2,INDIRECT(CONCATENATE("Teams!F",CELL("contents",INDEX(MatchOrdering!$A$4:$CD$33,ROW(B392)-ROW(C382)-1,MATCH(C382,MatchOrdering!$A$3:$CD$3,0))))),""),"")</f>
        <v>DET</v>
      </c>
      <c r="C392" s="53" t="str">
        <f ca="1">IF(LEN(C382)&gt;0,   IF(LEN(B392) &gt;0,CONCATENATE(B392," vs ",D392),""),"")</f>
        <v>DET vs WAS</v>
      </c>
      <c r="D392" s="49" t="str">
        <f ca="1">IF(LEN(C382)&gt;0,   IF(ROW(D392)-ROW(C382)-1&lt;=$L$1/2,INDIRECT(CONCATENATE("Teams!F",E392)),""),"")</f>
        <v>WAS</v>
      </c>
      <c r="E392" s="6">
        <f ca="1">IF(LEN(C382)&gt;0,   IF(ROW(E392)-ROW(C382)-1&lt;=$L$1/2,INDIRECT(CONCATENATE("MatchOrdering!",CHAR(96+C382),($L$1 + 1) - (ROW(E392)-ROW(C382)-1) + 3)),""),"")</f>
        <v>30</v>
      </c>
      <c r="F392" s="60">
        <f t="shared" ca="1" si="69"/>
        <v>1</v>
      </c>
      <c r="G392" s="61">
        <f t="shared" ca="1" si="68"/>
        <v>2</v>
      </c>
      <c r="H392" s="49" t="str">
        <f t="shared" ca="1" si="70"/>
        <v>WAS</v>
      </c>
    </row>
    <row r="393" spans="2:8" x14ac:dyDescent="0.25">
      <c r="B393" s="49" t="str">
        <f ca="1">IF(LEN(C382)&gt;0,   IF(ROW(B393)-ROW(C382)-1&lt;=$L$1/2,INDIRECT(CONCATENATE("Teams!F",CELL("contents",INDEX(MatchOrdering!$A$4:$CD$33,ROW(B393)-ROW(C382)-1,MATCH(C382,MatchOrdering!$A$3:$CD$3,0))))),""),"")</f>
        <v>FLA</v>
      </c>
      <c r="C393" s="53" t="str">
        <f ca="1">IF(LEN(C382)&gt;0,   IF(LEN(B393) &gt;0,CONCATENATE(B393," vs ",D393),""),"")</f>
        <v>FLA vs PIT</v>
      </c>
      <c r="D393" s="49" t="str">
        <f ca="1">IF(LEN(C382)&gt;0,   IF(ROW(D393)-ROW(C382)-1&lt;=$L$1/2,INDIRECT(CONCATENATE("Teams!F",E393)),""),"")</f>
        <v>PIT</v>
      </c>
      <c r="E393" s="6">
        <f ca="1">IF(LEN(C382)&gt;0,   IF(ROW(E393)-ROW(C382)-1&lt;=$L$1/2,INDIRECT(CONCATENATE("MatchOrdering!",CHAR(96+C382),($L$1 + 1) - (ROW(E393)-ROW(C382)-1) + 3)),""),"")</f>
        <v>29</v>
      </c>
      <c r="F393" s="60">
        <f t="shared" ca="1" si="69"/>
        <v>4</v>
      </c>
      <c r="G393" s="61">
        <f t="shared" ca="1" si="68"/>
        <v>6</v>
      </c>
      <c r="H393" s="49" t="str">
        <f t="shared" ca="1" si="70"/>
        <v>PIT</v>
      </c>
    </row>
    <row r="394" spans="2:8" x14ac:dyDescent="0.25">
      <c r="B394" s="49" t="str">
        <f ca="1">IF(LEN(C382)&gt;0,   IF(ROW(B394)-ROW(C382)-1&lt;=$L$1/2,INDIRECT(CONCATENATE("Teams!F",CELL("contents",INDEX(MatchOrdering!$A$4:$CD$33,ROW(B394)-ROW(C382)-1,MATCH(C382,MatchOrdering!$A$3:$CD$3,0))))),""),"")</f>
        <v>MON</v>
      </c>
      <c r="C394" s="53" t="str">
        <f ca="1">IF(LEN(C382)&gt;0,   IF(LEN(B394) &gt;0,CONCATENATE(B394," vs ",D394),""),"")</f>
        <v>MON vs PHI</v>
      </c>
      <c r="D394" s="49" t="str">
        <f ca="1">IF(LEN(C382)&gt;0,   IF(ROW(D394)-ROW(C382)-1&lt;=$L$1/2,INDIRECT(CONCATENATE("Teams!F",E394)),""),"")</f>
        <v>PHI</v>
      </c>
      <c r="E394" s="6">
        <f ca="1">IF(LEN(C382)&gt;0,   IF(ROW(E394)-ROW(C382)-1&lt;=$L$1/2,INDIRECT(CONCATENATE("MatchOrdering!",CHAR(96+C382),($L$1 + 1) - (ROW(E394)-ROW(C382)-1) + 3)),""),"")</f>
        <v>28</v>
      </c>
      <c r="F394" s="60">
        <f t="shared" ca="1" si="69"/>
        <v>1</v>
      </c>
      <c r="G394" s="61">
        <f t="shared" ca="1" si="68"/>
        <v>2</v>
      </c>
      <c r="H394" s="49" t="str">
        <f t="shared" ca="1" si="70"/>
        <v>PHI</v>
      </c>
    </row>
    <row r="395" spans="2:8" x14ac:dyDescent="0.25">
      <c r="B395" s="49" t="str">
        <f ca="1">IF(LEN(C382)&gt;0,   IF(ROW(B395)-ROW(C382)-1&lt;=$L$1/2,INDIRECT(CONCATENATE("Teams!F",CELL("contents",INDEX(MatchOrdering!$A$4:$CD$33,ROW(B395)-ROW(C382)-1,MATCH(C382,MatchOrdering!$A$3:$CD$3,0))))),""),"")</f>
        <v>OTT</v>
      </c>
      <c r="C395" s="53" t="str">
        <f ca="1">IF(LEN(C382)&gt;0,   IF(LEN(B395) &gt;0,CONCATENATE(B395," vs ",D395),""),"")</f>
        <v>OTT vs NYR</v>
      </c>
      <c r="D395" s="49" t="str">
        <f ca="1">IF(LEN(C382)&gt;0,   IF(ROW(D395)-ROW(C382)-1&lt;=$L$1/2,INDIRECT(CONCATENATE("Teams!F",E395)),""),"")</f>
        <v>NYR</v>
      </c>
      <c r="E395" s="6">
        <f ca="1">IF(LEN(C382)&gt;0,   IF(ROW(E395)-ROW(C382)-1&lt;=$L$1/2,INDIRECT(CONCATENATE("MatchOrdering!",CHAR(96+C382),($L$1 + 1) - (ROW(E395)-ROW(C382)-1) + 3)),""),"")</f>
        <v>27</v>
      </c>
      <c r="F395" s="60">
        <f t="shared" ca="1" si="69"/>
        <v>4</v>
      </c>
      <c r="G395" s="61">
        <f t="shared" ca="1" si="68"/>
        <v>6</v>
      </c>
      <c r="H395" s="49" t="str">
        <f t="shared" ca="1" si="70"/>
        <v>NYR</v>
      </c>
    </row>
    <row r="396" spans="2:8" x14ac:dyDescent="0.25">
      <c r="B396" s="49" t="str">
        <f ca="1">IF(LEN(C382)&gt;0,   IF(ROW(B396)-ROW(C382)-1&lt;=$L$1/2,INDIRECT(CONCATENATE("Teams!F",CELL("contents",INDEX(MatchOrdering!$A$4:$CD$33,ROW(B396)-ROW(C382)-1,MATCH(C382,MatchOrdering!$A$3:$CD$3,0))))),""),"")</f>
        <v>TB</v>
      </c>
      <c r="C396" s="53" t="str">
        <f ca="1">IF(LEN(C382)&gt;0,   IF(LEN(B396) &gt;0,CONCATENATE(B396," vs ",D396),""),"")</f>
        <v>TB vs NYI</v>
      </c>
      <c r="D396" s="49" t="str">
        <f ca="1">IF(LEN(C382)&gt;0,   IF(ROW(D396)-ROW(C382)-1&lt;=$L$1/2,INDIRECT(CONCATENATE("Teams!F",E396)),""),"")</f>
        <v>NYI</v>
      </c>
      <c r="E396" s="6">
        <f ca="1">IF(LEN(C382)&gt;0,   IF(ROW(E396)-ROW(C382)-1&lt;=$L$1/2,INDIRECT(CONCATENATE("MatchOrdering!",CHAR(96+C382),($L$1 + 1) - (ROW(E396)-ROW(C382)-1) + 3)),""),"")</f>
        <v>26</v>
      </c>
      <c r="F396" s="60">
        <f t="shared" ca="1" si="69"/>
        <v>0</v>
      </c>
      <c r="G396" s="61">
        <f t="shared" ca="1" si="68"/>
        <v>1</v>
      </c>
      <c r="H396" s="49" t="str">
        <f t="shared" ca="1" si="70"/>
        <v>NYI</v>
      </c>
    </row>
    <row r="397" spans="2:8" x14ac:dyDescent="0.25">
      <c r="B397" s="49" t="str">
        <f ca="1">IF(LEN(C382)&gt;0,   IF(ROW(B397)-ROW(C382)-1&lt;=$L$1/2,INDIRECT(CONCATENATE("Teams!F",CELL("contents",INDEX(MatchOrdering!$A$4:$CD$33,ROW(B397)-ROW(C382)-1,MATCH(C382,MatchOrdering!$A$3:$CD$3,0))))),""),"")</f>
        <v>TOR</v>
      </c>
      <c r="C397" s="53" t="str">
        <f ca="1">IF(LEN(C382)&gt;0,   IF(LEN(B397) &gt;0,CONCATENATE(B397," vs ",D397),""),"")</f>
        <v>TOR vs NJD</v>
      </c>
      <c r="D397" s="49" t="str">
        <f ca="1">IF(LEN(C382)&gt;0,   IF(ROW(D397)-ROW(C382)-1&lt;=$L$1/2,INDIRECT(CONCATENATE("Teams!F",E397)),""),"")</f>
        <v>NJD</v>
      </c>
      <c r="E397" s="6">
        <f ca="1">IF(LEN(C382)&gt;0,   IF(ROW(E397)-ROW(C382)-1&lt;=$L$1/2,INDIRECT(CONCATENATE("MatchOrdering!",CHAR(96+C382),($L$1 + 1) - (ROW(E397)-ROW(C382)-1) + 3)),""),"")</f>
        <v>25</v>
      </c>
      <c r="F397" s="60">
        <f t="shared" ca="1" si="69"/>
        <v>1</v>
      </c>
      <c r="G397" s="61">
        <f t="shared" ca="1" si="68"/>
        <v>1</v>
      </c>
      <c r="H397" s="49" t="str">
        <f t="shared" ca="1" si="70"/>
        <v>*TIE*</v>
      </c>
    </row>
    <row r="398" spans="2:8" ht="15.75" thickBot="1" x14ac:dyDescent="0.3">
      <c r="B398" s="49" t="str">
        <f ca="1">IF(LEN(C382)&gt;0,   IF(ROW(B398)-ROW(C382)-1&lt;=$L$1/2,INDIRECT(CONCATENATE("Teams!F",CELL("contents",INDEX(MatchOrdering!$A$4:$CD$33,ROW(B398)-ROW(C382)-1,MATCH(C382,MatchOrdering!$A$3:$CD$3,0))))),""),"")</f>
        <v>CAR</v>
      </c>
      <c r="C398" s="53" t="str">
        <f ca="1">IF(LEN(C382)&gt;0,   IF(LEN(B398) &gt;0,CONCATENATE(B398," vs ",D398),""),"")</f>
        <v>CAR vs CBJ</v>
      </c>
      <c r="D398" s="49" t="str">
        <f ca="1">IF(LEN(C382)&gt;0,   IF(ROW(D398)-ROW(C382)-1&lt;=$L$1/2,INDIRECT(CONCATENATE("Teams!F",E398)),""),"")</f>
        <v>CBJ</v>
      </c>
      <c r="E398" s="6">
        <f ca="1">IF(LEN(C382)&gt;0,   IF(ROW(E398)-ROW(C382)-1&lt;=$L$1/2,INDIRECT(CONCATENATE("MatchOrdering!",CHAR(96+C382),($L$1 + 1) - (ROW(E398)-ROW(C382)-1) + 3)),""),"")</f>
        <v>24</v>
      </c>
      <c r="F398" s="62">
        <f t="shared" ca="1" si="69"/>
        <v>1</v>
      </c>
      <c r="G398" s="63">
        <f t="shared" ca="1" si="68"/>
        <v>5</v>
      </c>
      <c r="H398" s="49" t="str">
        <f t="shared" ca="1" si="70"/>
        <v>CBJ</v>
      </c>
    </row>
    <row r="400" spans="2:8" ht="18.75" x14ac:dyDescent="0.3">
      <c r="C400" s="51">
        <f>IF(LEN(C382)&lt;1,"",IF(C382+1 &lt; $L$2,C382+1,""))</f>
        <v>23</v>
      </c>
      <c r="D400" s="50"/>
      <c r="E400" s="50"/>
      <c r="F400" s="65" t="str">
        <f>IF(LEN(C400)&gt;0,"Scores","")</f>
        <v>Scores</v>
      </c>
      <c r="G400" s="65"/>
      <c r="H400" s="6"/>
    </row>
    <row r="401" spans="2:8" ht="16.5" thickBot="1" x14ac:dyDescent="0.3">
      <c r="B401" s="48" t="str">
        <f>IF(LEN(C400)&gt;0,"-","")</f>
        <v>-</v>
      </c>
      <c r="C401" s="52" t="str">
        <f>IF(LEN(C400)&gt;0,"Away          -          Home","")</f>
        <v>Away          -          Home</v>
      </c>
      <c r="D401" s="48" t="str">
        <f>IF(LEN(C400)&gt;0,"-","")</f>
        <v>-</v>
      </c>
      <c r="E401" s="6" t="str">
        <f>IF(LEN(C400)&gt;0,"-","")</f>
        <v>-</v>
      </c>
      <c r="F401" s="48" t="str">
        <f>IF(LEN(F400)&gt;0,"H","")</f>
        <v>H</v>
      </c>
      <c r="G401" s="48" t="str">
        <f>IF(LEN(F400)&gt;0,"A","")</f>
        <v>A</v>
      </c>
      <c r="H401" s="49" t="s">
        <v>267</v>
      </c>
    </row>
    <row r="402" spans="2:8" x14ac:dyDescent="0.25">
      <c r="B402" s="49" t="str">
        <f ca="1">IF(LEN(C400)&gt;0,   IF(ROW(B402)-ROW(C400)-1&lt;=$L$1/2,INDIRECT(CONCATENATE("Teams!F",CELL("contents",INDEX(MatchOrdering!$A$4:$CD$33,ROW(B402)-ROW(C400)-1,MATCH(C400,MatchOrdering!$A$3:$CD$3,0))))),""),"")</f>
        <v>ANA</v>
      </c>
      <c r="C402" s="53" t="str">
        <f ca="1">IF(LEN(C400)&gt;0,   IF(LEN(B402) &gt;0,CONCATENATE(B402," vs ",D402),""),"")</f>
        <v>ANA vs CHI</v>
      </c>
      <c r="D402" s="49" t="str">
        <f ca="1">IF(LEN(C400)&gt;0,   IF(ROW(D402)-ROW(C400)-1&lt;=$L$1/2,INDIRECT(CONCATENATE("Teams!F",E402)),""),"")</f>
        <v>CHI</v>
      </c>
      <c r="E402" s="6">
        <f ca="1">IF(LEN(C400)&gt;0,   IF(ROW(E402)-ROW(C400)-1&lt;=$L$1/2,INDIRECT(CONCATENATE("MatchOrdering!",CHAR(96+C400),($L$1 + 1) - (ROW(E402)-ROW(C400)-1) + 3)),""),"")</f>
        <v>8</v>
      </c>
      <c r="F402" s="58">
        <f ca="1">ROUNDDOWN(RANDBETWEEN(0,6),0)</f>
        <v>4</v>
      </c>
      <c r="G402" s="59">
        <f t="shared" ref="G402:G416" ca="1" si="71">ROUNDDOWN(RANDBETWEEN(0,6),0)</f>
        <v>6</v>
      </c>
      <c r="H402" s="49" t="str">
        <f ca="1">IF(OR(B402 = "BYESLOT",D402 = "BYESLOT"),"BYE", IF(AND(LEN(F402)&gt;0,LEN(G402)&gt;0),IF(F402=G402,"*TIE*",IF(F402&gt;G402,B402,D402)),""))</f>
        <v>CHI</v>
      </c>
    </row>
    <row r="403" spans="2:8" x14ac:dyDescent="0.25">
      <c r="B403" s="49" t="str">
        <f ca="1">IF(LEN(C400)&gt;0,   IF(ROW(B403)-ROW(C400)-1&lt;=$L$1/2,INDIRECT(CONCATENATE("Teams!F",CELL("contents",INDEX(MatchOrdering!$A$4:$CD$33,ROW(B403)-ROW(C400)-1,MATCH(C400,MatchOrdering!$A$3:$CD$3,0))))),""),"")</f>
        <v>COL</v>
      </c>
      <c r="C403" s="53" t="str">
        <f ca="1">IF(LEN(C400)&gt;0,   IF(LEN(B403) &gt;0,CONCATENATE(B403," vs ",D403),""),"")</f>
        <v>COL vs VAN</v>
      </c>
      <c r="D403" s="49" t="str">
        <f ca="1">IF(LEN(C400)&gt;0,   IF(ROW(D403)-ROW(C400)-1&lt;=$L$1/2,INDIRECT(CONCATENATE("Teams!F",E403)),""),"")</f>
        <v>VAN</v>
      </c>
      <c r="E403" s="6">
        <f ca="1">IF(LEN(C400)&gt;0,   IF(ROW(E403)-ROW(C400)-1&lt;=$L$1/2,INDIRECT(CONCATENATE("MatchOrdering!",CHAR(96+C400),($L$1 + 1) - (ROW(E403)-ROW(C400)-1) + 3)),""),"")</f>
        <v>7</v>
      </c>
      <c r="F403" s="60">
        <f t="shared" ref="F403:F416" ca="1" si="72">ROUNDDOWN(RANDBETWEEN(0,6),0)</f>
        <v>3</v>
      </c>
      <c r="G403" s="61">
        <f t="shared" ca="1" si="71"/>
        <v>3</v>
      </c>
      <c r="H403" s="49" t="str">
        <f t="shared" ref="H403:H416" ca="1" si="73">IF(OR(B403 = "BYESLOT",D403 = "BYESLOT"),"BYE", IF(AND(LEN(F403)&gt;0,LEN(G403)&gt;0),IF(F403=G403,"*TIE*",IF(F403&gt;G403,B403,D403)),""))</f>
        <v>*TIE*</v>
      </c>
    </row>
    <row r="404" spans="2:8" x14ac:dyDescent="0.25">
      <c r="B404" s="49" t="str">
        <f ca="1">IF(LEN(C400)&gt;0,   IF(ROW(B404)-ROW(C400)-1&lt;=$L$1/2,INDIRECT(CONCATENATE("Teams!F",CELL("contents",INDEX(MatchOrdering!$A$4:$CD$33,ROW(B404)-ROW(C400)-1,MATCH(C400,MatchOrdering!$A$3:$CD$3,0))))),""),"")</f>
        <v>DAL</v>
      </c>
      <c r="C404" s="53" t="str">
        <f ca="1">IF(LEN(C400)&gt;0,   IF(LEN(B404) &gt;0,CONCATENATE(B404," vs ",D404),""),"")</f>
        <v>DAL vs SJS</v>
      </c>
      <c r="D404" s="49" t="str">
        <f ca="1">IF(LEN(C400)&gt;0,   IF(ROW(D404)-ROW(C400)-1&lt;=$L$1/2,INDIRECT(CONCATENATE("Teams!F",E404)),""),"")</f>
        <v>SJS</v>
      </c>
      <c r="E404" s="6">
        <f ca="1">IF(LEN(C400)&gt;0,   IF(ROW(E404)-ROW(C400)-1&lt;=$L$1/2,INDIRECT(CONCATENATE("MatchOrdering!",CHAR(96+C400),($L$1 + 1) - (ROW(E404)-ROW(C400)-1) + 3)),""),"")</f>
        <v>6</v>
      </c>
      <c r="F404" s="60">
        <f t="shared" ca="1" si="72"/>
        <v>2</v>
      </c>
      <c r="G404" s="61">
        <f t="shared" ca="1" si="71"/>
        <v>5</v>
      </c>
      <c r="H404" s="49" t="str">
        <f t="shared" ca="1" si="73"/>
        <v>SJS</v>
      </c>
    </row>
    <row r="405" spans="2:8" x14ac:dyDescent="0.25">
      <c r="B405" s="49" t="str">
        <f ca="1">IF(LEN(C400)&gt;0,   IF(ROW(B405)-ROW(C400)-1&lt;=$L$1/2,INDIRECT(CONCATENATE("Teams!F",CELL("contents",INDEX(MatchOrdering!$A$4:$CD$33,ROW(B405)-ROW(C400)-1,MATCH(C400,MatchOrdering!$A$3:$CD$3,0))))),""),"")</f>
        <v>MIN</v>
      </c>
      <c r="C405" s="53" t="str">
        <f ca="1">IF(LEN(C400)&gt;0,   IF(LEN(B405) &gt;0,CONCATENATE(B405," vs ",D405),""),"")</f>
        <v>MIN vs ARI</v>
      </c>
      <c r="D405" s="49" t="str">
        <f ca="1">IF(LEN(C400)&gt;0,   IF(ROW(D405)-ROW(C400)-1&lt;=$L$1/2,INDIRECT(CONCATENATE("Teams!F",E405)),""),"")</f>
        <v>ARI</v>
      </c>
      <c r="E405" s="6">
        <f ca="1">IF(LEN(C400)&gt;0,   IF(ROW(E405)-ROW(C400)-1&lt;=$L$1/2,INDIRECT(CONCATENATE("MatchOrdering!",CHAR(96+C400),($L$1 + 1) - (ROW(E405)-ROW(C400)-1) + 3)),""),"")</f>
        <v>5</v>
      </c>
      <c r="F405" s="60">
        <f t="shared" ca="1" si="72"/>
        <v>0</v>
      </c>
      <c r="G405" s="61">
        <f t="shared" ca="1" si="71"/>
        <v>5</v>
      </c>
      <c r="H405" s="49" t="str">
        <f t="shared" ca="1" si="73"/>
        <v>ARI</v>
      </c>
    </row>
    <row r="406" spans="2:8" x14ac:dyDescent="0.25">
      <c r="B406" s="49" t="str">
        <f ca="1">IF(LEN(C400)&gt;0,   IF(ROW(B406)-ROW(C400)-1&lt;=$L$1/2,INDIRECT(CONCATENATE("Teams!F",CELL("contents",INDEX(MatchOrdering!$A$4:$CD$33,ROW(B406)-ROW(C400)-1,MATCH(C400,MatchOrdering!$A$3:$CD$3,0))))),""),"")</f>
        <v>NAS</v>
      </c>
      <c r="C406" s="53" t="str">
        <f ca="1">IF(LEN(C400)&gt;0,   IF(LEN(B406) &gt;0,CONCATENATE(B406," vs ",D406),""),"")</f>
        <v>NAS vs LAK</v>
      </c>
      <c r="D406" s="49" t="str">
        <f ca="1">IF(LEN(C400)&gt;0,   IF(ROW(D406)-ROW(C400)-1&lt;=$L$1/2,INDIRECT(CONCATENATE("Teams!F",E406)),""),"")</f>
        <v>LAK</v>
      </c>
      <c r="E406" s="6">
        <f ca="1">IF(LEN(C400)&gt;0,   IF(ROW(E406)-ROW(C400)-1&lt;=$L$1/2,INDIRECT(CONCATENATE("MatchOrdering!",CHAR(96+C400),($L$1 + 1) - (ROW(E406)-ROW(C400)-1) + 3)),""),"")</f>
        <v>4</v>
      </c>
      <c r="F406" s="60">
        <f t="shared" ca="1" si="72"/>
        <v>2</v>
      </c>
      <c r="G406" s="61">
        <f t="shared" ca="1" si="71"/>
        <v>3</v>
      </c>
      <c r="H406" s="49" t="str">
        <f t="shared" ca="1" si="73"/>
        <v>LAK</v>
      </c>
    </row>
    <row r="407" spans="2:8" x14ac:dyDescent="0.25">
      <c r="B407" s="49" t="str">
        <f ca="1">IF(LEN(C400)&gt;0,   IF(ROW(B407)-ROW(C400)-1&lt;=$L$1/2,INDIRECT(CONCATENATE("Teams!F",CELL("contents",INDEX(MatchOrdering!$A$4:$CD$33,ROW(B407)-ROW(C400)-1,MATCH(C400,MatchOrdering!$A$3:$CD$3,0))))),""),"")</f>
        <v>STL</v>
      </c>
      <c r="C407" s="53" t="str">
        <f ca="1">IF(LEN(C400)&gt;0,   IF(LEN(B407) &gt;0,CONCATENATE(B407," vs ",D407),""),"")</f>
        <v>STL vs EDM</v>
      </c>
      <c r="D407" s="49" t="str">
        <f ca="1">IF(LEN(C400)&gt;0,   IF(ROW(D407)-ROW(C400)-1&lt;=$L$1/2,INDIRECT(CONCATENATE("Teams!F",E407)),""),"")</f>
        <v>EDM</v>
      </c>
      <c r="E407" s="6">
        <f ca="1">IF(LEN(C400)&gt;0,   IF(ROW(E407)-ROW(C400)-1&lt;=$L$1/2,INDIRECT(CONCATENATE("MatchOrdering!",CHAR(96+C400),($L$1 + 1) - (ROW(E407)-ROW(C400)-1) + 3)),""),"")</f>
        <v>3</v>
      </c>
      <c r="F407" s="60">
        <f t="shared" ca="1" si="72"/>
        <v>5</v>
      </c>
      <c r="G407" s="61">
        <f t="shared" ca="1" si="71"/>
        <v>2</v>
      </c>
      <c r="H407" s="49" t="str">
        <f t="shared" ca="1" si="73"/>
        <v>STL</v>
      </c>
    </row>
    <row r="408" spans="2:8" x14ac:dyDescent="0.25">
      <c r="B408" s="49" t="str">
        <f ca="1">IF(LEN(C400)&gt;0,   IF(ROW(B408)-ROW(C400)-1&lt;=$L$1/2,INDIRECT(CONCATENATE("Teams!F",CELL("contents",INDEX(MatchOrdering!$A$4:$CD$33,ROW(B408)-ROW(C400)-1,MATCH(C400,MatchOrdering!$A$3:$CD$3,0))))),""),"")</f>
        <v>WIN</v>
      </c>
      <c r="C408" s="53" t="str">
        <f ca="1">IF(LEN(C400)&gt;0,   IF(LEN(B408) &gt;0,CONCATENATE(B408," vs ",D408),""),"")</f>
        <v>WIN vs CGY</v>
      </c>
      <c r="D408" s="49" t="str">
        <f ca="1">IF(LEN(C400)&gt;0,   IF(ROW(D408)-ROW(C400)-1&lt;=$L$1/2,INDIRECT(CONCATENATE("Teams!F",E408)),""),"")</f>
        <v>CGY</v>
      </c>
      <c r="E408" s="6">
        <f ca="1">IF(LEN(C400)&gt;0,   IF(ROW(E408)-ROW(C400)-1&lt;=$L$1/2,INDIRECT(CONCATENATE("MatchOrdering!",CHAR(96+C400),($L$1 + 1) - (ROW(E408)-ROW(C400)-1) + 3)),""),"")</f>
        <v>2</v>
      </c>
      <c r="F408" s="60">
        <f t="shared" ca="1" si="72"/>
        <v>5</v>
      </c>
      <c r="G408" s="61">
        <f t="shared" ca="1" si="71"/>
        <v>6</v>
      </c>
      <c r="H408" s="49" t="str">
        <f t="shared" ca="1" si="73"/>
        <v>CGY</v>
      </c>
    </row>
    <row r="409" spans="2:8" x14ac:dyDescent="0.25">
      <c r="B409" s="49" t="str">
        <f ca="1">IF(LEN(C400)&gt;0,   IF(ROW(B409)-ROW(C400)-1&lt;=$L$1/2,INDIRECT(CONCATENATE("Teams!F",CELL("contents",INDEX(MatchOrdering!$A$4:$CD$33,ROW(B409)-ROW(C400)-1,MATCH(C400,MatchOrdering!$A$3:$CD$3,0))))),""),"")</f>
        <v>BOS</v>
      </c>
      <c r="C409" s="53" t="str">
        <f ca="1">IF(LEN(C400)&gt;0,   IF(LEN(B409) &gt;0,CONCATENATE(B409," vs ",D409),""),"")</f>
        <v>BOS vs WAS</v>
      </c>
      <c r="D409" s="49" t="str">
        <f ca="1">IF(LEN(C400)&gt;0,   IF(ROW(D409)-ROW(C400)-1&lt;=$L$1/2,INDIRECT(CONCATENATE("Teams!F",E409)),""),"")</f>
        <v>WAS</v>
      </c>
      <c r="E409" s="6">
        <f ca="1">IF(LEN(C400)&gt;0,   IF(ROW(E409)-ROW(C400)-1&lt;=$L$1/2,INDIRECT(CONCATENATE("MatchOrdering!",CHAR(96+C400),($L$1 + 1) - (ROW(E409)-ROW(C400)-1) + 3)),""),"")</f>
        <v>30</v>
      </c>
      <c r="F409" s="60">
        <f t="shared" ca="1" si="72"/>
        <v>0</v>
      </c>
      <c r="G409" s="61">
        <f t="shared" ca="1" si="71"/>
        <v>5</v>
      </c>
      <c r="H409" s="49" t="str">
        <f t="shared" ca="1" si="73"/>
        <v>WAS</v>
      </c>
    </row>
    <row r="410" spans="2:8" x14ac:dyDescent="0.25">
      <c r="B410" s="49" t="str">
        <f ca="1">IF(LEN(C400)&gt;0,   IF(ROW(B410)-ROW(C400)-1&lt;=$L$1/2,INDIRECT(CONCATENATE("Teams!F",CELL("contents",INDEX(MatchOrdering!$A$4:$CD$33,ROW(B410)-ROW(C400)-1,MATCH(C400,MatchOrdering!$A$3:$CD$3,0))))),""),"")</f>
        <v>BUF</v>
      </c>
      <c r="C410" s="53" t="str">
        <f ca="1">IF(LEN(C400)&gt;0,   IF(LEN(B410) &gt;0,CONCATENATE(B410," vs ",D410),""),"")</f>
        <v>BUF vs PIT</v>
      </c>
      <c r="D410" s="49" t="str">
        <f ca="1">IF(LEN(C400)&gt;0,   IF(ROW(D410)-ROW(C400)-1&lt;=$L$1/2,INDIRECT(CONCATENATE("Teams!F",E410)),""),"")</f>
        <v>PIT</v>
      </c>
      <c r="E410" s="6">
        <f ca="1">IF(LEN(C400)&gt;0,   IF(ROW(E410)-ROW(C400)-1&lt;=$L$1/2,INDIRECT(CONCATENATE("MatchOrdering!",CHAR(96+C400),($L$1 + 1) - (ROW(E410)-ROW(C400)-1) + 3)),""),"")</f>
        <v>29</v>
      </c>
      <c r="F410" s="60">
        <f t="shared" ca="1" si="72"/>
        <v>2</v>
      </c>
      <c r="G410" s="61">
        <f t="shared" ca="1" si="71"/>
        <v>0</v>
      </c>
      <c r="H410" s="49" t="str">
        <f t="shared" ca="1" si="73"/>
        <v>BUF</v>
      </c>
    </row>
    <row r="411" spans="2:8" x14ac:dyDescent="0.25">
      <c r="B411" s="49" t="str">
        <f ca="1">IF(LEN(C400)&gt;0,   IF(ROW(B411)-ROW(C400)-1&lt;=$L$1/2,INDIRECT(CONCATENATE("Teams!F",CELL("contents",INDEX(MatchOrdering!$A$4:$CD$33,ROW(B411)-ROW(C400)-1,MATCH(C400,MatchOrdering!$A$3:$CD$3,0))))),""),"")</f>
        <v>DET</v>
      </c>
      <c r="C411" s="53" t="str">
        <f ca="1">IF(LEN(C400)&gt;0,   IF(LEN(B411) &gt;0,CONCATENATE(B411," vs ",D411),""),"")</f>
        <v>DET vs PHI</v>
      </c>
      <c r="D411" s="49" t="str">
        <f ca="1">IF(LEN(C400)&gt;0,   IF(ROW(D411)-ROW(C400)-1&lt;=$L$1/2,INDIRECT(CONCATENATE("Teams!F",E411)),""),"")</f>
        <v>PHI</v>
      </c>
      <c r="E411" s="6">
        <f ca="1">IF(LEN(C400)&gt;0,   IF(ROW(E411)-ROW(C400)-1&lt;=$L$1/2,INDIRECT(CONCATENATE("MatchOrdering!",CHAR(96+C400),($L$1 + 1) - (ROW(E411)-ROW(C400)-1) + 3)),""),"")</f>
        <v>28</v>
      </c>
      <c r="F411" s="60">
        <f t="shared" ca="1" si="72"/>
        <v>2</v>
      </c>
      <c r="G411" s="61">
        <f t="shared" ca="1" si="71"/>
        <v>1</v>
      </c>
      <c r="H411" s="49" t="str">
        <f t="shared" ca="1" si="73"/>
        <v>DET</v>
      </c>
    </row>
    <row r="412" spans="2:8" x14ac:dyDescent="0.25">
      <c r="B412" s="49" t="str">
        <f ca="1">IF(LEN(C400)&gt;0,   IF(ROW(B412)-ROW(C400)-1&lt;=$L$1/2,INDIRECT(CONCATENATE("Teams!F",CELL("contents",INDEX(MatchOrdering!$A$4:$CD$33,ROW(B412)-ROW(C400)-1,MATCH(C400,MatchOrdering!$A$3:$CD$3,0))))),""),"")</f>
        <v>FLA</v>
      </c>
      <c r="C412" s="53" t="str">
        <f ca="1">IF(LEN(C400)&gt;0,   IF(LEN(B412) &gt;0,CONCATENATE(B412," vs ",D412),""),"")</f>
        <v>FLA vs NYR</v>
      </c>
      <c r="D412" s="49" t="str">
        <f ca="1">IF(LEN(C400)&gt;0,   IF(ROW(D412)-ROW(C400)-1&lt;=$L$1/2,INDIRECT(CONCATENATE("Teams!F",E412)),""),"")</f>
        <v>NYR</v>
      </c>
      <c r="E412" s="6">
        <f ca="1">IF(LEN(C400)&gt;0,   IF(ROW(E412)-ROW(C400)-1&lt;=$L$1/2,INDIRECT(CONCATENATE("MatchOrdering!",CHAR(96+C400),($L$1 + 1) - (ROW(E412)-ROW(C400)-1) + 3)),""),"")</f>
        <v>27</v>
      </c>
      <c r="F412" s="60">
        <f t="shared" ca="1" si="72"/>
        <v>4</v>
      </c>
      <c r="G412" s="61">
        <f t="shared" ca="1" si="71"/>
        <v>4</v>
      </c>
      <c r="H412" s="49" t="str">
        <f t="shared" ca="1" si="73"/>
        <v>*TIE*</v>
      </c>
    </row>
    <row r="413" spans="2:8" x14ac:dyDescent="0.25">
      <c r="B413" s="49" t="str">
        <f ca="1">IF(LEN(C400)&gt;0,   IF(ROW(B413)-ROW(C400)-1&lt;=$L$1/2,INDIRECT(CONCATENATE("Teams!F",CELL("contents",INDEX(MatchOrdering!$A$4:$CD$33,ROW(B413)-ROW(C400)-1,MATCH(C400,MatchOrdering!$A$3:$CD$3,0))))),""),"")</f>
        <v>MON</v>
      </c>
      <c r="C413" s="53" t="str">
        <f ca="1">IF(LEN(C400)&gt;0,   IF(LEN(B413) &gt;0,CONCATENATE(B413," vs ",D413),""),"")</f>
        <v>MON vs NYI</v>
      </c>
      <c r="D413" s="49" t="str">
        <f ca="1">IF(LEN(C400)&gt;0,   IF(ROW(D413)-ROW(C400)-1&lt;=$L$1/2,INDIRECT(CONCATENATE("Teams!F",E413)),""),"")</f>
        <v>NYI</v>
      </c>
      <c r="E413" s="6">
        <f ca="1">IF(LEN(C400)&gt;0,   IF(ROW(E413)-ROW(C400)-1&lt;=$L$1/2,INDIRECT(CONCATENATE("MatchOrdering!",CHAR(96+C400),($L$1 + 1) - (ROW(E413)-ROW(C400)-1) + 3)),""),"")</f>
        <v>26</v>
      </c>
      <c r="F413" s="60">
        <f t="shared" ca="1" si="72"/>
        <v>6</v>
      </c>
      <c r="G413" s="61">
        <f t="shared" ca="1" si="71"/>
        <v>3</v>
      </c>
      <c r="H413" s="49" t="str">
        <f t="shared" ca="1" si="73"/>
        <v>MON</v>
      </c>
    </row>
    <row r="414" spans="2:8" x14ac:dyDescent="0.25">
      <c r="B414" s="49" t="str">
        <f ca="1">IF(LEN(C400)&gt;0,   IF(ROW(B414)-ROW(C400)-1&lt;=$L$1/2,INDIRECT(CONCATENATE("Teams!F",CELL("contents",INDEX(MatchOrdering!$A$4:$CD$33,ROW(B414)-ROW(C400)-1,MATCH(C400,MatchOrdering!$A$3:$CD$3,0))))),""),"")</f>
        <v>OTT</v>
      </c>
      <c r="C414" s="53" t="str">
        <f ca="1">IF(LEN(C400)&gt;0,   IF(LEN(B414) &gt;0,CONCATENATE(B414," vs ",D414),""),"")</f>
        <v>OTT vs NJD</v>
      </c>
      <c r="D414" s="49" t="str">
        <f ca="1">IF(LEN(C400)&gt;0,   IF(ROW(D414)-ROW(C400)-1&lt;=$L$1/2,INDIRECT(CONCATENATE("Teams!F",E414)),""),"")</f>
        <v>NJD</v>
      </c>
      <c r="E414" s="6">
        <f ca="1">IF(LEN(C400)&gt;0,   IF(ROW(E414)-ROW(C400)-1&lt;=$L$1/2,INDIRECT(CONCATENATE("MatchOrdering!",CHAR(96+C400),($L$1 + 1) - (ROW(E414)-ROW(C400)-1) + 3)),""),"")</f>
        <v>25</v>
      </c>
      <c r="F414" s="60">
        <f t="shared" ca="1" si="72"/>
        <v>2</v>
      </c>
      <c r="G414" s="61">
        <f t="shared" ca="1" si="71"/>
        <v>1</v>
      </c>
      <c r="H414" s="49" t="str">
        <f t="shared" ca="1" si="73"/>
        <v>OTT</v>
      </c>
    </row>
    <row r="415" spans="2:8" x14ac:dyDescent="0.25">
      <c r="B415" s="49" t="str">
        <f ca="1">IF(LEN(C400)&gt;0,   IF(ROW(B415)-ROW(C400)-1&lt;=$L$1/2,INDIRECT(CONCATENATE("Teams!F",CELL("contents",INDEX(MatchOrdering!$A$4:$CD$33,ROW(B415)-ROW(C400)-1,MATCH(C400,MatchOrdering!$A$3:$CD$3,0))))),""),"")</f>
        <v>TB</v>
      </c>
      <c r="C415" s="53" t="str">
        <f ca="1">IF(LEN(C400)&gt;0,   IF(LEN(B415) &gt;0,CONCATENATE(B415," vs ",D415),""),"")</f>
        <v>TB vs CBJ</v>
      </c>
      <c r="D415" s="49" t="str">
        <f ca="1">IF(LEN(C400)&gt;0,   IF(ROW(D415)-ROW(C400)-1&lt;=$L$1/2,INDIRECT(CONCATENATE("Teams!F",E415)),""),"")</f>
        <v>CBJ</v>
      </c>
      <c r="E415" s="6">
        <f ca="1">IF(LEN(C400)&gt;0,   IF(ROW(E415)-ROW(C400)-1&lt;=$L$1/2,INDIRECT(CONCATENATE("MatchOrdering!",CHAR(96+C400),($L$1 + 1) - (ROW(E415)-ROW(C400)-1) + 3)),""),"")</f>
        <v>24</v>
      </c>
      <c r="F415" s="60">
        <f t="shared" ca="1" si="72"/>
        <v>0</v>
      </c>
      <c r="G415" s="61">
        <f t="shared" ca="1" si="71"/>
        <v>1</v>
      </c>
      <c r="H415" s="49" t="str">
        <f t="shared" ca="1" si="73"/>
        <v>CBJ</v>
      </c>
    </row>
    <row r="416" spans="2:8" ht="15.75" thickBot="1" x14ac:dyDescent="0.3">
      <c r="B416" s="49" t="str">
        <f ca="1">IF(LEN(C400)&gt;0,   IF(ROW(B416)-ROW(C400)-1&lt;=$L$1/2,INDIRECT(CONCATENATE("Teams!F",CELL("contents",INDEX(MatchOrdering!$A$4:$CD$33,ROW(B416)-ROW(C400)-1,MATCH(C400,MatchOrdering!$A$3:$CD$3,0))))),""),"")</f>
        <v>TOR</v>
      </c>
      <c r="C416" s="53" t="str">
        <f ca="1">IF(LEN(C400)&gt;0,   IF(LEN(B416) &gt;0,CONCATENATE(B416," vs ",D416),""),"")</f>
        <v>TOR vs CAR</v>
      </c>
      <c r="D416" s="49" t="str">
        <f ca="1">IF(LEN(C400)&gt;0,   IF(ROW(D416)-ROW(C400)-1&lt;=$L$1/2,INDIRECT(CONCATENATE("Teams!F",E416)),""),"")</f>
        <v>CAR</v>
      </c>
      <c r="E416" s="6">
        <f ca="1">IF(LEN(C400)&gt;0,   IF(ROW(E416)-ROW(C400)-1&lt;=$L$1/2,INDIRECT(CONCATENATE("MatchOrdering!",CHAR(96+C400),($L$1 + 1) - (ROW(E416)-ROW(C400)-1) + 3)),""),"")</f>
        <v>23</v>
      </c>
      <c r="F416" s="62">
        <f t="shared" ca="1" si="72"/>
        <v>2</v>
      </c>
      <c r="G416" s="63">
        <f t="shared" ca="1" si="71"/>
        <v>5</v>
      </c>
      <c r="H416" s="49" t="str">
        <f t="shared" ca="1" si="73"/>
        <v>CAR</v>
      </c>
    </row>
    <row r="418" spans="2:8" ht="18.75" x14ac:dyDescent="0.3">
      <c r="C418" s="51">
        <f>IF(LEN(C400)&lt;1,"",IF(C400+1 &lt; $L$2,C400+1,""))</f>
        <v>24</v>
      </c>
      <c r="D418" s="50"/>
      <c r="E418" s="50"/>
      <c r="F418" s="65" t="str">
        <f>IF(LEN(C418)&gt;0,"Scores","")</f>
        <v>Scores</v>
      </c>
      <c r="G418" s="65"/>
      <c r="H418" s="6"/>
    </row>
    <row r="419" spans="2:8" ht="16.5" thickBot="1" x14ac:dyDescent="0.3">
      <c r="B419" s="48" t="str">
        <f>IF(LEN(C418)&gt;0,"-","")</f>
        <v>-</v>
      </c>
      <c r="C419" s="52" t="str">
        <f>IF(LEN(C418)&gt;0,"Away          -          Home","")</f>
        <v>Away          -          Home</v>
      </c>
      <c r="D419" s="48" t="str">
        <f>IF(LEN(C418)&gt;0,"-","")</f>
        <v>-</v>
      </c>
      <c r="E419" s="6" t="str">
        <f>IF(LEN(C418)&gt;0,"-","")</f>
        <v>-</v>
      </c>
      <c r="F419" s="48" t="str">
        <f>IF(LEN(F418)&gt;0,"H","")</f>
        <v>H</v>
      </c>
      <c r="G419" s="48" t="str">
        <f>IF(LEN(F418)&gt;0,"A","")</f>
        <v>A</v>
      </c>
      <c r="H419" s="49" t="s">
        <v>267</v>
      </c>
    </row>
    <row r="420" spans="2:8" x14ac:dyDescent="0.25">
      <c r="B420" s="49" t="str">
        <f ca="1">IF(LEN(C418)&gt;0,   IF(ROW(B420)-ROW(C418)-1&lt;=$L$1/2,INDIRECT(CONCATENATE("Teams!F",CELL("contents",INDEX(MatchOrdering!$A$4:$CD$33,ROW(B420)-ROW(C418)-1,MATCH(C418,MatchOrdering!$A$3:$CD$3,0))))),""),"")</f>
        <v>ANA</v>
      </c>
      <c r="C420" s="53" t="str">
        <f ca="1">IF(LEN(C418)&gt;0,   IF(LEN(B420) &gt;0,CONCATENATE(B420," vs ",D420),""),"")</f>
        <v>ANA vs VAN</v>
      </c>
      <c r="D420" s="49" t="str">
        <f ca="1">IF(LEN(C418)&gt;0,   IF(ROW(D420)-ROW(C418)-1&lt;=$L$1/2,INDIRECT(CONCATENATE("Teams!F",E420)),""),"")</f>
        <v>VAN</v>
      </c>
      <c r="E420" s="6">
        <f ca="1">IF(LEN(C418)&gt;0,   IF(ROW(E420)-ROW(C418)-1&lt;=$L$1/2,INDIRECT(CONCATENATE("MatchOrdering!",CHAR(96+C418),($L$1 + 1) - (ROW(E420)-ROW(C418)-1) + 3)),""),"")</f>
        <v>7</v>
      </c>
      <c r="F420" s="58">
        <f ca="1">ROUNDDOWN(RANDBETWEEN(0,6),0)</f>
        <v>4</v>
      </c>
      <c r="G420" s="59">
        <f t="shared" ref="G420:G434" ca="1" si="74">ROUNDDOWN(RANDBETWEEN(0,6),0)</f>
        <v>1</v>
      </c>
      <c r="H420" s="49" t="str">
        <f ca="1">IF(OR(B420 = "BYESLOT",D420 = "BYESLOT"),"BYE", IF(AND(LEN(F420)&gt;0,LEN(G420)&gt;0),IF(F420=G420,"*TIE*",IF(F420&gt;G420,B420,D420)),""))</f>
        <v>ANA</v>
      </c>
    </row>
    <row r="421" spans="2:8" x14ac:dyDescent="0.25">
      <c r="B421" s="49" t="str">
        <f ca="1">IF(LEN(C418)&gt;0,   IF(ROW(B421)-ROW(C418)-1&lt;=$L$1/2,INDIRECT(CONCATENATE("Teams!F",CELL("contents",INDEX(MatchOrdering!$A$4:$CD$33,ROW(B421)-ROW(C418)-1,MATCH(C418,MatchOrdering!$A$3:$CD$3,0))))),""),"")</f>
        <v>CHI</v>
      </c>
      <c r="C421" s="53" t="str">
        <f ca="1">IF(LEN(C418)&gt;0,   IF(LEN(B421) &gt;0,CONCATENATE(B421," vs ",D421),""),"")</f>
        <v>CHI vs SJS</v>
      </c>
      <c r="D421" s="49" t="str">
        <f ca="1">IF(LEN(C418)&gt;0,   IF(ROW(D421)-ROW(C418)-1&lt;=$L$1/2,INDIRECT(CONCATENATE("Teams!F",E421)),""),"")</f>
        <v>SJS</v>
      </c>
      <c r="E421" s="6">
        <f ca="1">IF(LEN(C418)&gt;0,   IF(ROW(E421)-ROW(C418)-1&lt;=$L$1/2,INDIRECT(CONCATENATE("MatchOrdering!",CHAR(96+C418),($L$1 + 1) - (ROW(E421)-ROW(C418)-1) + 3)),""),"")</f>
        <v>6</v>
      </c>
      <c r="F421" s="60">
        <f t="shared" ref="F421:F434" ca="1" si="75">ROUNDDOWN(RANDBETWEEN(0,6),0)</f>
        <v>5</v>
      </c>
      <c r="G421" s="61">
        <f t="shared" ca="1" si="74"/>
        <v>0</v>
      </c>
      <c r="H421" s="49" t="str">
        <f t="shared" ref="H421:H434" ca="1" si="76">IF(OR(B421 = "BYESLOT",D421 = "BYESLOT"),"BYE", IF(AND(LEN(F421)&gt;0,LEN(G421)&gt;0),IF(F421=G421,"*TIE*",IF(F421&gt;G421,B421,D421)),""))</f>
        <v>CHI</v>
      </c>
    </row>
    <row r="422" spans="2:8" x14ac:dyDescent="0.25">
      <c r="B422" s="49" t="str">
        <f ca="1">IF(LEN(C418)&gt;0,   IF(ROW(B422)-ROW(C418)-1&lt;=$L$1/2,INDIRECT(CONCATENATE("Teams!F",CELL("contents",INDEX(MatchOrdering!$A$4:$CD$33,ROW(B422)-ROW(C418)-1,MATCH(C418,MatchOrdering!$A$3:$CD$3,0))))),""),"")</f>
        <v>COL</v>
      </c>
      <c r="C422" s="53" t="str">
        <f ca="1">IF(LEN(C418)&gt;0,   IF(LEN(B422) &gt;0,CONCATENATE(B422," vs ",D422),""),"")</f>
        <v>COL vs ARI</v>
      </c>
      <c r="D422" s="49" t="str">
        <f ca="1">IF(LEN(C418)&gt;0,   IF(ROW(D422)-ROW(C418)-1&lt;=$L$1/2,INDIRECT(CONCATENATE("Teams!F",E422)),""),"")</f>
        <v>ARI</v>
      </c>
      <c r="E422" s="6">
        <f ca="1">IF(LEN(C418)&gt;0,   IF(ROW(E422)-ROW(C418)-1&lt;=$L$1/2,INDIRECT(CONCATENATE("MatchOrdering!",CHAR(96+C418),($L$1 + 1) - (ROW(E422)-ROW(C418)-1) + 3)),""),"")</f>
        <v>5</v>
      </c>
      <c r="F422" s="60">
        <f t="shared" ca="1" si="75"/>
        <v>0</v>
      </c>
      <c r="G422" s="61">
        <f t="shared" ca="1" si="74"/>
        <v>4</v>
      </c>
      <c r="H422" s="49" t="str">
        <f t="shared" ca="1" si="76"/>
        <v>ARI</v>
      </c>
    </row>
    <row r="423" spans="2:8" x14ac:dyDescent="0.25">
      <c r="B423" s="49" t="str">
        <f ca="1">IF(LEN(C418)&gt;0,   IF(ROW(B423)-ROW(C418)-1&lt;=$L$1/2,INDIRECT(CONCATENATE("Teams!F",CELL("contents",INDEX(MatchOrdering!$A$4:$CD$33,ROW(B423)-ROW(C418)-1,MATCH(C418,MatchOrdering!$A$3:$CD$3,0))))),""),"")</f>
        <v>DAL</v>
      </c>
      <c r="C423" s="53" t="str">
        <f ca="1">IF(LEN(C418)&gt;0,   IF(LEN(B423) &gt;0,CONCATENATE(B423," vs ",D423),""),"")</f>
        <v>DAL vs LAK</v>
      </c>
      <c r="D423" s="49" t="str">
        <f ca="1">IF(LEN(C418)&gt;0,   IF(ROW(D423)-ROW(C418)-1&lt;=$L$1/2,INDIRECT(CONCATENATE("Teams!F",E423)),""),"")</f>
        <v>LAK</v>
      </c>
      <c r="E423" s="6">
        <f ca="1">IF(LEN(C418)&gt;0,   IF(ROW(E423)-ROW(C418)-1&lt;=$L$1/2,INDIRECT(CONCATENATE("MatchOrdering!",CHAR(96+C418),($L$1 + 1) - (ROW(E423)-ROW(C418)-1) + 3)),""),"")</f>
        <v>4</v>
      </c>
      <c r="F423" s="60">
        <f t="shared" ca="1" si="75"/>
        <v>1</v>
      </c>
      <c r="G423" s="61">
        <f t="shared" ca="1" si="74"/>
        <v>2</v>
      </c>
      <c r="H423" s="49" t="str">
        <f t="shared" ca="1" si="76"/>
        <v>LAK</v>
      </c>
    </row>
    <row r="424" spans="2:8" x14ac:dyDescent="0.25">
      <c r="B424" s="49" t="str">
        <f ca="1">IF(LEN(C418)&gt;0,   IF(ROW(B424)-ROW(C418)-1&lt;=$L$1/2,INDIRECT(CONCATENATE("Teams!F",CELL("contents",INDEX(MatchOrdering!$A$4:$CD$33,ROW(B424)-ROW(C418)-1,MATCH(C418,MatchOrdering!$A$3:$CD$3,0))))),""),"")</f>
        <v>MIN</v>
      </c>
      <c r="C424" s="53" t="str">
        <f ca="1">IF(LEN(C418)&gt;0,   IF(LEN(B424) &gt;0,CONCATENATE(B424," vs ",D424),""),"")</f>
        <v>MIN vs EDM</v>
      </c>
      <c r="D424" s="49" t="str">
        <f ca="1">IF(LEN(C418)&gt;0,   IF(ROW(D424)-ROW(C418)-1&lt;=$L$1/2,INDIRECT(CONCATENATE("Teams!F",E424)),""),"")</f>
        <v>EDM</v>
      </c>
      <c r="E424" s="6">
        <f ca="1">IF(LEN(C418)&gt;0,   IF(ROW(E424)-ROW(C418)-1&lt;=$L$1/2,INDIRECT(CONCATENATE("MatchOrdering!",CHAR(96+C418),($L$1 + 1) - (ROW(E424)-ROW(C418)-1) + 3)),""),"")</f>
        <v>3</v>
      </c>
      <c r="F424" s="60">
        <f t="shared" ca="1" si="75"/>
        <v>1</v>
      </c>
      <c r="G424" s="61">
        <f t="shared" ca="1" si="74"/>
        <v>0</v>
      </c>
      <c r="H424" s="49" t="str">
        <f t="shared" ca="1" si="76"/>
        <v>MIN</v>
      </c>
    </row>
    <row r="425" spans="2:8" x14ac:dyDescent="0.25">
      <c r="B425" s="49" t="str">
        <f ca="1">IF(LEN(C418)&gt;0,   IF(ROW(B425)-ROW(C418)-1&lt;=$L$1/2,INDIRECT(CONCATENATE("Teams!F",CELL("contents",INDEX(MatchOrdering!$A$4:$CD$33,ROW(B425)-ROW(C418)-1,MATCH(C418,MatchOrdering!$A$3:$CD$3,0))))),""),"")</f>
        <v>NAS</v>
      </c>
      <c r="C425" s="53" t="str">
        <f ca="1">IF(LEN(C418)&gt;0,   IF(LEN(B425) &gt;0,CONCATENATE(B425," vs ",D425),""),"")</f>
        <v>NAS vs CGY</v>
      </c>
      <c r="D425" s="49" t="str">
        <f ca="1">IF(LEN(C418)&gt;0,   IF(ROW(D425)-ROW(C418)-1&lt;=$L$1/2,INDIRECT(CONCATENATE("Teams!F",E425)),""),"")</f>
        <v>CGY</v>
      </c>
      <c r="E425" s="6">
        <f ca="1">IF(LEN(C418)&gt;0,   IF(ROW(E425)-ROW(C418)-1&lt;=$L$1/2,INDIRECT(CONCATENATE("MatchOrdering!",CHAR(96+C418),($L$1 + 1) - (ROW(E425)-ROW(C418)-1) + 3)),""),"")</f>
        <v>2</v>
      </c>
      <c r="F425" s="60">
        <f t="shared" ca="1" si="75"/>
        <v>6</v>
      </c>
      <c r="G425" s="61">
        <f t="shared" ca="1" si="74"/>
        <v>3</v>
      </c>
      <c r="H425" s="49" t="str">
        <f t="shared" ca="1" si="76"/>
        <v>NAS</v>
      </c>
    </row>
    <row r="426" spans="2:8" x14ac:dyDescent="0.25">
      <c r="B426" s="49" t="str">
        <f ca="1">IF(LEN(C418)&gt;0,   IF(ROW(B426)-ROW(C418)-1&lt;=$L$1/2,INDIRECT(CONCATENATE("Teams!F",CELL("contents",INDEX(MatchOrdering!$A$4:$CD$33,ROW(B426)-ROW(C418)-1,MATCH(C418,MatchOrdering!$A$3:$CD$3,0))))),""),"")</f>
        <v>STL</v>
      </c>
      <c r="C426" s="53" t="str">
        <f ca="1">IF(LEN(C418)&gt;0,   IF(LEN(B426) &gt;0,CONCATENATE(B426," vs ",D426),""),"")</f>
        <v>STL vs WAS</v>
      </c>
      <c r="D426" s="49" t="str">
        <f ca="1">IF(LEN(C418)&gt;0,   IF(ROW(D426)-ROW(C418)-1&lt;=$L$1/2,INDIRECT(CONCATENATE("Teams!F",E426)),""),"")</f>
        <v>WAS</v>
      </c>
      <c r="E426" s="6">
        <f ca="1">IF(LEN(C418)&gt;0,   IF(ROW(E426)-ROW(C418)-1&lt;=$L$1/2,INDIRECT(CONCATENATE("MatchOrdering!",CHAR(96+C418),($L$1 + 1) - (ROW(E426)-ROW(C418)-1) + 3)),""),"")</f>
        <v>30</v>
      </c>
      <c r="F426" s="60">
        <f t="shared" ca="1" si="75"/>
        <v>4</v>
      </c>
      <c r="G426" s="61">
        <f t="shared" ca="1" si="74"/>
        <v>6</v>
      </c>
      <c r="H426" s="49" t="str">
        <f t="shared" ca="1" si="76"/>
        <v>WAS</v>
      </c>
    </row>
    <row r="427" spans="2:8" x14ac:dyDescent="0.25">
      <c r="B427" s="49" t="str">
        <f ca="1">IF(LEN(C418)&gt;0,   IF(ROW(B427)-ROW(C418)-1&lt;=$L$1/2,INDIRECT(CONCATENATE("Teams!F",CELL("contents",INDEX(MatchOrdering!$A$4:$CD$33,ROW(B427)-ROW(C418)-1,MATCH(C418,MatchOrdering!$A$3:$CD$3,0))))),""),"")</f>
        <v>WIN</v>
      </c>
      <c r="C427" s="53" t="str">
        <f ca="1">IF(LEN(C418)&gt;0,   IF(LEN(B427) &gt;0,CONCATENATE(B427," vs ",D427),""),"")</f>
        <v>WIN vs PIT</v>
      </c>
      <c r="D427" s="49" t="str">
        <f ca="1">IF(LEN(C418)&gt;0,   IF(ROW(D427)-ROW(C418)-1&lt;=$L$1/2,INDIRECT(CONCATENATE("Teams!F",E427)),""),"")</f>
        <v>PIT</v>
      </c>
      <c r="E427" s="6">
        <f ca="1">IF(LEN(C418)&gt;0,   IF(ROW(E427)-ROW(C418)-1&lt;=$L$1/2,INDIRECT(CONCATENATE("MatchOrdering!",CHAR(96+C418),($L$1 + 1) - (ROW(E427)-ROW(C418)-1) + 3)),""),"")</f>
        <v>29</v>
      </c>
      <c r="F427" s="60">
        <f t="shared" ca="1" si="75"/>
        <v>2</v>
      </c>
      <c r="G427" s="61">
        <f t="shared" ca="1" si="74"/>
        <v>2</v>
      </c>
      <c r="H427" s="49" t="str">
        <f t="shared" ca="1" si="76"/>
        <v>*TIE*</v>
      </c>
    </row>
    <row r="428" spans="2:8" x14ac:dyDescent="0.25">
      <c r="B428" s="49" t="str">
        <f ca="1">IF(LEN(C418)&gt;0,   IF(ROW(B428)-ROW(C418)-1&lt;=$L$1/2,INDIRECT(CONCATENATE("Teams!F",CELL("contents",INDEX(MatchOrdering!$A$4:$CD$33,ROW(B428)-ROW(C418)-1,MATCH(C418,MatchOrdering!$A$3:$CD$3,0))))),""),"")</f>
        <v>BOS</v>
      </c>
      <c r="C428" s="53" t="str">
        <f ca="1">IF(LEN(C418)&gt;0,   IF(LEN(B428) &gt;0,CONCATENATE(B428," vs ",D428),""),"")</f>
        <v>BOS vs PHI</v>
      </c>
      <c r="D428" s="49" t="str">
        <f ca="1">IF(LEN(C418)&gt;0,   IF(ROW(D428)-ROW(C418)-1&lt;=$L$1/2,INDIRECT(CONCATENATE("Teams!F",E428)),""),"")</f>
        <v>PHI</v>
      </c>
      <c r="E428" s="6">
        <f ca="1">IF(LEN(C418)&gt;0,   IF(ROW(E428)-ROW(C418)-1&lt;=$L$1/2,INDIRECT(CONCATENATE("MatchOrdering!",CHAR(96+C418),($L$1 + 1) - (ROW(E428)-ROW(C418)-1) + 3)),""),"")</f>
        <v>28</v>
      </c>
      <c r="F428" s="60">
        <f t="shared" ca="1" si="75"/>
        <v>0</v>
      </c>
      <c r="G428" s="61">
        <f t="shared" ca="1" si="74"/>
        <v>6</v>
      </c>
      <c r="H428" s="49" t="str">
        <f t="shared" ca="1" si="76"/>
        <v>PHI</v>
      </c>
    </row>
    <row r="429" spans="2:8" x14ac:dyDescent="0.25">
      <c r="B429" s="49" t="str">
        <f ca="1">IF(LEN(C418)&gt;0,   IF(ROW(B429)-ROW(C418)-1&lt;=$L$1/2,INDIRECT(CONCATENATE("Teams!F",CELL("contents",INDEX(MatchOrdering!$A$4:$CD$33,ROW(B429)-ROW(C418)-1,MATCH(C418,MatchOrdering!$A$3:$CD$3,0))))),""),"")</f>
        <v>BUF</v>
      </c>
      <c r="C429" s="53" t="str">
        <f ca="1">IF(LEN(C418)&gt;0,   IF(LEN(B429) &gt;0,CONCATENATE(B429," vs ",D429),""),"")</f>
        <v>BUF vs NYR</v>
      </c>
      <c r="D429" s="49" t="str">
        <f ca="1">IF(LEN(C418)&gt;0,   IF(ROW(D429)-ROW(C418)-1&lt;=$L$1/2,INDIRECT(CONCATENATE("Teams!F",E429)),""),"")</f>
        <v>NYR</v>
      </c>
      <c r="E429" s="6">
        <f ca="1">IF(LEN(C418)&gt;0,   IF(ROW(E429)-ROW(C418)-1&lt;=$L$1/2,INDIRECT(CONCATENATE("MatchOrdering!",CHAR(96+C418),($L$1 + 1) - (ROW(E429)-ROW(C418)-1) + 3)),""),"")</f>
        <v>27</v>
      </c>
      <c r="F429" s="60">
        <f t="shared" ca="1" si="75"/>
        <v>1</v>
      </c>
      <c r="G429" s="61">
        <f t="shared" ca="1" si="74"/>
        <v>2</v>
      </c>
      <c r="H429" s="49" t="str">
        <f t="shared" ca="1" si="76"/>
        <v>NYR</v>
      </c>
    </row>
    <row r="430" spans="2:8" x14ac:dyDescent="0.25">
      <c r="B430" s="49" t="str">
        <f ca="1">IF(LEN(C418)&gt;0,   IF(ROW(B430)-ROW(C418)-1&lt;=$L$1/2,INDIRECT(CONCATENATE("Teams!F",CELL("contents",INDEX(MatchOrdering!$A$4:$CD$33,ROW(B430)-ROW(C418)-1,MATCH(C418,MatchOrdering!$A$3:$CD$3,0))))),""),"")</f>
        <v>DET</v>
      </c>
      <c r="C430" s="53" t="str">
        <f ca="1">IF(LEN(C418)&gt;0,   IF(LEN(B430) &gt;0,CONCATENATE(B430," vs ",D430),""),"")</f>
        <v>DET vs NYI</v>
      </c>
      <c r="D430" s="49" t="str">
        <f ca="1">IF(LEN(C418)&gt;0,   IF(ROW(D430)-ROW(C418)-1&lt;=$L$1/2,INDIRECT(CONCATENATE("Teams!F",E430)),""),"")</f>
        <v>NYI</v>
      </c>
      <c r="E430" s="6">
        <f ca="1">IF(LEN(C418)&gt;0,   IF(ROW(E430)-ROW(C418)-1&lt;=$L$1/2,INDIRECT(CONCATENATE("MatchOrdering!",CHAR(96+C418),($L$1 + 1) - (ROW(E430)-ROW(C418)-1) + 3)),""),"")</f>
        <v>26</v>
      </c>
      <c r="F430" s="60">
        <f t="shared" ca="1" si="75"/>
        <v>6</v>
      </c>
      <c r="G430" s="61">
        <f t="shared" ca="1" si="74"/>
        <v>3</v>
      </c>
      <c r="H430" s="49" t="str">
        <f t="shared" ca="1" si="76"/>
        <v>DET</v>
      </c>
    </row>
    <row r="431" spans="2:8" x14ac:dyDescent="0.25">
      <c r="B431" s="49" t="str">
        <f ca="1">IF(LEN(C418)&gt;0,   IF(ROW(B431)-ROW(C418)-1&lt;=$L$1/2,INDIRECT(CONCATENATE("Teams!F",CELL("contents",INDEX(MatchOrdering!$A$4:$CD$33,ROW(B431)-ROW(C418)-1,MATCH(C418,MatchOrdering!$A$3:$CD$3,0))))),""),"")</f>
        <v>FLA</v>
      </c>
      <c r="C431" s="53" t="str">
        <f ca="1">IF(LEN(C418)&gt;0,   IF(LEN(B431) &gt;0,CONCATENATE(B431," vs ",D431),""),"")</f>
        <v>FLA vs NJD</v>
      </c>
      <c r="D431" s="49" t="str">
        <f ca="1">IF(LEN(C418)&gt;0,   IF(ROW(D431)-ROW(C418)-1&lt;=$L$1/2,INDIRECT(CONCATENATE("Teams!F",E431)),""),"")</f>
        <v>NJD</v>
      </c>
      <c r="E431" s="6">
        <f ca="1">IF(LEN(C418)&gt;0,   IF(ROW(E431)-ROW(C418)-1&lt;=$L$1/2,INDIRECT(CONCATENATE("MatchOrdering!",CHAR(96+C418),($L$1 + 1) - (ROW(E431)-ROW(C418)-1) + 3)),""),"")</f>
        <v>25</v>
      </c>
      <c r="F431" s="60">
        <f t="shared" ca="1" si="75"/>
        <v>4</v>
      </c>
      <c r="G431" s="61">
        <f t="shared" ca="1" si="74"/>
        <v>5</v>
      </c>
      <c r="H431" s="49" t="str">
        <f t="shared" ca="1" si="76"/>
        <v>NJD</v>
      </c>
    </row>
    <row r="432" spans="2:8" x14ac:dyDescent="0.25">
      <c r="B432" s="49" t="str">
        <f ca="1">IF(LEN(C418)&gt;0,   IF(ROW(B432)-ROW(C418)-1&lt;=$L$1/2,INDIRECT(CONCATENATE("Teams!F",CELL("contents",INDEX(MatchOrdering!$A$4:$CD$33,ROW(B432)-ROW(C418)-1,MATCH(C418,MatchOrdering!$A$3:$CD$3,0))))),""),"")</f>
        <v>MON</v>
      </c>
      <c r="C432" s="53" t="str">
        <f ca="1">IF(LEN(C418)&gt;0,   IF(LEN(B432) &gt;0,CONCATENATE(B432," vs ",D432),""),"")</f>
        <v>MON vs CBJ</v>
      </c>
      <c r="D432" s="49" t="str">
        <f ca="1">IF(LEN(C418)&gt;0,   IF(ROW(D432)-ROW(C418)-1&lt;=$L$1/2,INDIRECT(CONCATENATE("Teams!F",E432)),""),"")</f>
        <v>CBJ</v>
      </c>
      <c r="E432" s="6">
        <f ca="1">IF(LEN(C418)&gt;0,   IF(ROW(E432)-ROW(C418)-1&lt;=$L$1/2,INDIRECT(CONCATENATE("MatchOrdering!",CHAR(96+C418),($L$1 + 1) - (ROW(E432)-ROW(C418)-1) + 3)),""),"")</f>
        <v>24</v>
      </c>
      <c r="F432" s="60">
        <f t="shared" ca="1" si="75"/>
        <v>1</v>
      </c>
      <c r="G432" s="61">
        <f t="shared" ca="1" si="74"/>
        <v>3</v>
      </c>
      <c r="H432" s="49" t="str">
        <f t="shared" ca="1" si="76"/>
        <v>CBJ</v>
      </c>
    </row>
    <row r="433" spans="2:8" x14ac:dyDescent="0.25">
      <c r="B433" s="49" t="str">
        <f ca="1">IF(LEN(C418)&gt;0,   IF(ROW(B433)-ROW(C418)-1&lt;=$L$1/2,INDIRECT(CONCATENATE("Teams!F",CELL("contents",INDEX(MatchOrdering!$A$4:$CD$33,ROW(B433)-ROW(C418)-1,MATCH(C418,MatchOrdering!$A$3:$CD$3,0))))),""),"")</f>
        <v>OTT</v>
      </c>
      <c r="C433" s="53" t="str">
        <f ca="1">IF(LEN(C418)&gt;0,   IF(LEN(B433) &gt;0,CONCATENATE(B433," vs ",D433),""),"")</f>
        <v>OTT vs CAR</v>
      </c>
      <c r="D433" s="49" t="str">
        <f ca="1">IF(LEN(C418)&gt;0,   IF(ROW(D433)-ROW(C418)-1&lt;=$L$1/2,INDIRECT(CONCATENATE("Teams!F",E433)),""),"")</f>
        <v>CAR</v>
      </c>
      <c r="E433" s="6">
        <f ca="1">IF(LEN(C418)&gt;0,   IF(ROW(E433)-ROW(C418)-1&lt;=$L$1/2,INDIRECT(CONCATENATE("MatchOrdering!",CHAR(96+C418),($L$1 + 1) - (ROW(E433)-ROW(C418)-1) + 3)),""),"")</f>
        <v>23</v>
      </c>
      <c r="F433" s="60">
        <f t="shared" ca="1" si="75"/>
        <v>5</v>
      </c>
      <c r="G433" s="61">
        <f t="shared" ca="1" si="74"/>
        <v>5</v>
      </c>
      <c r="H433" s="49" t="str">
        <f t="shared" ca="1" si="76"/>
        <v>*TIE*</v>
      </c>
    </row>
    <row r="434" spans="2:8" ht="15.75" thickBot="1" x14ac:dyDescent="0.3">
      <c r="B434" s="49" t="str">
        <f ca="1">IF(LEN(C418)&gt;0,   IF(ROW(B434)-ROW(C418)-1&lt;=$L$1/2,INDIRECT(CONCATENATE("Teams!F",CELL("contents",INDEX(MatchOrdering!$A$4:$CD$33,ROW(B434)-ROW(C418)-1,MATCH(C418,MatchOrdering!$A$3:$CD$3,0))))),""),"")</f>
        <v>TB</v>
      </c>
      <c r="C434" s="53" t="str">
        <f ca="1">IF(LEN(C418)&gt;0,   IF(LEN(B434) &gt;0,CONCATENATE(B434," vs ",D434),""),"")</f>
        <v>TB vs TOR</v>
      </c>
      <c r="D434" s="49" t="str">
        <f ca="1">IF(LEN(C418)&gt;0,   IF(ROW(D434)-ROW(C418)-1&lt;=$L$1/2,INDIRECT(CONCATENATE("Teams!F",E434)),""),"")</f>
        <v>TOR</v>
      </c>
      <c r="E434" s="6">
        <f ca="1">IF(LEN(C418)&gt;0,   IF(ROW(E434)-ROW(C418)-1&lt;=$L$1/2,INDIRECT(CONCATENATE("MatchOrdering!",CHAR(96+C418),($L$1 + 1) - (ROW(E434)-ROW(C418)-1) + 3)),""),"")</f>
        <v>22</v>
      </c>
      <c r="F434" s="62">
        <f t="shared" ca="1" si="75"/>
        <v>2</v>
      </c>
      <c r="G434" s="63">
        <f t="shared" ca="1" si="74"/>
        <v>5</v>
      </c>
      <c r="H434" s="49" t="str">
        <f t="shared" ca="1" si="76"/>
        <v>TOR</v>
      </c>
    </row>
    <row r="436" spans="2:8" ht="18.75" x14ac:dyDescent="0.3">
      <c r="C436" s="51">
        <f>IF(LEN(C418)&lt;1,"",IF(C418+1 &lt; $L$2,C418+1,""))</f>
        <v>25</v>
      </c>
      <c r="D436" s="50"/>
      <c r="E436" s="50"/>
      <c r="F436" s="65" t="str">
        <f>IF(LEN(C436)&gt;0,"Scores","")</f>
        <v>Scores</v>
      </c>
      <c r="G436" s="65"/>
      <c r="H436" s="6"/>
    </row>
    <row r="437" spans="2:8" ht="16.5" thickBot="1" x14ac:dyDescent="0.3">
      <c r="B437" s="48" t="str">
        <f>IF(LEN(C436)&gt;0,"-","")</f>
        <v>-</v>
      </c>
      <c r="C437" s="52" t="str">
        <f>IF(LEN(C436)&gt;0,"Away          -          Home","")</f>
        <v>Away          -          Home</v>
      </c>
      <c r="D437" s="48" t="str">
        <f>IF(LEN(C436)&gt;0,"-","")</f>
        <v>-</v>
      </c>
      <c r="E437" s="6" t="str">
        <f>IF(LEN(C436)&gt;0,"-","")</f>
        <v>-</v>
      </c>
      <c r="F437" s="48" t="str">
        <f>IF(LEN(F436)&gt;0,"H","")</f>
        <v>H</v>
      </c>
      <c r="G437" s="48" t="str">
        <f>IF(LEN(F436)&gt;0,"A","")</f>
        <v>A</v>
      </c>
      <c r="H437" s="49" t="s">
        <v>267</v>
      </c>
    </row>
    <row r="438" spans="2:8" x14ac:dyDescent="0.25">
      <c r="B438" s="49" t="str">
        <f ca="1">IF(LEN(C436)&gt;0,   IF(ROW(B438)-ROW(C436)-1&lt;=$L$1/2,INDIRECT(CONCATENATE("Teams!F",CELL("contents",INDEX(MatchOrdering!$A$4:$CD$33,ROW(B438)-ROW(C436)-1,MATCH(C436,MatchOrdering!$A$3:$CD$3,0))))),""),"")</f>
        <v>ANA</v>
      </c>
      <c r="C438" s="53" t="str">
        <f ca="1">IF(LEN(C436)&gt;0,   IF(LEN(B438) &gt;0,CONCATENATE(B438," vs ",D438),""),"")</f>
        <v>ANA vs SJS</v>
      </c>
      <c r="D438" s="49" t="str">
        <f ca="1">IF(LEN(C436)&gt;0,   IF(ROW(D438)-ROW(C436)-1&lt;=$L$1/2,INDIRECT(CONCATENATE("Teams!F",E438)),""),"")</f>
        <v>SJS</v>
      </c>
      <c r="E438" s="6">
        <f ca="1">IF(LEN(C436)&gt;0,   IF(ROW(E438)-ROW(C436)-1&lt;=$L$1/2,INDIRECT(CONCATENATE("MatchOrdering!",CHAR(96+C436),($L$1 + 1) - (ROW(E438)-ROW(C436)-1) + 3)),""),"")</f>
        <v>6</v>
      </c>
      <c r="F438" s="58">
        <f ca="1">ROUNDDOWN(RANDBETWEEN(0,6),0)</f>
        <v>1</v>
      </c>
      <c r="G438" s="59">
        <f t="shared" ref="G438:G452" ca="1" si="77">ROUNDDOWN(RANDBETWEEN(0,6),0)</f>
        <v>3</v>
      </c>
      <c r="H438" s="49" t="str">
        <f ca="1">IF(OR(B438 = "BYESLOT",D438 = "BYESLOT"),"BYE", IF(AND(LEN(F438)&gt;0,LEN(G438)&gt;0),IF(F438=G438,"*TIE*",IF(F438&gt;G438,B438,D438)),""))</f>
        <v>SJS</v>
      </c>
    </row>
    <row r="439" spans="2:8" x14ac:dyDescent="0.25">
      <c r="B439" s="49" t="str">
        <f ca="1">IF(LEN(C436)&gt;0,   IF(ROW(B439)-ROW(C436)-1&lt;=$L$1/2,INDIRECT(CONCATENATE("Teams!F",CELL("contents",INDEX(MatchOrdering!$A$4:$CD$33,ROW(B439)-ROW(C436)-1,MATCH(C436,MatchOrdering!$A$3:$CD$3,0))))),""),"")</f>
        <v>VAN</v>
      </c>
      <c r="C439" s="53" t="str">
        <f ca="1">IF(LEN(C436)&gt;0,   IF(LEN(B439) &gt;0,CONCATENATE(B439," vs ",D439),""),"")</f>
        <v>VAN vs ARI</v>
      </c>
      <c r="D439" s="49" t="str">
        <f ca="1">IF(LEN(C436)&gt;0,   IF(ROW(D439)-ROW(C436)-1&lt;=$L$1/2,INDIRECT(CONCATENATE("Teams!F",E439)),""),"")</f>
        <v>ARI</v>
      </c>
      <c r="E439" s="6">
        <f ca="1">IF(LEN(C436)&gt;0,   IF(ROW(E439)-ROW(C436)-1&lt;=$L$1/2,INDIRECT(CONCATENATE("MatchOrdering!",CHAR(96+C436),($L$1 + 1) - (ROW(E439)-ROW(C436)-1) + 3)),""),"")</f>
        <v>5</v>
      </c>
      <c r="F439" s="60">
        <f t="shared" ref="F439:F452" ca="1" si="78">ROUNDDOWN(RANDBETWEEN(0,6),0)</f>
        <v>0</v>
      </c>
      <c r="G439" s="61">
        <f t="shared" ca="1" si="77"/>
        <v>4</v>
      </c>
      <c r="H439" s="49" t="str">
        <f t="shared" ref="H439:H452" ca="1" si="79">IF(OR(B439 = "BYESLOT",D439 = "BYESLOT"),"BYE", IF(AND(LEN(F439)&gt;0,LEN(G439)&gt;0),IF(F439=G439,"*TIE*",IF(F439&gt;G439,B439,D439)),""))</f>
        <v>ARI</v>
      </c>
    </row>
    <row r="440" spans="2:8" x14ac:dyDescent="0.25">
      <c r="B440" s="49" t="str">
        <f ca="1">IF(LEN(C436)&gt;0,   IF(ROW(B440)-ROW(C436)-1&lt;=$L$1/2,INDIRECT(CONCATENATE("Teams!F",CELL("contents",INDEX(MatchOrdering!$A$4:$CD$33,ROW(B440)-ROW(C436)-1,MATCH(C436,MatchOrdering!$A$3:$CD$3,0))))),""),"")</f>
        <v>CHI</v>
      </c>
      <c r="C440" s="53" t="str">
        <f ca="1">IF(LEN(C436)&gt;0,   IF(LEN(B440) &gt;0,CONCATENATE(B440," vs ",D440),""),"")</f>
        <v>CHI vs LAK</v>
      </c>
      <c r="D440" s="49" t="str">
        <f ca="1">IF(LEN(C436)&gt;0,   IF(ROW(D440)-ROW(C436)-1&lt;=$L$1/2,INDIRECT(CONCATENATE("Teams!F",E440)),""),"")</f>
        <v>LAK</v>
      </c>
      <c r="E440" s="6">
        <f ca="1">IF(LEN(C436)&gt;0,   IF(ROW(E440)-ROW(C436)-1&lt;=$L$1/2,INDIRECT(CONCATENATE("MatchOrdering!",CHAR(96+C436),($L$1 + 1) - (ROW(E440)-ROW(C436)-1) + 3)),""),"")</f>
        <v>4</v>
      </c>
      <c r="F440" s="60">
        <f t="shared" ca="1" si="78"/>
        <v>4</v>
      </c>
      <c r="G440" s="61">
        <f t="shared" ca="1" si="77"/>
        <v>0</v>
      </c>
      <c r="H440" s="49" t="str">
        <f t="shared" ca="1" si="79"/>
        <v>CHI</v>
      </c>
    </row>
    <row r="441" spans="2:8" x14ac:dyDescent="0.25">
      <c r="B441" s="49" t="str">
        <f ca="1">IF(LEN(C436)&gt;0,   IF(ROW(B441)-ROW(C436)-1&lt;=$L$1/2,INDIRECT(CONCATENATE("Teams!F",CELL("contents",INDEX(MatchOrdering!$A$4:$CD$33,ROW(B441)-ROW(C436)-1,MATCH(C436,MatchOrdering!$A$3:$CD$3,0))))),""),"")</f>
        <v>COL</v>
      </c>
      <c r="C441" s="53" t="str">
        <f ca="1">IF(LEN(C436)&gt;0,   IF(LEN(B441) &gt;0,CONCATENATE(B441," vs ",D441),""),"")</f>
        <v>COL vs EDM</v>
      </c>
      <c r="D441" s="49" t="str">
        <f ca="1">IF(LEN(C436)&gt;0,   IF(ROW(D441)-ROW(C436)-1&lt;=$L$1/2,INDIRECT(CONCATENATE("Teams!F",E441)),""),"")</f>
        <v>EDM</v>
      </c>
      <c r="E441" s="6">
        <f ca="1">IF(LEN(C436)&gt;0,   IF(ROW(E441)-ROW(C436)-1&lt;=$L$1/2,INDIRECT(CONCATENATE("MatchOrdering!",CHAR(96+C436),($L$1 + 1) - (ROW(E441)-ROW(C436)-1) + 3)),""),"")</f>
        <v>3</v>
      </c>
      <c r="F441" s="60">
        <f t="shared" ca="1" si="78"/>
        <v>2</v>
      </c>
      <c r="G441" s="61">
        <f t="shared" ca="1" si="77"/>
        <v>5</v>
      </c>
      <c r="H441" s="49" t="str">
        <f t="shared" ca="1" si="79"/>
        <v>EDM</v>
      </c>
    </row>
    <row r="442" spans="2:8" x14ac:dyDescent="0.25">
      <c r="B442" s="49" t="str">
        <f ca="1">IF(LEN(C436)&gt;0,   IF(ROW(B442)-ROW(C436)-1&lt;=$L$1/2,INDIRECT(CONCATENATE("Teams!F",CELL("contents",INDEX(MatchOrdering!$A$4:$CD$33,ROW(B442)-ROW(C436)-1,MATCH(C436,MatchOrdering!$A$3:$CD$3,0))))),""),"")</f>
        <v>DAL</v>
      </c>
      <c r="C442" s="53" t="str">
        <f ca="1">IF(LEN(C436)&gt;0,   IF(LEN(B442) &gt;0,CONCATENATE(B442," vs ",D442),""),"")</f>
        <v>DAL vs CGY</v>
      </c>
      <c r="D442" s="49" t="str">
        <f ca="1">IF(LEN(C436)&gt;0,   IF(ROW(D442)-ROW(C436)-1&lt;=$L$1/2,INDIRECT(CONCATENATE("Teams!F",E442)),""),"")</f>
        <v>CGY</v>
      </c>
      <c r="E442" s="6">
        <f ca="1">IF(LEN(C436)&gt;0,   IF(ROW(E442)-ROW(C436)-1&lt;=$L$1/2,INDIRECT(CONCATENATE("MatchOrdering!",CHAR(96+C436),($L$1 + 1) - (ROW(E442)-ROW(C436)-1) + 3)),""),"")</f>
        <v>2</v>
      </c>
      <c r="F442" s="60">
        <f t="shared" ca="1" si="78"/>
        <v>4</v>
      </c>
      <c r="G442" s="61">
        <f t="shared" ca="1" si="77"/>
        <v>1</v>
      </c>
      <c r="H442" s="49" t="str">
        <f t="shared" ca="1" si="79"/>
        <v>DAL</v>
      </c>
    </row>
    <row r="443" spans="2:8" x14ac:dyDescent="0.25">
      <c r="B443" s="49" t="str">
        <f ca="1">IF(LEN(C436)&gt;0,   IF(ROW(B443)-ROW(C436)-1&lt;=$L$1/2,INDIRECT(CONCATENATE("Teams!F",CELL("contents",INDEX(MatchOrdering!$A$4:$CD$33,ROW(B443)-ROW(C436)-1,MATCH(C436,MatchOrdering!$A$3:$CD$3,0))))),""),"")</f>
        <v>MIN</v>
      </c>
      <c r="C443" s="53" t="str">
        <f ca="1">IF(LEN(C436)&gt;0,   IF(LEN(B443) &gt;0,CONCATENATE(B443," vs ",D443),""),"")</f>
        <v>MIN vs WAS</v>
      </c>
      <c r="D443" s="49" t="str">
        <f ca="1">IF(LEN(C436)&gt;0,   IF(ROW(D443)-ROW(C436)-1&lt;=$L$1/2,INDIRECT(CONCATENATE("Teams!F",E443)),""),"")</f>
        <v>WAS</v>
      </c>
      <c r="E443" s="6">
        <f ca="1">IF(LEN(C436)&gt;0,   IF(ROW(E443)-ROW(C436)-1&lt;=$L$1/2,INDIRECT(CONCATENATE("MatchOrdering!",CHAR(96+C436),($L$1 + 1) - (ROW(E443)-ROW(C436)-1) + 3)),""),"")</f>
        <v>30</v>
      </c>
      <c r="F443" s="60">
        <f t="shared" ca="1" si="78"/>
        <v>5</v>
      </c>
      <c r="G443" s="61">
        <f t="shared" ca="1" si="77"/>
        <v>6</v>
      </c>
      <c r="H443" s="49" t="str">
        <f t="shared" ca="1" si="79"/>
        <v>WAS</v>
      </c>
    </row>
    <row r="444" spans="2:8" x14ac:dyDescent="0.25">
      <c r="B444" s="49" t="str">
        <f ca="1">IF(LEN(C436)&gt;0,   IF(ROW(B444)-ROW(C436)-1&lt;=$L$1/2,INDIRECT(CONCATENATE("Teams!F",CELL("contents",INDEX(MatchOrdering!$A$4:$CD$33,ROW(B444)-ROW(C436)-1,MATCH(C436,MatchOrdering!$A$3:$CD$3,0))))),""),"")</f>
        <v>NAS</v>
      </c>
      <c r="C444" s="53" t="str">
        <f ca="1">IF(LEN(C436)&gt;0,   IF(LEN(B444) &gt;0,CONCATENATE(B444," vs ",D444),""),"")</f>
        <v>NAS vs PIT</v>
      </c>
      <c r="D444" s="49" t="str">
        <f ca="1">IF(LEN(C436)&gt;0,   IF(ROW(D444)-ROW(C436)-1&lt;=$L$1/2,INDIRECT(CONCATENATE("Teams!F",E444)),""),"")</f>
        <v>PIT</v>
      </c>
      <c r="E444" s="6">
        <f ca="1">IF(LEN(C436)&gt;0,   IF(ROW(E444)-ROW(C436)-1&lt;=$L$1/2,INDIRECT(CONCATENATE("MatchOrdering!",CHAR(96+C436),($L$1 + 1) - (ROW(E444)-ROW(C436)-1) + 3)),""),"")</f>
        <v>29</v>
      </c>
      <c r="F444" s="60">
        <f t="shared" ca="1" si="78"/>
        <v>0</v>
      </c>
      <c r="G444" s="61">
        <f t="shared" ca="1" si="77"/>
        <v>5</v>
      </c>
      <c r="H444" s="49" t="str">
        <f t="shared" ca="1" si="79"/>
        <v>PIT</v>
      </c>
    </row>
    <row r="445" spans="2:8" x14ac:dyDescent="0.25">
      <c r="B445" s="49" t="str">
        <f ca="1">IF(LEN(C436)&gt;0,   IF(ROW(B445)-ROW(C436)-1&lt;=$L$1/2,INDIRECT(CONCATENATE("Teams!F",CELL("contents",INDEX(MatchOrdering!$A$4:$CD$33,ROW(B445)-ROW(C436)-1,MATCH(C436,MatchOrdering!$A$3:$CD$3,0))))),""),"")</f>
        <v>STL</v>
      </c>
      <c r="C445" s="53" t="str">
        <f ca="1">IF(LEN(C436)&gt;0,   IF(LEN(B445) &gt;0,CONCATENATE(B445," vs ",D445),""),"")</f>
        <v>STL vs PHI</v>
      </c>
      <c r="D445" s="49" t="str">
        <f ca="1">IF(LEN(C436)&gt;0,   IF(ROW(D445)-ROW(C436)-1&lt;=$L$1/2,INDIRECT(CONCATENATE("Teams!F",E445)),""),"")</f>
        <v>PHI</v>
      </c>
      <c r="E445" s="6">
        <f ca="1">IF(LEN(C436)&gt;0,   IF(ROW(E445)-ROW(C436)-1&lt;=$L$1/2,INDIRECT(CONCATENATE("MatchOrdering!",CHAR(96+C436),($L$1 + 1) - (ROW(E445)-ROW(C436)-1) + 3)),""),"")</f>
        <v>28</v>
      </c>
      <c r="F445" s="60">
        <f t="shared" ca="1" si="78"/>
        <v>6</v>
      </c>
      <c r="G445" s="61">
        <f t="shared" ca="1" si="77"/>
        <v>4</v>
      </c>
      <c r="H445" s="49" t="str">
        <f t="shared" ca="1" si="79"/>
        <v>STL</v>
      </c>
    </row>
    <row r="446" spans="2:8" x14ac:dyDescent="0.25">
      <c r="B446" s="49" t="str">
        <f ca="1">IF(LEN(C436)&gt;0,   IF(ROW(B446)-ROW(C436)-1&lt;=$L$1/2,INDIRECT(CONCATENATE("Teams!F",CELL("contents",INDEX(MatchOrdering!$A$4:$CD$33,ROW(B446)-ROW(C436)-1,MATCH(C436,MatchOrdering!$A$3:$CD$3,0))))),""),"")</f>
        <v>WIN</v>
      </c>
      <c r="C446" s="53" t="str">
        <f ca="1">IF(LEN(C436)&gt;0,   IF(LEN(B446) &gt;0,CONCATENATE(B446," vs ",D446),""),"")</f>
        <v>WIN vs NYR</v>
      </c>
      <c r="D446" s="49" t="str">
        <f ca="1">IF(LEN(C436)&gt;0,   IF(ROW(D446)-ROW(C436)-1&lt;=$L$1/2,INDIRECT(CONCATENATE("Teams!F",E446)),""),"")</f>
        <v>NYR</v>
      </c>
      <c r="E446" s="6">
        <f ca="1">IF(LEN(C436)&gt;0,   IF(ROW(E446)-ROW(C436)-1&lt;=$L$1/2,INDIRECT(CONCATENATE("MatchOrdering!",CHAR(96+C436),($L$1 + 1) - (ROW(E446)-ROW(C436)-1) + 3)),""),"")</f>
        <v>27</v>
      </c>
      <c r="F446" s="60">
        <f t="shared" ca="1" si="78"/>
        <v>4</v>
      </c>
      <c r="G446" s="61">
        <f t="shared" ca="1" si="77"/>
        <v>5</v>
      </c>
      <c r="H446" s="49" t="str">
        <f t="shared" ca="1" si="79"/>
        <v>NYR</v>
      </c>
    </row>
    <row r="447" spans="2:8" x14ac:dyDescent="0.25">
      <c r="B447" s="49" t="str">
        <f ca="1">IF(LEN(C436)&gt;0,   IF(ROW(B447)-ROW(C436)-1&lt;=$L$1/2,INDIRECT(CONCATENATE("Teams!F",CELL("contents",INDEX(MatchOrdering!$A$4:$CD$33,ROW(B447)-ROW(C436)-1,MATCH(C436,MatchOrdering!$A$3:$CD$3,0))))),""),"")</f>
        <v>BOS</v>
      </c>
      <c r="C447" s="53" t="str">
        <f ca="1">IF(LEN(C436)&gt;0,   IF(LEN(B447) &gt;0,CONCATENATE(B447," vs ",D447),""),"")</f>
        <v>BOS vs NYI</v>
      </c>
      <c r="D447" s="49" t="str">
        <f ca="1">IF(LEN(C436)&gt;0,   IF(ROW(D447)-ROW(C436)-1&lt;=$L$1/2,INDIRECT(CONCATENATE("Teams!F",E447)),""),"")</f>
        <v>NYI</v>
      </c>
      <c r="E447" s="6">
        <f ca="1">IF(LEN(C436)&gt;0,   IF(ROW(E447)-ROW(C436)-1&lt;=$L$1/2,INDIRECT(CONCATENATE("MatchOrdering!",CHAR(96+C436),($L$1 + 1) - (ROW(E447)-ROW(C436)-1) + 3)),""),"")</f>
        <v>26</v>
      </c>
      <c r="F447" s="60">
        <f t="shared" ca="1" si="78"/>
        <v>0</v>
      </c>
      <c r="G447" s="61">
        <f t="shared" ca="1" si="77"/>
        <v>2</v>
      </c>
      <c r="H447" s="49" t="str">
        <f t="shared" ca="1" si="79"/>
        <v>NYI</v>
      </c>
    </row>
    <row r="448" spans="2:8" x14ac:dyDescent="0.25">
      <c r="B448" s="49" t="str">
        <f ca="1">IF(LEN(C436)&gt;0,   IF(ROW(B448)-ROW(C436)-1&lt;=$L$1/2,INDIRECT(CONCATENATE("Teams!F",CELL("contents",INDEX(MatchOrdering!$A$4:$CD$33,ROW(B448)-ROW(C436)-1,MATCH(C436,MatchOrdering!$A$3:$CD$3,0))))),""),"")</f>
        <v>BUF</v>
      </c>
      <c r="C448" s="53" t="str">
        <f ca="1">IF(LEN(C436)&gt;0,   IF(LEN(B448) &gt;0,CONCATENATE(B448," vs ",D448),""),"")</f>
        <v>BUF vs NJD</v>
      </c>
      <c r="D448" s="49" t="str">
        <f ca="1">IF(LEN(C436)&gt;0,   IF(ROW(D448)-ROW(C436)-1&lt;=$L$1/2,INDIRECT(CONCATENATE("Teams!F",E448)),""),"")</f>
        <v>NJD</v>
      </c>
      <c r="E448" s="6">
        <f ca="1">IF(LEN(C436)&gt;0,   IF(ROW(E448)-ROW(C436)-1&lt;=$L$1/2,INDIRECT(CONCATENATE("MatchOrdering!",CHAR(96+C436),($L$1 + 1) - (ROW(E448)-ROW(C436)-1) + 3)),""),"")</f>
        <v>25</v>
      </c>
      <c r="F448" s="60">
        <f t="shared" ca="1" si="78"/>
        <v>5</v>
      </c>
      <c r="G448" s="61">
        <f t="shared" ca="1" si="77"/>
        <v>2</v>
      </c>
      <c r="H448" s="49" t="str">
        <f t="shared" ca="1" si="79"/>
        <v>BUF</v>
      </c>
    </row>
    <row r="449" spans="2:8" x14ac:dyDescent="0.25">
      <c r="B449" s="49" t="str">
        <f ca="1">IF(LEN(C436)&gt;0,   IF(ROW(B449)-ROW(C436)-1&lt;=$L$1/2,INDIRECT(CONCATENATE("Teams!F",CELL("contents",INDEX(MatchOrdering!$A$4:$CD$33,ROW(B449)-ROW(C436)-1,MATCH(C436,MatchOrdering!$A$3:$CD$3,0))))),""),"")</f>
        <v>DET</v>
      </c>
      <c r="C449" s="53" t="str">
        <f ca="1">IF(LEN(C436)&gt;0,   IF(LEN(B449) &gt;0,CONCATENATE(B449," vs ",D449),""),"")</f>
        <v>DET vs CBJ</v>
      </c>
      <c r="D449" s="49" t="str">
        <f ca="1">IF(LEN(C436)&gt;0,   IF(ROW(D449)-ROW(C436)-1&lt;=$L$1/2,INDIRECT(CONCATENATE("Teams!F",E449)),""),"")</f>
        <v>CBJ</v>
      </c>
      <c r="E449" s="6">
        <f ca="1">IF(LEN(C436)&gt;0,   IF(ROW(E449)-ROW(C436)-1&lt;=$L$1/2,INDIRECT(CONCATENATE("MatchOrdering!",CHAR(96+C436),($L$1 + 1) - (ROW(E449)-ROW(C436)-1) + 3)),""),"")</f>
        <v>24</v>
      </c>
      <c r="F449" s="60">
        <f t="shared" ca="1" si="78"/>
        <v>0</v>
      </c>
      <c r="G449" s="61">
        <f t="shared" ca="1" si="77"/>
        <v>1</v>
      </c>
      <c r="H449" s="49" t="str">
        <f t="shared" ca="1" si="79"/>
        <v>CBJ</v>
      </c>
    </row>
    <row r="450" spans="2:8" x14ac:dyDescent="0.25">
      <c r="B450" s="49" t="str">
        <f ca="1">IF(LEN(C436)&gt;0,   IF(ROW(B450)-ROW(C436)-1&lt;=$L$1/2,INDIRECT(CONCATENATE("Teams!F",CELL("contents",INDEX(MatchOrdering!$A$4:$CD$33,ROW(B450)-ROW(C436)-1,MATCH(C436,MatchOrdering!$A$3:$CD$3,0))))),""),"")</f>
        <v>FLA</v>
      </c>
      <c r="C450" s="53" t="str">
        <f ca="1">IF(LEN(C436)&gt;0,   IF(LEN(B450) &gt;0,CONCATENATE(B450," vs ",D450),""),"")</f>
        <v>FLA vs CAR</v>
      </c>
      <c r="D450" s="49" t="str">
        <f ca="1">IF(LEN(C436)&gt;0,   IF(ROW(D450)-ROW(C436)-1&lt;=$L$1/2,INDIRECT(CONCATENATE("Teams!F",E450)),""),"")</f>
        <v>CAR</v>
      </c>
      <c r="E450" s="6">
        <f ca="1">IF(LEN(C436)&gt;0,   IF(ROW(E450)-ROW(C436)-1&lt;=$L$1/2,INDIRECT(CONCATENATE("MatchOrdering!",CHAR(96+C436),($L$1 + 1) - (ROW(E450)-ROW(C436)-1) + 3)),""),"")</f>
        <v>23</v>
      </c>
      <c r="F450" s="60">
        <f t="shared" ca="1" si="78"/>
        <v>1</v>
      </c>
      <c r="G450" s="61">
        <f t="shared" ca="1" si="77"/>
        <v>1</v>
      </c>
      <c r="H450" s="49" t="str">
        <f t="shared" ca="1" si="79"/>
        <v>*TIE*</v>
      </c>
    </row>
    <row r="451" spans="2:8" x14ac:dyDescent="0.25">
      <c r="B451" s="49" t="str">
        <f ca="1">IF(LEN(C436)&gt;0,   IF(ROW(B451)-ROW(C436)-1&lt;=$L$1/2,INDIRECT(CONCATENATE("Teams!F",CELL("contents",INDEX(MatchOrdering!$A$4:$CD$33,ROW(B451)-ROW(C436)-1,MATCH(C436,MatchOrdering!$A$3:$CD$3,0))))),""),"")</f>
        <v>MON</v>
      </c>
      <c r="C451" s="53" t="str">
        <f ca="1">IF(LEN(C436)&gt;0,   IF(LEN(B451) &gt;0,CONCATENATE(B451," vs ",D451),""),"")</f>
        <v>MON vs TOR</v>
      </c>
      <c r="D451" s="49" t="str">
        <f ca="1">IF(LEN(C436)&gt;0,   IF(ROW(D451)-ROW(C436)-1&lt;=$L$1/2,INDIRECT(CONCATENATE("Teams!F",E451)),""),"")</f>
        <v>TOR</v>
      </c>
      <c r="E451" s="6">
        <f ca="1">IF(LEN(C436)&gt;0,   IF(ROW(E451)-ROW(C436)-1&lt;=$L$1/2,INDIRECT(CONCATENATE("MatchOrdering!",CHAR(96+C436),($L$1 + 1) - (ROW(E451)-ROW(C436)-1) + 3)),""),"")</f>
        <v>22</v>
      </c>
      <c r="F451" s="60">
        <f t="shared" ca="1" si="78"/>
        <v>2</v>
      </c>
      <c r="G451" s="61">
        <f t="shared" ca="1" si="77"/>
        <v>1</v>
      </c>
      <c r="H451" s="49" t="str">
        <f t="shared" ca="1" si="79"/>
        <v>MON</v>
      </c>
    </row>
    <row r="452" spans="2:8" ht="15.75" thickBot="1" x14ac:dyDescent="0.3">
      <c r="B452" s="49" t="str">
        <f ca="1">IF(LEN(C436)&gt;0,   IF(ROW(B452)-ROW(C436)-1&lt;=$L$1/2,INDIRECT(CONCATENATE("Teams!F",CELL("contents",INDEX(MatchOrdering!$A$4:$CD$33,ROW(B452)-ROW(C436)-1,MATCH(C436,MatchOrdering!$A$3:$CD$3,0))))),""),"")</f>
        <v>OTT</v>
      </c>
      <c r="C452" s="53" t="str">
        <f ca="1">IF(LEN(C436)&gt;0,   IF(LEN(B452) &gt;0,CONCATENATE(B452," vs ",D452),""),"")</f>
        <v>OTT vs TB</v>
      </c>
      <c r="D452" s="49" t="str">
        <f ca="1">IF(LEN(C436)&gt;0,   IF(ROW(D452)-ROW(C436)-1&lt;=$L$1/2,INDIRECT(CONCATENATE("Teams!F",E452)),""),"")</f>
        <v>TB</v>
      </c>
      <c r="E452" s="6">
        <f ca="1">IF(LEN(C436)&gt;0,   IF(ROW(E452)-ROW(C436)-1&lt;=$L$1/2,INDIRECT(CONCATENATE("MatchOrdering!",CHAR(96+C436),($L$1 + 1) - (ROW(E452)-ROW(C436)-1) + 3)),""),"")</f>
        <v>21</v>
      </c>
      <c r="F452" s="62">
        <f t="shared" ca="1" si="78"/>
        <v>1</v>
      </c>
      <c r="G452" s="63">
        <f t="shared" ca="1" si="77"/>
        <v>1</v>
      </c>
      <c r="H452" s="49" t="str">
        <f t="shared" ca="1" si="79"/>
        <v>*TIE*</v>
      </c>
    </row>
    <row r="454" spans="2:8" ht="18.75" x14ac:dyDescent="0.3">
      <c r="C454" s="51">
        <f>IF(LEN(C436)&lt;1,"",IF(C436+1 &lt; $L$2,C436+1,""))</f>
        <v>26</v>
      </c>
      <c r="D454" s="50"/>
      <c r="E454" s="50"/>
      <c r="F454" s="65" t="str">
        <f>IF(LEN(C454)&gt;0,"Scores","")</f>
        <v>Scores</v>
      </c>
      <c r="G454" s="65"/>
      <c r="H454" s="6"/>
    </row>
    <row r="455" spans="2:8" ht="16.5" thickBot="1" x14ac:dyDescent="0.3">
      <c r="B455" s="48" t="str">
        <f>IF(LEN(C454)&gt;0,"-","")</f>
        <v>-</v>
      </c>
      <c r="C455" s="52" t="str">
        <f>IF(LEN(C454)&gt;0,"Away          -          Home","")</f>
        <v>Away          -          Home</v>
      </c>
      <c r="D455" s="48" t="str">
        <f>IF(LEN(C454)&gt;0,"-","")</f>
        <v>-</v>
      </c>
      <c r="E455" s="6" t="str">
        <f>IF(LEN(C454)&gt;0,"-","")</f>
        <v>-</v>
      </c>
      <c r="F455" s="48" t="str">
        <f>IF(LEN(F454)&gt;0,"H","")</f>
        <v>H</v>
      </c>
      <c r="G455" s="48" t="str">
        <f>IF(LEN(F454)&gt;0,"A","")</f>
        <v>A</v>
      </c>
      <c r="H455" s="49" t="s">
        <v>267</v>
      </c>
    </row>
    <row r="456" spans="2:8" x14ac:dyDescent="0.25">
      <c r="B456" s="49" t="str">
        <f ca="1">IF(LEN(C454)&gt;0,   IF(ROW(B456)-ROW(C454)-1&lt;=$L$1/2,INDIRECT(CONCATENATE("Teams!F",CELL("contents",INDEX(MatchOrdering!$A$4:$CD$33,ROW(B456)-ROW(C454)-1,MATCH(C454,MatchOrdering!$A$3:$CD$3,0))))),""),"")</f>
        <v>ANA</v>
      </c>
      <c r="C456" s="53" t="str">
        <f ca="1">IF(LEN(C454)&gt;0,   IF(LEN(B456) &gt;0,CONCATENATE(B456," vs ",D456),""),"")</f>
        <v>ANA vs ARI</v>
      </c>
      <c r="D456" s="49" t="str">
        <f ca="1">IF(LEN(C454)&gt;0,   IF(ROW(D456)-ROW(C454)-1&lt;=$L$1/2,INDIRECT(CONCATENATE("Teams!F",E456)),""),"")</f>
        <v>ARI</v>
      </c>
      <c r="E456" s="6">
        <f ca="1">IF(LEN(C454)&gt;0,   IF(ROW(E456)-ROW(C454)-1&lt;=$L$1/2,INDIRECT(CONCATENATE("MatchOrdering!",CHAR(96+C454),($L$1 + 1) - (ROW(E456)-ROW(C454)-1) + 3)),""),"")</f>
        <v>5</v>
      </c>
      <c r="F456" s="58">
        <f ca="1">ROUNDDOWN(RANDBETWEEN(0,6),0)</f>
        <v>3</v>
      </c>
      <c r="G456" s="59">
        <f t="shared" ref="G456:G470" ca="1" si="80">ROUNDDOWN(RANDBETWEEN(0,6),0)</f>
        <v>2</v>
      </c>
      <c r="H456" s="49" t="str">
        <f ca="1">IF(OR(B456 = "BYESLOT",D456 = "BYESLOT"),"BYE", IF(AND(LEN(F456)&gt;0,LEN(G456)&gt;0),IF(F456=G456,"*TIE*",IF(F456&gt;G456,B456,D456)),""))</f>
        <v>ANA</v>
      </c>
    </row>
    <row r="457" spans="2:8" x14ac:dyDescent="0.25">
      <c r="B457" s="49" t="str">
        <f ca="1">IF(LEN(C454)&gt;0,   IF(ROW(B457)-ROW(C454)-1&lt;=$L$1/2,INDIRECT(CONCATENATE("Teams!F",CELL("contents",INDEX(MatchOrdering!$A$4:$CD$33,ROW(B457)-ROW(C454)-1,MATCH(C454,MatchOrdering!$A$3:$CD$3,0))))),""),"")</f>
        <v>SJS</v>
      </c>
      <c r="C457" s="53" t="str">
        <f ca="1">IF(LEN(C454)&gt;0,   IF(LEN(B457) &gt;0,CONCATENATE(B457," vs ",D457),""),"")</f>
        <v>SJS vs LAK</v>
      </c>
      <c r="D457" s="49" t="str">
        <f ca="1">IF(LEN(C454)&gt;0,   IF(ROW(D457)-ROW(C454)-1&lt;=$L$1/2,INDIRECT(CONCATENATE("Teams!F",E457)),""),"")</f>
        <v>LAK</v>
      </c>
      <c r="E457" s="6">
        <f ca="1">IF(LEN(C454)&gt;0,   IF(ROW(E457)-ROW(C454)-1&lt;=$L$1/2,INDIRECT(CONCATENATE("MatchOrdering!",CHAR(96+C454),($L$1 + 1) - (ROW(E457)-ROW(C454)-1) + 3)),""),"")</f>
        <v>4</v>
      </c>
      <c r="F457" s="60">
        <f t="shared" ref="F457:F470" ca="1" si="81">ROUNDDOWN(RANDBETWEEN(0,6),0)</f>
        <v>6</v>
      </c>
      <c r="G457" s="61">
        <f t="shared" ca="1" si="80"/>
        <v>4</v>
      </c>
      <c r="H457" s="49" t="str">
        <f t="shared" ref="H457:H470" ca="1" si="82">IF(OR(B457 = "BYESLOT",D457 = "BYESLOT"),"BYE", IF(AND(LEN(F457)&gt;0,LEN(G457)&gt;0),IF(F457=G457,"*TIE*",IF(F457&gt;G457,B457,D457)),""))</f>
        <v>SJS</v>
      </c>
    </row>
    <row r="458" spans="2:8" x14ac:dyDescent="0.25">
      <c r="B458" s="49" t="str">
        <f ca="1">IF(LEN(C454)&gt;0,   IF(ROW(B458)-ROW(C454)-1&lt;=$L$1/2,INDIRECT(CONCATENATE("Teams!F",CELL("contents",INDEX(MatchOrdering!$A$4:$CD$33,ROW(B458)-ROW(C454)-1,MATCH(C454,MatchOrdering!$A$3:$CD$3,0))))),""),"")</f>
        <v>VAN</v>
      </c>
      <c r="C458" s="53" t="str">
        <f ca="1">IF(LEN(C454)&gt;0,   IF(LEN(B458) &gt;0,CONCATENATE(B458," vs ",D458),""),"")</f>
        <v>VAN vs EDM</v>
      </c>
      <c r="D458" s="49" t="str">
        <f ca="1">IF(LEN(C454)&gt;0,   IF(ROW(D458)-ROW(C454)-1&lt;=$L$1/2,INDIRECT(CONCATENATE("Teams!F",E458)),""),"")</f>
        <v>EDM</v>
      </c>
      <c r="E458" s="6">
        <f ca="1">IF(LEN(C454)&gt;0,   IF(ROW(E458)-ROW(C454)-1&lt;=$L$1/2,INDIRECT(CONCATENATE("MatchOrdering!",CHAR(96+C454),($L$1 + 1) - (ROW(E458)-ROW(C454)-1) + 3)),""),"")</f>
        <v>3</v>
      </c>
      <c r="F458" s="60">
        <f t="shared" ca="1" si="81"/>
        <v>4</v>
      </c>
      <c r="G458" s="61">
        <f t="shared" ca="1" si="80"/>
        <v>2</v>
      </c>
      <c r="H458" s="49" t="str">
        <f t="shared" ca="1" si="82"/>
        <v>VAN</v>
      </c>
    </row>
    <row r="459" spans="2:8" x14ac:dyDescent="0.25">
      <c r="B459" s="49" t="str">
        <f ca="1">IF(LEN(C454)&gt;0,   IF(ROW(B459)-ROW(C454)-1&lt;=$L$1/2,INDIRECT(CONCATENATE("Teams!F",CELL("contents",INDEX(MatchOrdering!$A$4:$CD$33,ROW(B459)-ROW(C454)-1,MATCH(C454,MatchOrdering!$A$3:$CD$3,0))))),""),"")</f>
        <v>CHI</v>
      </c>
      <c r="C459" s="53" t="str">
        <f ca="1">IF(LEN(C454)&gt;0,   IF(LEN(B459) &gt;0,CONCATENATE(B459," vs ",D459),""),"")</f>
        <v>CHI vs CGY</v>
      </c>
      <c r="D459" s="49" t="str">
        <f ca="1">IF(LEN(C454)&gt;0,   IF(ROW(D459)-ROW(C454)-1&lt;=$L$1/2,INDIRECT(CONCATENATE("Teams!F",E459)),""),"")</f>
        <v>CGY</v>
      </c>
      <c r="E459" s="6">
        <f ca="1">IF(LEN(C454)&gt;0,   IF(ROW(E459)-ROW(C454)-1&lt;=$L$1/2,INDIRECT(CONCATENATE("MatchOrdering!",CHAR(96+C454),($L$1 + 1) - (ROW(E459)-ROW(C454)-1) + 3)),""),"")</f>
        <v>2</v>
      </c>
      <c r="F459" s="60">
        <f t="shared" ca="1" si="81"/>
        <v>0</v>
      </c>
      <c r="G459" s="61">
        <f t="shared" ca="1" si="80"/>
        <v>1</v>
      </c>
      <c r="H459" s="49" t="str">
        <f t="shared" ca="1" si="82"/>
        <v>CGY</v>
      </c>
    </row>
    <row r="460" spans="2:8" x14ac:dyDescent="0.25">
      <c r="B460" s="49" t="str">
        <f ca="1">IF(LEN(C454)&gt;0,   IF(ROW(B460)-ROW(C454)-1&lt;=$L$1/2,INDIRECT(CONCATENATE("Teams!F",CELL("contents",INDEX(MatchOrdering!$A$4:$CD$33,ROW(B460)-ROW(C454)-1,MATCH(C454,MatchOrdering!$A$3:$CD$3,0))))),""),"")</f>
        <v>COL</v>
      </c>
      <c r="C460" s="53" t="str">
        <f ca="1">IF(LEN(C454)&gt;0,   IF(LEN(B460) &gt;0,CONCATENATE(B460," vs ",D460),""),"")</f>
        <v>COL vs WAS</v>
      </c>
      <c r="D460" s="49" t="str">
        <f ca="1">IF(LEN(C454)&gt;0,   IF(ROW(D460)-ROW(C454)-1&lt;=$L$1/2,INDIRECT(CONCATENATE("Teams!F",E460)),""),"")</f>
        <v>WAS</v>
      </c>
      <c r="E460" s="6">
        <f ca="1">IF(LEN(C454)&gt;0,   IF(ROW(E460)-ROW(C454)-1&lt;=$L$1/2,INDIRECT(CONCATENATE("MatchOrdering!",CHAR(96+C454),($L$1 + 1) - (ROW(E460)-ROW(C454)-1) + 3)),""),"")</f>
        <v>30</v>
      </c>
      <c r="F460" s="60">
        <f t="shared" ca="1" si="81"/>
        <v>5</v>
      </c>
      <c r="G460" s="61">
        <f t="shared" ca="1" si="80"/>
        <v>0</v>
      </c>
      <c r="H460" s="49" t="str">
        <f t="shared" ca="1" si="82"/>
        <v>COL</v>
      </c>
    </row>
    <row r="461" spans="2:8" x14ac:dyDescent="0.25">
      <c r="B461" s="49" t="str">
        <f ca="1">IF(LEN(C454)&gt;0,   IF(ROW(B461)-ROW(C454)-1&lt;=$L$1/2,INDIRECT(CONCATENATE("Teams!F",CELL("contents",INDEX(MatchOrdering!$A$4:$CD$33,ROW(B461)-ROW(C454)-1,MATCH(C454,MatchOrdering!$A$3:$CD$3,0))))),""),"")</f>
        <v>DAL</v>
      </c>
      <c r="C461" s="53" t="str">
        <f ca="1">IF(LEN(C454)&gt;0,   IF(LEN(B461) &gt;0,CONCATENATE(B461," vs ",D461),""),"")</f>
        <v>DAL vs PIT</v>
      </c>
      <c r="D461" s="49" t="str">
        <f ca="1">IF(LEN(C454)&gt;0,   IF(ROW(D461)-ROW(C454)-1&lt;=$L$1/2,INDIRECT(CONCATENATE("Teams!F",E461)),""),"")</f>
        <v>PIT</v>
      </c>
      <c r="E461" s="6">
        <f ca="1">IF(LEN(C454)&gt;0,   IF(ROW(E461)-ROW(C454)-1&lt;=$L$1/2,INDIRECT(CONCATENATE("MatchOrdering!",CHAR(96+C454),($L$1 + 1) - (ROW(E461)-ROW(C454)-1) + 3)),""),"")</f>
        <v>29</v>
      </c>
      <c r="F461" s="60">
        <f t="shared" ca="1" si="81"/>
        <v>1</v>
      </c>
      <c r="G461" s="61">
        <f t="shared" ca="1" si="80"/>
        <v>0</v>
      </c>
      <c r="H461" s="49" t="str">
        <f t="shared" ca="1" si="82"/>
        <v>DAL</v>
      </c>
    </row>
    <row r="462" spans="2:8" x14ac:dyDescent="0.25">
      <c r="B462" s="49" t="str">
        <f ca="1">IF(LEN(C454)&gt;0,   IF(ROW(B462)-ROW(C454)-1&lt;=$L$1/2,INDIRECT(CONCATENATE("Teams!F",CELL("contents",INDEX(MatchOrdering!$A$4:$CD$33,ROW(B462)-ROW(C454)-1,MATCH(C454,MatchOrdering!$A$3:$CD$3,0))))),""),"")</f>
        <v>MIN</v>
      </c>
      <c r="C462" s="53" t="str">
        <f ca="1">IF(LEN(C454)&gt;0,   IF(LEN(B462) &gt;0,CONCATENATE(B462," vs ",D462),""),"")</f>
        <v>MIN vs PHI</v>
      </c>
      <c r="D462" s="49" t="str">
        <f ca="1">IF(LEN(C454)&gt;0,   IF(ROW(D462)-ROW(C454)-1&lt;=$L$1/2,INDIRECT(CONCATENATE("Teams!F",E462)),""),"")</f>
        <v>PHI</v>
      </c>
      <c r="E462" s="6">
        <f ca="1">IF(LEN(C454)&gt;0,   IF(ROW(E462)-ROW(C454)-1&lt;=$L$1/2,INDIRECT(CONCATENATE("MatchOrdering!",CHAR(96+C454),($L$1 + 1) - (ROW(E462)-ROW(C454)-1) + 3)),""),"")</f>
        <v>28</v>
      </c>
      <c r="F462" s="60">
        <f t="shared" ca="1" si="81"/>
        <v>4</v>
      </c>
      <c r="G462" s="61">
        <f t="shared" ca="1" si="80"/>
        <v>6</v>
      </c>
      <c r="H462" s="49" t="str">
        <f t="shared" ca="1" si="82"/>
        <v>PHI</v>
      </c>
    </row>
    <row r="463" spans="2:8" x14ac:dyDescent="0.25">
      <c r="B463" s="49" t="str">
        <f ca="1">IF(LEN(C454)&gt;0,   IF(ROW(B463)-ROW(C454)-1&lt;=$L$1/2,INDIRECT(CONCATENATE("Teams!F",CELL("contents",INDEX(MatchOrdering!$A$4:$CD$33,ROW(B463)-ROW(C454)-1,MATCH(C454,MatchOrdering!$A$3:$CD$3,0))))),""),"")</f>
        <v>NAS</v>
      </c>
      <c r="C463" s="53" t="str">
        <f ca="1">IF(LEN(C454)&gt;0,   IF(LEN(B463) &gt;0,CONCATENATE(B463," vs ",D463),""),"")</f>
        <v>NAS vs NYR</v>
      </c>
      <c r="D463" s="49" t="str">
        <f ca="1">IF(LEN(C454)&gt;0,   IF(ROW(D463)-ROW(C454)-1&lt;=$L$1/2,INDIRECT(CONCATENATE("Teams!F",E463)),""),"")</f>
        <v>NYR</v>
      </c>
      <c r="E463" s="6">
        <f ca="1">IF(LEN(C454)&gt;0,   IF(ROW(E463)-ROW(C454)-1&lt;=$L$1/2,INDIRECT(CONCATENATE("MatchOrdering!",CHAR(96+C454),($L$1 + 1) - (ROW(E463)-ROW(C454)-1) + 3)),""),"")</f>
        <v>27</v>
      </c>
      <c r="F463" s="60">
        <f t="shared" ca="1" si="81"/>
        <v>6</v>
      </c>
      <c r="G463" s="61">
        <f t="shared" ca="1" si="80"/>
        <v>4</v>
      </c>
      <c r="H463" s="49" t="str">
        <f t="shared" ca="1" si="82"/>
        <v>NAS</v>
      </c>
    </row>
    <row r="464" spans="2:8" x14ac:dyDescent="0.25">
      <c r="B464" s="49" t="str">
        <f ca="1">IF(LEN(C454)&gt;0,   IF(ROW(B464)-ROW(C454)-1&lt;=$L$1/2,INDIRECT(CONCATENATE("Teams!F",CELL("contents",INDEX(MatchOrdering!$A$4:$CD$33,ROW(B464)-ROW(C454)-1,MATCH(C454,MatchOrdering!$A$3:$CD$3,0))))),""),"")</f>
        <v>STL</v>
      </c>
      <c r="C464" s="53" t="str">
        <f ca="1">IF(LEN(C454)&gt;0,   IF(LEN(B464) &gt;0,CONCATENATE(B464," vs ",D464),""),"")</f>
        <v>STL vs NYI</v>
      </c>
      <c r="D464" s="49" t="str">
        <f ca="1">IF(LEN(C454)&gt;0,   IF(ROW(D464)-ROW(C454)-1&lt;=$L$1/2,INDIRECT(CONCATENATE("Teams!F",E464)),""),"")</f>
        <v>NYI</v>
      </c>
      <c r="E464" s="6">
        <f ca="1">IF(LEN(C454)&gt;0,   IF(ROW(E464)-ROW(C454)-1&lt;=$L$1/2,INDIRECT(CONCATENATE("MatchOrdering!",CHAR(96+C454),($L$1 + 1) - (ROW(E464)-ROW(C454)-1) + 3)),""),"")</f>
        <v>26</v>
      </c>
      <c r="F464" s="60">
        <f t="shared" ca="1" si="81"/>
        <v>3</v>
      </c>
      <c r="G464" s="61">
        <f t="shared" ca="1" si="80"/>
        <v>3</v>
      </c>
      <c r="H464" s="49" t="str">
        <f t="shared" ca="1" si="82"/>
        <v>*TIE*</v>
      </c>
    </row>
    <row r="465" spans="2:8" x14ac:dyDescent="0.25">
      <c r="B465" s="49" t="str">
        <f ca="1">IF(LEN(C454)&gt;0,   IF(ROW(B465)-ROW(C454)-1&lt;=$L$1/2,INDIRECT(CONCATENATE("Teams!F",CELL("contents",INDEX(MatchOrdering!$A$4:$CD$33,ROW(B465)-ROW(C454)-1,MATCH(C454,MatchOrdering!$A$3:$CD$3,0))))),""),"")</f>
        <v>WIN</v>
      </c>
      <c r="C465" s="53" t="str">
        <f ca="1">IF(LEN(C454)&gt;0,   IF(LEN(B465) &gt;0,CONCATENATE(B465," vs ",D465),""),"")</f>
        <v>WIN vs NJD</v>
      </c>
      <c r="D465" s="49" t="str">
        <f ca="1">IF(LEN(C454)&gt;0,   IF(ROW(D465)-ROW(C454)-1&lt;=$L$1/2,INDIRECT(CONCATENATE("Teams!F",E465)),""),"")</f>
        <v>NJD</v>
      </c>
      <c r="E465" s="6">
        <f ca="1">IF(LEN(C454)&gt;0,   IF(ROW(E465)-ROW(C454)-1&lt;=$L$1/2,INDIRECT(CONCATENATE("MatchOrdering!",CHAR(96+C454),($L$1 + 1) - (ROW(E465)-ROW(C454)-1) + 3)),""),"")</f>
        <v>25</v>
      </c>
      <c r="F465" s="60">
        <f t="shared" ca="1" si="81"/>
        <v>3</v>
      </c>
      <c r="G465" s="61">
        <f t="shared" ca="1" si="80"/>
        <v>4</v>
      </c>
      <c r="H465" s="49" t="str">
        <f t="shared" ca="1" si="82"/>
        <v>NJD</v>
      </c>
    </row>
    <row r="466" spans="2:8" x14ac:dyDescent="0.25">
      <c r="B466" s="49" t="str">
        <f ca="1">IF(LEN(C454)&gt;0,   IF(ROW(B466)-ROW(C454)-1&lt;=$L$1/2,INDIRECT(CONCATENATE("Teams!F",CELL("contents",INDEX(MatchOrdering!$A$4:$CD$33,ROW(B466)-ROW(C454)-1,MATCH(C454,MatchOrdering!$A$3:$CD$3,0))))),""),"")</f>
        <v>BOS</v>
      </c>
      <c r="C466" s="53" t="str">
        <f ca="1">IF(LEN(C454)&gt;0,   IF(LEN(B466) &gt;0,CONCATENATE(B466," vs ",D466),""),"")</f>
        <v>BOS vs CBJ</v>
      </c>
      <c r="D466" s="49" t="str">
        <f ca="1">IF(LEN(C454)&gt;0,   IF(ROW(D466)-ROW(C454)-1&lt;=$L$1/2,INDIRECT(CONCATENATE("Teams!F",E466)),""),"")</f>
        <v>CBJ</v>
      </c>
      <c r="E466" s="6">
        <f ca="1">IF(LEN(C454)&gt;0,   IF(ROW(E466)-ROW(C454)-1&lt;=$L$1/2,INDIRECT(CONCATENATE("MatchOrdering!",CHAR(96+C454),($L$1 + 1) - (ROW(E466)-ROW(C454)-1) + 3)),""),"")</f>
        <v>24</v>
      </c>
      <c r="F466" s="60">
        <f t="shared" ca="1" si="81"/>
        <v>4</v>
      </c>
      <c r="G466" s="61">
        <f t="shared" ca="1" si="80"/>
        <v>1</v>
      </c>
      <c r="H466" s="49" t="str">
        <f t="shared" ca="1" si="82"/>
        <v>BOS</v>
      </c>
    </row>
    <row r="467" spans="2:8" x14ac:dyDescent="0.25">
      <c r="B467" s="49" t="str">
        <f ca="1">IF(LEN(C454)&gt;0,   IF(ROW(B467)-ROW(C454)-1&lt;=$L$1/2,INDIRECT(CONCATENATE("Teams!F",CELL("contents",INDEX(MatchOrdering!$A$4:$CD$33,ROW(B467)-ROW(C454)-1,MATCH(C454,MatchOrdering!$A$3:$CD$3,0))))),""),"")</f>
        <v>BUF</v>
      </c>
      <c r="C467" s="53" t="str">
        <f ca="1">IF(LEN(C454)&gt;0,   IF(LEN(B467) &gt;0,CONCATENATE(B467," vs ",D467),""),"")</f>
        <v>BUF vs CAR</v>
      </c>
      <c r="D467" s="49" t="str">
        <f ca="1">IF(LEN(C454)&gt;0,   IF(ROW(D467)-ROW(C454)-1&lt;=$L$1/2,INDIRECT(CONCATENATE("Teams!F",E467)),""),"")</f>
        <v>CAR</v>
      </c>
      <c r="E467" s="6">
        <f ca="1">IF(LEN(C454)&gt;0,   IF(ROW(E467)-ROW(C454)-1&lt;=$L$1/2,INDIRECT(CONCATENATE("MatchOrdering!",CHAR(96+C454),($L$1 + 1) - (ROW(E467)-ROW(C454)-1) + 3)),""),"")</f>
        <v>23</v>
      </c>
      <c r="F467" s="60">
        <f t="shared" ca="1" si="81"/>
        <v>5</v>
      </c>
      <c r="G467" s="61">
        <f t="shared" ca="1" si="80"/>
        <v>2</v>
      </c>
      <c r="H467" s="49" t="str">
        <f t="shared" ca="1" si="82"/>
        <v>BUF</v>
      </c>
    </row>
    <row r="468" spans="2:8" x14ac:dyDescent="0.25">
      <c r="B468" s="49" t="str">
        <f ca="1">IF(LEN(C454)&gt;0,   IF(ROW(B468)-ROW(C454)-1&lt;=$L$1/2,INDIRECT(CONCATENATE("Teams!F",CELL("contents",INDEX(MatchOrdering!$A$4:$CD$33,ROW(B468)-ROW(C454)-1,MATCH(C454,MatchOrdering!$A$3:$CD$3,0))))),""),"")</f>
        <v>DET</v>
      </c>
      <c r="C468" s="53" t="str">
        <f ca="1">IF(LEN(C454)&gt;0,   IF(LEN(B468) &gt;0,CONCATENATE(B468," vs ",D468),""),"")</f>
        <v>DET vs TOR</v>
      </c>
      <c r="D468" s="49" t="str">
        <f ca="1">IF(LEN(C454)&gt;0,   IF(ROW(D468)-ROW(C454)-1&lt;=$L$1/2,INDIRECT(CONCATENATE("Teams!F",E468)),""),"")</f>
        <v>TOR</v>
      </c>
      <c r="E468" s="6">
        <f ca="1">IF(LEN(C454)&gt;0,   IF(ROW(E468)-ROW(C454)-1&lt;=$L$1/2,INDIRECT(CONCATENATE("MatchOrdering!",CHAR(96+C454),($L$1 + 1) - (ROW(E468)-ROW(C454)-1) + 3)),""),"")</f>
        <v>22</v>
      </c>
      <c r="F468" s="60">
        <f t="shared" ca="1" si="81"/>
        <v>6</v>
      </c>
      <c r="G468" s="61">
        <f t="shared" ca="1" si="80"/>
        <v>0</v>
      </c>
      <c r="H468" s="49" t="str">
        <f t="shared" ca="1" si="82"/>
        <v>DET</v>
      </c>
    </row>
    <row r="469" spans="2:8" x14ac:dyDescent="0.25">
      <c r="B469" s="49" t="str">
        <f ca="1">IF(LEN(C454)&gt;0,   IF(ROW(B469)-ROW(C454)-1&lt;=$L$1/2,INDIRECT(CONCATENATE("Teams!F",CELL("contents",INDEX(MatchOrdering!$A$4:$CD$33,ROW(B469)-ROW(C454)-1,MATCH(C454,MatchOrdering!$A$3:$CD$3,0))))),""),"")</f>
        <v>FLA</v>
      </c>
      <c r="C469" s="53" t="str">
        <f ca="1">IF(LEN(C454)&gt;0,   IF(LEN(B469) &gt;0,CONCATENATE(B469," vs ",D469),""),"")</f>
        <v>FLA vs TB</v>
      </c>
      <c r="D469" s="49" t="str">
        <f ca="1">IF(LEN(C454)&gt;0,   IF(ROW(D469)-ROW(C454)-1&lt;=$L$1/2,INDIRECT(CONCATENATE("Teams!F",E469)),""),"")</f>
        <v>TB</v>
      </c>
      <c r="E469" s="6">
        <f ca="1">IF(LEN(C454)&gt;0,   IF(ROW(E469)-ROW(C454)-1&lt;=$L$1/2,INDIRECT(CONCATENATE("MatchOrdering!",CHAR(96+C454),($L$1 + 1) - (ROW(E469)-ROW(C454)-1) + 3)),""),"")</f>
        <v>21</v>
      </c>
      <c r="F469" s="60">
        <f t="shared" ca="1" si="81"/>
        <v>0</v>
      </c>
      <c r="G469" s="61">
        <f t="shared" ca="1" si="80"/>
        <v>5</v>
      </c>
      <c r="H469" s="49" t="str">
        <f t="shared" ca="1" si="82"/>
        <v>TB</v>
      </c>
    </row>
    <row r="470" spans="2:8" ht="15.75" thickBot="1" x14ac:dyDescent="0.3">
      <c r="B470" s="49" t="str">
        <f ca="1">IF(LEN(C454)&gt;0,   IF(ROW(B470)-ROW(C454)-1&lt;=$L$1/2,INDIRECT(CONCATENATE("Teams!F",CELL("contents",INDEX(MatchOrdering!$A$4:$CD$33,ROW(B470)-ROW(C454)-1,MATCH(C454,MatchOrdering!$A$3:$CD$3,0))))),""),"")</f>
        <v>MON</v>
      </c>
      <c r="C470" s="53" t="str">
        <f ca="1">IF(LEN(C454)&gt;0,   IF(LEN(B470) &gt;0,CONCATENATE(B470," vs ",D470),""),"")</f>
        <v>MON vs OTT</v>
      </c>
      <c r="D470" s="49" t="str">
        <f ca="1">IF(LEN(C454)&gt;0,   IF(ROW(D470)-ROW(C454)-1&lt;=$L$1/2,INDIRECT(CONCATENATE("Teams!F",E470)),""),"")</f>
        <v>OTT</v>
      </c>
      <c r="E470" s="6">
        <f ca="1">IF(LEN(C454)&gt;0,   IF(ROW(E470)-ROW(C454)-1&lt;=$L$1/2,INDIRECT(CONCATENATE("MatchOrdering!",CHAR(96+C454),($L$1 + 1) - (ROW(E470)-ROW(C454)-1) + 3)),""),"")</f>
        <v>20</v>
      </c>
      <c r="F470" s="62">
        <f t="shared" ca="1" si="81"/>
        <v>4</v>
      </c>
      <c r="G470" s="63">
        <f t="shared" ca="1" si="80"/>
        <v>1</v>
      </c>
      <c r="H470" s="49" t="str">
        <f t="shared" ca="1" si="82"/>
        <v>MON</v>
      </c>
    </row>
    <row r="472" spans="2:8" ht="18.75" x14ac:dyDescent="0.3">
      <c r="C472" s="51">
        <f>IF(LEN(C454)&lt;1,"",IF(C454+1 &lt; $L$2,C454+1,""))</f>
        <v>27</v>
      </c>
      <c r="D472" s="50"/>
      <c r="E472" s="50"/>
      <c r="F472" s="65" t="str">
        <f>IF(LEN(C472)&gt;0,"Scores","")</f>
        <v>Scores</v>
      </c>
      <c r="G472" s="65"/>
      <c r="H472" s="6"/>
    </row>
    <row r="473" spans="2:8" ht="16.5" thickBot="1" x14ac:dyDescent="0.3">
      <c r="B473" s="48" t="str">
        <f>IF(LEN(C472)&gt;0,"-","")</f>
        <v>-</v>
      </c>
      <c r="C473" s="52" t="str">
        <f>IF(LEN(C472)&gt;0,"Away          -          Home","")</f>
        <v>Away          -          Home</v>
      </c>
      <c r="D473" s="48" t="str">
        <f>IF(LEN(C472)&gt;0,"-","")</f>
        <v>-</v>
      </c>
      <c r="E473" s="6" t="str">
        <f>IF(LEN(C472)&gt;0,"-","")</f>
        <v>-</v>
      </c>
      <c r="F473" s="48" t="str">
        <f>IF(LEN(F472)&gt;0,"H","")</f>
        <v>H</v>
      </c>
      <c r="G473" s="48" t="str">
        <f>IF(LEN(F472)&gt;0,"A","")</f>
        <v>A</v>
      </c>
      <c r="H473" s="49" t="s">
        <v>267</v>
      </c>
    </row>
    <row r="474" spans="2:8" x14ac:dyDescent="0.25">
      <c r="B474" s="49" t="str">
        <f ca="1">IF(LEN(C472)&gt;0,   IF(ROW(B474)-ROW(C472)-1&lt;=$L$1/2,INDIRECT(CONCATENATE("Teams!F",CELL("contents",INDEX(MatchOrdering!$A$4:$CD$33,ROW(B474)-ROW(C472)-1,MATCH(C472,MatchOrdering!$A$3:$CD$3,0))))),""),"")</f>
        <v>ANA</v>
      </c>
      <c r="C474" s="53" t="str">
        <f ca="1">IF(LEN(C472)&gt;0,   IF(LEN(B474) &gt;0,CONCATENATE(B474," vs ",D474),""),"")</f>
        <v>ANA vs LAK</v>
      </c>
      <c r="D474" s="49" t="str">
        <f ca="1">IF(LEN(C472)&gt;0,   IF(ROW(D474)-ROW(C472)-1&lt;=$L$1/2,INDIRECT(CONCATENATE("Teams!F",E474)),""),"")</f>
        <v>LAK</v>
      </c>
      <c r="E474" s="6">
        <f ca="1">IF(LEN(C472)&gt;0,   IF(ROW(E474)-ROW(C472)-1&lt;=$L$1/2,INDIRECT(CONCATENATE("MatchOrdering!A",CHAR(96+C472-26),($L$1 + 1) - (ROW(E474)-ROW(C472)-1) + 3)),""),"")</f>
        <v>4</v>
      </c>
      <c r="F474" s="58">
        <f ca="1">ROUNDDOWN(RANDBETWEEN(0,6),0)</f>
        <v>2</v>
      </c>
      <c r="G474" s="59">
        <f t="shared" ref="G474:G488" ca="1" si="83">ROUNDDOWN(RANDBETWEEN(0,6),0)</f>
        <v>0</v>
      </c>
      <c r="H474" s="49" t="str">
        <f ca="1">IF(OR(B474 = "BYESLOT",D474 = "BYESLOT"),"BYE", IF(AND(LEN(F474)&gt;0,LEN(G474)&gt;0),IF(F474=G474,"*TIE*",IF(F474&gt;G474,B474,D474)),""))</f>
        <v>ANA</v>
      </c>
    </row>
    <row r="475" spans="2:8" x14ac:dyDescent="0.25">
      <c r="B475" s="49" t="str">
        <f ca="1">IF(LEN(C472)&gt;0,   IF(ROW(B475)-ROW(C472)-1&lt;=$L$1/2,INDIRECT(CONCATENATE("Teams!F",CELL("contents",INDEX(MatchOrdering!$A$4:$CD$33,ROW(B475)-ROW(C472)-1,MATCH(C472,MatchOrdering!$A$3:$CD$3,0))))),""),"")</f>
        <v>ARI</v>
      </c>
      <c r="C475" s="53" t="str">
        <f ca="1">IF(LEN(C472)&gt;0,   IF(LEN(B475) &gt;0,CONCATENATE(B475," vs ",D475),""),"")</f>
        <v>ARI vs EDM</v>
      </c>
      <c r="D475" s="49" t="str">
        <f ca="1">IF(LEN(C472)&gt;0,   IF(ROW(D475)-ROW(C472)-1&lt;=$L$1/2,INDIRECT(CONCATENATE("Teams!F",E475)),""),"")</f>
        <v>EDM</v>
      </c>
      <c r="E475" s="6">
        <f ca="1">IF(LEN(C472)&gt;0,   IF(ROW(E475)-ROW(C472)-1&lt;=$L$1/2,INDIRECT(CONCATENATE("MatchOrdering!A",CHAR(96+C472-26),($L$1 + 1) - (ROW(E475)-ROW(C472)-1) + 3)),""),"")</f>
        <v>3</v>
      </c>
      <c r="F475" s="60">
        <f t="shared" ref="F475:F488" ca="1" si="84">ROUNDDOWN(RANDBETWEEN(0,6),0)</f>
        <v>5</v>
      </c>
      <c r="G475" s="61">
        <f t="shared" ca="1" si="83"/>
        <v>0</v>
      </c>
      <c r="H475" s="49" t="str">
        <f t="shared" ref="H475:H488" ca="1" si="85">IF(OR(B475 = "BYESLOT",D475 = "BYESLOT"),"BYE", IF(AND(LEN(F475)&gt;0,LEN(G475)&gt;0),IF(F475=G475,"*TIE*",IF(F475&gt;G475,B475,D475)),""))</f>
        <v>ARI</v>
      </c>
    </row>
    <row r="476" spans="2:8" x14ac:dyDescent="0.25">
      <c r="B476" s="49" t="str">
        <f ca="1">IF(LEN(C472)&gt;0,   IF(ROW(B476)-ROW(C472)-1&lt;=$L$1/2,INDIRECT(CONCATENATE("Teams!F",CELL("contents",INDEX(MatchOrdering!$A$4:$CD$33,ROW(B476)-ROW(C472)-1,MATCH(C472,MatchOrdering!$A$3:$CD$3,0))))),""),"")</f>
        <v>SJS</v>
      </c>
      <c r="C476" s="53" t="str">
        <f ca="1">IF(LEN(C472)&gt;0,   IF(LEN(B476) &gt;0,CONCATENATE(B476," vs ",D476),""),"")</f>
        <v>SJS vs CGY</v>
      </c>
      <c r="D476" s="49" t="str">
        <f ca="1">IF(LEN(C472)&gt;0,   IF(ROW(D476)-ROW(C472)-1&lt;=$L$1/2,INDIRECT(CONCATENATE("Teams!F",E476)),""),"")</f>
        <v>CGY</v>
      </c>
      <c r="E476" s="6">
        <f ca="1">IF(LEN(C472)&gt;0,   IF(ROW(E476)-ROW(C472)-1&lt;=$L$1/2,INDIRECT(CONCATENATE("MatchOrdering!A",CHAR(96+C472-26),($L$1 + 1) - (ROW(E476)-ROW(C472)-1) + 3)),""),"")</f>
        <v>2</v>
      </c>
      <c r="F476" s="60">
        <f t="shared" ca="1" si="84"/>
        <v>0</v>
      </c>
      <c r="G476" s="61">
        <f t="shared" ca="1" si="83"/>
        <v>5</v>
      </c>
      <c r="H476" s="49" t="str">
        <f t="shared" ca="1" si="85"/>
        <v>CGY</v>
      </c>
    </row>
    <row r="477" spans="2:8" x14ac:dyDescent="0.25">
      <c r="B477" s="49" t="str">
        <f ca="1">IF(LEN(C472)&gt;0,   IF(ROW(B477)-ROW(C472)-1&lt;=$L$1/2,INDIRECT(CONCATENATE("Teams!F",CELL("contents",INDEX(MatchOrdering!$A$4:$CD$33,ROW(B477)-ROW(C472)-1,MATCH(C472,MatchOrdering!$A$3:$CD$3,0))))),""),"")</f>
        <v>VAN</v>
      </c>
      <c r="C477" s="53" t="str">
        <f ca="1">IF(LEN(C472)&gt;0,   IF(LEN(B477) &gt;0,CONCATENATE(B477," vs ",D477),""),"")</f>
        <v>VAN vs WAS</v>
      </c>
      <c r="D477" s="49" t="str">
        <f ca="1">IF(LEN(C472)&gt;0,   IF(ROW(D477)-ROW(C472)-1&lt;=$L$1/2,INDIRECT(CONCATENATE("Teams!F",E477)),""),"")</f>
        <v>WAS</v>
      </c>
      <c r="E477" s="6">
        <f ca="1">IF(LEN(C472)&gt;0,   IF(ROW(E477)-ROW(C472)-1&lt;=$L$1/2,INDIRECT(CONCATENATE("MatchOrdering!A",CHAR(96+C472-26),($L$1 + 1) - (ROW(E477)-ROW(C472)-1) + 3)),""),"")</f>
        <v>30</v>
      </c>
      <c r="F477" s="60">
        <f t="shared" ca="1" si="84"/>
        <v>0</v>
      </c>
      <c r="G477" s="61">
        <f t="shared" ca="1" si="83"/>
        <v>5</v>
      </c>
      <c r="H477" s="49" t="str">
        <f t="shared" ca="1" si="85"/>
        <v>WAS</v>
      </c>
    </row>
    <row r="478" spans="2:8" x14ac:dyDescent="0.25">
      <c r="B478" s="49" t="str">
        <f ca="1">IF(LEN(C472)&gt;0,   IF(ROW(B478)-ROW(C472)-1&lt;=$L$1/2,INDIRECT(CONCATENATE("Teams!F",CELL("contents",INDEX(MatchOrdering!$A$4:$CD$33,ROW(B478)-ROW(C472)-1,MATCH(C472,MatchOrdering!$A$3:$CD$3,0))))),""),"")</f>
        <v>CHI</v>
      </c>
      <c r="C478" s="53" t="str">
        <f ca="1">IF(LEN(C472)&gt;0,   IF(LEN(B478) &gt;0,CONCATENATE(B478," vs ",D478),""),"")</f>
        <v>CHI vs PIT</v>
      </c>
      <c r="D478" s="49" t="str">
        <f ca="1">IF(LEN(C472)&gt;0,   IF(ROW(D478)-ROW(C472)-1&lt;=$L$1/2,INDIRECT(CONCATENATE("Teams!F",E478)),""),"")</f>
        <v>PIT</v>
      </c>
      <c r="E478" s="6">
        <f ca="1">IF(LEN(C472)&gt;0,   IF(ROW(E478)-ROW(C472)-1&lt;=$L$1/2,INDIRECT(CONCATENATE("MatchOrdering!A",CHAR(96+C472-26),($L$1 + 1) - (ROW(E478)-ROW(C472)-1) + 3)),""),"")</f>
        <v>29</v>
      </c>
      <c r="F478" s="60">
        <f t="shared" ca="1" si="84"/>
        <v>6</v>
      </c>
      <c r="G478" s="61">
        <f t="shared" ca="1" si="83"/>
        <v>2</v>
      </c>
      <c r="H478" s="49" t="str">
        <f t="shared" ca="1" si="85"/>
        <v>CHI</v>
      </c>
    </row>
    <row r="479" spans="2:8" x14ac:dyDescent="0.25">
      <c r="B479" s="49" t="str">
        <f ca="1">IF(LEN(C472)&gt;0,   IF(ROW(B479)-ROW(C472)-1&lt;=$L$1/2,INDIRECT(CONCATENATE("Teams!F",CELL("contents",INDEX(MatchOrdering!$A$4:$CD$33,ROW(B479)-ROW(C472)-1,MATCH(C472,MatchOrdering!$A$3:$CD$3,0))))),""),"")</f>
        <v>COL</v>
      </c>
      <c r="C479" s="53" t="str">
        <f ca="1">IF(LEN(C472)&gt;0,   IF(LEN(B479) &gt;0,CONCATENATE(B479," vs ",D479),""),"")</f>
        <v>COL vs PHI</v>
      </c>
      <c r="D479" s="49" t="str">
        <f ca="1">IF(LEN(C472)&gt;0,   IF(ROW(D479)-ROW(C472)-1&lt;=$L$1/2,INDIRECT(CONCATENATE("Teams!F",E479)),""),"")</f>
        <v>PHI</v>
      </c>
      <c r="E479" s="6">
        <f ca="1">IF(LEN(C472)&gt;0,   IF(ROW(E479)-ROW(C472)-1&lt;=$L$1/2,INDIRECT(CONCATENATE("MatchOrdering!A",CHAR(96+C472-26),($L$1 + 1) - (ROW(E479)-ROW(C472)-1) + 3)),""),"")</f>
        <v>28</v>
      </c>
      <c r="F479" s="60">
        <f t="shared" ca="1" si="84"/>
        <v>4</v>
      </c>
      <c r="G479" s="61">
        <f t="shared" ca="1" si="83"/>
        <v>2</v>
      </c>
      <c r="H479" s="49" t="str">
        <f t="shared" ca="1" si="85"/>
        <v>COL</v>
      </c>
    </row>
    <row r="480" spans="2:8" x14ac:dyDescent="0.25">
      <c r="B480" s="49" t="str">
        <f ca="1">IF(LEN(C472)&gt;0,   IF(ROW(B480)-ROW(C472)-1&lt;=$L$1/2,INDIRECT(CONCATENATE("Teams!F",CELL("contents",INDEX(MatchOrdering!$A$4:$CD$33,ROW(B480)-ROW(C472)-1,MATCH(C472,MatchOrdering!$A$3:$CD$3,0))))),""),"")</f>
        <v>DAL</v>
      </c>
      <c r="C480" s="53" t="str">
        <f ca="1">IF(LEN(C472)&gt;0,   IF(LEN(B480) &gt;0,CONCATENATE(B480," vs ",D480),""),"")</f>
        <v>DAL vs NYR</v>
      </c>
      <c r="D480" s="49" t="str">
        <f ca="1">IF(LEN(C472)&gt;0,   IF(ROW(D480)-ROW(C472)-1&lt;=$L$1/2,INDIRECT(CONCATENATE("Teams!F",E480)),""),"")</f>
        <v>NYR</v>
      </c>
      <c r="E480" s="6">
        <f ca="1">IF(LEN(C472)&gt;0,   IF(ROW(E480)-ROW(C472)-1&lt;=$L$1/2,INDIRECT(CONCATENATE("MatchOrdering!A",CHAR(96+C472-26),($L$1 + 1) - (ROW(E480)-ROW(C472)-1) + 3)),""),"")</f>
        <v>27</v>
      </c>
      <c r="F480" s="60">
        <f t="shared" ca="1" si="84"/>
        <v>0</v>
      </c>
      <c r="G480" s="61">
        <f t="shared" ca="1" si="83"/>
        <v>4</v>
      </c>
      <c r="H480" s="49" t="str">
        <f t="shared" ca="1" si="85"/>
        <v>NYR</v>
      </c>
    </row>
    <row r="481" spans="2:8" x14ac:dyDescent="0.25">
      <c r="B481" s="49" t="str">
        <f ca="1">IF(LEN(C472)&gt;0,   IF(ROW(B481)-ROW(C472)-1&lt;=$L$1/2,INDIRECT(CONCATENATE("Teams!F",CELL("contents",INDEX(MatchOrdering!$A$4:$CD$33,ROW(B481)-ROW(C472)-1,MATCH(C472,MatchOrdering!$A$3:$CD$3,0))))),""),"")</f>
        <v>MIN</v>
      </c>
      <c r="C481" s="53" t="str">
        <f ca="1">IF(LEN(C472)&gt;0,   IF(LEN(B481) &gt;0,CONCATENATE(B481," vs ",D481),""),"")</f>
        <v>MIN vs NYI</v>
      </c>
      <c r="D481" s="49" t="str">
        <f ca="1">IF(LEN(C472)&gt;0,   IF(ROW(D481)-ROW(C472)-1&lt;=$L$1/2,INDIRECT(CONCATENATE("Teams!F",E481)),""),"")</f>
        <v>NYI</v>
      </c>
      <c r="E481" s="6">
        <f ca="1">IF(LEN(C472)&gt;0,   IF(ROW(E481)-ROW(C472)-1&lt;=$L$1/2,INDIRECT(CONCATENATE("MatchOrdering!A",CHAR(96+C472-26),($L$1 + 1) - (ROW(E481)-ROW(C472)-1) + 3)),""),"")</f>
        <v>26</v>
      </c>
      <c r="F481" s="60">
        <f t="shared" ca="1" si="84"/>
        <v>2</v>
      </c>
      <c r="G481" s="61">
        <f t="shared" ca="1" si="83"/>
        <v>6</v>
      </c>
      <c r="H481" s="49" t="str">
        <f t="shared" ca="1" si="85"/>
        <v>NYI</v>
      </c>
    </row>
    <row r="482" spans="2:8" x14ac:dyDescent="0.25">
      <c r="B482" s="49" t="str">
        <f ca="1">IF(LEN(C472)&gt;0,   IF(ROW(B482)-ROW(C472)-1&lt;=$L$1/2,INDIRECT(CONCATENATE("Teams!F",CELL("contents",INDEX(MatchOrdering!$A$4:$CD$33,ROW(B482)-ROW(C472)-1,MATCH(C472,MatchOrdering!$A$3:$CD$3,0))))),""),"")</f>
        <v>NAS</v>
      </c>
      <c r="C482" s="53" t="str">
        <f ca="1">IF(LEN(C472)&gt;0,   IF(LEN(B482) &gt;0,CONCATENATE(B482," vs ",D482),""),"")</f>
        <v>NAS vs NJD</v>
      </c>
      <c r="D482" s="49" t="str">
        <f ca="1">IF(LEN(C472)&gt;0,   IF(ROW(D482)-ROW(C472)-1&lt;=$L$1/2,INDIRECT(CONCATENATE("Teams!F",E482)),""),"")</f>
        <v>NJD</v>
      </c>
      <c r="E482" s="6">
        <f ca="1">IF(LEN(C472)&gt;0,   IF(ROW(E482)-ROW(C472)-1&lt;=$L$1/2,INDIRECT(CONCATENATE("MatchOrdering!A",CHAR(96+C472-26),($L$1 + 1) - (ROW(E482)-ROW(C472)-1) + 3)),""),"")</f>
        <v>25</v>
      </c>
      <c r="F482" s="60">
        <f t="shared" ca="1" si="84"/>
        <v>1</v>
      </c>
      <c r="G482" s="61">
        <f t="shared" ca="1" si="83"/>
        <v>4</v>
      </c>
      <c r="H482" s="49" t="str">
        <f t="shared" ca="1" si="85"/>
        <v>NJD</v>
      </c>
    </row>
    <row r="483" spans="2:8" x14ac:dyDescent="0.25">
      <c r="B483" s="49" t="str">
        <f ca="1">IF(LEN(C472)&gt;0,   IF(ROW(B483)-ROW(C472)-1&lt;=$L$1/2,INDIRECT(CONCATENATE("Teams!F",CELL("contents",INDEX(MatchOrdering!$A$4:$CD$33,ROW(B483)-ROW(C472)-1,MATCH(C472,MatchOrdering!$A$3:$CD$3,0))))),""),"")</f>
        <v>STL</v>
      </c>
      <c r="C483" s="53" t="str">
        <f ca="1">IF(LEN(C472)&gt;0,   IF(LEN(B483) &gt;0,CONCATENATE(B483," vs ",D483),""),"")</f>
        <v>STL vs CBJ</v>
      </c>
      <c r="D483" s="49" t="str">
        <f ca="1">IF(LEN(C472)&gt;0,   IF(ROW(D483)-ROW(C472)-1&lt;=$L$1/2,INDIRECT(CONCATENATE("Teams!F",E483)),""),"")</f>
        <v>CBJ</v>
      </c>
      <c r="E483" s="6">
        <f ca="1">IF(LEN(C472)&gt;0,   IF(ROW(E483)-ROW(C472)-1&lt;=$L$1/2,INDIRECT(CONCATENATE("MatchOrdering!A",CHAR(96+C472-26),($L$1 + 1) - (ROW(E483)-ROW(C472)-1) + 3)),""),"")</f>
        <v>24</v>
      </c>
      <c r="F483" s="60">
        <f t="shared" ca="1" si="84"/>
        <v>2</v>
      </c>
      <c r="G483" s="61">
        <f t="shared" ca="1" si="83"/>
        <v>4</v>
      </c>
      <c r="H483" s="49" t="str">
        <f t="shared" ca="1" si="85"/>
        <v>CBJ</v>
      </c>
    </row>
    <row r="484" spans="2:8" x14ac:dyDescent="0.25">
      <c r="B484" s="49" t="str">
        <f ca="1">IF(LEN(C472)&gt;0,   IF(ROW(B484)-ROW(C472)-1&lt;=$L$1/2,INDIRECT(CONCATENATE("Teams!F",CELL("contents",INDEX(MatchOrdering!$A$4:$CD$33,ROW(B484)-ROW(C472)-1,MATCH(C472,MatchOrdering!$A$3:$CD$3,0))))),""),"")</f>
        <v>WIN</v>
      </c>
      <c r="C484" s="53" t="str">
        <f ca="1">IF(LEN(C472)&gt;0,   IF(LEN(B484) &gt;0,CONCATENATE(B484," vs ",D484),""),"")</f>
        <v>WIN vs CAR</v>
      </c>
      <c r="D484" s="49" t="str">
        <f ca="1">IF(LEN(C472)&gt;0,   IF(ROW(D484)-ROW(C472)-1&lt;=$L$1/2,INDIRECT(CONCATENATE("Teams!F",E484)),""),"")</f>
        <v>CAR</v>
      </c>
      <c r="E484" s="6">
        <f ca="1">IF(LEN(C472)&gt;0,   IF(ROW(E484)-ROW(C472)-1&lt;=$L$1/2,INDIRECT(CONCATENATE("MatchOrdering!A",CHAR(96+C472-26),($L$1 + 1) - (ROW(E484)-ROW(C472)-1) + 3)),""),"")</f>
        <v>23</v>
      </c>
      <c r="F484" s="60">
        <f t="shared" ca="1" si="84"/>
        <v>6</v>
      </c>
      <c r="G484" s="61">
        <f t="shared" ca="1" si="83"/>
        <v>2</v>
      </c>
      <c r="H484" s="49" t="str">
        <f t="shared" ca="1" si="85"/>
        <v>WIN</v>
      </c>
    </row>
    <row r="485" spans="2:8" x14ac:dyDescent="0.25">
      <c r="B485" s="49" t="str">
        <f ca="1">IF(LEN(C472)&gt;0,   IF(ROW(B485)-ROW(C472)-1&lt;=$L$1/2,INDIRECT(CONCATENATE("Teams!F",CELL("contents",INDEX(MatchOrdering!$A$4:$CD$33,ROW(B485)-ROW(C472)-1,MATCH(C472,MatchOrdering!$A$3:$CD$3,0))))),""),"")</f>
        <v>BOS</v>
      </c>
      <c r="C485" s="53" t="str">
        <f ca="1">IF(LEN(C472)&gt;0,   IF(LEN(B485) &gt;0,CONCATENATE(B485," vs ",D485),""),"")</f>
        <v>BOS vs TOR</v>
      </c>
      <c r="D485" s="49" t="str">
        <f ca="1">IF(LEN(C472)&gt;0,   IF(ROW(D485)-ROW(C472)-1&lt;=$L$1/2,INDIRECT(CONCATENATE("Teams!F",E485)),""),"")</f>
        <v>TOR</v>
      </c>
      <c r="E485" s="6">
        <f ca="1">IF(LEN(C472)&gt;0,   IF(ROW(E485)-ROW(C472)-1&lt;=$L$1/2,INDIRECT(CONCATENATE("MatchOrdering!A",CHAR(96+C472-26),($L$1 + 1) - (ROW(E485)-ROW(C472)-1) + 3)),""),"")</f>
        <v>22</v>
      </c>
      <c r="F485" s="60">
        <f t="shared" ca="1" si="84"/>
        <v>0</v>
      </c>
      <c r="G485" s="61">
        <f t="shared" ca="1" si="83"/>
        <v>4</v>
      </c>
      <c r="H485" s="49" t="str">
        <f t="shared" ca="1" si="85"/>
        <v>TOR</v>
      </c>
    </row>
    <row r="486" spans="2:8" x14ac:dyDescent="0.25">
      <c r="B486" s="49" t="str">
        <f ca="1">IF(LEN(C472)&gt;0,   IF(ROW(B486)-ROW(C472)-1&lt;=$L$1/2,INDIRECT(CONCATENATE("Teams!F",CELL("contents",INDEX(MatchOrdering!$A$4:$CD$33,ROW(B486)-ROW(C472)-1,MATCH(C472,MatchOrdering!$A$3:$CD$3,0))))),""),"")</f>
        <v>BUF</v>
      </c>
      <c r="C486" s="53" t="str">
        <f ca="1">IF(LEN(C472)&gt;0,   IF(LEN(B486) &gt;0,CONCATENATE(B486," vs ",D486),""),"")</f>
        <v>BUF vs TB</v>
      </c>
      <c r="D486" s="49" t="str">
        <f ca="1">IF(LEN(C472)&gt;0,   IF(ROW(D486)-ROW(C472)-1&lt;=$L$1/2,INDIRECT(CONCATENATE("Teams!F",E486)),""),"")</f>
        <v>TB</v>
      </c>
      <c r="E486" s="6">
        <f ca="1">IF(LEN(C472)&gt;0,   IF(ROW(E486)-ROW(C472)-1&lt;=$L$1/2,INDIRECT(CONCATENATE("MatchOrdering!A",CHAR(96+C472-26),($L$1 + 1) - (ROW(E486)-ROW(C472)-1) + 3)),""),"")</f>
        <v>21</v>
      </c>
      <c r="F486" s="60">
        <f t="shared" ca="1" si="84"/>
        <v>2</v>
      </c>
      <c r="G486" s="61">
        <f t="shared" ca="1" si="83"/>
        <v>2</v>
      </c>
      <c r="H486" s="49" t="str">
        <f t="shared" ca="1" si="85"/>
        <v>*TIE*</v>
      </c>
    </row>
    <row r="487" spans="2:8" x14ac:dyDescent="0.25">
      <c r="B487" s="49" t="str">
        <f ca="1">IF(LEN(C472)&gt;0,   IF(ROW(B487)-ROW(C472)-1&lt;=$L$1/2,INDIRECT(CONCATENATE("Teams!F",CELL("contents",INDEX(MatchOrdering!$A$4:$CD$33,ROW(B487)-ROW(C472)-1,MATCH(C472,MatchOrdering!$A$3:$CD$3,0))))),""),"")</f>
        <v>DET</v>
      </c>
      <c r="C487" s="53" t="str">
        <f ca="1">IF(LEN(C472)&gt;0,   IF(LEN(B487) &gt;0,CONCATENATE(B487," vs ",D487),""),"")</f>
        <v>DET vs OTT</v>
      </c>
      <c r="D487" s="49" t="str">
        <f ca="1">IF(LEN(C472)&gt;0,   IF(ROW(D487)-ROW(C472)-1&lt;=$L$1/2,INDIRECT(CONCATENATE("Teams!F",E487)),""),"")</f>
        <v>OTT</v>
      </c>
      <c r="E487" s="6">
        <f ca="1">IF(LEN(C472)&gt;0,   IF(ROW(E487)-ROW(C472)-1&lt;=$L$1/2,INDIRECT(CONCATENATE("MatchOrdering!A",CHAR(96+C472-26),($L$1 + 1) - (ROW(E487)-ROW(C472)-1) + 3)),""),"")</f>
        <v>20</v>
      </c>
      <c r="F487" s="60">
        <f t="shared" ca="1" si="84"/>
        <v>3</v>
      </c>
      <c r="G487" s="61">
        <f t="shared" ca="1" si="83"/>
        <v>0</v>
      </c>
      <c r="H487" s="49" t="str">
        <f t="shared" ca="1" si="85"/>
        <v>DET</v>
      </c>
    </row>
    <row r="488" spans="2:8" ht="15.75" thickBot="1" x14ac:dyDescent="0.3">
      <c r="B488" s="49" t="str">
        <f ca="1">IF(LEN(C472)&gt;0,   IF(ROW(B488)-ROW(C472)-1&lt;=$L$1/2,INDIRECT(CONCATENATE("Teams!F",CELL("contents",INDEX(MatchOrdering!$A$4:$CD$33,ROW(B488)-ROW(C472)-1,MATCH(C472,MatchOrdering!$A$3:$CD$3,0))))),""),"")</f>
        <v>FLA</v>
      </c>
      <c r="C488" s="53" t="str">
        <f ca="1">IF(LEN(C472)&gt;0,   IF(LEN(B488) &gt;0,CONCATENATE(B488," vs ",D488),""),"")</f>
        <v>FLA vs MON</v>
      </c>
      <c r="D488" s="49" t="str">
        <f ca="1">IF(LEN(C472)&gt;0,   IF(ROW(D488)-ROW(C472)-1&lt;=$L$1/2,INDIRECT(CONCATENATE("Teams!F",E488)),""),"")</f>
        <v>MON</v>
      </c>
      <c r="E488" s="6">
        <f ca="1">IF(LEN(C472)&gt;0,   IF(ROW(E488)-ROW(C472)-1&lt;=$L$1/2,INDIRECT(CONCATENATE("MatchOrdering!A",CHAR(96+C472-26),($L$1 + 1) - (ROW(E488)-ROW(C472)-1) + 3)),""),"")</f>
        <v>19</v>
      </c>
      <c r="F488" s="62">
        <f t="shared" ca="1" si="84"/>
        <v>6</v>
      </c>
      <c r="G488" s="63">
        <f t="shared" ca="1" si="83"/>
        <v>0</v>
      </c>
      <c r="H488" s="49" t="str">
        <f t="shared" ca="1" si="85"/>
        <v>FLA</v>
      </c>
    </row>
    <row r="490" spans="2:8" ht="18.75" x14ac:dyDescent="0.3">
      <c r="C490" s="51">
        <f>IF(LEN(C472)&lt;1,"",IF(C472+1 &lt; $L$2,C472+1,""))</f>
        <v>28</v>
      </c>
      <c r="D490" s="50"/>
      <c r="E490" s="50"/>
      <c r="F490" s="65" t="str">
        <f>IF(LEN(C490)&gt;0,"Scores","")</f>
        <v>Scores</v>
      </c>
      <c r="G490" s="65"/>
      <c r="H490" s="6"/>
    </row>
    <row r="491" spans="2:8" ht="16.5" thickBot="1" x14ac:dyDescent="0.3">
      <c r="B491" s="48" t="str">
        <f>IF(LEN(C490)&gt;0,"-","")</f>
        <v>-</v>
      </c>
      <c r="C491" s="52" t="str">
        <f>IF(LEN(C490)&gt;0,"Away          -          Home","")</f>
        <v>Away          -          Home</v>
      </c>
      <c r="D491" s="48" t="str">
        <f>IF(LEN(C490)&gt;0,"-","")</f>
        <v>-</v>
      </c>
      <c r="E491" s="6" t="str">
        <f>IF(LEN(C490)&gt;0,"-","")</f>
        <v>-</v>
      </c>
      <c r="F491" s="48" t="str">
        <f>IF(LEN(F490)&gt;0,"H","")</f>
        <v>H</v>
      </c>
      <c r="G491" s="48" t="str">
        <f>IF(LEN(F490)&gt;0,"A","")</f>
        <v>A</v>
      </c>
      <c r="H491" s="49" t="s">
        <v>267</v>
      </c>
    </row>
    <row r="492" spans="2:8" x14ac:dyDescent="0.25">
      <c r="B492" s="49" t="str">
        <f ca="1">IF(LEN(C490)&gt;0,   IF(ROW(B492)-ROW(C490)-1&lt;=$L$1/2,INDIRECT(CONCATENATE("Teams!F",CELL("contents",INDEX(MatchOrdering!$A$4:$CD$33,ROW(B492)-ROW(C490)-1,MATCH(C490,MatchOrdering!$A$3:$CD$3,0))))),""),"")</f>
        <v>ANA</v>
      </c>
      <c r="C492" s="53" t="str">
        <f ca="1">IF(LEN(C490)&gt;0,   IF(LEN(B492) &gt;0,CONCATENATE(B492," vs ",D492),""),"")</f>
        <v>ANA vs EDM</v>
      </c>
      <c r="D492" s="49" t="str">
        <f ca="1">IF(LEN(C490)&gt;0,   IF(ROW(D492)-ROW(C490)-1&lt;=$L$1/2,INDIRECT(CONCATENATE("Teams!F",E492)),""),"")</f>
        <v>EDM</v>
      </c>
      <c r="E492" s="6">
        <f ca="1">IF(LEN(C490)&gt;0,   IF(ROW(E492)-ROW(C490)-1&lt;=$L$1/2,INDIRECT(CONCATENATE("MatchOrdering!A",CHAR(96+C490-26),($L$1 + 1) - (ROW(E492)-ROW(C490)-1) + 3)),""),"")</f>
        <v>3</v>
      </c>
      <c r="F492" s="58">
        <f ca="1">ROUNDDOWN(RANDBETWEEN(0,6),0)</f>
        <v>3</v>
      </c>
      <c r="G492" s="59">
        <f t="shared" ref="G492:G506" ca="1" si="86">ROUNDDOWN(RANDBETWEEN(0,6),0)</f>
        <v>4</v>
      </c>
      <c r="H492" s="49" t="str">
        <f ca="1">IF(OR(B492 = "BYESLOT",D492 = "BYESLOT"),"BYE", IF(AND(LEN(F492)&gt;0,LEN(G492)&gt;0),IF(F492=G492,"*TIE*",IF(F492&gt;G492,B492,D492)),""))</f>
        <v>EDM</v>
      </c>
    </row>
    <row r="493" spans="2:8" x14ac:dyDescent="0.25">
      <c r="B493" s="49" t="str">
        <f ca="1">IF(LEN(C490)&gt;0,   IF(ROW(B493)-ROW(C490)-1&lt;=$L$1/2,INDIRECT(CONCATENATE("Teams!F",CELL("contents",INDEX(MatchOrdering!$A$4:$CD$33,ROW(B493)-ROW(C490)-1,MATCH(C490,MatchOrdering!$A$3:$CD$3,0))))),""),"")</f>
        <v>LAK</v>
      </c>
      <c r="C493" s="53" t="str">
        <f ca="1">IF(LEN(C490)&gt;0,   IF(LEN(B493) &gt;0,CONCATENATE(B493," vs ",D493),""),"")</f>
        <v>LAK vs CGY</v>
      </c>
      <c r="D493" s="49" t="str">
        <f ca="1">IF(LEN(C490)&gt;0,   IF(ROW(D493)-ROW(C490)-1&lt;=$L$1/2,INDIRECT(CONCATENATE("Teams!F",E493)),""),"")</f>
        <v>CGY</v>
      </c>
      <c r="E493" s="6">
        <f ca="1">IF(LEN(C490)&gt;0,   IF(ROW(E493)-ROW(C490)-1&lt;=$L$1/2,INDIRECT(CONCATENATE("MatchOrdering!A",CHAR(96+C490-26),($L$1 + 1) - (ROW(E493)-ROW(C490)-1) + 3)),""),"")</f>
        <v>2</v>
      </c>
      <c r="F493" s="60">
        <f t="shared" ref="F493:F506" ca="1" si="87">ROUNDDOWN(RANDBETWEEN(0,6),0)</f>
        <v>5</v>
      </c>
      <c r="G493" s="61">
        <f t="shared" ca="1" si="86"/>
        <v>0</v>
      </c>
      <c r="H493" s="49" t="str">
        <f t="shared" ref="H493:H506" ca="1" si="88">IF(OR(B493 = "BYESLOT",D493 = "BYESLOT"),"BYE", IF(AND(LEN(F493)&gt;0,LEN(G493)&gt;0),IF(F493=G493,"*TIE*",IF(F493&gt;G493,B493,D493)),""))</f>
        <v>LAK</v>
      </c>
    </row>
    <row r="494" spans="2:8" x14ac:dyDescent="0.25">
      <c r="B494" s="49" t="str">
        <f ca="1">IF(LEN(C490)&gt;0,   IF(ROW(B494)-ROW(C490)-1&lt;=$L$1/2,INDIRECT(CONCATENATE("Teams!F",CELL("contents",INDEX(MatchOrdering!$A$4:$CD$33,ROW(B494)-ROW(C490)-1,MATCH(C490,MatchOrdering!$A$3:$CD$3,0))))),""),"")</f>
        <v>ARI</v>
      </c>
      <c r="C494" s="53" t="str">
        <f ca="1">IF(LEN(C490)&gt;0,   IF(LEN(B494) &gt;0,CONCATENATE(B494," vs ",D494),""),"")</f>
        <v>ARI vs WAS</v>
      </c>
      <c r="D494" s="49" t="str">
        <f ca="1">IF(LEN(C490)&gt;0,   IF(ROW(D494)-ROW(C490)-1&lt;=$L$1/2,INDIRECT(CONCATENATE("Teams!F",E494)),""),"")</f>
        <v>WAS</v>
      </c>
      <c r="E494" s="6">
        <f ca="1">IF(LEN(C490)&gt;0,   IF(ROW(E494)-ROW(C490)-1&lt;=$L$1/2,INDIRECT(CONCATENATE("MatchOrdering!A",CHAR(96+C490-26),($L$1 + 1) - (ROW(E494)-ROW(C490)-1) + 3)),""),"")</f>
        <v>30</v>
      </c>
      <c r="F494" s="60">
        <f t="shared" ca="1" si="87"/>
        <v>4</v>
      </c>
      <c r="G494" s="61">
        <f t="shared" ca="1" si="86"/>
        <v>0</v>
      </c>
      <c r="H494" s="49" t="str">
        <f t="shared" ca="1" si="88"/>
        <v>ARI</v>
      </c>
    </row>
    <row r="495" spans="2:8" x14ac:dyDescent="0.25">
      <c r="B495" s="49" t="str">
        <f ca="1">IF(LEN(C490)&gt;0,   IF(ROW(B495)-ROW(C490)-1&lt;=$L$1/2,INDIRECT(CONCATENATE("Teams!F",CELL("contents",INDEX(MatchOrdering!$A$4:$CD$33,ROW(B495)-ROW(C490)-1,MATCH(C490,MatchOrdering!$A$3:$CD$3,0))))),""),"")</f>
        <v>SJS</v>
      </c>
      <c r="C495" s="53" t="str">
        <f ca="1">IF(LEN(C490)&gt;0,   IF(LEN(B495) &gt;0,CONCATENATE(B495," vs ",D495),""),"")</f>
        <v>SJS vs PIT</v>
      </c>
      <c r="D495" s="49" t="str">
        <f ca="1">IF(LEN(C490)&gt;0,   IF(ROW(D495)-ROW(C490)-1&lt;=$L$1/2,INDIRECT(CONCATENATE("Teams!F",E495)),""),"")</f>
        <v>PIT</v>
      </c>
      <c r="E495" s="6">
        <f ca="1">IF(LEN(C490)&gt;0,   IF(ROW(E495)-ROW(C490)-1&lt;=$L$1/2,INDIRECT(CONCATENATE("MatchOrdering!A",CHAR(96+C490-26),($L$1 + 1) - (ROW(E495)-ROW(C490)-1) + 3)),""),"")</f>
        <v>29</v>
      </c>
      <c r="F495" s="60">
        <f t="shared" ca="1" si="87"/>
        <v>3</v>
      </c>
      <c r="G495" s="61">
        <f t="shared" ca="1" si="86"/>
        <v>2</v>
      </c>
      <c r="H495" s="49" t="str">
        <f t="shared" ca="1" si="88"/>
        <v>SJS</v>
      </c>
    </row>
    <row r="496" spans="2:8" x14ac:dyDescent="0.25">
      <c r="B496" s="49" t="str">
        <f ca="1">IF(LEN(C490)&gt;0,   IF(ROW(B496)-ROW(C490)-1&lt;=$L$1/2,INDIRECT(CONCATENATE("Teams!F",CELL("contents",INDEX(MatchOrdering!$A$4:$CD$33,ROW(B496)-ROW(C490)-1,MATCH(C490,MatchOrdering!$A$3:$CD$3,0))))),""),"")</f>
        <v>VAN</v>
      </c>
      <c r="C496" s="53" t="str">
        <f ca="1">IF(LEN(C490)&gt;0,   IF(LEN(B496) &gt;0,CONCATENATE(B496," vs ",D496),""),"")</f>
        <v>VAN vs PHI</v>
      </c>
      <c r="D496" s="49" t="str">
        <f ca="1">IF(LEN(C490)&gt;0,   IF(ROW(D496)-ROW(C490)-1&lt;=$L$1/2,INDIRECT(CONCATENATE("Teams!F",E496)),""),"")</f>
        <v>PHI</v>
      </c>
      <c r="E496" s="6">
        <f ca="1">IF(LEN(C490)&gt;0,   IF(ROW(E496)-ROW(C490)-1&lt;=$L$1/2,INDIRECT(CONCATENATE("MatchOrdering!A",CHAR(96+C490-26),($L$1 + 1) - (ROW(E496)-ROW(C490)-1) + 3)),""),"")</f>
        <v>28</v>
      </c>
      <c r="F496" s="60">
        <f t="shared" ca="1" si="87"/>
        <v>1</v>
      </c>
      <c r="G496" s="61">
        <f t="shared" ca="1" si="86"/>
        <v>2</v>
      </c>
      <c r="H496" s="49" t="str">
        <f t="shared" ca="1" si="88"/>
        <v>PHI</v>
      </c>
    </row>
    <row r="497" spans="2:8" x14ac:dyDescent="0.25">
      <c r="B497" s="49" t="str">
        <f ca="1">IF(LEN(C490)&gt;0,   IF(ROW(B497)-ROW(C490)-1&lt;=$L$1/2,INDIRECT(CONCATENATE("Teams!F",CELL("contents",INDEX(MatchOrdering!$A$4:$CD$33,ROW(B497)-ROW(C490)-1,MATCH(C490,MatchOrdering!$A$3:$CD$3,0))))),""),"")</f>
        <v>CHI</v>
      </c>
      <c r="C497" s="53" t="str">
        <f ca="1">IF(LEN(C490)&gt;0,   IF(LEN(B497) &gt;0,CONCATENATE(B497," vs ",D497),""),"")</f>
        <v>CHI vs NYR</v>
      </c>
      <c r="D497" s="49" t="str">
        <f ca="1">IF(LEN(C490)&gt;0,   IF(ROW(D497)-ROW(C490)-1&lt;=$L$1/2,INDIRECT(CONCATENATE("Teams!F",E497)),""),"")</f>
        <v>NYR</v>
      </c>
      <c r="E497" s="6">
        <f ca="1">IF(LEN(C490)&gt;0,   IF(ROW(E497)-ROW(C490)-1&lt;=$L$1/2,INDIRECT(CONCATENATE("MatchOrdering!A",CHAR(96+C490-26),($L$1 + 1) - (ROW(E497)-ROW(C490)-1) + 3)),""),"")</f>
        <v>27</v>
      </c>
      <c r="F497" s="60">
        <f t="shared" ca="1" si="87"/>
        <v>3</v>
      </c>
      <c r="G497" s="61">
        <f t="shared" ca="1" si="86"/>
        <v>1</v>
      </c>
      <c r="H497" s="49" t="str">
        <f t="shared" ca="1" si="88"/>
        <v>CHI</v>
      </c>
    </row>
    <row r="498" spans="2:8" x14ac:dyDescent="0.25">
      <c r="B498" s="49" t="str">
        <f ca="1">IF(LEN(C490)&gt;0,   IF(ROW(B498)-ROW(C490)-1&lt;=$L$1/2,INDIRECT(CONCATENATE("Teams!F",CELL("contents",INDEX(MatchOrdering!$A$4:$CD$33,ROW(B498)-ROW(C490)-1,MATCH(C490,MatchOrdering!$A$3:$CD$3,0))))),""),"")</f>
        <v>COL</v>
      </c>
      <c r="C498" s="53" t="str">
        <f ca="1">IF(LEN(C490)&gt;0,   IF(LEN(B498) &gt;0,CONCATENATE(B498," vs ",D498),""),"")</f>
        <v>COL vs NYI</v>
      </c>
      <c r="D498" s="49" t="str">
        <f ca="1">IF(LEN(C490)&gt;0,   IF(ROW(D498)-ROW(C490)-1&lt;=$L$1/2,INDIRECT(CONCATENATE("Teams!F",E498)),""),"")</f>
        <v>NYI</v>
      </c>
      <c r="E498" s="6">
        <f ca="1">IF(LEN(C490)&gt;0,   IF(ROW(E498)-ROW(C490)-1&lt;=$L$1/2,INDIRECT(CONCATENATE("MatchOrdering!A",CHAR(96+C490-26),($L$1 + 1) - (ROW(E498)-ROW(C490)-1) + 3)),""),"")</f>
        <v>26</v>
      </c>
      <c r="F498" s="60">
        <f t="shared" ca="1" si="87"/>
        <v>2</v>
      </c>
      <c r="G498" s="61">
        <f t="shared" ca="1" si="86"/>
        <v>4</v>
      </c>
      <c r="H498" s="49" t="str">
        <f t="shared" ca="1" si="88"/>
        <v>NYI</v>
      </c>
    </row>
    <row r="499" spans="2:8" x14ac:dyDescent="0.25">
      <c r="B499" s="49" t="str">
        <f ca="1">IF(LEN(C490)&gt;0,   IF(ROW(B499)-ROW(C490)-1&lt;=$L$1/2,INDIRECT(CONCATENATE("Teams!F",CELL("contents",INDEX(MatchOrdering!$A$4:$CD$33,ROW(B499)-ROW(C490)-1,MATCH(C490,MatchOrdering!$A$3:$CD$3,0))))),""),"")</f>
        <v>DAL</v>
      </c>
      <c r="C499" s="53" t="str">
        <f ca="1">IF(LEN(C490)&gt;0,   IF(LEN(B499) &gt;0,CONCATENATE(B499," vs ",D499),""),"")</f>
        <v>DAL vs NJD</v>
      </c>
      <c r="D499" s="49" t="str">
        <f ca="1">IF(LEN(C490)&gt;0,   IF(ROW(D499)-ROW(C490)-1&lt;=$L$1/2,INDIRECT(CONCATENATE("Teams!F",E499)),""),"")</f>
        <v>NJD</v>
      </c>
      <c r="E499" s="6">
        <f ca="1">IF(LEN(C490)&gt;0,   IF(ROW(E499)-ROW(C490)-1&lt;=$L$1/2,INDIRECT(CONCATENATE("MatchOrdering!A",CHAR(96+C490-26),($L$1 + 1) - (ROW(E499)-ROW(C490)-1) + 3)),""),"")</f>
        <v>25</v>
      </c>
      <c r="F499" s="60">
        <f t="shared" ca="1" si="87"/>
        <v>2</v>
      </c>
      <c r="G499" s="61">
        <f t="shared" ca="1" si="86"/>
        <v>6</v>
      </c>
      <c r="H499" s="49" t="str">
        <f t="shared" ca="1" si="88"/>
        <v>NJD</v>
      </c>
    </row>
    <row r="500" spans="2:8" x14ac:dyDescent="0.25">
      <c r="B500" s="49" t="str">
        <f ca="1">IF(LEN(C490)&gt;0,   IF(ROW(B500)-ROW(C490)-1&lt;=$L$1/2,INDIRECT(CONCATENATE("Teams!F",CELL("contents",INDEX(MatchOrdering!$A$4:$CD$33,ROW(B500)-ROW(C490)-1,MATCH(C490,MatchOrdering!$A$3:$CD$3,0))))),""),"")</f>
        <v>MIN</v>
      </c>
      <c r="C500" s="53" t="str">
        <f ca="1">IF(LEN(C490)&gt;0,   IF(LEN(B500) &gt;0,CONCATENATE(B500," vs ",D500),""),"")</f>
        <v>MIN vs CBJ</v>
      </c>
      <c r="D500" s="49" t="str">
        <f ca="1">IF(LEN(C490)&gt;0,   IF(ROW(D500)-ROW(C490)-1&lt;=$L$1/2,INDIRECT(CONCATENATE("Teams!F",E500)),""),"")</f>
        <v>CBJ</v>
      </c>
      <c r="E500" s="6">
        <f ca="1">IF(LEN(C490)&gt;0,   IF(ROW(E500)-ROW(C490)-1&lt;=$L$1/2,INDIRECT(CONCATENATE("MatchOrdering!A",CHAR(96+C490-26),($L$1 + 1) - (ROW(E500)-ROW(C490)-1) + 3)),""),"")</f>
        <v>24</v>
      </c>
      <c r="F500" s="60">
        <f t="shared" ca="1" si="87"/>
        <v>1</v>
      </c>
      <c r="G500" s="61">
        <f t="shared" ca="1" si="86"/>
        <v>0</v>
      </c>
      <c r="H500" s="49" t="str">
        <f t="shared" ca="1" si="88"/>
        <v>MIN</v>
      </c>
    </row>
    <row r="501" spans="2:8" x14ac:dyDescent="0.25">
      <c r="B501" s="49" t="str">
        <f ca="1">IF(LEN(C490)&gt;0,   IF(ROW(B501)-ROW(C490)-1&lt;=$L$1/2,INDIRECT(CONCATENATE("Teams!F",CELL("contents",INDEX(MatchOrdering!$A$4:$CD$33,ROW(B501)-ROW(C490)-1,MATCH(C490,MatchOrdering!$A$3:$CD$3,0))))),""),"")</f>
        <v>NAS</v>
      </c>
      <c r="C501" s="53" t="str">
        <f ca="1">IF(LEN(C490)&gt;0,   IF(LEN(B501) &gt;0,CONCATENATE(B501," vs ",D501),""),"")</f>
        <v>NAS vs CAR</v>
      </c>
      <c r="D501" s="49" t="str">
        <f ca="1">IF(LEN(C490)&gt;0,   IF(ROW(D501)-ROW(C490)-1&lt;=$L$1/2,INDIRECT(CONCATENATE("Teams!F",E501)),""),"")</f>
        <v>CAR</v>
      </c>
      <c r="E501" s="6">
        <f ca="1">IF(LEN(C490)&gt;0,   IF(ROW(E501)-ROW(C490)-1&lt;=$L$1/2,INDIRECT(CONCATENATE("MatchOrdering!A",CHAR(96+C490-26),($L$1 + 1) - (ROW(E501)-ROW(C490)-1) + 3)),""),"")</f>
        <v>23</v>
      </c>
      <c r="F501" s="60">
        <f t="shared" ca="1" si="87"/>
        <v>2</v>
      </c>
      <c r="G501" s="61">
        <f t="shared" ca="1" si="86"/>
        <v>1</v>
      </c>
      <c r="H501" s="49" t="str">
        <f t="shared" ca="1" si="88"/>
        <v>NAS</v>
      </c>
    </row>
    <row r="502" spans="2:8" x14ac:dyDescent="0.25">
      <c r="B502" s="49" t="str">
        <f ca="1">IF(LEN(C490)&gt;0,   IF(ROW(B502)-ROW(C490)-1&lt;=$L$1/2,INDIRECT(CONCATENATE("Teams!F",CELL("contents",INDEX(MatchOrdering!$A$4:$CD$33,ROW(B502)-ROW(C490)-1,MATCH(C490,MatchOrdering!$A$3:$CD$3,0))))),""),"")</f>
        <v>STL</v>
      </c>
      <c r="C502" s="53" t="str">
        <f ca="1">IF(LEN(C490)&gt;0,   IF(LEN(B502) &gt;0,CONCATENATE(B502," vs ",D502),""),"")</f>
        <v>STL vs TOR</v>
      </c>
      <c r="D502" s="49" t="str">
        <f ca="1">IF(LEN(C490)&gt;0,   IF(ROW(D502)-ROW(C490)-1&lt;=$L$1/2,INDIRECT(CONCATENATE("Teams!F",E502)),""),"")</f>
        <v>TOR</v>
      </c>
      <c r="E502" s="6">
        <f ca="1">IF(LEN(C490)&gt;0,   IF(ROW(E502)-ROW(C490)-1&lt;=$L$1/2,INDIRECT(CONCATENATE("MatchOrdering!A",CHAR(96+C490-26),($L$1 + 1) - (ROW(E502)-ROW(C490)-1) + 3)),""),"")</f>
        <v>22</v>
      </c>
      <c r="F502" s="60">
        <f t="shared" ca="1" si="87"/>
        <v>6</v>
      </c>
      <c r="G502" s="61">
        <f t="shared" ca="1" si="86"/>
        <v>0</v>
      </c>
      <c r="H502" s="49" t="str">
        <f t="shared" ca="1" si="88"/>
        <v>STL</v>
      </c>
    </row>
    <row r="503" spans="2:8" x14ac:dyDescent="0.25">
      <c r="B503" s="49" t="str">
        <f ca="1">IF(LEN(C490)&gt;0,   IF(ROW(B503)-ROW(C490)-1&lt;=$L$1/2,INDIRECT(CONCATENATE("Teams!F",CELL("contents",INDEX(MatchOrdering!$A$4:$CD$33,ROW(B503)-ROW(C490)-1,MATCH(C490,MatchOrdering!$A$3:$CD$3,0))))),""),"")</f>
        <v>WIN</v>
      </c>
      <c r="C503" s="53" t="str">
        <f ca="1">IF(LEN(C490)&gt;0,   IF(LEN(B503) &gt;0,CONCATENATE(B503," vs ",D503),""),"")</f>
        <v>WIN vs TB</v>
      </c>
      <c r="D503" s="49" t="str">
        <f ca="1">IF(LEN(C490)&gt;0,   IF(ROW(D503)-ROW(C490)-1&lt;=$L$1/2,INDIRECT(CONCATENATE("Teams!F",E503)),""),"")</f>
        <v>TB</v>
      </c>
      <c r="E503" s="6">
        <f ca="1">IF(LEN(C490)&gt;0,   IF(ROW(E503)-ROW(C490)-1&lt;=$L$1/2,INDIRECT(CONCATENATE("MatchOrdering!A",CHAR(96+C490-26),($L$1 + 1) - (ROW(E503)-ROW(C490)-1) + 3)),""),"")</f>
        <v>21</v>
      </c>
      <c r="F503" s="60">
        <f t="shared" ca="1" si="87"/>
        <v>6</v>
      </c>
      <c r="G503" s="61">
        <f t="shared" ca="1" si="86"/>
        <v>4</v>
      </c>
      <c r="H503" s="49" t="str">
        <f t="shared" ca="1" si="88"/>
        <v>WIN</v>
      </c>
    </row>
    <row r="504" spans="2:8" x14ac:dyDescent="0.25">
      <c r="B504" s="49" t="str">
        <f ca="1">IF(LEN(C490)&gt;0,   IF(ROW(B504)-ROW(C490)-1&lt;=$L$1/2,INDIRECT(CONCATENATE("Teams!F",CELL("contents",INDEX(MatchOrdering!$A$4:$CD$33,ROW(B504)-ROW(C490)-1,MATCH(C490,MatchOrdering!$A$3:$CD$3,0))))),""),"")</f>
        <v>BOS</v>
      </c>
      <c r="C504" s="53" t="str">
        <f ca="1">IF(LEN(C490)&gt;0,   IF(LEN(B504) &gt;0,CONCATENATE(B504," vs ",D504),""),"")</f>
        <v>BOS vs OTT</v>
      </c>
      <c r="D504" s="49" t="str">
        <f ca="1">IF(LEN(C490)&gt;0,   IF(ROW(D504)-ROW(C490)-1&lt;=$L$1/2,INDIRECT(CONCATENATE("Teams!F",E504)),""),"")</f>
        <v>OTT</v>
      </c>
      <c r="E504" s="6">
        <f ca="1">IF(LEN(C490)&gt;0,   IF(ROW(E504)-ROW(C490)-1&lt;=$L$1/2,INDIRECT(CONCATENATE("MatchOrdering!A",CHAR(96+C490-26),($L$1 + 1) - (ROW(E504)-ROW(C490)-1) + 3)),""),"")</f>
        <v>20</v>
      </c>
      <c r="F504" s="60">
        <f t="shared" ca="1" si="87"/>
        <v>4</v>
      </c>
      <c r="G504" s="61">
        <f t="shared" ca="1" si="86"/>
        <v>4</v>
      </c>
      <c r="H504" s="49" t="str">
        <f t="shared" ca="1" si="88"/>
        <v>*TIE*</v>
      </c>
    </row>
    <row r="505" spans="2:8" x14ac:dyDescent="0.25">
      <c r="B505" s="49" t="str">
        <f ca="1">IF(LEN(C490)&gt;0,   IF(ROW(B505)-ROW(C490)-1&lt;=$L$1/2,INDIRECT(CONCATENATE("Teams!F",CELL("contents",INDEX(MatchOrdering!$A$4:$CD$33,ROW(B505)-ROW(C490)-1,MATCH(C490,MatchOrdering!$A$3:$CD$3,0))))),""),"")</f>
        <v>BUF</v>
      </c>
      <c r="C505" s="53" t="str">
        <f ca="1">IF(LEN(C490)&gt;0,   IF(LEN(B505) &gt;0,CONCATENATE(B505," vs ",D505),""),"")</f>
        <v>BUF vs MON</v>
      </c>
      <c r="D505" s="49" t="str">
        <f ca="1">IF(LEN(C490)&gt;0,   IF(ROW(D505)-ROW(C490)-1&lt;=$L$1/2,INDIRECT(CONCATENATE("Teams!F",E505)),""),"")</f>
        <v>MON</v>
      </c>
      <c r="E505" s="6">
        <f ca="1">IF(LEN(C490)&gt;0,   IF(ROW(E505)-ROW(C490)-1&lt;=$L$1/2,INDIRECT(CONCATENATE("MatchOrdering!A",CHAR(96+C490-26),($L$1 + 1) - (ROW(E505)-ROW(C490)-1) + 3)),""),"")</f>
        <v>19</v>
      </c>
      <c r="F505" s="60">
        <f t="shared" ca="1" si="87"/>
        <v>4</v>
      </c>
      <c r="G505" s="61">
        <f t="shared" ca="1" si="86"/>
        <v>3</v>
      </c>
      <c r="H505" s="49" t="str">
        <f t="shared" ca="1" si="88"/>
        <v>BUF</v>
      </c>
    </row>
    <row r="506" spans="2:8" ht="15.75" thickBot="1" x14ac:dyDescent="0.3">
      <c r="B506" s="49" t="str">
        <f ca="1">IF(LEN(C490)&gt;0,   IF(ROW(B506)-ROW(C490)-1&lt;=$L$1/2,INDIRECT(CONCATENATE("Teams!F",CELL("contents",INDEX(MatchOrdering!$A$4:$CD$33,ROW(B506)-ROW(C490)-1,MATCH(C490,MatchOrdering!$A$3:$CD$3,0))))),""),"")</f>
        <v>DET</v>
      </c>
      <c r="C506" s="53" t="str">
        <f ca="1">IF(LEN(C490)&gt;0,   IF(LEN(B506) &gt;0,CONCATENATE(B506," vs ",D506),""),"")</f>
        <v>DET vs FLA</v>
      </c>
      <c r="D506" s="49" t="str">
        <f ca="1">IF(LEN(C490)&gt;0,   IF(ROW(D506)-ROW(C490)-1&lt;=$L$1/2,INDIRECT(CONCATENATE("Teams!F",E506)),""),"")</f>
        <v>FLA</v>
      </c>
      <c r="E506" s="6">
        <f ca="1">IF(LEN(C490)&gt;0,   IF(ROW(E506)-ROW(C490)-1&lt;=$L$1/2,INDIRECT(CONCATENATE("MatchOrdering!A",CHAR(96+C490-26),($L$1 + 1) - (ROW(E506)-ROW(C490)-1) + 3)),""),"")</f>
        <v>18</v>
      </c>
      <c r="F506" s="62">
        <f t="shared" ca="1" si="87"/>
        <v>2</v>
      </c>
      <c r="G506" s="63">
        <f t="shared" ca="1" si="86"/>
        <v>4</v>
      </c>
      <c r="H506" s="49" t="str">
        <f t="shared" ca="1" si="88"/>
        <v>FLA</v>
      </c>
    </row>
    <row r="508" spans="2:8" ht="18.75" x14ac:dyDescent="0.3">
      <c r="C508" s="51">
        <f>IF(LEN(C490)&lt;1,"",IF(C490+1 &lt; $L$2,C490+1,""))</f>
        <v>29</v>
      </c>
      <c r="D508" s="50"/>
      <c r="E508" s="50"/>
      <c r="F508" s="65" t="str">
        <f>IF(LEN(C508)&gt;0,"Scores","")</f>
        <v>Scores</v>
      </c>
      <c r="G508" s="65"/>
      <c r="H508" s="6"/>
    </row>
    <row r="509" spans="2:8" ht="16.5" thickBot="1" x14ac:dyDescent="0.3">
      <c r="B509" s="48" t="str">
        <f>IF(LEN(C508)&gt;0,"-","")</f>
        <v>-</v>
      </c>
      <c r="C509" s="52" t="str">
        <f>IF(LEN(C508)&gt;0,"Away          -          Home","")</f>
        <v>Away          -          Home</v>
      </c>
      <c r="D509" s="48" t="str">
        <f>IF(LEN(C508)&gt;0,"-","")</f>
        <v>-</v>
      </c>
      <c r="E509" s="6" t="str">
        <f>IF(LEN(C508)&gt;0,"-","")</f>
        <v>-</v>
      </c>
      <c r="F509" s="48" t="str">
        <f>IF(LEN(F508)&gt;0,"H","")</f>
        <v>H</v>
      </c>
      <c r="G509" s="48" t="str">
        <f>IF(LEN(F508)&gt;0,"A","")</f>
        <v>A</v>
      </c>
      <c r="H509" s="49" t="s">
        <v>267</v>
      </c>
    </row>
    <row r="510" spans="2:8" x14ac:dyDescent="0.25">
      <c r="B510" s="49" t="str">
        <f ca="1">IF(LEN(C508)&gt;0,   IF(ROW(B510)-ROW(C508)-1&lt;=$L$1/2,INDIRECT(CONCATENATE("Teams!F",CELL("contents",INDEX(MatchOrdering!$A$4:$CD$33,ROW(B510)-ROW(C508)-1,MATCH(C508,MatchOrdering!$A$3:$CD$3,0))))),""),"")</f>
        <v>ANA</v>
      </c>
      <c r="C510" s="53" t="str">
        <f ca="1">IF(LEN(C508)&gt;0,   IF(LEN(B510) &gt;0,CONCATENATE(B510," vs ",D510),""),"")</f>
        <v>ANA vs CGY</v>
      </c>
      <c r="D510" s="49" t="str">
        <f ca="1">IF(LEN(C508)&gt;0,   IF(ROW(D510)-ROW(C508)-1&lt;=$L$1/2,INDIRECT(CONCATENATE("Teams!F",E510)),""),"")</f>
        <v>CGY</v>
      </c>
      <c r="E510" s="6">
        <f ca="1">IF(LEN(C508)&gt;0,   IF(ROW(E510)-ROW(C508)-1&lt;=$L$1/2,INDIRECT(CONCATENATE("MatchOrdering!A",CHAR(96+C508-26),($L$1 + 1) - (ROW(E510)-ROW(C508)-1) + 3)),""),"")</f>
        <v>2</v>
      </c>
      <c r="F510" s="58">
        <f ca="1">ROUNDDOWN(RANDBETWEEN(0,6),0)</f>
        <v>3</v>
      </c>
      <c r="G510" s="59">
        <f t="shared" ref="G510:G524" ca="1" si="89">ROUNDDOWN(RANDBETWEEN(0,6),0)</f>
        <v>2</v>
      </c>
      <c r="H510" s="49" t="str">
        <f ca="1">IF(OR(B510 = "BYESLOT",D510 = "BYESLOT"),"BYE", IF(AND(LEN(F510)&gt;0,LEN(G510)&gt;0),IF(F510=G510,"*TIE*",IF(F510&gt;G510,B510,D510)),""))</f>
        <v>ANA</v>
      </c>
    </row>
    <row r="511" spans="2:8" x14ac:dyDescent="0.25">
      <c r="B511" s="49" t="str">
        <f ca="1">IF(LEN(C508)&gt;0,   IF(ROW(B511)-ROW(C508)-1&lt;=$L$1/2,INDIRECT(CONCATENATE("Teams!F",CELL("contents",INDEX(MatchOrdering!$A$4:$CD$33,ROW(B511)-ROW(C508)-1,MATCH(C508,MatchOrdering!$A$3:$CD$3,0))))),""),"")</f>
        <v>EDM</v>
      </c>
      <c r="C511" s="53" t="str">
        <f ca="1">IF(LEN(C508)&gt;0,   IF(LEN(B511) &gt;0,CONCATENATE(B511," vs ",D511),""),"")</f>
        <v>EDM vs WAS</v>
      </c>
      <c r="D511" s="49" t="str">
        <f ca="1">IF(LEN(C508)&gt;0,   IF(ROW(D511)-ROW(C508)-1&lt;=$L$1/2,INDIRECT(CONCATENATE("Teams!F",E511)),""),"")</f>
        <v>WAS</v>
      </c>
      <c r="E511" s="6">
        <f ca="1">IF(LEN(C508)&gt;0,   IF(ROW(E511)-ROW(C508)-1&lt;=$L$1/2,INDIRECT(CONCATENATE("MatchOrdering!A",CHAR(96+C508-26),($L$1 + 1) - (ROW(E511)-ROW(C508)-1) + 3)),""),"")</f>
        <v>30</v>
      </c>
      <c r="F511" s="60">
        <f t="shared" ref="F511:F524" ca="1" si="90">ROUNDDOWN(RANDBETWEEN(0,6),0)</f>
        <v>1</v>
      </c>
      <c r="G511" s="61">
        <f t="shared" ca="1" si="89"/>
        <v>0</v>
      </c>
      <c r="H511" s="49" t="str">
        <f t="shared" ref="H511:H524" ca="1" si="91">IF(OR(B511 = "BYESLOT",D511 = "BYESLOT"),"BYE", IF(AND(LEN(F511)&gt;0,LEN(G511)&gt;0),IF(F511=G511,"*TIE*",IF(F511&gt;G511,B511,D511)),""))</f>
        <v>EDM</v>
      </c>
    </row>
    <row r="512" spans="2:8" x14ac:dyDescent="0.25">
      <c r="B512" s="49" t="str">
        <f ca="1">IF(LEN(C508)&gt;0,   IF(ROW(B512)-ROW(C508)-1&lt;=$L$1/2,INDIRECT(CONCATENATE("Teams!F",CELL("contents",INDEX(MatchOrdering!$A$4:$CD$33,ROW(B512)-ROW(C508)-1,MATCH(C508,MatchOrdering!$A$3:$CD$3,0))))),""),"")</f>
        <v>LAK</v>
      </c>
      <c r="C512" s="53" t="str">
        <f ca="1">IF(LEN(C508)&gt;0,   IF(LEN(B512) &gt;0,CONCATENATE(B512," vs ",D512),""),"")</f>
        <v>LAK vs PIT</v>
      </c>
      <c r="D512" s="49" t="str">
        <f ca="1">IF(LEN(C508)&gt;0,   IF(ROW(D512)-ROW(C508)-1&lt;=$L$1/2,INDIRECT(CONCATENATE("Teams!F",E512)),""),"")</f>
        <v>PIT</v>
      </c>
      <c r="E512" s="6">
        <f ca="1">IF(LEN(C508)&gt;0,   IF(ROW(E512)-ROW(C508)-1&lt;=$L$1/2,INDIRECT(CONCATENATE("MatchOrdering!A",CHAR(96+C508-26),($L$1 + 1) - (ROW(E512)-ROW(C508)-1) + 3)),""),"")</f>
        <v>29</v>
      </c>
      <c r="F512" s="60">
        <f t="shared" ca="1" si="90"/>
        <v>1</v>
      </c>
      <c r="G512" s="61">
        <f t="shared" ca="1" si="89"/>
        <v>5</v>
      </c>
      <c r="H512" s="49" t="str">
        <f t="shared" ca="1" si="91"/>
        <v>PIT</v>
      </c>
    </row>
    <row r="513" spans="2:8" x14ac:dyDescent="0.25">
      <c r="B513" s="49" t="str">
        <f ca="1">IF(LEN(C508)&gt;0,   IF(ROW(B513)-ROW(C508)-1&lt;=$L$1/2,INDIRECT(CONCATENATE("Teams!F",CELL("contents",INDEX(MatchOrdering!$A$4:$CD$33,ROW(B513)-ROW(C508)-1,MATCH(C508,MatchOrdering!$A$3:$CD$3,0))))),""),"")</f>
        <v>ARI</v>
      </c>
      <c r="C513" s="53" t="str">
        <f ca="1">IF(LEN(C508)&gt;0,   IF(LEN(B513) &gt;0,CONCATENATE(B513," vs ",D513),""),"")</f>
        <v>ARI vs PHI</v>
      </c>
      <c r="D513" s="49" t="str">
        <f ca="1">IF(LEN(C508)&gt;0,   IF(ROW(D513)-ROW(C508)-1&lt;=$L$1/2,INDIRECT(CONCATENATE("Teams!F",E513)),""),"")</f>
        <v>PHI</v>
      </c>
      <c r="E513" s="6">
        <f ca="1">IF(LEN(C508)&gt;0,   IF(ROW(E513)-ROW(C508)-1&lt;=$L$1/2,INDIRECT(CONCATENATE("MatchOrdering!A",CHAR(96+C508-26),($L$1 + 1) - (ROW(E513)-ROW(C508)-1) + 3)),""),"")</f>
        <v>28</v>
      </c>
      <c r="F513" s="60">
        <f t="shared" ca="1" si="90"/>
        <v>0</v>
      </c>
      <c r="G513" s="61">
        <f t="shared" ca="1" si="89"/>
        <v>0</v>
      </c>
      <c r="H513" s="49" t="str">
        <f t="shared" ca="1" si="91"/>
        <v>*TIE*</v>
      </c>
    </row>
    <row r="514" spans="2:8" x14ac:dyDescent="0.25">
      <c r="B514" s="49" t="str">
        <f ca="1">IF(LEN(C508)&gt;0,   IF(ROW(B514)-ROW(C508)-1&lt;=$L$1/2,INDIRECT(CONCATENATE("Teams!F",CELL("contents",INDEX(MatchOrdering!$A$4:$CD$33,ROW(B514)-ROW(C508)-1,MATCH(C508,MatchOrdering!$A$3:$CD$3,0))))),""),"")</f>
        <v>SJS</v>
      </c>
      <c r="C514" s="53" t="str">
        <f ca="1">IF(LEN(C508)&gt;0,   IF(LEN(B514) &gt;0,CONCATENATE(B514," vs ",D514),""),"")</f>
        <v>SJS vs NYR</v>
      </c>
      <c r="D514" s="49" t="str">
        <f ca="1">IF(LEN(C508)&gt;0,   IF(ROW(D514)-ROW(C508)-1&lt;=$L$1/2,INDIRECT(CONCATENATE("Teams!F",E514)),""),"")</f>
        <v>NYR</v>
      </c>
      <c r="E514" s="6">
        <f ca="1">IF(LEN(C508)&gt;0,   IF(ROW(E514)-ROW(C508)-1&lt;=$L$1/2,INDIRECT(CONCATENATE("MatchOrdering!A",CHAR(96+C508-26),($L$1 + 1) - (ROW(E514)-ROW(C508)-1) + 3)),""),"")</f>
        <v>27</v>
      </c>
      <c r="F514" s="60">
        <f t="shared" ca="1" si="90"/>
        <v>2</v>
      </c>
      <c r="G514" s="61">
        <f t="shared" ca="1" si="89"/>
        <v>0</v>
      </c>
      <c r="H514" s="49" t="str">
        <f t="shared" ca="1" si="91"/>
        <v>SJS</v>
      </c>
    </row>
    <row r="515" spans="2:8" x14ac:dyDescent="0.25">
      <c r="B515" s="49" t="str">
        <f ca="1">IF(LEN(C508)&gt;0,   IF(ROW(B515)-ROW(C508)-1&lt;=$L$1/2,INDIRECT(CONCATENATE("Teams!F",CELL("contents",INDEX(MatchOrdering!$A$4:$CD$33,ROW(B515)-ROW(C508)-1,MATCH(C508,MatchOrdering!$A$3:$CD$3,0))))),""),"")</f>
        <v>VAN</v>
      </c>
      <c r="C515" s="53" t="str">
        <f ca="1">IF(LEN(C508)&gt;0,   IF(LEN(B515) &gt;0,CONCATENATE(B515," vs ",D515),""),"")</f>
        <v>VAN vs NYI</v>
      </c>
      <c r="D515" s="49" t="str">
        <f ca="1">IF(LEN(C508)&gt;0,   IF(ROW(D515)-ROW(C508)-1&lt;=$L$1/2,INDIRECT(CONCATENATE("Teams!F",E515)),""),"")</f>
        <v>NYI</v>
      </c>
      <c r="E515" s="6">
        <f ca="1">IF(LEN(C508)&gt;0,   IF(ROW(E515)-ROW(C508)-1&lt;=$L$1/2,INDIRECT(CONCATENATE("MatchOrdering!A",CHAR(96+C508-26),($L$1 + 1) - (ROW(E515)-ROW(C508)-1) + 3)),""),"")</f>
        <v>26</v>
      </c>
      <c r="F515" s="60">
        <f t="shared" ca="1" si="90"/>
        <v>6</v>
      </c>
      <c r="G515" s="61">
        <f t="shared" ca="1" si="89"/>
        <v>4</v>
      </c>
      <c r="H515" s="49" t="str">
        <f t="shared" ca="1" si="91"/>
        <v>VAN</v>
      </c>
    </row>
    <row r="516" spans="2:8" x14ac:dyDescent="0.25">
      <c r="B516" s="49" t="str">
        <f ca="1">IF(LEN(C508)&gt;0,   IF(ROW(B516)-ROW(C508)-1&lt;=$L$1/2,INDIRECT(CONCATENATE("Teams!F",CELL("contents",INDEX(MatchOrdering!$A$4:$CD$33,ROW(B516)-ROW(C508)-1,MATCH(C508,MatchOrdering!$A$3:$CD$3,0))))),""),"")</f>
        <v>CHI</v>
      </c>
      <c r="C516" s="53" t="str">
        <f ca="1">IF(LEN(C508)&gt;0,   IF(LEN(B516) &gt;0,CONCATENATE(B516," vs ",D516),""),"")</f>
        <v>CHI vs NJD</v>
      </c>
      <c r="D516" s="49" t="str">
        <f ca="1">IF(LEN(C508)&gt;0,   IF(ROW(D516)-ROW(C508)-1&lt;=$L$1/2,INDIRECT(CONCATENATE("Teams!F",E516)),""),"")</f>
        <v>NJD</v>
      </c>
      <c r="E516" s="6">
        <f ca="1">IF(LEN(C508)&gt;0,   IF(ROW(E516)-ROW(C508)-1&lt;=$L$1/2,INDIRECT(CONCATENATE("MatchOrdering!A",CHAR(96+C508-26),($L$1 + 1) - (ROW(E516)-ROW(C508)-1) + 3)),""),"")</f>
        <v>25</v>
      </c>
      <c r="F516" s="60">
        <f t="shared" ca="1" si="90"/>
        <v>4</v>
      </c>
      <c r="G516" s="61">
        <f t="shared" ca="1" si="89"/>
        <v>1</v>
      </c>
      <c r="H516" s="49" t="str">
        <f t="shared" ca="1" si="91"/>
        <v>CHI</v>
      </c>
    </row>
    <row r="517" spans="2:8" x14ac:dyDescent="0.25">
      <c r="B517" s="49" t="str">
        <f ca="1">IF(LEN(C508)&gt;0,   IF(ROW(B517)-ROW(C508)-1&lt;=$L$1/2,INDIRECT(CONCATENATE("Teams!F",CELL("contents",INDEX(MatchOrdering!$A$4:$CD$33,ROW(B517)-ROW(C508)-1,MATCH(C508,MatchOrdering!$A$3:$CD$3,0))))),""),"")</f>
        <v>COL</v>
      </c>
      <c r="C517" s="53" t="str">
        <f ca="1">IF(LEN(C508)&gt;0,   IF(LEN(B517) &gt;0,CONCATENATE(B517," vs ",D517),""),"")</f>
        <v>COL vs CBJ</v>
      </c>
      <c r="D517" s="49" t="str">
        <f ca="1">IF(LEN(C508)&gt;0,   IF(ROW(D517)-ROW(C508)-1&lt;=$L$1/2,INDIRECT(CONCATENATE("Teams!F",E517)),""),"")</f>
        <v>CBJ</v>
      </c>
      <c r="E517" s="6">
        <f ca="1">IF(LEN(C508)&gt;0,   IF(ROW(E517)-ROW(C508)-1&lt;=$L$1/2,INDIRECT(CONCATENATE("MatchOrdering!A",CHAR(96+C508-26),($L$1 + 1) - (ROW(E517)-ROW(C508)-1) + 3)),""),"")</f>
        <v>24</v>
      </c>
      <c r="F517" s="60">
        <f t="shared" ca="1" si="90"/>
        <v>2</v>
      </c>
      <c r="G517" s="61">
        <f t="shared" ca="1" si="89"/>
        <v>2</v>
      </c>
      <c r="H517" s="49" t="str">
        <f t="shared" ca="1" si="91"/>
        <v>*TIE*</v>
      </c>
    </row>
    <row r="518" spans="2:8" x14ac:dyDescent="0.25">
      <c r="B518" s="49" t="str">
        <f ca="1">IF(LEN(C508)&gt;0,   IF(ROW(B518)-ROW(C508)-1&lt;=$L$1/2,INDIRECT(CONCATENATE("Teams!F",CELL("contents",INDEX(MatchOrdering!$A$4:$CD$33,ROW(B518)-ROW(C508)-1,MATCH(C508,MatchOrdering!$A$3:$CD$3,0))))),""),"")</f>
        <v>DAL</v>
      </c>
      <c r="C518" s="53" t="str">
        <f ca="1">IF(LEN(C508)&gt;0,   IF(LEN(B518) &gt;0,CONCATENATE(B518," vs ",D518),""),"")</f>
        <v>DAL vs CAR</v>
      </c>
      <c r="D518" s="49" t="str">
        <f ca="1">IF(LEN(C508)&gt;0,   IF(ROW(D518)-ROW(C508)-1&lt;=$L$1/2,INDIRECT(CONCATENATE("Teams!F",E518)),""),"")</f>
        <v>CAR</v>
      </c>
      <c r="E518" s="6">
        <f ca="1">IF(LEN(C508)&gt;0,   IF(ROW(E518)-ROW(C508)-1&lt;=$L$1/2,INDIRECT(CONCATENATE("MatchOrdering!A",CHAR(96+C508-26),($L$1 + 1) - (ROW(E518)-ROW(C508)-1) + 3)),""),"")</f>
        <v>23</v>
      </c>
      <c r="F518" s="60">
        <f t="shared" ca="1" si="90"/>
        <v>0</v>
      </c>
      <c r="G518" s="61">
        <f t="shared" ca="1" si="89"/>
        <v>5</v>
      </c>
      <c r="H518" s="49" t="str">
        <f t="shared" ca="1" si="91"/>
        <v>CAR</v>
      </c>
    </row>
    <row r="519" spans="2:8" x14ac:dyDescent="0.25">
      <c r="B519" s="49" t="str">
        <f ca="1">IF(LEN(C508)&gt;0,   IF(ROW(B519)-ROW(C508)-1&lt;=$L$1/2,INDIRECT(CONCATENATE("Teams!F",CELL("contents",INDEX(MatchOrdering!$A$4:$CD$33,ROW(B519)-ROW(C508)-1,MATCH(C508,MatchOrdering!$A$3:$CD$3,0))))),""),"")</f>
        <v>MIN</v>
      </c>
      <c r="C519" s="53" t="str">
        <f ca="1">IF(LEN(C508)&gt;0,   IF(LEN(B519) &gt;0,CONCATENATE(B519," vs ",D519),""),"")</f>
        <v>MIN vs TOR</v>
      </c>
      <c r="D519" s="49" t="str">
        <f ca="1">IF(LEN(C508)&gt;0,   IF(ROW(D519)-ROW(C508)-1&lt;=$L$1/2,INDIRECT(CONCATENATE("Teams!F",E519)),""),"")</f>
        <v>TOR</v>
      </c>
      <c r="E519" s="6">
        <f ca="1">IF(LEN(C508)&gt;0,   IF(ROW(E519)-ROW(C508)-1&lt;=$L$1/2,INDIRECT(CONCATENATE("MatchOrdering!A",CHAR(96+C508-26),($L$1 + 1) - (ROW(E519)-ROW(C508)-1) + 3)),""),"")</f>
        <v>22</v>
      </c>
      <c r="F519" s="60">
        <f t="shared" ca="1" si="90"/>
        <v>0</v>
      </c>
      <c r="G519" s="61">
        <f t="shared" ca="1" si="89"/>
        <v>1</v>
      </c>
      <c r="H519" s="49" t="str">
        <f t="shared" ca="1" si="91"/>
        <v>TOR</v>
      </c>
    </row>
    <row r="520" spans="2:8" x14ac:dyDescent="0.25">
      <c r="B520" s="49" t="str">
        <f ca="1">IF(LEN(C508)&gt;0,   IF(ROW(B520)-ROW(C508)-1&lt;=$L$1/2,INDIRECT(CONCATENATE("Teams!F",CELL("contents",INDEX(MatchOrdering!$A$4:$CD$33,ROW(B520)-ROW(C508)-1,MATCH(C508,MatchOrdering!$A$3:$CD$3,0))))),""),"")</f>
        <v>NAS</v>
      </c>
      <c r="C520" s="53" t="str">
        <f ca="1">IF(LEN(C508)&gt;0,   IF(LEN(B520) &gt;0,CONCATENATE(B520," vs ",D520),""),"")</f>
        <v>NAS vs TB</v>
      </c>
      <c r="D520" s="49" t="str">
        <f ca="1">IF(LEN(C508)&gt;0,   IF(ROW(D520)-ROW(C508)-1&lt;=$L$1/2,INDIRECT(CONCATENATE("Teams!F",E520)),""),"")</f>
        <v>TB</v>
      </c>
      <c r="E520" s="6">
        <f ca="1">IF(LEN(C508)&gt;0,   IF(ROW(E520)-ROW(C508)-1&lt;=$L$1/2,INDIRECT(CONCATENATE("MatchOrdering!A",CHAR(96+C508-26),($L$1 + 1) - (ROW(E520)-ROW(C508)-1) + 3)),""),"")</f>
        <v>21</v>
      </c>
      <c r="F520" s="60">
        <f t="shared" ca="1" si="90"/>
        <v>5</v>
      </c>
      <c r="G520" s="61">
        <f t="shared" ca="1" si="89"/>
        <v>3</v>
      </c>
      <c r="H520" s="49" t="str">
        <f t="shared" ca="1" si="91"/>
        <v>NAS</v>
      </c>
    </row>
    <row r="521" spans="2:8" x14ac:dyDescent="0.25">
      <c r="B521" s="49" t="str">
        <f ca="1">IF(LEN(C508)&gt;0,   IF(ROW(B521)-ROW(C508)-1&lt;=$L$1/2,INDIRECT(CONCATENATE("Teams!F",CELL("contents",INDEX(MatchOrdering!$A$4:$CD$33,ROW(B521)-ROW(C508)-1,MATCH(C508,MatchOrdering!$A$3:$CD$3,0))))),""),"")</f>
        <v>STL</v>
      </c>
      <c r="C521" s="53" t="str">
        <f ca="1">IF(LEN(C508)&gt;0,   IF(LEN(B521) &gt;0,CONCATENATE(B521," vs ",D521),""),"")</f>
        <v>STL vs OTT</v>
      </c>
      <c r="D521" s="49" t="str">
        <f ca="1">IF(LEN(C508)&gt;0,   IF(ROW(D521)-ROW(C508)-1&lt;=$L$1/2,INDIRECT(CONCATENATE("Teams!F",E521)),""),"")</f>
        <v>OTT</v>
      </c>
      <c r="E521" s="6">
        <f ca="1">IF(LEN(C508)&gt;0,   IF(ROW(E521)-ROW(C508)-1&lt;=$L$1/2,INDIRECT(CONCATENATE("MatchOrdering!A",CHAR(96+C508-26),($L$1 + 1) - (ROW(E521)-ROW(C508)-1) + 3)),""),"")</f>
        <v>20</v>
      </c>
      <c r="F521" s="60">
        <f t="shared" ca="1" si="90"/>
        <v>1</v>
      </c>
      <c r="G521" s="61">
        <f t="shared" ca="1" si="89"/>
        <v>1</v>
      </c>
      <c r="H521" s="49" t="str">
        <f t="shared" ca="1" si="91"/>
        <v>*TIE*</v>
      </c>
    </row>
    <row r="522" spans="2:8" x14ac:dyDescent="0.25">
      <c r="B522" s="49" t="str">
        <f ca="1">IF(LEN(C508)&gt;0,   IF(ROW(B522)-ROW(C508)-1&lt;=$L$1/2,INDIRECT(CONCATENATE("Teams!F",CELL("contents",INDEX(MatchOrdering!$A$4:$CD$33,ROW(B522)-ROW(C508)-1,MATCH(C508,MatchOrdering!$A$3:$CD$3,0))))),""),"")</f>
        <v>WIN</v>
      </c>
      <c r="C522" s="53" t="str">
        <f ca="1">IF(LEN(C508)&gt;0,   IF(LEN(B522) &gt;0,CONCATENATE(B522," vs ",D522),""),"")</f>
        <v>WIN vs MON</v>
      </c>
      <c r="D522" s="49" t="str">
        <f ca="1">IF(LEN(C508)&gt;0,   IF(ROW(D522)-ROW(C508)-1&lt;=$L$1/2,INDIRECT(CONCATENATE("Teams!F",E522)),""),"")</f>
        <v>MON</v>
      </c>
      <c r="E522" s="6">
        <f ca="1">IF(LEN(C508)&gt;0,   IF(ROW(E522)-ROW(C508)-1&lt;=$L$1/2,INDIRECT(CONCATENATE("MatchOrdering!A",CHAR(96+C508-26),($L$1 + 1) - (ROW(E522)-ROW(C508)-1) + 3)),""),"")</f>
        <v>19</v>
      </c>
      <c r="F522" s="60">
        <f t="shared" ca="1" si="90"/>
        <v>2</v>
      </c>
      <c r="G522" s="61">
        <f t="shared" ca="1" si="89"/>
        <v>5</v>
      </c>
      <c r="H522" s="49" t="str">
        <f t="shared" ca="1" si="91"/>
        <v>MON</v>
      </c>
    </row>
    <row r="523" spans="2:8" x14ac:dyDescent="0.25">
      <c r="B523" s="49" t="str">
        <f ca="1">IF(LEN(C508)&gt;0,   IF(ROW(B523)-ROW(C508)-1&lt;=$L$1/2,INDIRECT(CONCATENATE("Teams!F",CELL("contents",INDEX(MatchOrdering!$A$4:$CD$33,ROW(B523)-ROW(C508)-1,MATCH(C508,MatchOrdering!$A$3:$CD$3,0))))),""),"")</f>
        <v>BOS</v>
      </c>
      <c r="C523" s="53" t="str">
        <f ca="1">IF(LEN(C508)&gt;0,   IF(LEN(B523) &gt;0,CONCATENATE(B523," vs ",D523),""),"")</f>
        <v>BOS vs FLA</v>
      </c>
      <c r="D523" s="49" t="str">
        <f ca="1">IF(LEN(C508)&gt;0,   IF(ROW(D523)-ROW(C508)-1&lt;=$L$1/2,INDIRECT(CONCATENATE("Teams!F",E523)),""),"")</f>
        <v>FLA</v>
      </c>
      <c r="E523" s="6">
        <f ca="1">IF(LEN(C508)&gt;0,   IF(ROW(E523)-ROW(C508)-1&lt;=$L$1/2,INDIRECT(CONCATENATE("MatchOrdering!A",CHAR(96+C508-26),($L$1 + 1) - (ROW(E523)-ROW(C508)-1) + 3)),""),"")</f>
        <v>18</v>
      </c>
      <c r="F523" s="60">
        <f t="shared" ca="1" si="90"/>
        <v>0</v>
      </c>
      <c r="G523" s="61">
        <f t="shared" ca="1" si="89"/>
        <v>1</v>
      </c>
      <c r="H523" s="49" t="str">
        <f t="shared" ca="1" si="91"/>
        <v>FLA</v>
      </c>
    </row>
    <row r="524" spans="2:8" ht="15.75" thickBot="1" x14ac:dyDescent="0.3">
      <c r="B524" s="49" t="str">
        <f ca="1">IF(LEN(C508)&gt;0,   IF(ROW(B524)-ROW(C508)-1&lt;=$L$1/2,INDIRECT(CONCATENATE("Teams!F",CELL("contents",INDEX(MatchOrdering!$A$4:$CD$33,ROW(B524)-ROW(C508)-1,MATCH(C508,MatchOrdering!$A$3:$CD$3,0))))),""),"")</f>
        <v>BUF</v>
      </c>
      <c r="C524" s="53" t="str">
        <f ca="1">IF(LEN(C508)&gt;0,   IF(LEN(B524) &gt;0,CONCATENATE(B524," vs ",D524),""),"")</f>
        <v>BUF vs DET</v>
      </c>
      <c r="D524" s="49" t="str">
        <f ca="1">IF(LEN(C508)&gt;0,   IF(ROW(D524)-ROW(C508)-1&lt;=$L$1/2,INDIRECT(CONCATENATE("Teams!F",E524)),""),"")</f>
        <v>DET</v>
      </c>
      <c r="E524" s="6">
        <f ca="1">IF(LEN(C508)&gt;0,   IF(ROW(E524)-ROW(C508)-1&lt;=$L$1/2,INDIRECT(CONCATENATE("MatchOrdering!A",CHAR(96+C508-26),($L$1 + 1) - (ROW(E524)-ROW(C508)-1) + 3)),""),"")</f>
        <v>17</v>
      </c>
      <c r="F524" s="62">
        <f t="shared" ca="1" si="90"/>
        <v>2</v>
      </c>
      <c r="G524" s="63">
        <f t="shared" ca="1" si="89"/>
        <v>6</v>
      </c>
      <c r="H524" s="49" t="str">
        <f t="shared" ca="1" si="91"/>
        <v>DET</v>
      </c>
    </row>
    <row r="526" spans="2:8" ht="18.75" x14ac:dyDescent="0.3">
      <c r="C526" s="51">
        <f>IF(LEN(C508)&lt;1,"",IF(C508+1 &lt; $L$2,C508+1,""))</f>
        <v>30</v>
      </c>
      <c r="D526" s="50"/>
      <c r="E526" s="50"/>
      <c r="F526" s="65" t="str">
        <f>IF(LEN(C526)&gt;0,"Scores","")</f>
        <v>Scores</v>
      </c>
      <c r="G526" s="65"/>
      <c r="H526" s="6"/>
    </row>
    <row r="527" spans="2:8" ht="16.5" thickBot="1" x14ac:dyDescent="0.3">
      <c r="B527" s="48" t="str">
        <f>IF(LEN(C526)&gt;0,"-","")</f>
        <v>-</v>
      </c>
      <c r="C527" s="52" t="str">
        <f>IF(LEN(C526)&gt;0,"Away          -          Home","")</f>
        <v>Away          -          Home</v>
      </c>
      <c r="D527" s="48" t="str">
        <f>IF(LEN(C526)&gt;0,"-","")</f>
        <v>-</v>
      </c>
      <c r="E527" s="6" t="str">
        <f>IF(LEN(C526)&gt;0,"-","")</f>
        <v>-</v>
      </c>
      <c r="F527" s="48" t="str">
        <f>IF(LEN(F526)&gt;0,"H","")</f>
        <v>H</v>
      </c>
      <c r="G527" s="48" t="str">
        <f>IF(LEN(F526)&gt;0,"A","")</f>
        <v>A</v>
      </c>
      <c r="H527" s="49" t="s">
        <v>267</v>
      </c>
    </row>
    <row r="528" spans="2:8" x14ac:dyDescent="0.25">
      <c r="B528" s="49" t="str">
        <f ca="1">IF(LEN(C526)&gt;0,   IF(ROW(B528)-ROW(C526)-1&lt;=$L$1/2,INDIRECT(CONCATENATE("Teams!F",CELL("contents",INDEX(MatchOrdering!$A$4:$CD$33,ROW(B528)-ROW(C526)-1,MATCH(C526,MatchOrdering!$A$3:$CD$3,0))))),""),"")</f>
        <v>ANA</v>
      </c>
      <c r="C528" s="53" t="str">
        <f ca="1">IF(LEN(C526)&gt;0,   IF(LEN(B528) &gt;0,CONCATENATE(B528," vs ",D528),""),"")</f>
        <v>ANA vs WAS</v>
      </c>
      <c r="D528" s="49" t="str">
        <f ca="1">IF(LEN(C526)&gt;0,   IF(ROW(D528)-ROW(C526)-1&lt;=$L$1/2,INDIRECT(CONCATENATE("Teams!F",E528)),""),"")</f>
        <v>WAS</v>
      </c>
      <c r="E528" s="6">
        <f ca="1">IF(LEN(C526)&gt;0,   IF(ROW(E528)-ROW(C526)-1&lt;=$L$1/2,INDIRECT(CONCATENATE("MatchOrdering!A",CHAR(96+C526-26),($L$1 + 1) - (ROW(E528)-ROW(C526)-1) + 3)),""),"")</f>
        <v>30</v>
      </c>
      <c r="F528" s="58">
        <f ca="1">ROUNDDOWN(RANDBETWEEN(0,6),0)</f>
        <v>3</v>
      </c>
      <c r="G528" s="59">
        <f t="shared" ref="G528:G542" ca="1" si="92">ROUNDDOWN(RANDBETWEEN(0,6),0)</f>
        <v>4</v>
      </c>
      <c r="H528" s="49" t="str">
        <f ca="1">IF(OR(B528 = "BYESLOT",D528 = "BYESLOT"),"BYE", IF(AND(LEN(F528)&gt;0,LEN(G528)&gt;0),IF(F528=G528,"*TIE*",IF(F528&gt;G528,B528,D528)),""))</f>
        <v>WAS</v>
      </c>
    </row>
    <row r="529" spans="2:8" x14ac:dyDescent="0.25">
      <c r="B529" s="49" t="str">
        <f ca="1">IF(LEN(C526)&gt;0,   IF(ROW(B529)-ROW(C526)-1&lt;=$L$1/2,INDIRECT(CONCATENATE("Teams!F",CELL("contents",INDEX(MatchOrdering!$A$4:$CD$33,ROW(B529)-ROW(C526)-1,MATCH(C526,MatchOrdering!$A$3:$CD$3,0))))),""),"")</f>
        <v>CGY</v>
      </c>
      <c r="C529" s="53" t="str">
        <f ca="1">IF(LEN(C526)&gt;0,   IF(LEN(B529) &gt;0,CONCATENATE(B529," vs ",D529),""),"")</f>
        <v>CGY vs PIT</v>
      </c>
      <c r="D529" s="49" t="str">
        <f ca="1">IF(LEN(C526)&gt;0,   IF(ROW(D529)-ROW(C526)-1&lt;=$L$1/2,INDIRECT(CONCATENATE("Teams!F",E529)),""),"")</f>
        <v>PIT</v>
      </c>
      <c r="E529" s="6">
        <f ca="1">IF(LEN(C526)&gt;0,   IF(ROW(E529)-ROW(C526)-1&lt;=$L$1/2,INDIRECT(CONCATENATE("MatchOrdering!A",CHAR(96+C526-26),($L$1 + 1) - (ROW(E529)-ROW(C526)-1) + 3)),""),"")</f>
        <v>29</v>
      </c>
      <c r="F529" s="60">
        <f t="shared" ref="F529:F542" ca="1" si="93">ROUNDDOWN(RANDBETWEEN(0,6),0)</f>
        <v>5</v>
      </c>
      <c r="G529" s="61">
        <f t="shared" ca="1" si="92"/>
        <v>4</v>
      </c>
      <c r="H529" s="49" t="str">
        <f t="shared" ref="H529:H542" ca="1" si="94">IF(OR(B529 = "BYESLOT",D529 = "BYESLOT"),"BYE", IF(AND(LEN(F529)&gt;0,LEN(G529)&gt;0),IF(F529=G529,"*TIE*",IF(F529&gt;G529,B529,D529)),""))</f>
        <v>CGY</v>
      </c>
    </row>
    <row r="530" spans="2:8" x14ac:dyDescent="0.25">
      <c r="B530" s="49" t="str">
        <f ca="1">IF(LEN(C526)&gt;0,   IF(ROW(B530)-ROW(C526)-1&lt;=$L$1/2,INDIRECT(CONCATENATE("Teams!F",CELL("contents",INDEX(MatchOrdering!$A$4:$CD$33,ROW(B530)-ROW(C526)-1,MATCH(C526,MatchOrdering!$A$3:$CD$3,0))))),""),"")</f>
        <v>EDM</v>
      </c>
      <c r="C530" s="53" t="str">
        <f ca="1">IF(LEN(C526)&gt;0,   IF(LEN(B530) &gt;0,CONCATENATE(B530," vs ",D530),""),"")</f>
        <v>EDM vs PHI</v>
      </c>
      <c r="D530" s="49" t="str">
        <f ca="1">IF(LEN(C526)&gt;0,   IF(ROW(D530)-ROW(C526)-1&lt;=$L$1/2,INDIRECT(CONCATENATE("Teams!F",E530)),""),"")</f>
        <v>PHI</v>
      </c>
      <c r="E530" s="6">
        <f ca="1">IF(LEN(C526)&gt;0,   IF(ROW(E530)-ROW(C526)-1&lt;=$L$1/2,INDIRECT(CONCATENATE("MatchOrdering!A",CHAR(96+C526-26),($L$1 + 1) - (ROW(E530)-ROW(C526)-1) + 3)),""),"")</f>
        <v>28</v>
      </c>
      <c r="F530" s="60">
        <f t="shared" ca="1" si="93"/>
        <v>0</v>
      </c>
      <c r="G530" s="61">
        <f t="shared" ca="1" si="92"/>
        <v>6</v>
      </c>
      <c r="H530" s="49" t="str">
        <f t="shared" ca="1" si="94"/>
        <v>PHI</v>
      </c>
    </row>
    <row r="531" spans="2:8" x14ac:dyDescent="0.25">
      <c r="B531" s="49" t="str">
        <f ca="1">IF(LEN(C526)&gt;0,   IF(ROW(B531)-ROW(C526)-1&lt;=$L$1/2,INDIRECT(CONCATENATE("Teams!F",CELL("contents",INDEX(MatchOrdering!$A$4:$CD$33,ROW(B531)-ROW(C526)-1,MATCH(C526,MatchOrdering!$A$3:$CD$3,0))))),""),"")</f>
        <v>LAK</v>
      </c>
      <c r="C531" s="53" t="str">
        <f ca="1">IF(LEN(C526)&gt;0,   IF(LEN(B531) &gt;0,CONCATENATE(B531," vs ",D531),""),"")</f>
        <v>LAK vs NYR</v>
      </c>
      <c r="D531" s="49" t="str">
        <f ca="1">IF(LEN(C526)&gt;0,   IF(ROW(D531)-ROW(C526)-1&lt;=$L$1/2,INDIRECT(CONCATENATE("Teams!F",E531)),""),"")</f>
        <v>NYR</v>
      </c>
      <c r="E531" s="6">
        <f ca="1">IF(LEN(C526)&gt;0,   IF(ROW(E531)-ROW(C526)-1&lt;=$L$1/2,INDIRECT(CONCATENATE("MatchOrdering!A",CHAR(96+C526-26),($L$1 + 1) - (ROW(E531)-ROW(C526)-1) + 3)),""),"")</f>
        <v>27</v>
      </c>
      <c r="F531" s="60">
        <f t="shared" ca="1" si="93"/>
        <v>5</v>
      </c>
      <c r="G531" s="61">
        <f t="shared" ca="1" si="92"/>
        <v>1</v>
      </c>
      <c r="H531" s="49" t="str">
        <f t="shared" ca="1" si="94"/>
        <v>LAK</v>
      </c>
    </row>
    <row r="532" spans="2:8" x14ac:dyDescent="0.25">
      <c r="B532" s="49" t="str">
        <f ca="1">IF(LEN(C526)&gt;0,   IF(ROW(B532)-ROW(C526)-1&lt;=$L$1/2,INDIRECT(CONCATENATE("Teams!F",CELL("contents",INDEX(MatchOrdering!$A$4:$CD$33,ROW(B532)-ROW(C526)-1,MATCH(C526,MatchOrdering!$A$3:$CD$3,0))))),""),"")</f>
        <v>ARI</v>
      </c>
      <c r="C532" s="53" t="str">
        <f ca="1">IF(LEN(C526)&gt;0,   IF(LEN(B532) &gt;0,CONCATENATE(B532," vs ",D532),""),"")</f>
        <v>ARI vs NYI</v>
      </c>
      <c r="D532" s="49" t="str">
        <f ca="1">IF(LEN(C526)&gt;0,   IF(ROW(D532)-ROW(C526)-1&lt;=$L$1/2,INDIRECT(CONCATENATE("Teams!F",E532)),""),"")</f>
        <v>NYI</v>
      </c>
      <c r="E532" s="6">
        <f ca="1">IF(LEN(C526)&gt;0,   IF(ROW(E532)-ROW(C526)-1&lt;=$L$1/2,INDIRECT(CONCATENATE("MatchOrdering!A",CHAR(96+C526-26),($L$1 + 1) - (ROW(E532)-ROW(C526)-1) + 3)),""),"")</f>
        <v>26</v>
      </c>
      <c r="F532" s="60">
        <f t="shared" ca="1" si="93"/>
        <v>6</v>
      </c>
      <c r="G532" s="61">
        <f t="shared" ca="1" si="92"/>
        <v>2</v>
      </c>
      <c r="H532" s="49" t="str">
        <f t="shared" ca="1" si="94"/>
        <v>ARI</v>
      </c>
    </row>
    <row r="533" spans="2:8" x14ac:dyDescent="0.25">
      <c r="B533" s="49" t="str">
        <f ca="1">IF(LEN(C526)&gt;0,   IF(ROW(B533)-ROW(C526)-1&lt;=$L$1/2,INDIRECT(CONCATENATE("Teams!F",CELL("contents",INDEX(MatchOrdering!$A$4:$CD$33,ROW(B533)-ROW(C526)-1,MATCH(C526,MatchOrdering!$A$3:$CD$3,0))))),""),"")</f>
        <v>SJS</v>
      </c>
      <c r="C533" s="53" t="str">
        <f ca="1">IF(LEN(C526)&gt;0,   IF(LEN(B533) &gt;0,CONCATENATE(B533," vs ",D533),""),"")</f>
        <v>SJS vs NJD</v>
      </c>
      <c r="D533" s="49" t="str">
        <f ca="1">IF(LEN(C526)&gt;0,   IF(ROW(D533)-ROW(C526)-1&lt;=$L$1/2,INDIRECT(CONCATENATE("Teams!F",E533)),""),"")</f>
        <v>NJD</v>
      </c>
      <c r="E533" s="6">
        <f ca="1">IF(LEN(C526)&gt;0,   IF(ROW(E533)-ROW(C526)-1&lt;=$L$1/2,INDIRECT(CONCATENATE("MatchOrdering!A",CHAR(96+C526-26),($L$1 + 1) - (ROW(E533)-ROW(C526)-1) + 3)),""),"")</f>
        <v>25</v>
      </c>
      <c r="F533" s="60">
        <f t="shared" ca="1" si="93"/>
        <v>3</v>
      </c>
      <c r="G533" s="61">
        <f t="shared" ca="1" si="92"/>
        <v>3</v>
      </c>
      <c r="H533" s="49" t="str">
        <f t="shared" ca="1" si="94"/>
        <v>*TIE*</v>
      </c>
    </row>
    <row r="534" spans="2:8" x14ac:dyDescent="0.25">
      <c r="B534" s="49" t="str">
        <f ca="1">IF(LEN(C526)&gt;0,   IF(ROW(B534)-ROW(C526)-1&lt;=$L$1/2,INDIRECT(CONCATENATE("Teams!F",CELL("contents",INDEX(MatchOrdering!$A$4:$CD$33,ROW(B534)-ROW(C526)-1,MATCH(C526,MatchOrdering!$A$3:$CD$3,0))))),""),"")</f>
        <v>VAN</v>
      </c>
      <c r="C534" s="53" t="str">
        <f ca="1">IF(LEN(C526)&gt;0,   IF(LEN(B534) &gt;0,CONCATENATE(B534," vs ",D534),""),"")</f>
        <v>VAN vs CBJ</v>
      </c>
      <c r="D534" s="49" t="str">
        <f ca="1">IF(LEN(C526)&gt;0,   IF(ROW(D534)-ROW(C526)-1&lt;=$L$1/2,INDIRECT(CONCATENATE("Teams!F",E534)),""),"")</f>
        <v>CBJ</v>
      </c>
      <c r="E534" s="6">
        <f ca="1">IF(LEN(C526)&gt;0,   IF(ROW(E534)-ROW(C526)-1&lt;=$L$1/2,INDIRECT(CONCATENATE("MatchOrdering!A",CHAR(96+C526-26),($L$1 + 1) - (ROW(E534)-ROW(C526)-1) + 3)),""),"")</f>
        <v>24</v>
      </c>
      <c r="F534" s="60">
        <f t="shared" ca="1" si="93"/>
        <v>6</v>
      </c>
      <c r="G534" s="61">
        <f t="shared" ca="1" si="92"/>
        <v>6</v>
      </c>
      <c r="H534" s="49" t="str">
        <f t="shared" ca="1" si="94"/>
        <v>*TIE*</v>
      </c>
    </row>
    <row r="535" spans="2:8" x14ac:dyDescent="0.25">
      <c r="B535" s="49" t="str">
        <f ca="1">IF(LEN(C526)&gt;0,   IF(ROW(B535)-ROW(C526)-1&lt;=$L$1/2,INDIRECT(CONCATENATE("Teams!F",CELL("contents",INDEX(MatchOrdering!$A$4:$CD$33,ROW(B535)-ROW(C526)-1,MATCH(C526,MatchOrdering!$A$3:$CD$3,0))))),""),"")</f>
        <v>CHI</v>
      </c>
      <c r="C535" s="53" t="str">
        <f ca="1">IF(LEN(C526)&gt;0,   IF(LEN(B535) &gt;0,CONCATENATE(B535," vs ",D535),""),"")</f>
        <v>CHI vs CAR</v>
      </c>
      <c r="D535" s="49" t="str">
        <f ca="1">IF(LEN(C526)&gt;0,   IF(ROW(D535)-ROW(C526)-1&lt;=$L$1/2,INDIRECT(CONCATENATE("Teams!F",E535)),""),"")</f>
        <v>CAR</v>
      </c>
      <c r="E535" s="6">
        <f ca="1">IF(LEN(C526)&gt;0,   IF(ROW(E535)-ROW(C526)-1&lt;=$L$1/2,INDIRECT(CONCATENATE("MatchOrdering!A",CHAR(96+C526-26),($L$1 + 1) - (ROW(E535)-ROW(C526)-1) + 3)),""),"")</f>
        <v>23</v>
      </c>
      <c r="F535" s="60">
        <f t="shared" ca="1" si="93"/>
        <v>3</v>
      </c>
      <c r="G535" s="61">
        <f t="shared" ca="1" si="92"/>
        <v>0</v>
      </c>
      <c r="H535" s="49" t="str">
        <f t="shared" ca="1" si="94"/>
        <v>CHI</v>
      </c>
    </row>
    <row r="536" spans="2:8" x14ac:dyDescent="0.25">
      <c r="B536" s="49" t="str">
        <f ca="1">IF(LEN(C526)&gt;0,   IF(ROW(B536)-ROW(C526)-1&lt;=$L$1/2,INDIRECT(CONCATENATE("Teams!F",CELL("contents",INDEX(MatchOrdering!$A$4:$CD$33,ROW(B536)-ROW(C526)-1,MATCH(C526,MatchOrdering!$A$3:$CD$3,0))))),""),"")</f>
        <v>COL</v>
      </c>
      <c r="C536" s="53" t="str">
        <f ca="1">IF(LEN(C526)&gt;0,   IF(LEN(B536) &gt;0,CONCATENATE(B536," vs ",D536),""),"")</f>
        <v>COL vs TOR</v>
      </c>
      <c r="D536" s="49" t="str">
        <f ca="1">IF(LEN(C526)&gt;0,   IF(ROW(D536)-ROW(C526)-1&lt;=$L$1/2,INDIRECT(CONCATENATE("Teams!F",E536)),""),"")</f>
        <v>TOR</v>
      </c>
      <c r="E536" s="6">
        <f ca="1">IF(LEN(C526)&gt;0,   IF(ROW(E536)-ROW(C526)-1&lt;=$L$1/2,INDIRECT(CONCATENATE("MatchOrdering!A",CHAR(96+C526-26),($L$1 + 1) - (ROW(E536)-ROW(C526)-1) + 3)),""),"")</f>
        <v>22</v>
      </c>
      <c r="F536" s="60">
        <f t="shared" ca="1" si="93"/>
        <v>6</v>
      </c>
      <c r="G536" s="61">
        <f t="shared" ca="1" si="92"/>
        <v>6</v>
      </c>
      <c r="H536" s="49" t="str">
        <f t="shared" ca="1" si="94"/>
        <v>*TIE*</v>
      </c>
    </row>
    <row r="537" spans="2:8" x14ac:dyDescent="0.25">
      <c r="B537" s="49" t="str">
        <f ca="1">IF(LEN(C526)&gt;0,   IF(ROW(B537)-ROW(C526)-1&lt;=$L$1/2,INDIRECT(CONCATENATE("Teams!F",CELL("contents",INDEX(MatchOrdering!$A$4:$CD$33,ROW(B537)-ROW(C526)-1,MATCH(C526,MatchOrdering!$A$3:$CD$3,0))))),""),"")</f>
        <v>DAL</v>
      </c>
      <c r="C537" s="53" t="str">
        <f ca="1">IF(LEN(C526)&gt;0,   IF(LEN(B537) &gt;0,CONCATENATE(B537," vs ",D537),""),"")</f>
        <v>DAL vs TB</v>
      </c>
      <c r="D537" s="49" t="str">
        <f ca="1">IF(LEN(C526)&gt;0,   IF(ROW(D537)-ROW(C526)-1&lt;=$L$1/2,INDIRECT(CONCATENATE("Teams!F",E537)),""),"")</f>
        <v>TB</v>
      </c>
      <c r="E537" s="6">
        <f ca="1">IF(LEN(C526)&gt;0,   IF(ROW(E537)-ROW(C526)-1&lt;=$L$1/2,INDIRECT(CONCATENATE("MatchOrdering!A",CHAR(96+C526-26),($L$1 + 1) - (ROW(E537)-ROW(C526)-1) + 3)),""),"")</f>
        <v>21</v>
      </c>
      <c r="F537" s="60">
        <f t="shared" ca="1" si="93"/>
        <v>2</v>
      </c>
      <c r="G537" s="61">
        <f t="shared" ca="1" si="92"/>
        <v>1</v>
      </c>
      <c r="H537" s="49" t="str">
        <f t="shared" ca="1" si="94"/>
        <v>DAL</v>
      </c>
    </row>
    <row r="538" spans="2:8" x14ac:dyDescent="0.25">
      <c r="B538" s="49" t="str">
        <f ca="1">IF(LEN(C526)&gt;0,   IF(ROW(B538)-ROW(C526)-1&lt;=$L$1/2,INDIRECT(CONCATENATE("Teams!F",CELL("contents",INDEX(MatchOrdering!$A$4:$CD$33,ROW(B538)-ROW(C526)-1,MATCH(C526,MatchOrdering!$A$3:$CD$3,0))))),""),"")</f>
        <v>MIN</v>
      </c>
      <c r="C538" s="53" t="str">
        <f ca="1">IF(LEN(C526)&gt;0,   IF(LEN(B538) &gt;0,CONCATENATE(B538," vs ",D538),""),"")</f>
        <v>MIN vs OTT</v>
      </c>
      <c r="D538" s="49" t="str">
        <f ca="1">IF(LEN(C526)&gt;0,   IF(ROW(D538)-ROW(C526)-1&lt;=$L$1/2,INDIRECT(CONCATENATE("Teams!F",E538)),""),"")</f>
        <v>OTT</v>
      </c>
      <c r="E538" s="6">
        <f ca="1">IF(LEN(C526)&gt;0,   IF(ROW(E538)-ROW(C526)-1&lt;=$L$1/2,INDIRECT(CONCATENATE("MatchOrdering!A",CHAR(96+C526-26),($L$1 + 1) - (ROW(E538)-ROW(C526)-1) + 3)),""),"")</f>
        <v>20</v>
      </c>
      <c r="F538" s="60">
        <f t="shared" ca="1" si="93"/>
        <v>5</v>
      </c>
      <c r="G538" s="61">
        <f t="shared" ca="1" si="92"/>
        <v>5</v>
      </c>
      <c r="H538" s="49" t="str">
        <f t="shared" ca="1" si="94"/>
        <v>*TIE*</v>
      </c>
    </row>
    <row r="539" spans="2:8" x14ac:dyDescent="0.25">
      <c r="B539" s="49" t="str">
        <f ca="1">IF(LEN(C526)&gt;0,   IF(ROW(B539)-ROW(C526)-1&lt;=$L$1/2,INDIRECT(CONCATENATE("Teams!F",CELL("contents",INDEX(MatchOrdering!$A$4:$CD$33,ROW(B539)-ROW(C526)-1,MATCH(C526,MatchOrdering!$A$3:$CD$3,0))))),""),"")</f>
        <v>NAS</v>
      </c>
      <c r="C539" s="53" t="str">
        <f ca="1">IF(LEN(C526)&gt;0,   IF(LEN(B539) &gt;0,CONCATENATE(B539," vs ",D539),""),"")</f>
        <v>NAS vs MON</v>
      </c>
      <c r="D539" s="49" t="str">
        <f ca="1">IF(LEN(C526)&gt;0,   IF(ROW(D539)-ROW(C526)-1&lt;=$L$1/2,INDIRECT(CONCATENATE("Teams!F",E539)),""),"")</f>
        <v>MON</v>
      </c>
      <c r="E539" s="6">
        <f ca="1">IF(LEN(C526)&gt;0,   IF(ROW(E539)-ROW(C526)-1&lt;=$L$1/2,INDIRECT(CONCATENATE("MatchOrdering!A",CHAR(96+C526-26),($L$1 + 1) - (ROW(E539)-ROW(C526)-1) + 3)),""),"")</f>
        <v>19</v>
      </c>
      <c r="F539" s="60">
        <f t="shared" ca="1" si="93"/>
        <v>1</v>
      </c>
      <c r="G539" s="61">
        <f t="shared" ca="1" si="92"/>
        <v>4</v>
      </c>
      <c r="H539" s="49" t="str">
        <f t="shared" ca="1" si="94"/>
        <v>MON</v>
      </c>
    </row>
    <row r="540" spans="2:8" x14ac:dyDescent="0.25">
      <c r="B540" s="49" t="str">
        <f ca="1">IF(LEN(C526)&gt;0,   IF(ROW(B540)-ROW(C526)-1&lt;=$L$1/2,INDIRECT(CONCATENATE("Teams!F",CELL("contents",INDEX(MatchOrdering!$A$4:$CD$33,ROW(B540)-ROW(C526)-1,MATCH(C526,MatchOrdering!$A$3:$CD$3,0))))),""),"")</f>
        <v>STL</v>
      </c>
      <c r="C540" s="53" t="str">
        <f ca="1">IF(LEN(C526)&gt;0,   IF(LEN(B540) &gt;0,CONCATENATE(B540," vs ",D540),""),"")</f>
        <v>STL vs FLA</v>
      </c>
      <c r="D540" s="49" t="str">
        <f ca="1">IF(LEN(C526)&gt;0,   IF(ROW(D540)-ROW(C526)-1&lt;=$L$1/2,INDIRECT(CONCATENATE("Teams!F",E540)),""),"")</f>
        <v>FLA</v>
      </c>
      <c r="E540" s="6">
        <f ca="1">IF(LEN(C526)&gt;0,   IF(ROW(E540)-ROW(C526)-1&lt;=$L$1/2,INDIRECT(CONCATENATE("MatchOrdering!A",CHAR(96+C526-26),($L$1 + 1) - (ROW(E540)-ROW(C526)-1) + 3)),""),"")</f>
        <v>18</v>
      </c>
      <c r="F540" s="60">
        <f t="shared" ca="1" si="93"/>
        <v>5</v>
      </c>
      <c r="G540" s="61">
        <f t="shared" ca="1" si="92"/>
        <v>3</v>
      </c>
      <c r="H540" s="49" t="str">
        <f t="shared" ca="1" si="94"/>
        <v>STL</v>
      </c>
    </row>
    <row r="541" spans="2:8" x14ac:dyDescent="0.25">
      <c r="B541" s="49" t="str">
        <f ca="1">IF(LEN(C526)&gt;0,   IF(ROW(B541)-ROW(C526)-1&lt;=$L$1/2,INDIRECT(CONCATENATE("Teams!F",CELL("contents",INDEX(MatchOrdering!$A$4:$CD$33,ROW(B541)-ROW(C526)-1,MATCH(C526,MatchOrdering!$A$3:$CD$3,0))))),""),"")</f>
        <v>WIN</v>
      </c>
      <c r="C541" s="53" t="str">
        <f ca="1">IF(LEN(C526)&gt;0,   IF(LEN(B541) &gt;0,CONCATENATE(B541," vs ",D541),""),"")</f>
        <v>WIN vs DET</v>
      </c>
      <c r="D541" s="49" t="str">
        <f ca="1">IF(LEN(C526)&gt;0,   IF(ROW(D541)-ROW(C526)-1&lt;=$L$1/2,INDIRECT(CONCATENATE("Teams!F",E541)),""),"")</f>
        <v>DET</v>
      </c>
      <c r="E541" s="6">
        <f ca="1">IF(LEN(C526)&gt;0,   IF(ROW(E541)-ROW(C526)-1&lt;=$L$1/2,INDIRECT(CONCATENATE("MatchOrdering!A",CHAR(96+C526-26),($L$1 + 1) - (ROW(E541)-ROW(C526)-1) + 3)),""),"")</f>
        <v>17</v>
      </c>
      <c r="F541" s="60">
        <f t="shared" ca="1" si="93"/>
        <v>2</v>
      </c>
      <c r="G541" s="61">
        <f t="shared" ca="1" si="92"/>
        <v>2</v>
      </c>
      <c r="H541" s="49" t="str">
        <f t="shared" ca="1" si="94"/>
        <v>*TIE*</v>
      </c>
    </row>
    <row r="542" spans="2:8" ht="15.75" thickBot="1" x14ac:dyDescent="0.3">
      <c r="B542" s="49" t="str">
        <f ca="1">IF(LEN(C526)&gt;0,   IF(ROW(B542)-ROW(C526)-1&lt;=$L$1/2,INDIRECT(CONCATENATE("Teams!F",CELL("contents",INDEX(MatchOrdering!$A$4:$CD$33,ROW(B542)-ROW(C526)-1,MATCH(C526,MatchOrdering!$A$3:$CD$3,0))))),""),"")</f>
        <v>BOS</v>
      </c>
      <c r="C542" s="53" t="str">
        <f ca="1">IF(LEN(C526)&gt;0,   IF(LEN(B542) &gt;0,CONCATENATE(B542," vs ",D542),""),"")</f>
        <v>BOS vs BUF</v>
      </c>
      <c r="D542" s="49" t="str">
        <f ca="1">IF(LEN(C526)&gt;0,   IF(ROW(D542)-ROW(C526)-1&lt;=$L$1/2,INDIRECT(CONCATENATE("Teams!F",E542)),""),"")</f>
        <v>BUF</v>
      </c>
      <c r="E542" s="6">
        <f ca="1">IF(LEN(C526)&gt;0,   IF(ROW(E542)-ROW(C526)-1&lt;=$L$1/2,INDIRECT(CONCATENATE("MatchOrdering!A",CHAR(96+C526-26),($L$1 + 1) - (ROW(E542)-ROW(C526)-1) + 3)),""),"")</f>
        <v>16</v>
      </c>
      <c r="F542" s="62">
        <f t="shared" ca="1" si="93"/>
        <v>4</v>
      </c>
      <c r="G542" s="63">
        <f t="shared" ca="1" si="92"/>
        <v>4</v>
      </c>
      <c r="H542" s="49" t="str">
        <f t="shared" ca="1" si="94"/>
        <v>*TIE*</v>
      </c>
    </row>
    <row r="544" spans="2:8" ht="18.75" x14ac:dyDescent="0.3">
      <c r="C544" s="51">
        <f>IF(LEN(C526)&lt;1,"",IF(C526+1 &lt; $L$2,C526+1,""))</f>
        <v>31</v>
      </c>
      <c r="D544" s="50"/>
      <c r="E544" s="50"/>
      <c r="F544" s="65" t="str">
        <f>IF(LEN(C544)&gt;0,"Scores","")</f>
        <v>Scores</v>
      </c>
      <c r="G544" s="65"/>
      <c r="H544" s="6"/>
    </row>
    <row r="545" spans="2:8" ht="16.5" thickBot="1" x14ac:dyDescent="0.3">
      <c r="B545" s="48" t="str">
        <f>IF(LEN(C544)&gt;0,"-","")</f>
        <v>-</v>
      </c>
      <c r="C545" s="52" t="str">
        <f>IF(LEN(C544)&gt;0,"Away          -          Home","")</f>
        <v>Away          -          Home</v>
      </c>
      <c r="D545" s="48" t="str">
        <f>IF(LEN(C544)&gt;0,"-","")</f>
        <v>-</v>
      </c>
      <c r="E545" s="6" t="str">
        <f>IF(LEN(C544)&gt;0,"-","")</f>
        <v>-</v>
      </c>
      <c r="F545" s="48" t="str">
        <f>IF(LEN(F544)&gt;0,"H","")</f>
        <v>H</v>
      </c>
      <c r="G545" s="48" t="str">
        <f>IF(LEN(F544)&gt;0,"A","")</f>
        <v>A</v>
      </c>
      <c r="H545" s="49" t="s">
        <v>267</v>
      </c>
    </row>
    <row r="546" spans="2:8" x14ac:dyDescent="0.25">
      <c r="B546" s="49" t="str">
        <f ca="1">IF(LEN(C544)&gt;0,   IF(ROW(B546)-ROW(C544)-1&lt;=$L$1/2,INDIRECT(CONCATENATE("Teams!F",CELL("contents",INDEX(MatchOrdering!$A$4:$CD$33,ROW(B546)-ROW(C544)-1,MATCH(C544,MatchOrdering!$A$3:$CD$3,0))))),""),"")</f>
        <v>ANA</v>
      </c>
      <c r="C546" s="53" t="str">
        <f ca="1">IF(LEN(C544)&gt;0,   IF(LEN(B546) &gt;0,CONCATENATE(B546," vs ",D546),""),"")</f>
        <v>ANA vs PIT</v>
      </c>
      <c r="D546" s="49" t="str">
        <f ca="1">IF(LEN(C544)&gt;0,   IF(ROW(D546)-ROW(C544)-1&lt;=$L$1/2,INDIRECT(CONCATENATE("Teams!F",E546)),""),"")</f>
        <v>PIT</v>
      </c>
      <c r="E546" s="6">
        <f ca="1">IF(LEN(C544)&gt;0,   IF(ROW(E546)-ROW(C544)-1&lt;=$L$1/2,INDIRECT(CONCATENATE("MatchOrdering!A",CHAR(96+C544-26),($L$1 + 1) - (ROW(E546)-ROW(C544)-1) + 3)),""),"")</f>
        <v>29</v>
      </c>
      <c r="F546" s="58">
        <f ca="1">ROUNDDOWN(RANDBETWEEN(0,6),0)</f>
        <v>4</v>
      </c>
      <c r="G546" s="59">
        <f t="shared" ref="G546:G560" ca="1" si="95">ROUNDDOWN(RANDBETWEEN(0,6),0)</f>
        <v>6</v>
      </c>
      <c r="H546" s="49" t="str">
        <f ca="1">IF(OR(B546 = "BYESLOT",D546 = "BYESLOT"),"BYE", IF(AND(LEN(F546)&gt;0,LEN(G546)&gt;0),IF(F546=G546,"*TIE*",IF(F546&gt;G546,B546,D546)),""))</f>
        <v>PIT</v>
      </c>
    </row>
    <row r="547" spans="2:8" x14ac:dyDescent="0.25">
      <c r="B547" s="49" t="str">
        <f ca="1">IF(LEN(C544)&gt;0,   IF(ROW(B547)-ROW(C544)-1&lt;=$L$1/2,INDIRECT(CONCATENATE("Teams!F",CELL("contents",INDEX(MatchOrdering!$A$4:$CD$33,ROW(B547)-ROW(C544)-1,MATCH(C544,MatchOrdering!$A$3:$CD$3,0))))),""),"")</f>
        <v>WAS</v>
      </c>
      <c r="C547" s="53" t="str">
        <f ca="1">IF(LEN(C544)&gt;0,   IF(LEN(B547) &gt;0,CONCATENATE(B547," vs ",D547),""),"")</f>
        <v>WAS vs PHI</v>
      </c>
      <c r="D547" s="49" t="str">
        <f ca="1">IF(LEN(C544)&gt;0,   IF(ROW(D547)-ROW(C544)-1&lt;=$L$1/2,INDIRECT(CONCATENATE("Teams!F",E547)),""),"")</f>
        <v>PHI</v>
      </c>
      <c r="E547" s="6">
        <f ca="1">IF(LEN(C544)&gt;0,   IF(ROW(E547)-ROW(C544)-1&lt;=$L$1/2,INDIRECT(CONCATENATE("MatchOrdering!A",CHAR(96+C544-26),($L$1 + 1) - (ROW(E547)-ROW(C544)-1) + 3)),""),"")</f>
        <v>28</v>
      </c>
      <c r="F547" s="60">
        <f t="shared" ref="F547:F560" ca="1" si="96">ROUNDDOWN(RANDBETWEEN(0,6),0)</f>
        <v>1</v>
      </c>
      <c r="G547" s="61">
        <f t="shared" ca="1" si="95"/>
        <v>3</v>
      </c>
      <c r="H547" s="49" t="str">
        <f t="shared" ref="H547:H560" ca="1" si="97">IF(OR(B547 = "BYESLOT",D547 = "BYESLOT"),"BYE", IF(AND(LEN(F547)&gt;0,LEN(G547)&gt;0),IF(F547=G547,"*TIE*",IF(F547&gt;G547,B547,D547)),""))</f>
        <v>PHI</v>
      </c>
    </row>
    <row r="548" spans="2:8" x14ac:dyDescent="0.25">
      <c r="B548" s="49" t="str">
        <f ca="1">IF(LEN(C544)&gt;0,   IF(ROW(B548)-ROW(C544)-1&lt;=$L$1/2,INDIRECT(CONCATENATE("Teams!F",CELL("contents",INDEX(MatchOrdering!$A$4:$CD$33,ROW(B548)-ROW(C544)-1,MATCH(C544,MatchOrdering!$A$3:$CD$3,0))))),""),"")</f>
        <v>CGY</v>
      </c>
      <c r="C548" s="53" t="str">
        <f ca="1">IF(LEN(C544)&gt;0,   IF(LEN(B548) &gt;0,CONCATENATE(B548," vs ",D548),""),"")</f>
        <v>CGY vs NYR</v>
      </c>
      <c r="D548" s="49" t="str">
        <f ca="1">IF(LEN(C544)&gt;0,   IF(ROW(D548)-ROW(C544)-1&lt;=$L$1/2,INDIRECT(CONCATENATE("Teams!F",E548)),""),"")</f>
        <v>NYR</v>
      </c>
      <c r="E548" s="6">
        <f ca="1">IF(LEN(C544)&gt;0,   IF(ROW(E548)-ROW(C544)-1&lt;=$L$1/2,INDIRECT(CONCATENATE("MatchOrdering!A",CHAR(96+C544-26),($L$1 + 1) - (ROW(E548)-ROW(C544)-1) + 3)),""),"")</f>
        <v>27</v>
      </c>
      <c r="F548" s="60">
        <f t="shared" ca="1" si="96"/>
        <v>4</v>
      </c>
      <c r="G548" s="61">
        <f t="shared" ca="1" si="95"/>
        <v>6</v>
      </c>
      <c r="H548" s="49" t="str">
        <f t="shared" ca="1" si="97"/>
        <v>NYR</v>
      </c>
    </row>
    <row r="549" spans="2:8" x14ac:dyDescent="0.25">
      <c r="B549" s="49" t="str">
        <f ca="1">IF(LEN(C544)&gt;0,   IF(ROW(B549)-ROW(C544)-1&lt;=$L$1/2,INDIRECT(CONCATENATE("Teams!F",CELL("contents",INDEX(MatchOrdering!$A$4:$CD$33,ROW(B549)-ROW(C544)-1,MATCH(C544,MatchOrdering!$A$3:$CD$3,0))))),""),"")</f>
        <v>EDM</v>
      </c>
      <c r="C549" s="53" t="str">
        <f ca="1">IF(LEN(C544)&gt;0,   IF(LEN(B549) &gt;0,CONCATENATE(B549," vs ",D549),""),"")</f>
        <v>EDM vs NYI</v>
      </c>
      <c r="D549" s="49" t="str">
        <f ca="1">IF(LEN(C544)&gt;0,   IF(ROW(D549)-ROW(C544)-1&lt;=$L$1/2,INDIRECT(CONCATENATE("Teams!F",E549)),""),"")</f>
        <v>NYI</v>
      </c>
      <c r="E549" s="6">
        <f ca="1">IF(LEN(C544)&gt;0,   IF(ROW(E549)-ROW(C544)-1&lt;=$L$1/2,INDIRECT(CONCATENATE("MatchOrdering!A",CHAR(96+C544-26),($L$1 + 1) - (ROW(E549)-ROW(C544)-1) + 3)),""),"")</f>
        <v>26</v>
      </c>
      <c r="F549" s="60">
        <f t="shared" ca="1" si="96"/>
        <v>6</v>
      </c>
      <c r="G549" s="61">
        <f t="shared" ca="1" si="95"/>
        <v>6</v>
      </c>
      <c r="H549" s="49" t="str">
        <f t="shared" ca="1" si="97"/>
        <v>*TIE*</v>
      </c>
    </row>
    <row r="550" spans="2:8" x14ac:dyDescent="0.25">
      <c r="B550" s="49" t="str">
        <f ca="1">IF(LEN(C544)&gt;0,   IF(ROW(B550)-ROW(C544)-1&lt;=$L$1/2,INDIRECT(CONCATENATE("Teams!F",CELL("contents",INDEX(MatchOrdering!$A$4:$CD$33,ROW(B550)-ROW(C544)-1,MATCH(C544,MatchOrdering!$A$3:$CD$3,0))))),""),"")</f>
        <v>LAK</v>
      </c>
      <c r="C550" s="53" t="str">
        <f ca="1">IF(LEN(C544)&gt;0,   IF(LEN(B550) &gt;0,CONCATENATE(B550," vs ",D550),""),"")</f>
        <v>LAK vs NJD</v>
      </c>
      <c r="D550" s="49" t="str">
        <f ca="1">IF(LEN(C544)&gt;0,   IF(ROW(D550)-ROW(C544)-1&lt;=$L$1/2,INDIRECT(CONCATENATE("Teams!F",E550)),""),"")</f>
        <v>NJD</v>
      </c>
      <c r="E550" s="6">
        <f ca="1">IF(LEN(C544)&gt;0,   IF(ROW(E550)-ROW(C544)-1&lt;=$L$1/2,INDIRECT(CONCATENATE("MatchOrdering!A",CHAR(96+C544-26),($L$1 + 1) - (ROW(E550)-ROW(C544)-1) + 3)),""),"")</f>
        <v>25</v>
      </c>
      <c r="F550" s="60">
        <f t="shared" ca="1" si="96"/>
        <v>4</v>
      </c>
      <c r="G550" s="61">
        <f t="shared" ca="1" si="95"/>
        <v>6</v>
      </c>
      <c r="H550" s="49" t="str">
        <f t="shared" ca="1" si="97"/>
        <v>NJD</v>
      </c>
    </row>
    <row r="551" spans="2:8" x14ac:dyDescent="0.25">
      <c r="B551" s="49" t="str">
        <f ca="1">IF(LEN(C544)&gt;0,   IF(ROW(B551)-ROW(C544)-1&lt;=$L$1/2,INDIRECT(CONCATENATE("Teams!F",CELL("contents",INDEX(MatchOrdering!$A$4:$CD$33,ROW(B551)-ROW(C544)-1,MATCH(C544,MatchOrdering!$A$3:$CD$3,0))))),""),"")</f>
        <v>ARI</v>
      </c>
      <c r="C551" s="53" t="str">
        <f ca="1">IF(LEN(C544)&gt;0,   IF(LEN(B551) &gt;0,CONCATENATE(B551," vs ",D551),""),"")</f>
        <v>ARI vs CBJ</v>
      </c>
      <c r="D551" s="49" t="str">
        <f ca="1">IF(LEN(C544)&gt;0,   IF(ROW(D551)-ROW(C544)-1&lt;=$L$1/2,INDIRECT(CONCATENATE("Teams!F",E551)),""),"")</f>
        <v>CBJ</v>
      </c>
      <c r="E551" s="6">
        <f ca="1">IF(LEN(C544)&gt;0,   IF(ROW(E551)-ROW(C544)-1&lt;=$L$1/2,INDIRECT(CONCATENATE("MatchOrdering!A",CHAR(96+C544-26),($L$1 + 1) - (ROW(E551)-ROW(C544)-1) + 3)),""),"")</f>
        <v>24</v>
      </c>
      <c r="F551" s="60">
        <f t="shared" ca="1" si="96"/>
        <v>1</v>
      </c>
      <c r="G551" s="61">
        <f t="shared" ca="1" si="95"/>
        <v>1</v>
      </c>
      <c r="H551" s="49" t="str">
        <f t="shared" ca="1" si="97"/>
        <v>*TIE*</v>
      </c>
    </row>
    <row r="552" spans="2:8" x14ac:dyDescent="0.25">
      <c r="B552" s="49" t="str">
        <f ca="1">IF(LEN(C544)&gt;0,   IF(ROW(B552)-ROW(C544)-1&lt;=$L$1/2,INDIRECT(CONCATENATE("Teams!F",CELL("contents",INDEX(MatchOrdering!$A$4:$CD$33,ROW(B552)-ROW(C544)-1,MATCH(C544,MatchOrdering!$A$3:$CD$3,0))))),""),"")</f>
        <v>SJS</v>
      </c>
      <c r="C552" s="53" t="str">
        <f ca="1">IF(LEN(C544)&gt;0,   IF(LEN(B552) &gt;0,CONCATENATE(B552," vs ",D552),""),"")</f>
        <v>SJS vs CAR</v>
      </c>
      <c r="D552" s="49" t="str">
        <f ca="1">IF(LEN(C544)&gt;0,   IF(ROW(D552)-ROW(C544)-1&lt;=$L$1/2,INDIRECT(CONCATENATE("Teams!F",E552)),""),"")</f>
        <v>CAR</v>
      </c>
      <c r="E552" s="6">
        <f ca="1">IF(LEN(C544)&gt;0,   IF(ROW(E552)-ROW(C544)-1&lt;=$L$1/2,INDIRECT(CONCATENATE("MatchOrdering!A",CHAR(96+C544-26),($L$1 + 1) - (ROW(E552)-ROW(C544)-1) + 3)),""),"")</f>
        <v>23</v>
      </c>
      <c r="F552" s="60">
        <f t="shared" ca="1" si="96"/>
        <v>2</v>
      </c>
      <c r="G552" s="61">
        <f t="shared" ca="1" si="95"/>
        <v>0</v>
      </c>
      <c r="H552" s="49" t="str">
        <f t="shared" ca="1" si="97"/>
        <v>SJS</v>
      </c>
    </row>
    <row r="553" spans="2:8" x14ac:dyDescent="0.25">
      <c r="B553" s="49" t="str">
        <f ca="1">IF(LEN(C544)&gt;0,   IF(ROW(B553)-ROW(C544)-1&lt;=$L$1/2,INDIRECT(CONCATENATE("Teams!F",CELL("contents",INDEX(MatchOrdering!$A$4:$CD$33,ROW(B553)-ROW(C544)-1,MATCH(C544,MatchOrdering!$A$3:$CD$3,0))))),""),"")</f>
        <v>VAN</v>
      </c>
      <c r="C553" s="53" t="str">
        <f ca="1">IF(LEN(C544)&gt;0,   IF(LEN(B553) &gt;0,CONCATENATE(B553," vs ",D553),""),"")</f>
        <v>VAN vs TOR</v>
      </c>
      <c r="D553" s="49" t="str">
        <f ca="1">IF(LEN(C544)&gt;0,   IF(ROW(D553)-ROW(C544)-1&lt;=$L$1/2,INDIRECT(CONCATENATE("Teams!F",E553)),""),"")</f>
        <v>TOR</v>
      </c>
      <c r="E553" s="6">
        <f ca="1">IF(LEN(C544)&gt;0,   IF(ROW(E553)-ROW(C544)-1&lt;=$L$1/2,INDIRECT(CONCATENATE("MatchOrdering!A",CHAR(96+C544-26),($L$1 + 1) - (ROW(E553)-ROW(C544)-1) + 3)),""),"")</f>
        <v>22</v>
      </c>
      <c r="F553" s="60">
        <f t="shared" ca="1" si="96"/>
        <v>3</v>
      </c>
      <c r="G553" s="61">
        <f t="shared" ca="1" si="95"/>
        <v>5</v>
      </c>
      <c r="H553" s="49" t="str">
        <f t="shared" ca="1" si="97"/>
        <v>TOR</v>
      </c>
    </row>
    <row r="554" spans="2:8" x14ac:dyDescent="0.25">
      <c r="B554" s="49" t="str">
        <f ca="1">IF(LEN(C544)&gt;0,   IF(ROW(B554)-ROW(C544)-1&lt;=$L$1/2,INDIRECT(CONCATENATE("Teams!F",CELL("contents",INDEX(MatchOrdering!$A$4:$CD$33,ROW(B554)-ROW(C544)-1,MATCH(C544,MatchOrdering!$A$3:$CD$3,0))))),""),"")</f>
        <v>CHI</v>
      </c>
      <c r="C554" s="53" t="str">
        <f ca="1">IF(LEN(C544)&gt;0,   IF(LEN(B554) &gt;0,CONCATENATE(B554," vs ",D554),""),"")</f>
        <v>CHI vs TB</v>
      </c>
      <c r="D554" s="49" t="str">
        <f ca="1">IF(LEN(C544)&gt;0,   IF(ROW(D554)-ROW(C544)-1&lt;=$L$1/2,INDIRECT(CONCATENATE("Teams!F",E554)),""),"")</f>
        <v>TB</v>
      </c>
      <c r="E554" s="6">
        <f ca="1">IF(LEN(C544)&gt;0,   IF(ROW(E554)-ROW(C544)-1&lt;=$L$1/2,INDIRECT(CONCATENATE("MatchOrdering!A",CHAR(96+C544-26),($L$1 + 1) - (ROW(E554)-ROW(C544)-1) + 3)),""),"")</f>
        <v>21</v>
      </c>
      <c r="F554" s="60">
        <f t="shared" ca="1" si="96"/>
        <v>0</v>
      </c>
      <c r="G554" s="61">
        <f t="shared" ca="1" si="95"/>
        <v>1</v>
      </c>
      <c r="H554" s="49" t="str">
        <f t="shared" ca="1" si="97"/>
        <v>TB</v>
      </c>
    </row>
    <row r="555" spans="2:8" x14ac:dyDescent="0.25">
      <c r="B555" s="49" t="str">
        <f ca="1">IF(LEN(C544)&gt;0,   IF(ROW(B555)-ROW(C544)-1&lt;=$L$1/2,INDIRECT(CONCATENATE("Teams!F",CELL("contents",INDEX(MatchOrdering!$A$4:$CD$33,ROW(B555)-ROW(C544)-1,MATCH(C544,MatchOrdering!$A$3:$CD$3,0))))),""),"")</f>
        <v>COL</v>
      </c>
      <c r="C555" s="53" t="str">
        <f ca="1">IF(LEN(C544)&gt;0,   IF(LEN(B555) &gt;0,CONCATENATE(B555," vs ",D555),""),"")</f>
        <v>COL vs OTT</v>
      </c>
      <c r="D555" s="49" t="str">
        <f ca="1">IF(LEN(C544)&gt;0,   IF(ROW(D555)-ROW(C544)-1&lt;=$L$1/2,INDIRECT(CONCATENATE("Teams!F",E555)),""),"")</f>
        <v>OTT</v>
      </c>
      <c r="E555" s="6">
        <f ca="1">IF(LEN(C544)&gt;0,   IF(ROW(E555)-ROW(C544)-1&lt;=$L$1/2,INDIRECT(CONCATENATE("MatchOrdering!A",CHAR(96+C544-26),($L$1 + 1) - (ROW(E555)-ROW(C544)-1) + 3)),""),"")</f>
        <v>20</v>
      </c>
      <c r="F555" s="60">
        <f t="shared" ca="1" si="96"/>
        <v>6</v>
      </c>
      <c r="G555" s="61">
        <f t="shared" ca="1" si="95"/>
        <v>5</v>
      </c>
      <c r="H555" s="49" t="str">
        <f t="shared" ca="1" si="97"/>
        <v>COL</v>
      </c>
    </row>
    <row r="556" spans="2:8" x14ac:dyDescent="0.25">
      <c r="B556" s="49" t="str">
        <f ca="1">IF(LEN(C544)&gt;0,   IF(ROW(B556)-ROW(C544)-1&lt;=$L$1/2,INDIRECT(CONCATENATE("Teams!F",CELL("contents",INDEX(MatchOrdering!$A$4:$CD$33,ROW(B556)-ROW(C544)-1,MATCH(C544,MatchOrdering!$A$3:$CD$3,0))))),""),"")</f>
        <v>DAL</v>
      </c>
      <c r="C556" s="53" t="str">
        <f ca="1">IF(LEN(C544)&gt;0,   IF(LEN(B556) &gt;0,CONCATENATE(B556," vs ",D556),""),"")</f>
        <v>DAL vs MON</v>
      </c>
      <c r="D556" s="49" t="str">
        <f ca="1">IF(LEN(C544)&gt;0,   IF(ROW(D556)-ROW(C544)-1&lt;=$L$1/2,INDIRECT(CONCATENATE("Teams!F",E556)),""),"")</f>
        <v>MON</v>
      </c>
      <c r="E556" s="6">
        <f ca="1">IF(LEN(C544)&gt;0,   IF(ROW(E556)-ROW(C544)-1&lt;=$L$1/2,INDIRECT(CONCATENATE("MatchOrdering!A",CHAR(96+C544-26),($L$1 + 1) - (ROW(E556)-ROW(C544)-1) + 3)),""),"")</f>
        <v>19</v>
      </c>
      <c r="F556" s="60">
        <f t="shared" ca="1" si="96"/>
        <v>1</v>
      </c>
      <c r="G556" s="61">
        <f t="shared" ca="1" si="95"/>
        <v>0</v>
      </c>
      <c r="H556" s="49" t="str">
        <f t="shared" ca="1" si="97"/>
        <v>DAL</v>
      </c>
    </row>
    <row r="557" spans="2:8" x14ac:dyDescent="0.25">
      <c r="B557" s="49" t="str">
        <f ca="1">IF(LEN(C544)&gt;0,   IF(ROW(B557)-ROW(C544)-1&lt;=$L$1/2,INDIRECT(CONCATENATE("Teams!F",CELL("contents",INDEX(MatchOrdering!$A$4:$CD$33,ROW(B557)-ROW(C544)-1,MATCH(C544,MatchOrdering!$A$3:$CD$3,0))))),""),"")</f>
        <v>MIN</v>
      </c>
      <c r="C557" s="53" t="str">
        <f ca="1">IF(LEN(C544)&gt;0,   IF(LEN(B557) &gt;0,CONCATENATE(B557," vs ",D557),""),"")</f>
        <v>MIN vs FLA</v>
      </c>
      <c r="D557" s="49" t="str">
        <f ca="1">IF(LEN(C544)&gt;0,   IF(ROW(D557)-ROW(C544)-1&lt;=$L$1/2,INDIRECT(CONCATENATE("Teams!F",E557)),""),"")</f>
        <v>FLA</v>
      </c>
      <c r="E557" s="6">
        <f ca="1">IF(LEN(C544)&gt;0,   IF(ROW(E557)-ROW(C544)-1&lt;=$L$1/2,INDIRECT(CONCATENATE("MatchOrdering!A",CHAR(96+C544-26),($L$1 + 1) - (ROW(E557)-ROW(C544)-1) + 3)),""),"")</f>
        <v>18</v>
      </c>
      <c r="F557" s="60">
        <f t="shared" ca="1" si="96"/>
        <v>0</v>
      </c>
      <c r="G557" s="61">
        <f t="shared" ca="1" si="95"/>
        <v>1</v>
      </c>
      <c r="H557" s="49" t="str">
        <f t="shared" ca="1" si="97"/>
        <v>FLA</v>
      </c>
    </row>
    <row r="558" spans="2:8" x14ac:dyDescent="0.25">
      <c r="B558" s="49" t="str">
        <f ca="1">IF(LEN(C544)&gt;0,   IF(ROW(B558)-ROW(C544)-1&lt;=$L$1/2,INDIRECT(CONCATENATE("Teams!F",CELL("contents",INDEX(MatchOrdering!$A$4:$CD$33,ROW(B558)-ROW(C544)-1,MATCH(C544,MatchOrdering!$A$3:$CD$3,0))))),""),"")</f>
        <v>NAS</v>
      </c>
      <c r="C558" s="53" t="str">
        <f ca="1">IF(LEN(C544)&gt;0,   IF(LEN(B558) &gt;0,CONCATENATE(B558," vs ",D558),""),"")</f>
        <v>NAS vs DET</v>
      </c>
      <c r="D558" s="49" t="str">
        <f ca="1">IF(LEN(C544)&gt;0,   IF(ROW(D558)-ROW(C544)-1&lt;=$L$1/2,INDIRECT(CONCATENATE("Teams!F",E558)),""),"")</f>
        <v>DET</v>
      </c>
      <c r="E558" s="6">
        <f ca="1">IF(LEN(C544)&gt;0,   IF(ROW(E558)-ROW(C544)-1&lt;=$L$1/2,INDIRECT(CONCATENATE("MatchOrdering!A",CHAR(96+C544-26),($L$1 + 1) - (ROW(E558)-ROW(C544)-1) + 3)),""),"")</f>
        <v>17</v>
      </c>
      <c r="F558" s="60">
        <f t="shared" ca="1" si="96"/>
        <v>1</v>
      </c>
      <c r="G558" s="61">
        <f t="shared" ca="1" si="95"/>
        <v>6</v>
      </c>
      <c r="H558" s="49" t="str">
        <f t="shared" ca="1" si="97"/>
        <v>DET</v>
      </c>
    </row>
    <row r="559" spans="2:8" x14ac:dyDescent="0.25">
      <c r="B559" s="49" t="str">
        <f ca="1">IF(LEN(C544)&gt;0,   IF(ROW(B559)-ROW(C544)-1&lt;=$L$1/2,INDIRECT(CONCATENATE("Teams!F",CELL("contents",INDEX(MatchOrdering!$A$4:$CD$33,ROW(B559)-ROW(C544)-1,MATCH(C544,MatchOrdering!$A$3:$CD$3,0))))),""),"")</f>
        <v>STL</v>
      </c>
      <c r="C559" s="53" t="str">
        <f ca="1">IF(LEN(C544)&gt;0,   IF(LEN(B559) &gt;0,CONCATENATE(B559," vs ",D559),""),"")</f>
        <v>STL vs BUF</v>
      </c>
      <c r="D559" s="49" t="str">
        <f ca="1">IF(LEN(C544)&gt;0,   IF(ROW(D559)-ROW(C544)-1&lt;=$L$1/2,INDIRECT(CONCATENATE("Teams!F",E559)),""),"")</f>
        <v>BUF</v>
      </c>
      <c r="E559" s="6">
        <f ca="1">IF(LEN(C544)&gt;0,   IF(ROW(E559)-ROW(C544)-1&lt;=$L$1/2,INDIRECT(CONCATENATE("MatchOrdering!A",CHAR(96+C544-26),($L$1 + 1) - (ROW(E559)-ROW(C544)-1) + 3)),""),"")</f>
        <v>16</v>
      </c>
      <c r="F559" s="60">
        <f t="shared" ca="1" si="96"/>
        <v>6</v>
      </c>
      <c r="G559" s="61">
        <f t="shared" ca="1" si="95"/>
        <v>4</v>
      </c>
      <c r="H559" s="49" t="str">
        <f t="shared" ca="1" si="97"/>
        <v>STL</v>
      </c>
    </row>
    <row r="560" spans="2:8" ht="15.75" thickBot="1" x14ac:dyDescent="0.3">
      <c r="B560" s="49" t="str">
        <f ca="1">IF(LEN(C544)&gt;0,   IF(ROW(B560)-ROW(C544)-1&lt;=$L$1/2,INDIRECT(CONCATENATE("Teams!F",CELL("contents",INDEX(MatchOrdering!$A$4:$CD$33,ROW(B560)-ROW(C544)-1,MATCH(C544,MatchOrdering!$A$3:$CD$3,0))))),""),"")</f>
        <v>WIN</v>
      </c>
      <c r="C560" s="53" t="str">
        <f ca="1">IF(LEN(C544)&gt;0,   IF(LEN(B560) &gt;0,CONCATENATE(B560," vs ",D560),""),"")</f>
        <v>WIN vs BOS</v>
      </c>
      <c r="D560" s="49" t="str">
        <f ca="1">IF(LEN(C544)&gt;0,   IF(ROW(D560)-ROW(C544)-1&lt;=$L$1/2,INDIRECT(CONCATENATE("Teams!F",E560)),""),"")</f>
        <v>BOS</v>
      </c>
      <c r="E560" s="6">
        <f ca="1">IF(LEN(C544)&gt;0,   IF(ROW(E560)-ROW(C544)-1&lt;=$L$1/2,INDIRECT(CONCATENATE("MatchOrdering!A",CHAR(96+C544-26),($L$1 + 1) - (ROW(E560)-ROW(C544)-1) + 3)),""),"")</f>
        <v>15</v>
      </c>
      <c r="F560" s="62">
        <f t="shared" ca="1" si="96"/>
        <v>2</v>
      </c>
      <c r="G560" s="63">
        <f t="shared" ca="1" si="95"/>
        <v>0</v>
      </c>
      <c r="H560" s="49" t="str">
        <f t="shared" ca="1" si="97"/>
        <v>WIN</v>
      </c>
    </row>
    <row r="562" spans="2:8" ht="18.75" x14ac:dyDescent="0.3">
      <c r="C562" s="51">
        <f>IF(LEN(C544)&lt;1,"",IF(C544+1 &lt; $L$2,C544+1,""))</f>
        <v>32</v>
      </c>
      <c r="D562" s="50"/>
      <c r="E562" s="50"/>
      <c r="F562" s="65" t="str">
        <f>IF(LEN(C562)&gt;0,"Scores","")</f>
        <v>Scores</v>
      </c>
      <c r="G562" s="65"/>
      <c r="H562" s="6"/>
    </row>
    <row r="563" spans="2:8" ht="16.5" thickBot="1" x14ac:dyDescent="0.3">
      <c r="B563" s="48" t="str">
        <f>IF(LEN(C562)&gt;0,"-","")</f>
        <v>-</v>
      </c>
      <c r="C563" s="52" t="str">
        <f>IF(LEN(C562)&gt;0,"Away          -          Home","")</f>
        <v>Away          -          Home</v>
      </c>
      <c r="D563" s="48" t="str">
        <f>IF(LEN(C562)&gt;0,"-","")</f>
        <v>-</v>
      </c>
      <c r="E563" s="6" t="str">
        <f>IF(LEN(C562)&gt;0,"-","")</f>
        <v>-</v>
      </c>
      <c r="F563" s="48" t="str">
        <f>IF(LEN(F562)&gt;0,"H","")</f>
        <v>H</v>
      </c>
      <c r="G563" s="48" t="str">
        <f>IF(LEN(F562)&gt;0,"A","")</f>
        <v>A</v>
      </c>
      <c r="H563" s="49" t="s">
        <v>267</v>
      </c>
    </row>
    <row r="564" spans="2:8" x14ac:dyDescent="0.25">
      <c r="B564" s="49" t="str">
        <f ca="1">IF(LEN(C562)&gt;0,   IF(ROW(B564)-ROW(C562)-1&lt;=$L$1/2,INDIRECT(CONCATENATE("Teams!F",CELL("contents",INDEX(MatchOrdering!$A$4:$CD$33,ROW(B564)-ROW(C562)-1,MATCH(C562,MatchOrdering!$A$3:$CD$3,0))))),""),"")</f>
        <v>ANA</v>
      </c>
      <c r="C564" s="53" t="str">
        <f ca="1">IF(LEN(C562)&gt;0,   IF(LEN(B564) &gt;0,CONCATENATE(B564," vs ",D564),""),"")</f>
        <v>ANA vs PHI</v>
      </c>
      <c r="D564" s="49" t="str">
        <f ca="1">IF(LEN(C562)&gt;0,   IF(ROW(D564)-ROW(C562)-1&lt;=$L$1/2,INDIRECT(CONCATENATE("Teams!F",E564)),""),"")</f>
        <v>PHI</v>
      </c>
      <c r="E564" s="6">
        <f ca="1">IF(LEN(C562)&gt;0,   IF(ROW(E564)-ROW(C562)-1&lt;=$L$1/2,INDIRECT(CONCATENATE("MatchOrdering!A",CHAR(96+C562-26),($L$1 + 1) - (ROW(E564)-ROW(C562)-1) + 3)),""),"")</f>
        <v>28</v>
      </c>
      <c r="F564" s="58">
        <f ca="1">ROUNDDOWN(RANDBETWEEN(0,6),0)</f>
        <v>2</v>
      </c>
      <c r="G564" s="59">
        <f t="shared" ref="G564:G578" ca="1" si="98">ROUNDDOWN(RANDBETWEEN(0,6),0)</f>
        <v>2</v>
      </c>
      <c r="H564" s="49" t="str">
        <f ca="1">IF(OR(B564 = "BYESLOT",D564 = "BYESLOT"),"BYE", IF(AND(LEN(F564)&gt;0,LEN(G564)&gt;0),IF(F564=G564,"*TIE*",IF(F564&gt;G564,B564,D564)),""))</f>
        <v>*TIE*</v>
      </c>
    </row>
    <row r="565" spans="2:8" x14ac:dyDescent="0.25">
      <c r="B565" s="49" t="str">
        <f ca="1">IF(LEN(C562)&gt;0,   IF(ROW(B565)-ROW(C562)-1&lt;=$L$1/2,INDIRECT(CONCATENATE("Teams!F",CELL("contents",INDEX(MatchOrdering!$A$4:$CD$33,ROW(B565)-ROW(C562)-1,MATCH(C562,MatchOrdering!$A$3:$CD$3,0))))),""),"")</f>
        <v>PIT</v>
      </c>
      <c r="C565" s="53" t="str">
        <f ca="1">IF(LEN(C562)&gt;0,   IF(LEN(B565) &gt;0,CONCATENATE(B565," vs ",D565),""),"")</f>
        <v>PIT vs NYR</v>
      </c>
      <c r="D565" s="49" t="str">
        <f ca="1">IF(LEN(C562)&gt;0,   IF(ROW(D565)-ROW(C562)-1&lt;=$L$1/2,INDIRECT(CONCATENATE("Teams!F",E565)),""),"")</f>
        <v>NYR</v>
      </c>
      <c r="E565" s="6">
        <f ca="1">IF(LEN(C562)&gt;0,   IF(ROW(E565)-ROW(C562)-1&lt;=$L$1/2,INDIRECT(CONCATENATE("MatchOrdering!A",CHAR(96+C562-26),($L$1 + 1) - (ROW(E565)-ROW(C562)-1) + 3)),""),"")</f>
        <v>27</v>
      </c>
      <c r="F565" s="60">
        <f t="shared" ref="F565:F578" ca="1" si="99">ROUNDDOWN(RANDBETWEEN(0,6),0)</f>
        <v>1</v>
      </c>
      <c r="G565" s="61">
        <f t="shared" ca="1" si="98"/>
        <v>3</v>
      </c>
      <c r="H565" s="49" t="str">
        <f t="shared" ref="H565:H578" ca="1" si="100">IF(OR(B565 = "BYESLOT",D565 = "BYESLOT"),"BYE", IF(AND(LEN(F565)&gt;0,LEN(G565)&gt;0),IF(F565=G565,"*TIE*",IF(F565&gt;G565,B565,D565)),""))</f>
        <v>NYR</v>
      </c>
    </row>
    <row r="566" spans="2:8" x14ac:dyDescent="0.25">
      <c r="B566" s="49" t="str">
        <f ca="1">IF(LEN(C562)&gt;0,   IF(ROW(B566)-ROW(C562)-1&lt;=$L$1/2,INDIRECT(CONCATENATE("Teams!F",CELL("contents",INDEX(MatchOrdering!$A$4:$CD$33,ROW(B566)-ROW(C562)-1,MATCH(C562,MatchOrdering!$A$3:$CD$3,0))))),""),"")</f>
        <v>WAS</v>
      </c>
      <c r="C566" s="53" t="str">
        <f ca="1">IF(LEN(C562)&gt;0,   IF(LEN(B566) &gt;0,CONCATENATE(B566," vs ",D566),""),"")</f>
        <v>WAS vs NYI</v>
      </c>
      <c r="D566" s="49" t="str">
        <f ca="1">IF(LEN(C562)&gt;0,   IF(ROW(D566)-ROW(C562)-1&lt;=$L$1/2,INDIRECT(CONCATENATE("Teams!F",E566)),""),"")</f>
        <v>NYI</v>
      </c>
      <c r="E566" s="6">
        <f ca="1">IF(LEN(C562)&gt;0,   IF(ROW(E566)-ROW(C562)-1&lt;=$L$1/2,INDIRECT(CONCATENATE("MatchOrdering!A",CHAR(96+C562-26),($L$1 + 1) - (ROW(E566)-ROW(C562)-1) + 3)),""),"")</f>
        <v>26</v>
      </c>
      <c r="F566" s="60">
        <f t="shared" ca="1" si="99"/>
        <v>4</v>
      </c>
      <c r="G566" s="61">
        <f t="shared" ca="1" si="98"/>
        <v>1</v>
      </c>
      <c r="H566" s="49" t="str">
        <f t="shared" ca="1" si="100"/>
        <v>WAS</v>
      </c>
    </row>
    <row r="567" spans="2:8" x14ac:dyDescent="0.25">
      <c r="B567" s="49" t="str">
        <f ca="1">IF(LEN(C562)&gt;0,   IF(ROW(B567)-ROW(C562)-1&lt;=$L$1/2,INDIRECT(CONCATENATE("Teams!F",CELL("contents",INDEX(MatchOrdering!$A$4:$CD$33,ROW(B567)-ROW(C562)-1,MATCH(C562,MatchOrdering!$A$3:$CD$3,0))))),""),"")</f>
        <v>CGY</v>
      </c>
      <c r="C567" s="53" t="str">
        <f ca="1">IF(LEN(C562)&gt;0,   IF(LEN(B567) &gt;0,CONCATENATE(B567," vs ",D567),""),"")</f>
        <v>CGY vs NJD</v>
      </c>
      <c r="D567" s="49" t="str">
        <f ca="1">IF(LEN(C562)&gt;0,   IF(ROW(D567)-ROW(C562)-1&lt;=$L$1/2,INDIRECT(CONCATENATE("Teams!F",E567)),""),"")</f>
        <v>NJD</v>
      </c>
      <c r="E567" s="6">
        <f ca="1">IF(LEN(C562)&gt;0,   IF(ROW(E567)-ROW(C562)-1&lt;=$L$1/2,INDIRECT(CONCATENATE("MatchOrdering!A",CHAR(96+C562-26),($L$1 + 1) - (ROW(E567)-ROW(C562)-1) + 3)),""),"")</f>
        <v>25</v>
      </c>
      <c r="F567" s="60">
        <f t="shared" ca="1" si="99"/>
        <v>3</v>
      </c>
      <c r="G567" s="61">
        <f t="shared" ca="1" si="98"/>
        <v>3</v>
      </c>
      <c r="H567" s="49" t="str">
        <f t="shared" ca="1" si="100"/>
        <v>*TIE*</v>
      </c>
    </row>
    <row r="568" spans="2:8" x14ac:dyDescent="0.25">
      <c r="B568" s="49" t="str">
        <f ca="1">IF(LEN(C562)&gt;0,   IF(ROW(B568)-ROW(C562)-1&lt;=$L$1/2,INDIRECT(CONCATENATE("Teams!F",CELL("contents",INDEX(MatchOrdering!$A$4:$CD$33,ROW(B568)-ROW(C562)-1,MATCH(C562,MatchOrdering!$A$3:$CD$3,0))))),""),"")</f>
        <v>EDM</v>
      </c>
      <c r="C568" s="53" t="str">
        <f ca="1">IF(LEN(C562)&gt;0,   IF(LEN(B568) &gt;0,CONCATENATE(B568," vs ",D568),""),"")</f>
        <v>EDM vs CBJ</v>
      </c>
      <c r="D568" s="49" t="str">
        <f ca="1">IF(LEN(C562)&gt;0,   IF(ROW(D568)-ROW(C562)-1&lt;=$L$1/2,INDIRECT(CONCATENATE("Teams!F",E568)),""),"")</f>
        <v>CBJ</v>
      </c>
      <c r="E568" s="6">
        <f ca="1">IF(LEN(C562)&gt;0,   IF(ROW(E568)-ROW(C562)-1&lt;=$L$1/2,INDIRECT(CONCATENATE("MatchOrdering!A",CHAR(96+C562-26),($L$1 + 1) - (ROW(E568)-ROW(C562)-1) + 3)),""),"")</f>
        <v>24</v>
      </c>
      <c r="F568" s="60">
        <f t="shared" ca="1" si="99"/>
        <v>6</v>
      </c>
      <c r="G568" s="61">
        <f t="shared" ca="1" si="98"/>
        <v>4</v>
      </c>
      <c r="H568" s="49" t="str">
        <f t="shared" ca="1" si="100"/>
        <v>EDM</v>
      </c>
    </row>
    <row r="569" spans="2:8" x14ac:dyDescent="0.25">
      <c r="B569" s="49" t="str">
        <f ca="1">IF(LEN(C562)&gt;0,   IF(ROW(B569)-ROW(C562)-1&lt;=$L$1/2,INDIRECT(CONCATENATE("Teams!F",CELL("contents",INDEX(MatchOrdering!$A$4:$CD$33,ROW(B569)-ROW(C562)-1,MATCH(C562,MatchOrdering!$A$3:$CD$3,0))))),""),"")</f>
        <v>LAK</v>
      </c>
      <c r="C569" s="53" t="str">
        <f ca="1">IF(LEN(C562)&gt;0,   IF(LEN(B569) &gt;0,CONCATENATE(B569," vs ",D569),""),"")</f>
        <v>LAK vs CAR</v>
      </c>
      <c r="D569" s="49" t="str">
        <f ca="1">IF(LEN(C562)&gt;0,   IF(ROW(D569)-ROW(C562)-1&lt;=$L$1/2,INDIRECT(CONCATENATE("Teams!F",E569)),""),"")</f>
        <v>CAR</v>
      </c>
      <c r="E569" s="6">
        <f ca="1">IF(LEN(C562)&gt;0,   IF(ROW(E569)-ROW(C562)-1&lt;=$L$1/2,INDIRECT(CONCATENATE("MatchOrdering!A",CHAR(96+C562-26),($L$1 + 1) - (ROW(E569)-ROW(C562)-1) + 3)),""),"")</f>
        <v>23</v>
      </c>
      <c r="F569" s="60">
        <f t="shared" ca="1" si="99"/>
        <v>6</v>
      </c>
      <c r="G569" s="61">
        <f t="shared" ca="1" si="98"/>
        <v>5</v>
      </c>
      <c r="H569" s="49" t="str">
        <f t="shared" ca="1" si="100"/>
        <v>LAK</v>
      </c>
    </row>
    <row r="570" spans="2:8" x14ac:dyDescent="0.25">
      <c r="B570" s="49" t="str">
        <f ca="1">IF(LEN(C562)&gt;0,   IF(ROW(B570)-ROW(C562)-1&lt;=$L$1/2,INDIRECT(CONCATENATE("Teams!F",CELL("contents",INDEX(MatchOrdering!$A$4:$CD$33,ROW(B570)-ROW(C562)-1,MATCH(C562,MatchOrdering!$A$3:$CD$3,0))))),""),"")</f>
        <v>ARI</v>
      </c>
      <c r="C570" s="53" t="str">
        <f ca="1">IF(LEN(C562)&gt;0,   IF(LEN(B570) &gt;0,CONCATENATE(B570," vs ",D570),""),"")</f>
        <v>ARI vs TOR</v>
      </c>
      <c r="D570" s="49" t="str">
        <f ca="1">IF(LEN(C562)&gt;0,   IF(ROW(D570)-ROW(C562)-1&lt;=$L$1/2,INDIRECT(CONCATENATE("Teams!F",E570)),""),"")</f>
        <v>TOR</v>
      </c>
      <c r="E570" s="6">
        <f ca="1">IF(LEN(C562)&gt;0,   IF(ROW(E570)-ROW(C562)-1&lt;=$L$1/2,INDIRECT(CONCATENATE("MatchOrdering!A",CHAR(96+C562-26),($L$1 + 1) - (ROW(E570)-ROW(C562)-1) + 3)),""),"")</f>
        <v>22</v>
      </c>
      <c r="F570" s="60">
        <f t="shared" ca="1" si="99"/>
        <v>5</v>
      </c>
      <c r="G570" s="61">
        <f t="shared" ca="1" si="98"/>
        <v>1</v>
      </c>
      <c r="H570" s="49" t="str">
        <f t="shared" ca="1" si="100"/>
        <v>ARI</v>
      </c>
    </row>
    <row r="571" spans="2:8" x14ac:dyDescent="0.25">
      <c r="B571" s="49" t="str">
        <f ca="1">IF(LEN(C562)&gt;0,   IF(ROW(B571)-ROW(C562)-1&lt;=$L$1/2,INDIRECT(CONCATENATE("Teams!F",CELL("contents",INDEX(MatchOrdering!$A$4:$CD$33,ROW(B571)-ROW(C562)-1,MATCH(C562,MatchOrdering!$A$3:$CD$3,0))))),""),"")</f>
        <v>SJS</v>
      </c>
      <c r="C571" s="53" t="str">
        <f ca="1">IF(LEN(C562)&gt;0,   IF(LEN(B571) &gt;0,CONCATENATE(B571," vs ",D571),""),"")</f>
        <v>SJS vs TB</v>
      </c>
      <c r="D571" s="49" t="str">
        <f ca="1">IF(LEN(C562)&gt;0,   IF(ROW(D571)-ROW(C562)-1&lt;=$L$1/2,INDIRECT(CONCATENATE("Teams!F",E571)),""),"")</f>
        <v>TB</v>
      </c>
      <c r="E571" s="6">
        <f ca="1">IF(LEN(C562)&gt;0,   IF(ROW(E571)-ROW(C562)-1&lt;=$L$1/2,INDIRECT(CONCATENATE("MatchOrdering!A",CHAR(96+C562-26),($L$1 + 1) - (ROW(E571)-ROW(C562)-1) + 3)),""),"")</f>
        <v>21</v>
      </c>
      <c r="F571" s="60">
        <f t="shared" ca="1" si="99"/>
        <v>3</v>
      </c>
      <c r="G571" s="61">
        <f t="shared" ca="1" si="98"/>
        <v>1</v>
      </c>
      <c r="H571" s="49" t="str">
        <f t="shared" ca="1" si="100"/>
        <v>SJS</v>
      </c>
    </row>
    <row r="572" spans="2:8" x14ac:dyDescent="0.25">
      <c r="B572" s="49" t="str">
        <f ca="1">IF(LEN(C562)&gt;0,   IF(ROW(B572)-ROW(C562)-1&lt;=$L$1/2,INDIRECT(CONCATENATE("Teams!F",CELL("contents",INDEX(MatchOrdering!$A$4:$CD$33,ROW(B572)-ROW(C562)-1,MATCH(C562,MatchOrdering!$A$3:$CD$3,0))))),""),"")</f>
        <v>VAN</v>
      </c>
      <c r="C572" s="53" t="str">
        <f ca="1">IF(LEN(C562)&gt;0,   IF(LEN(B572) &gt;0,CONCATENATE(B572," vs ",D572),""),"")</f>
        <v>VAN vs OTT</v>
      </c>
      <c r="D572" s="49" t="str">
        <f ca="1">IF(LEN(C562)&gt;0,   IF(ROW(D572)-ROW(C562)-1&lt;=$L$1/2,INDIRECT(CONCATENATE("Teams!F",E572)),""),"")</f>
        <v>OTT</v>
      </c>
      <c r="E572" s="6">
        <f ca="1">IF(LEN(C562)&gt;0,   IF(ROW(E572)-ROW(C562)-1&lt;=$L$1/2,INDIRECT(CONCATENATE("MatchOrdering!A",CHAR(96+C562-26),($L$1 + 1) - (ROW(E572)-ROW(C562)-1) + 3)),""),"")</f>
        <v>20</v>
      </c>
      <c r="F572" s="60">
        <f t="shared" ca="1" si="99"/>
        <v>1</v>
      </c>
      <c r="G572" s="61">
        <f t="shared" ca="1" si="98"/>
        <v>6</v>
      </c>
      <c r="H572" s="49" t="str">
        <f t="shared" ca="1" si="100"/>
        <v>OTT</v>
      </c>
    </row>
    <row r="573" spans="2:8" x14ac:dyDescent="0.25">
      <c r="B573" s="49" t="str">
        <f ca="1">IF(LEN(C562)&gt;0,   IF(ROW(B573)-ROW(C562)-1&lt;=$L$1/2,INDIRECT(CONCATENATE("Teams!F",CELL("contents",INDEX(MatchOrdering!$A$4:$CD$33,ROW(B573)-ROW(C562)-1,MATCH(C562,MatchOrdering!$A$3:$CD$3,0))))),""),"")</f>
        <v>CHI</v>
      </c>
      <c r="C573" s="53" t="str">
        <f ca="1">IF(LEN(C562)&gt;0,   IF(LEN(B573) &gt;0,CONCATENATE(B573," vs ",D573),""),"")</f>
        <v>CHI vs MON</v>
      </c>
      <c r="D573" s="49" t="str">
        <f ca="1">IF(LEN(C562)&gt;0,   IF(ROW(D573)-ROW(C562)-1&lt;=$L$1/2,INDIRECT(CONCATENATE("Teams!F",E573)),""),"")</f>
        <v>MON</v>
      </c>
      <c r="E573" s="6">
        <f ca="1">IF(LEN(C562)&gt;0,   IF(ROW(E573)-ROW(C562)-1&lt;=$L$1/2,INDIRECT(CONCATENATE("MatchOrdering!A",CHAR(96+C562-26),($L$1 + 1) - (ROW(E573)-ROW(C562)-1) + 3)),""),"")</f>
        <v>19</v>
      </c>
      <c r="F573" s="60">
        <f t="shared" ca="1" si="99"/>
        <v>1</v>
      </c>
      <c r="G573" s="61">
        <f t="shared" ca="1" si="98"/>
        <v>5</v>
      </c>
      <c r="H573" s="49" t="str">
        <f t="shared" ca="1" si="100"/>
        <v>MON</v>
      </c>
    </row>
    <row r="574" spans="2:8" x14ac:dyDescent="0.25">
      <c r="B574" s="49" t="str">
        <f ca="1">IF(LEN(C562)&gt;0,   IF(ROW(B574)-ROW(C562)-1&lt;=$L$1/2,INDIRECT(CONCATENATE("Teams!F",CELL("contents",INDEX(MatchOrdering!$A$4:$CD$33,ROW(B574)-ROW(C562)-1,MATCH(C562,MatchOrdering!$A$3:$CD$3,0))))),""),"")</f>
        <v>COL</v>
      </c>
      <c r="C574" s="53" t="str">
        <f ca="1">IF(LEN(C562)&gt;0,   IF(LEN(B574) &gt;0,CONCATENATE(B574," vs ",D574),""),"")</f>
        <v>COL vs FLA</v>
      </c>
      <c r="D574" s="49" t="str">
        <f ca="1">IF(LEN(C562)&gt;0,   IF(ROW(D574)-ROW(C562)-1&lt;=$L$1/2,INDIRECT(CONCATENATE("Teams!F",E574)),""),"")</f>
        <v>FLA</v>
      </c>
      <c r="E574" s="6">
        <f ca="1">IF(LEN(C562)&gt;0,   IF(ROW(E574)-ROW(C562)-1&lt;=$L$1/2,INDIRECT(CONCATENATE("MatchOrdering!A",CHAR(96+C562-26),($L$1 + 1) - (ROW(E574)-ROW(C562)-1) + 3)),""),"")</f>
        <v>18</v>
      </c>
      <c r="F574" s="60">
        <f t="shared" ca="1" si="99"/>
        <v>5</v>
      </c>
      <c r="G574" s="61">
        <f t="shared" ca="1" si="98"/>
        <v>5</v>
      </c>
      <c r="H574" s="49" t="str">
        <f t="shared" ca="1" si="100"/>
        <v>*TIE*</v>
      </c>
    </row>
    <row r="575" spans="2:8" x14ac:dyDescent="0.25">
      <c r="B575" s="49" t="str">
        <f ca="1">IF(LEN(C562)&gt;0,   IF(ROW(B575)-ROW(C562)-1&lt;=$L$1/2,INDIRECT(CONCATENATE("Teams!F",CELL("contents",INDEX(MatchOrdering!$A$4:$CD$33,ROW(B575)-ROW(C562)-1,MATCH(C562,MatchOrdering!$A$3:$CD$3,0))))),""),"")</f>
        <v>DAL</v>
      </c>
      <c r="C575" s="53" t="str">
        <f ca="1">IF(LEN(C562)&gt;0,   IF(LEN(B575) &gt;0,CONCATENATE(B575," vs ",D575),""),"")</f>
        <v>DAL vs DET</v>
      </c>
      <c r="D575" s="49" t="str">
        <f ca="1">IF(LEN(C562)&gt;0,   IF(ROW(D575)-ROW(C562)-1&lt;=$L$1/2,INDIRECT(CONCATENATE("Teams!F",E575)),""),"")</f>
        <v>DET</v>
      </c>
      <c r="E575" s="6">
        <f ca="1">IF(LEN(C562)&gt;0,   IF(ROW(E575)-ROW(C562)-1&lt;=$L$1/2,INDIRECT(CONCATENATE("MatchOrdering!A",CHAR(96+C562-26),($L$1 + 1) - (ROW(E575)-ROW(C562)-1) + 3)),""),"")</f>
        <v>17</v>
      </c>
      <c r="F575" s="60">
        <f t="shared" ca="1" si="99"/>
        <v>6</v>
      </c>
      <c r="G575" s="61">
        <f t="shared" ca="1" si="98"/>
        <v>5</v>
      </c>
      <c r="H575" s="49" t="str">
        <f t="shared" ca="1" si="100"/>
        <v>DAL</v>
      </c>
    </row>
    <row r="576" spans="2:8" x14ac:dyDescent="0.25">
      <c r="B576" s="49" t="str">
        <f ca="1">IF(LEN(C562)&gt;0,   IF(ROW(B576)-ROW(C562)-1&lt;=$L$1/2,INDIRECT(CONCATENATE("Teams!F",CELL("contents",INDEX(MatchOrdering!$A$4:$CD$33,ROW(B576)-ROW(C562)-1,MATCH(C562,MatchOrdering!$A$3:$CD$3,0))))),""),"")</f>
        <v>MIN</v>
      </c>
      <c r="C576" s="53" t="str">
        <f ca="1">IF(LEN(C562)&gt;0,   IF(LEN(B576) &gt;0,CONCATENATE(B576," vs ",D576),""),"")</f>
        <v>MIN vs BUF</v>
      </c>
      <c r="D576" s="49" t="str">
        <f ca="1">IF(LEN(C562)&gt;0,   IF(ROW(D576)-ROW(C562)-1&lt;=$L$1/2,INDIRECT(CONCATENATE("Teams!F",E576)),""),"")</f>
        <v>BUF</v>
      </c>
      <c r="E576" s="6">
        <f ca="1">IF(LEN(C562)&gt;0,   IF(ROW(E576)-ROW(C562)-1&lt;=$L$1/2,INDIRECT(CONCATENATE("MatchOrdering!A",CHAR(96+C562-26),($L$1 + 1) - (ROW(E576)-ROW(C562)-1) + 3)),""),"")</f>
        <v>16</v>
      </c>
      <c r="F576" s="60">
        <f t="shared" ca="1" si="99"/>
        <v>3</v>
      </c>
      <c r="G576" s="61">
        <f t="shared" ca="1" si="98"/>
        <v>0</v>
      </c>
      <c r="H576" s="49" t="str">
        <f t="shared" ca="1" si="100"/>
        <v>MIN</v>
      </c>
    </row>
    <row r="577" spans="2:8" x14ac:dyDescent="0.25">
      <c r="B577" s="49" t="str">
        <f ca="1">IF(LEN(C562)&gt;0,   IF(ROW(B577)-ROW(C562)-1&lt;=$L$1/2,INDIRECT(CONCATENATE("Teams!F",CELL("contents",INDEX(MatchOrdering!$A$4:$CD$33,ROW(B577)-ROW(C562)-1,MATCH(C562,MatchOrdering!$A$3:$CD$3,0))))),""),"")</f>
        <v>NAS</v>
      </c>
      <c r="C577" s="53" t="str">
        <f ca="1">IF(LEN(C562)&gt;0,   IF(LEN(B577) &gt;0,CONCATENATE(B577," vs ",D577),""),"")</f>
        <v>NAS vs BOS</v>
      </c>
      <c r="D577" s="49" t="str">
        <f ca="1">IF(LEN(C562)&gt;0,   IF(ROW(D577)-ROW(C562)-1&lt;=$L$1/2,INDIRECT(CONCATENATE("Teams!F",E577)),""),"")</f>
        <v>BOS</v>
      </c>
      <c r="E577" s="6">
        <f ca="1">IF(LEN(C562)&gt;0,   IF(ROW(E577)-ROW(C562)-1&lt;=$L$1/2,INDIRECT(CONCATENATE("MatchOrdering!A",CHAR(96+C562-26),($L$1 + 1) - (ROW(E577)-ROW(C562)-1) + 3)),""),"")</f>
        <v>15</v>
      </c>
      <c r="F577" s="60">
        <f t="shared" ca="1" si="99"/>
        <v>1</v>
      </c>
      <c r="G577" s="61">
        <f t="shared" ca="1" si="98"/>
        <v>6</v>
      </c>
      <c r="H577" s="49" t="str">
        <f t="shared" ca="1" si="100"/>
        <v>BOS</v>
      </c>
    </row>
    <row r="578" spans="2:8" ht="15.75" thickBot="1" x14ac:dyDescent="0.3">
      <c r="B578" s="49" t="str">
        <f ca="1">IF(LEN(C562)&gt;0,   IF(ROW(B578)-ROW(C562)-1&lt;=$L$1/2,INDIRECT(CONCATENATE("Teams!F",CELL("contents",INDEX(MatchOrdering!$A$4:$CD$33,ROW(B578)-ROW(C562)-1,MATCH(C562,MatchOrdering!$A$3:$CD$3,0))))),""),"")</f>
        <v>STL</v>
      </c>
      <c r="C578" s="53" t="str">
        <f ca="1">IF(LEN(C562)&gt;0,   IF(LEN(B578) &gt;0,CONCATENATE(B578," vs ",D578),""),"")</f>
        <v>STL vs WIN</v>
      </c>
      <c r="D578" s="49" t="str">
        <f ca="1">IF(LEN(C562)&gt;0,   IF(ROW(D578)-ROW(C562)-1&lt;=$L$1/2,INDIRECT(CONCATENATE("Teams!F",E578)),""),"")</f>
        <v>WIN</v>
      </c>
      <c r="E578" s="6">
        <f ca="1">IF(LEN(C562)&gt;0,   IF(ROW(E578)-ROW(C562)-1&lt;=$L$1/2,INDIRECT(CONCATENATE("MatchOrdering!A",CHAR(96+C562-26),($L$1 + 1) - (ROW(E578)-ROW(C562)-1) + 3)),""),"")</f>
        <v>14</v>
      </c>
      <c r="F578" s="62">
        <f t="shared" ca="1" si="99"/>
        <v>4</v>
      </c>
      <c r="G578" s="63">
        <f t="shared" ca="1" si="98"/>
        <v>5</v>
      </c>
      <c r="H578" s="49" t="str">
        <f t="shared" ca="1" si="100"/>
        <v>WIN</v>
      </c>
    </row>
    <row r="580" spans="2:8" ht="18.75" x14ac:dyDescent="0.3">
      <c r="C580" s="51">
        <f>IF(LEN(C562)&lt;1,"",IF(C562+1 &lt; $L$2,C562+1,""))</f>
        <v>33</v>
      </c>
      <c r="D580" s="50"/>
      <c r="E580" s="50"/>
      <c r="F580" s="65" t="str">
        <f>IF(LEN(C580)&gt;0,"Scores","")</f>
        <v>Scores</v>
      </c>
      <c r="G580" s="65"/>
      <c r="H580" s="6"/>
    </row>
    <row r="581" spans="2:8" ht="16.5" thickBot="1" x14ac:dyDescent="0.3">
      <c r="B581" s="48" t="str">
        <f>IF(LEN(C580)&gt;0,"-","")</f>
        <v>-</v>
      </c>
      <c r="C581" s="52" t="str">
        <f>IF(LEN(C580)&gt;0,"Away          -          Home","")</f>
        <v>Away          -          Home</v>
      </c>
      <c r="D581" s="48" t="str">
        <f>IF(LEN(C580)&gt;0,"-","")</f>
        <v>-</v>
      </c>
      <c r="E581" s="6" t="str">
        <f>IF(LEN(C580)&gt;0,"-","")</f>
        <v>-</v>
      </c>
      <c r="F581" s="48" t="str">
        <f>IF(LEN(F580)&gt;0,"H","")</f>
        <v>H</v>
      </c>
      <c r="G581" s="48" t="str">
        <f>IF(LEN(F580)&gt;0,"A","")</f>
        <v>A</v>
      </c>
      <c r="H581" s="49" t="s">
        <v>267</v>
      </c>
    </row>
    <row r="582" spans="2:8" x14ac:dyDescent="0.25">
      <c r="B582" s="49" t="str">
        <f ca="1">IF(LEN(C580)&gt;0,   IF(ROW(B582)-ROW(C580)-1&lt;=$L$1/2,INDIRECT(CONCATENATE("Teams!F",CELL("contents",INDEX(MatchOrdering!$A$4:$CD$33,ROW(B582)-ROW(C580)-1,MATCH(C580,MatchOrdering!$A$3:$CD$3,0))))),""),"")</f>
        <v>ANA</v>
      </c>
      <c r="C582" s="53" t="str">
        <f ca="1">IF(LEN(C580)&gt;0,   IF(LEN(B582) &gt;0,CONCATENATE(B582," vs ",D582),""),"")</f>
        <v>ANA vs NYR</v>
      </c>
      <c r="D582" s="49" t="str">
        <f ca="1">IF(LEN(C580)&gt;0,   IF(ROW(D582)-ROW(C580)-1&lt;=$L$1/2,INDIRECT(CONCATENATE("Teams!F",E582)),""),"")</f>
        <v>NYR</v>
      </c>
      <c r="E582" s="6">
        <f ca="1">IF(LEN(C580)&gt;0,   IF(ROW(E582)-ROW(C580)-1&lt;=$L$1/2,INDIRECT(CONCATENATE("MatchOrdering!A",CHAR(96+C580-26),($L$1 + 1) - (ROW(E582)-ROW(C580)-1) + 3)),""),"")</f>
        <v>27</v>
      </c>
      <c r="F582" s="58">
        <f ca="1">ROUNDDOWN(RANDBETWEEN(0,6),0)</f>
        <v>1</v>
      </c>
      <c r="G582" s="59">
        <f t="shared" ref="G582:G596" ca="1" si="101">ROUNDDOWN(RANDBETWEEN(0,6),0)</f>
        <v>6</v>
      </c>
      <c r="H582" s="49" t="str">
        <f ca="1">IF(OR(B582 = "BYESLOT",D582 = "BYESLOT"),"BYE", IF(AND(LEN(F582)&gt;0,LEN(G582)&gt;0),IF(F582=G582,"*TIE*",IF(F582&gt;G582,B582,D582)),""))</f>
        <v>NYR</v>
      </c>
    </row>
    <row r="583" spans="2:8" x14ac:dyDescent="0.25">
      <c r="B583" s="49" t="str">
        <f ca="1">IF(LEN(C580)&gt;0,   IF(ROW(B583)-ROW(C580)-1&lt;=$L$1/2,INDIRECT(CONCATENATE("Teams!F",CELL("contents",INDEX(MatchOrdering!$A$4:$CD$33,ROW(B583)-ROW(C580)-1,MATCH(C580,MatchOrdering!$A$3:$CD$3,0))))),""),"")</f>
        <v>PHI</v>
      </c>
      <c r="C583" s="53" t="str">
        <f ca="1">IF(LEN(C580)&gt;0,   IF(LEN(B583) &gt;0,CONCATENATE(B583," vs ",D583),""),"")</f>
        <v>PHI vs NYI</v>
      </c>
      <c r="D583" s="49" t="str">
        <f ca="1">IF(LEN(C580)&gt;0,   IF(ROW(D583)-ROW(C580)-1&lt;=$L$1/2,INDIRECT(CONCATENATE("Teams!F",E583)),""),"")</f>
        <v>NYI</v>
      </c>
      <c r="E583" s="6">
        <f ca="1">IF(LEN(C580)&gt;0,   IF(ROW(E583)-ROW(C580)-1&lt;=$L$1/2,INDIRECT(CONCATENATE("MatchOrdering!A",CHAR(96+C580-26),($L$1 + 1) - (ROW(E583)-ROW(C580)-1) + 3)),""),"")</f>
        <v>26</v>
      </c>
      <c r="F583" s="60">
        <f t="shared" ref="F583:F596" ca="1" si="102">ROUNDDOWN(RANDBETWEEN(0,6),0)</f>
        <v>4</v>
      </c>
      <c r="G583" s="61">
        <f t="shared" ca="1" si="101"/>
        <v>1</v>
      </c>
      <c r="H583" s="49" t="str">
        <f t="shared" ref="H583:H596" ca="1" si="103">IF(OR(B583 = "BYESLOT",D583 = "BYESLOT"),"BYE", IF(AND(LEN(F583)&gt;0,LEN(G583)&gt;0),IF(F583=G583,"*TIE*",IF(F583&gt;G583,B583,D583)),""))</f>
        <v>PHI</v>
      </c>
    </row>
    <row r="584" spans="2:8" x14ac:dyDescent="0.25">
      <c r="B584" s="49" t="str">
        <f ca="1">IF(LEN(C580)&gt;0,   IF(ROW(B584)-ROW(C580)-1&lt;=$L$1/2,INDIRECT(CONCATENATE("Teams!F",CELL("contents",INDEX(MatchOrdering!$A$4:$CD$33,ROW(B584)-ROW(C580)-1,MATCH(C580,MatchOrdering!$A$3:$CD$3,0))))),""),"")</f>
        <v>PIT</v>
      </c>
      <c r="C584" s="53" t="str">
        <f ca="1">IF(LEN(C580)&gt;0,   IF(LEN(B584) &gt;0,CONCATENATE(B584," vs ",D584),""),"")</f>
        <v>PIT vs NJD</v>
      </c>
      <c r="D584" s="49" t="str">
        <f ca="1">IF(LEN(C580)&gt;0,   IF(ROW(D584)-ROW(C580)-1&lt;=$L$1/2,INDIRECT(CONCATENATE("Teams!F",E584)),""),"")</f>
        <v>NJD</v>
      </c>
      <c r="E584" s="6">
        <f ca="1">IF(LEN(C580)&gt;0,   IF(ROW(E584)-ROW(C580)-1&lt;=$L$1/2,INDIRECT(CONCATENATE("MatchOrdering!A",CHAR(96+C580-26),($L$1 + 1) - (ROW(E584)-ROW(C580)-1) + 3)),""),"")</f>
        <v>25</v>
      </c>
      <c r="F584" s="60">
        <f t="shared" ca="1" si="102"/>
        <v>0</v>
      </c>
      <c r="G584" s="61">
        <f t="shared" ca="1" si="101"/>
        <v>2</v>
      </c>
      <c r="H584" s="49" t="str">
        <f t="shared" ca="1" si="103"/>
        <v>NJD</v>
      </c>
    </row>
    <row r="585" spans="2:8" x14ac:dyDescent="0.25">
      <c r="B585" s="49" t="str">
        <f ca="1">IF(LEN(C580)&gt;0,   IF(ROW(B585)-ROW(C580)-1&lt;=$L$1/2,INDIRECT(CONCATENATE("Teams!F",CELL("contents",INDEX(MatchOrdering!$A$4:$CD$33,ROW(B585)-ROW(C580)-1,MATCH(C580,MatchOrdering!$A$3:$CD$3,0))))),""),"")</f>
        <v>WAS</v>
      </c>
      <c r="C585" s="53" t="str">
        <f ca="1">IF(LEN(C580)&gt;0,   IF(LEN(B585) &gt;0,CONCATENATE(B585," vs ",D585),""),"")</f>
        <v>WAS vs CBJ</v>
      </c>
      <c r="D585" s="49" t="str">
        <f ca="1">IF(LEN(C580)&gt;0,   IF(ROW(D585)-ROW(C580)-1&lt;=$L$1/2,INDIRECT(CONCATENATE("Teams!F",E585)),""),"")</f>
        <v>CBJ</v>
      </c>
      <c r="E585" s="6">
        <f ca="1">IF(LEN(C580)&gt;0,   IF(ROW(E585)-ROW(C580)-1&lt;=$L$1/2,INDIRECT(CONCATENATE("MatchOrdering!A",CHAR(96+C580-26),($L$1 + 1) - (ROW(E585)-ROW(C580)-1) + 3)),""),"")</f>
        <v>24</v>
      </c>
      <c r="F585" s="60">
        <f t="shared" ca="1" si="102"/>
        <v>0</v>
      </c>
      <c r="G585" s="61">
        <f t="shared" ca="1" si="101"/>
        <v>2</v>
      </c>
      <c r="H585" s="49" t="str">
        <f t="shared" ca="1" si="103"/>
        <v>CBJ</v>
      </c>
    </row>
    <row r="586" spans="2:8" x14ac:dyDescent="0.25">
      <c r="B586" s="49" t="str">
        <f ca="1">IF(LEN(C580)&gt;0,   IF(ROW(B586)-ROW(C580)-1&lt;=$L$1/2,INDIRECT(CONCATENATE("Teams!F",CELL("contents",INDEX(MatchOrdering!$A$4:$CD$33,ROW(B586)-ROW(C580)-1,MATCH(C580,MatchOrdering!$A$3:$CD$3,0))))),""),"")</f>
        <v>CGY</v>
      </c>
      <c r="C586" s="53" t="str">
        <f ca="1">IF(LEN(C580)&gt;0,   IF(LEN(B586) &gt;0,CONCATENATE(B586," vs ",D586),""),"")</f>
        <v>CGY vs CAR</v>
      </c>
      <c r="D586" s="49" t="str">
        <f ca="1">IF(LEN(C580)&gt;0,   IF(ROW(D586)-ROW(C580)-1&lt;=$L$1/2,INDIRECT(CONCATENATE("Teams!F",E586)),""),"")</f>
        <v>CAR</v>
      </c>
      <c r="E586" s="6">
        <f ca="1">IF(LEN(C580)&gt;0,   IF(ROW(E586)-ROW(C580)-1&lt;=$L$1/2,INDIRECT(CONCATENATE("MatchOrdering!A",CHAR(96+C580-26),($L$1 + 1) - (ROW(E586)-ROW(C580)-1) + 3)),""),"")</f>
        <v>23</v>
      </c>
      <c r="F586" s="60">
        <f t="shared" ca="1" si="102"/>
        <v>6</v>
      </c>
      <c r="G586" s="61">
        <f t="shared" ca="1" si="101"/>
        <v>5</v>
      </c>
      <c r="H586" s="49" t="str">
        <f t="shared" ca="1" si="103"/>
        <v>CGY</v>
      </c>
    </row>
    <row r="587" spans="2:8" x14ac:dyDescent="0.25">
      <c r="B587" s="49" t="str">
        <f ca="1">IF(LEN(C580)&gt;0,   IF(ROW(B587)-ROW(C580)-1&lt;=$L$1/2,INDIRECT(CONCATENATE("Teams!F",CELL("contents",INDEX(MatchOrdering!$A$4:$CD$33,ROW(B587)-ROW(C580)-1,MATCH(C580,MatchOrdering!$A$3:$CD$3,0))))),""),"")</f>
        <v>EDM</v>
      </c>
      <c r="C587" s="53" t="str">
        <f ca="1">IF(LEN(C580)&gt;0,   IF(LEN(B587) &gt;0,CONCATENATE(B587," vs ",D587),""),"")</f>
        <v>EDM vs TOR</v>
      </c>
      <c r="D587" s="49" t="str">
        <f ca="1">IF(LEN(C580)&gt;0,   IF(ROW(D587)-ROW(C580)-1&lt;=$L$1/2,INDIRECT(CONCATENATE("Teams!F",E587)),""),"")</f>
        <v>TOR</v>
      </c>
      <c r="E587" s="6">
        <f ca="1">IF(LEN(C580)&gt;0,   IF(ROW(E587)-ROW(C580)-1&lt;=$L$1/2,INDIRECT(CONCATENATE("MatchOrdering!A",CHAR(96+C580-26),($L$1 + 1) - (ROW(E587)-ROW(C580)-1) + 3)),""),"")</f>
        <v>22</v>
      </c>
      <c r="F587" s="60">
        <f t="shared" ca="1" si="102"/>
        <v>4</v>
      </c>
      <c r="G587" s="61">
        <f t="shared" ca="1" si="101"/>
        <v>6</v>
      </c>
      <c r="H587" s="49" t="str">
        <f t="shared" ca="1" si="103"/>
        <v>TOR</v>
      </c>
    </row>
    <row r="588" spans="2:8" x14ac:dyDescent="0.25">
      <c r="B588" s="49" t="str">
        <f ca="1">IF(LEN(C580)&gt;0,   IF(ROW(B588)-ROW(C580)-1&lt;=$L$1/2,INDIRECT(CONCATENATE("Teams!F",CELL("contents",INDEX(MatchOrdering!$A$4:$CD$33,ROW(B588)-ROW(C580)-1,MATCH(C580,MatchOrdering!$A$3:$CD$3,0))))),""),"")</f>
        <v>LAK</v>
      </c>
      <c r="C588" s="53" t="str">
        <f ca="1">IF(LEN(C580)&gt;0,   IF(LEN(B588) &gt;0,CONCATENATE(B588," vs ",D588),""),"")</f>
        <v>LAK vs TB</v>
      </c>
      <c r="D588" s="49" t="str">
        <f ca="1">IF(LEN(C580)&gt;0,   IF(ROW(D588)-ROW(C580)-1&lt;=$L$1/2,INDIRECT(CONCATENATE("Teams!F",E588)),""),"")</f>
        <v>TB</v>
      </c>
      <c r="E588" s="6">
        <f ca="1">IF(LEN(C580)&gt;0,   IF(ROW(E588)-ROW(C580)-1&lt;=$L$1/2,INDIRECT(CONCATENATE("MatchOrdering!A",CHAR(96+C580-26),($L$1 + 1) - (ROW(E588)-ROW(C580)-1) + 3)),""),"")</f>
        <v>21</v>
      </c>
      <c r="F588" s="60">
        <f t="shared" ca="1" si="102"/>
        <v>3</v>
      </c>
      <c r="G588" s="61">
        <f t="shared" ca="1" si="101"/>
        <v>4</v>
      </c>
      <c r="H588" s="49" t="str">
        <f t="shared" ca="1" si="103"/>
        <v>TB</v>
      </c>
    </row>
    <row r="589" spans="2:8" x14ac:dyDescent="0.25">
      <c r="B589" s="49" t="str">
        <f ca="1">IF(LEN(C580)&gt;0,   IF(ROW(B589)-ROW(C580)-1&lt;=$L$1/2,INDIRECT(CONCATENATE("Teams!F",CELL("contents",INDEX(MatchOrdering!$A$4:$CD$33,ROW(B589)-ROW(C580)-1,MATCH(C580,MatchOrdering!$A$3:$CD$3,0))))),""),"")</f>
        <v>ARI</v>
      </c>
      <c r="C589" s="53" t="str">
        <f ca="1">IF(LEN(C580)&gt;0,   IF(LEN(B589) &gt;0,CONCATENATE(B589," vs ",D589),""),"")</f>
        <v>ARI vs OTT</v>
      </c>
      <c r="D589" s="49" t="str">
        <f ca="1">IF(LEN(C580)&gt;0,   IF(ROW(D589)-ROW(C580)-1&lt;=$L$1/2,INDIRECT(CONCATENATE("Teams!F",E589)),""),"")</f>
        <v>OTT</v>
      </c>
      <c r="E589" s="6">
        <f ca="1">IF(LEN(C580)&gt;0,   IF(ROW(E589)-ROW(C580)-1&lt;=$L$1/2,INDIRECT(CONCATENATE("MatchOrdering!A",CHAR(96+C580-26),($L$1 + 1) - (ROW(E589)-ROW(C580)-1) + 3)),""),"")</f>
        <v>20</v>
      </c>
      <c r="F589" s="60">
        <f t="shared" ca="1" si="102"/>
        <v>0</v>
      </c>
      <c r="G589" s="61">
        <f t="shared" ca="1" si="101"/>
        <v>0</v>
      </c>
      <c r="H589" s="49" t="str">
        <f t="shared" ca="1" si="103"/>
        <v>*TIE*</v>
      </c>
    </row>
    <row r="590" spans="2:8" x14ac:dyDescent="0.25">
      <c r="B590" s="49" t="str">
        <f ca="1">IF(LEN(C580)&gt;0,   IF(ROW(B590)-ROW(C580)-1&lt;=$L$1/2,INDIRECT(CONCATENATE("Teams!F",CELL("contents",INDEX(MatchOrdering!$A$4:$CD$33,ROW(B590)-ROW(C580)-1,MATCH(C580,MatchOrdering!$A$3:$CD$3,0))))),""),"")</f>
        <v>SJS</v>
      </c>
      <c r="C590" s="53" t="str">
        <f ca="1">IF(LEN(C580)&gt;0,   IF(LEN(B590) &gt;0,CONCATENATE(B590," vs ",D590),""),"")</f>
        <v>SJS vs MON</v>
      </c>
      <c r="D590" s="49" t="str">
        <f ca="1">IF(LEN(C580)&gt;0,   IF(ROW(D590)-ROW(C580)-1&lt;=$L$1/2,INDIRECT(CONCATENATE("Teams!F",E590)),""),"")</f>
        <v>MON</v>
      </c>
      <c r="E590" s="6">
        <f ca="1">IF(LEN(C580)&gt;0,   IF(ROW(E590)-ROW(C580)-1&lt;=$L$1/2,INDIRECT(CONCATENATE("MatchOrdering!A",CHAR(96+C580-26),($L$1 + 1) - (ROW(E590)-ROW(C580)-1) + 3)),""),"")</f>
        <v>19</v>
      </c>
      <c r="F590" s="60">
        <f t="shared" ca="1" si="102"/>
        <v>6</v>
      </c>
      <c r="G590" s="61">
        <f t="shared" ca="1" si="101"/>
        <v>0</v>
      </c>
      <c r="H590" s="49" t="str">
        <f t="shared" ca="1" si="103"/>
        <v>SJS</v>
      </c>
    </row>
    <row r="591" spans="2:8" x14ac:dyDescent="0.25">
      <c r="B591" s="49" t="str">
        <f ca="1">IF(LEN(C580)&gt;0,   IF(ROW(B591)-ROW(C580)-1&lt;=$L$1/2,INDIRECT(CONCATENATE("Teams!F",CELL("contents",INDEX(MatchOrdering!$A$4:$CD$33,ROW(B591)-ROW(C580)-1,MATCH(C580,MatchOrdering!$A$3:$CD$3,0))))),""),"")</f>
        <v>VAN</v>
      </c>
      <c r="C591" s="53" t="str">
        <f ca="1">IF(LEN(C580)&gt;0,   IF(LEN(B591) &gt;0,CONCATENATE(B591," vs ",D591),""),"")</f>
        <v>VAN vs FLA</v>
      </c>
      <c r="D591" s="49" t="str">
        <f ca="1">IF(LEN(C580)&gt;0,   IF(ROW(D591)-ROW(C580)-1&lt;=$L$1/2,INDIRECT(CONCATENATE("Teams!F",E591)),""),"")</f>
        <v>FLA</v>
      </c>
      <c r="E591" s="6">
        <f ca="1">IF(LEN(C580)&gt;0,   IF(ROW(E591)-ROW(C580)-1&lt;=$L$1/2,INDIRECT(CONCATENATE("MatchOrdering!A",CHAR(96+C580-26),($L$1 + 1) - (ROW(E591)-ROW(C580)-1) + 3)),""),"")</f>
        <v>18</v>
      </c>
      <c r="F591" s="60">
        <f t="shared" ca="1" si="102"/>
        <v>1</v>
      </c>
      <c r="G591" s="61">
        <f t="shared" ca="1" si="101"/>
        <v>4</v>
      </c>
      <c r="H591" s="49" t="str">
        <f t="shared" ca="1" si="103"/>
        <v>FLA</v>
      </c>
    </row>
    <row r="592" spans="2:8" x14ac:dyDescent="0.25">
      <c r="B592" s="49" t="str">
        <f ca="1">IF(LEN(C580)&gt;0,   IF(ROW(B592)-ROW(C580)-1&lt;=$L$1/2,INDIRECT(CONCATENATE("Teams!F",CELL("contents",INDEX(MatchOrdering!$A$4:$CD$33,ROW(B592)-ROW(C580)-1,MATCH(C580,MatchOrdering!$A$3:$CD$3,0))))),""),"")</f>
        <v>CHI</v>
      </c>
      <c r="C592" s="53" t="str">
        <f ca="1">IF(LEN(C580)&gt;0,   IF(LEN(B592) &gt;0,CONCATENATE(B592," vs ",D592),""),"")</f>
        <v>CHI vs DET</v>
      </c>
      <c r="D592" s="49" t="str">
        <f ca="1">IF(LEN(C580)&gt;0,   IF(ROW(D592)-ROW(C580)-1&lt;=$L$1/2,INDIRECT(CONCATENATE("Teams!F",E592)),""),"")</f>
        <v>DET</v>
      </c>
      <c r="E592" s="6">
        <f ca="1">IF(LEN(C580)&gt;0,   IF(ROW(E592)-ROW(C580)-1&lt;=$L$1/2,INDIRECT(CONCATENATE("MatchOrdering!A",CHAR(96+C580-26),($L$1 + 1) - (ROW(E592)-ROW(C580)-1) + 3)),""),"")</f>
        <v>17</v>
      </c>
      <c r="F592" s="60">
        <f t="shared" ca="1" si="102"/>
        <v>1</v>
      </c>
      <c r="G592" s="61">
        <f t="shared" ca="1" si="101"/>
        <v>4</v>
      </c>
      <c r="H592" s="49" t="str">
        <f t="shared" ca="1" si="103"/>
        <v>DET</v>
      </c>
    </row>
    <row r="593" spans="2:8" x14ac:dyDescent="0.25">
      <c r="B593" s="49" t="str">
        <f ca="1">IF(LEN(C580)&gt;0,   IF(ROW(B593)-ROW(C580)-1&lt;=$L$1/2,INDIRECT(CONCATENATE("Teams!F",CELL("contents",INDEX(MatchOrdering!$A$4:$CD$33,ROW(B593)-ROW(C580)-1,MATCH(C580,MatchOrdering!$A$3:$CD$3,0))))),""),"")</f>
        <v>COL</v>
      </c>
      <c r="C593" s="53" t="str">
        <f ca="1">IF(LEN(C580)&gt;0,   IF(LEN(B593) &gt;0,CONCATENATE(B593," vs ",D593),""),"")</f>
        <v>COL vs BUF</v>
      </c>
      <c r="D593" s="49" t="str">
        <f ca="1">IF(LEN(C580)&gt;0,   IF(ROW(D593)-ROW(C580)-1&lt;=$L$1/2,INDIRECT(CONCATENATE("Teams!F",E593)),""),"")</f>
        <v>BUF</v>
      </c>
      <c r="E593" s="6">
        <f ca="1">IF(LEN(C580)&gt;0,   IF(ROW(E593)-ROW(C580)-1&lt;=$L$1/2,INDIRECT(CONCATENATE("MatchOrdering!A",CHAR(96+C580-26),($L$1 + 1) - (ROW(E593)-ROW(C580)-1) + 3)),""),"")</f>
        <v>16</v>
      </c>
      <c r="F593" s="60">
        <f t="shared" ca="1" si="102"/>
        <v>0</v>
      </c>
      <c r="G593" s="61">
        <f t="shared" ca="1" si="101"/>
        <v>0</v>
      </c>
      <c r="H593" s="49" t="str">
        <f t="shared" ca="1" si="103"/>
        <v>*TIE*</v>
      </c>
    </row>
    <row r="594" spans="2:8" x14ac:dyDescent="0.25">
      <c r="B594" s="49" t="str">
        <f ca="1">IF(LEN(C580)&gt;0,   IF(ROW(B594)-ROW(C580)-1&lt;=$L$1/2,INDIRECT(CONCATENATE("Teams!F",CELL("contents",INDEX(MatchOrdering!$A$4:$CD$33,ROW(B594)-ROW(C580)-1,MATCH(C580,MatchOrdering!$A$3:$CD$3,0))))),""),"")</f>
        <v>DAL</v>
      </c>
      <c r="C594" s="53" t="str">
        <f ca="1">IF(LEN(C580)&gt;0,   IF(LEN(B594) &gt;0,CONCATENATE(B594," vs ",D594),""),"")</f>
        <v>DAL vs BOS</v>
      </c>
      <c r="D594" s="49" t="str">
        <f ca="1">IF(LEN(C580)&gt;0,   IF(ROW(D594)-ROW(C580)-1&lt;=$L$1/2,INDIRECT(CONCATENATE("Teams!F",E594)),""),"")</f>
        <v>BOS</v>
      </c>
      <c r="E594" s="6">
        <f ca="1">IF(LEN(C580)&gt;0,   IF(ROW(E594)-ROW(C580)-1&lt;=$L$1/2,INDIRECT(CONCATENATE("MatchOrdering!A",CHAR(96+C580-26),($L$1 + 1) - (ROW(E594)-ROW(C580)-1) + 3)),""),"")</f>
        <v>15</v>
      </c>
      <c r="F594" s="60">
        <f t="shared" ca="1" si="102"/>
        <v>6</v>
      </c>
      <c r="G594" s="61">
        <f t="shared" ca="1" si="101"/>
        <v>0</v>
      </c>
      <c r="H594" s="49" t="str">
        <f t="shared" ca="1" si="103"/>
        <v>DAL</v>
      </c>
    </row>
    <row r="595" spans="2:8" x14ac:dyDescent="0.25">
      <c r="B595" s="49" t="str">
        <f ca="1">IF(LEN(C580)&gt;0,   IF(ROW(B595)-ROW(C580)-1&lt;=$L$1/2,INDIRECT(CONCATENATE("Teams!F",CELL("contents",INDEX(MatchOrdering!$A$4:$CD$33,ROW(B595)-ROW(C580)-1,MATCH(C580,MatchOrdering!$A$3:$CD$3,0))))),""),"")</f>
        <v>MIN</v>
      </c>
      <c r="C595" s="53" t="str">
        <f ca="1">IF(LEN(C580)&gt;0,   IF(LEN(B595) &gt;0,CONCATENATE(B595," vs ",D595),""),"")</f>
        <v>MIN vs WIN</v>
      </c>
      <c r="D595" s="49" t="str">
        <f ca="1">IF(LEN(C580)&gt;0,   IF(ROW(D595)-ROW(C580)-1&lt;=$L$1/2,INDIRECT(CONCATENATE("Teams!F",E595)),""),"")</f>
        <v>WIN</v>
      </c>
      <c r="E595" s="6">
        <f ca="1">IF(LEN(C580)&gt;0,   IF(ROW(E595)-ROW(C580)-1&lt;=$L$1/2,INDIRECT(CONCATENATE("MatchOrdering!A",CHAR(96+C580-26),($L$1 + 1) - (ROW(E595)-ROW(C580)-1) + 3)),""),"")</f>
        <v>14</v>
      </c>
      <c r="F595" s="60">
        <f t="shared" ca="1" si="102"/>
        <v>6</v>
      </c>
      <c r="G595" s="61">
        <f t="shared" ca="1" si="101"/>
        <v>1</v>
      </c>
      <c r="H595" s="49" t="str">
        <f t="shared" ca="1" si="103"/>
        <v>MIN</v>
      </c>
    </row>
    <row r="596" spans="2:8" ht="15.75" thickBot="1" x14ac:dyDescent="0.3">
      <c r="B596" s="49" t="str">
        <f ca="1">IF(LEN(C580)&gt;0,   IF(ROW(B596)-ROW(C580)-1&lt;=$L$1/2,INDIRECT(CONCATENATE("Teams!F",CELL("contents",INDEX(MatchOrdering!$A$4:$CD$33,ROW(B596)-ROW(C580)-1,MATCH(C580,MatchOrdering!$A$3:$CD$3,0))))),""),"")</f>
        <v>NAS</v>
      </c>
      <c r="C596" s="53" t="str">
        <f ca="1">IF(LEN(C580)&gt;0,   IF(LEN(B596) &gt;0,CONCATENATE(B596," vs ",D596),""),"")</f>
        <v>NAS vs STL</v>
      </c>
      <c r="D596" s="49" t="str">
        <f ca="1">IF(LEN(C580)&gt;0,   IF(ROW(D596)-ROW(C580)-1&lt;=$L$1/2,INDIRECT(CONCATENATE("Teams!F",E596)),""),"")</f>
        <v>STL</v>
      </c>
      <c r="E596" s="6">
        <f ca="1">IF(LEN(C580)&gt;0,   IF(ROW(E596)-ROW(C580)-1&lt;=$L$1/2,INDIRECT(CONCATENATE("MatchOrdering!A",CHAR(96+C580-26),($L$1 + 1) - (ROW(E596)-ROW(C580)-1) + 3)),""),"")</f>
        <v>13</v>
      </c>
      <c r="F596" s="62">
        <f t="shared" ca="1" si="102"/>
        <v>6</v>
      </c>
      <c r="G596" s="63">
        <f t="shared" ca="1" si="101"/>
        <v>4</v>
      </c>
      <c r="H596" s="49" t="str">
        <f t="shared" ca="1" si="103"/>
        <v>NAS</v>
      </c>
    </row>
    <row r="598" spans="2:8" ht="18.75" x14ac:dyDescent="0.3">
      <c r="C598" s="51">
        <f>IF(LEN(C580)&lt;1,"",IF(C580+1 &lt; $L$2,C580+1,""))</f>
        <v>34</v>
      </c>
      <c r="D598" s="50"/>
      <c r="E598" s="50"/>
      <c r="F598" s="65" t="str">
        <f>IF(LEN(C598)&gt;0,"Scores","")</f>
        <v>Scores</v>
      </c>
      <c r="G598" s="65"/>
      <c r="H598" s="6"/>
    </row>
    <row r="599" spans="2:8" ht="16.5" thickBot="1" x14ac:dyDescent="0.3">
      <c r="B599" s="48" t="str">
        <f>IF(LEN(C598)&gt;0,"-","")</f>
        <v>-</v>
      </c>
      <c r="C599" s="52" t="str">
        <f>IF(LEN(C598)&gt;0,"Away          -          Home","")</f>
        <v>Away          -          Home</v>
      </c>
      <c r="D599" s="48" t="str">
        <f>IF(LEN(C598)&gt;0,"-","")</f>
        <v>-</v>
      </c>
      <c r="E599" s="6" t="str">
        <f>IF(LEN(C598)&gt;0,"-","")</f>
        <v>-</v>
      </c>
      <c r="F599" s="48" t="str">
        <f>IF(LEN(F598)&gt;0,"H","")</f>
        <v>H</v>
      </c>
      <c r="G599" s="48" t="str">
        <f>IF(LEN(F598)&gt;0,"A","")</f>
        <v>A</v>
      </c>
      <c r="H599" s="49" t="s">
        <v>267</v>
      </c>
    </row>
    <row r="600" spans="2:8" x14ac:dyDescent="0.25">
      <c r="B600" s="49" t="str">
        <f ca="1">IF(LEN(C598)&gt;0,   IF(ROW(B600)-ROW(C598)-1&lt;=$L$1/2,INDIRECT(CONCATENATE("Teams!F",CELL("contents",INDEX(MatchOrdering!$A$4:$CD$33,ROW(B600)-ROW(C598)-1,MATCH(C598,MatchOrdering!$A$3:$CD$3,0))))),""),"")</f>
        <v>ANA</v>
      </c>
      <c r="C600" s="53" t="str">
        <f ca="1">IF(LEN(C598)&gt;0,   IF(LEN(B600) &gt;0,CONCATENATE(B600," vs ",D600),""),"")</f>
        <v>ANA vs NYI</v>
      </c>
      <c r="D600" s="49" t="str">
        <f ca="1">IF(LEN(C598)&gt;0,   IF(ROW(D600)-ROW(C598)-1&lt;=$L$1/2,INDIRECT(CONCATENATE("Teams!F",E600)),""),"")</f>
        <v>NYI</v>
      </c>
      <c r="E600" s="6">
        <f ca="1">IF(LEN(C598)&gt;0,   IF(ROW(E600)-ROW(C598)-1&lt;=$L$1/2,INDIRECT(CONCATENATE("MatchOrdering!A",CHAR(96+C598-26),($L$1 + 1) - (ROW(E600)-ROW(C598)-1) + 3)),""),"")</f>
        <v>26</v>
      </c>
      <c r="F600" s="58">
        <f ca="1">ROUNDDOWN(RANDBETWEEN(0,6),0)</f>
        <v>2</v>
      </c>
      <c r="G600" s="59">
        <f t="shared" ref="G600:G614" ca="1" si="104">ROUNDDOWN(RANDBETWEEN(0,6),0)</f>
        <v>3</v>
      </c>
      <c r="H600" s="49" t="str">
        <f ca="1">IF(OR(B600 = "BYESLOT",D600 = "BYESLOT"),"BYE", IF(AND(LEN(F600)&gt;0,LEN(G600)&gt;0),IF(F600=G600,"*TIE*",IF(F600&gt;G600,B600,D600)),""))</f>
        <v>NYI</v>
      </c>
    </row>
    <row r="601" spans="2:8" x14ac:dyDescent="0.25">
      <c r="B601" s="49" t="str">
        <f ca="1">IF(LEN(C598)&gt;0,   IF(ROW(B601)-ROW(C598)-1&lt;=$L$1/2,INDIRECT(CONCATENATE("Teams!F",CELL("contents",INDEX(MatchOrdering!$A$4:$CD$33,ROW(B601)-ROW(C598)-1,MATCH(C598,MatchOrdering!$A$3:$CD$3,0))))),""),"")</f>
        <v>NYR</v>
      </c>
      <c r="C601" s="53" t="str">
        <f ca="1">IF(LEN(C598)&gt;0,   IF(LEN(B601) &gt;0,CONCATENATE(B601," vs ",D601),""),"")</f>
        <v>NYR vs NJD</v>
      </c>
      <c r="D601" s="49" t="str">
        <f ca="1">IF(LEN(C598)&gt;0,   IF(ROW(D601)-ROW(C598)-1&lt;=$L$1/2,INDIRECT(CONCATENATE("Teams!F",E601)),""),"")</f>
        <v>NJD</v>
      </c>
      <c r="E601" s="6">
        <f ca="1">IF(LEN(C598)&gt;0,   IF(ROW(E601)-ROW(C598)-1&lt;=$L$1/2,INDIRECT(CONCATENATE("MatchOrdering!A",CHAR(96+C598-26),($L$1 + 1) - (ROW(E601)-ROW(C598)-1) + 3)),""),"")</f>
        <v>25</v>
      </c>
      <c r="F601" s="60">
        <f t="shared" ref="F601:F614" ca="1" si="105">ROUNDDOWN(RANDBETWEEN(0,6),0)</f>
        <v>3</v>
      </c>
      <c r="G601" s="61">
        <f t="shared" ca="1" si="104"/>
        <v>3</v>
      </c>
      <c r="H601" s="49" t="str">
        <f t="shared" ref="H601:H614" ca="1" si="106">IF(OR(B601 = "BYESLOT",D601 = "BYESLOT"),"BYE", IF(AND(LEN(F601)&gt;0,LEN(G601)&gt;0),IF(F601=G601,"*TIE*",IF(F601&gt;G601,B601,D601)),""))</f>
        <v>*TIE*</v>
      </c>
    </row>
    <row r="602" spans="2:8" x14ac:dyDescent="0.25">
      <c r="B602" s="49" t="str">
        <f ca="1">IF(LEN(C598)&gt;0,   IF(ROW(B602)-ROW(C598)-1&lt;=$L$1/2,INDIRECT(CONCATENATE("Teams!F",CELL("contents",INDEX(MatchOrdering!$A$4:$CD$33,ROW(B602)-ROW(C598)-1,MATCH(C598,MatchOrdering!$A$3:$CD$3,0))))),""),"")</f>
        <v>PHI</v>
      </c>
      <c r="C602" s="53" t="str">
        <f ca="1">IF(LEN(C598)&gt;0,   IF(LEN(B602) &gt;0,CONCATENATE(B602," vs ",D602),""),"")</f>
        <v>PHI vs CBJ</v>
      </c>
      <c r="D602" s="49" t="str">
        <f ca="1">IF(LEN(C598)&gt;0,   IF(ROW(D602)-ROW(C598)-1&lt;=$L$1/2,INDIRECT(CONCATENATE("Teams!F",E602)),""),"")</f>
        <v>CBJ</v>
      </c>
      <c r="E602" s="6">
        <f ca="1">IF(LEN(C598)&gt;0,   IF(ROW(E602)-ROW(C598)-1&lt;=$L$1/2,INDIRECT(CONCATENATE("MatchOrdering!A",CHAR(96+C598-26),($L$1 + 1) - (ROW(E602)-ROW(C598)-1) + 3)),""),"")</f>
        <v>24</v>
      </c>
      <c r="F602" s="60">
        <f t="shared" ca="1" si="105"/>
        <v>4</v>
      </c>
      <c r="G602" s="61">
        <f t="shared" ca="1" si="104"/>
        <v>6</v>
      </c>
      <c r="H602" s="49" t="str">
        <f t="shared" ca="1" si="106"/>
        <v>CBJ</v>
      </c>
    </row>
    <row r="603" spans="2:8" x14ac:dyDescent="0.25">
      <c r="B603" s="49" t="str">
        <f ca="1">IF(LEN(C598)&gt;0,   IF(ROW(B603)-ROW(C598)-1&lt;=$L$1/2,INDIRECT(CONCATENATE("Teams!F",CELL("contents",INDEX(MatchOrdering!$A$4:$CD$33,ROW(B603)-ROW(C598)-1,MATCH(C598,MatchOrdering!$A$3:$CD$3,0))))),""),"")</f>
        <v>PIT</v>
      </c>
      <c r="C603" s="53" t="str">
        <f ca="1">IF(LEN(C598)&gt;0,   IF(LEN(B603) &gt;0,CONCATENATE(B603," vs ",D603),""),"")</f>
        <v>PIT vs CAR</v>
      </c>
      <c r="D603" s="49" t="str">
        <f ca="1">IF(LEN(C598)&gt;0,   IF(ROW(D603)-ROW(C598)-1&lt;=$L$1/2,INDIRECT(CONCATENATE("Teams!F",E603)),""),"")</f>
        <v>CAR</v>
      </c>
      <c r="E603" s="6">
        <f ca="1">IF(LEN(C598)&gt;0,   IF(ROW(E603)-ROW(C598)-1&lt;=$L$1/2,INDIRECT(CONCATENATE("MatchOrdering!A",CHAR(96+C598-26),($L$1 + 1) - (ROW(E603)-ROW(C598)-1) + 3)),""),"")</f>
        <v>23</v>
      </c>
      <c r="F603" s="60">
        <f t="shared" ca="1" si="105"/>
        <v>2</v>
      </c>
      <c r="G603" s="61">
        <f t="shared" ca="1" si="104"/>
        <v>4</v>
      </c>
      <c r="H603" s="49" t="str">
        <f t="shared" ca="1" si="106"/>
        <v>CAR</v>
      </c>
    </row>
    <row r="604" spans="2:8" x14ac:dyDescent="0.25">
      <c r="B604" s="49" t="str">
        <f ca="1">IF(LEN(C598)&gt;0,   IF(ROW(B604)-ROW(C598)-1&lt;=$L$1/2,INDIRECT(CONCATENATE("Teams!F",CELL("contents",INDEX(MatchOrdering!$A$4:$CD$33,ROW(B604)-ROW(C598)-1,MATCH(C598,MatchOrdering!$A$3:$CD$3,0))))),""),"")</f>
        <v>WAS</v>
      </c>
      <c r="C604" s="53" t="str">
        <f ca="1">IF(LEN(C598)&gt;0,   IF(LEN(B604) &gt;0,CONCATENATE(B604," vs ",D604),""),"")</f>
        <v>WAS vs TOR</v>
      </c>
      <c r="D604" s="49" t="str">
        <f ca="1">IF(LEN(C598)&gt;0,   IF(ROW(D604)-ROW(C598)-1&lt;=$L$1/2,INDIRECT(CONCATENATE("Teams!F",E604)),""),"")</f>
        <v>TOR</v>
      </c>
      <c r="E604" s="6">
        <f ca="1">IF(LEN(C598)&gt;0,   IF(ROW(E604)-ROW(C598)-1&lt;=$L$1/2,INDIRECT(CONCATENATE("MatchOrdering!A",CHAR(96+C598-26),($L$1 + 1) - (ROW(E604)-ROW(C598)-1) + 3)),""),"")</f>
        <v>22</v>
      </c>
      <c r="F604" s="60">
        <f t="shared" ca="1" si="105"/>
        <v>4</v>
      </c>
      <c r="G604" s="61">
        <f t="shared" ca="1" si="104"/>
        <v>1</v>
      </c>
      <c r="H604" s="49" t="str">
        <f t="shared" ca="1" si="106"/>
        <v>WAS</v>
      </c>
    </row>
    <row r="605" spans="2:8" x14ac:dyDescent="0.25">
      <c r="B605" s="49" t="str">
        <f ca="1">IF(LEN(C598)&gt;0,   IF(ROW(B605)-ROW(C598)-1&lt;=$L$1/2,INDIRECT(CONCATENATE("Teams!F",CELL("contents",INDEX(MatchOrdering!$A$4:$CD$33,ROW(B605)-ROW(C598)-1,MATCH(C598,MatchOrdering!$A$3:$CD$3,0))))),""),"")</f>
        <v>CGY</v>
      </c>
      <c r="C605" s="53" t="str">
        <f ca="1">IF(LEN(C598)&gt;0,   IF(LEN(B605) &gt;0,CONCATENATE(B605," vs ",D605),""),"")</f>
        <v>CGY vs TB</v>
      </c>
      <c r="D605" s="49" t="str">
        <f ca="1">IF(LEN(C598)&gt;0,   IF(ROW(D605)-ROW(C598)-1&lt;=$L$1/2,INDIRECT(CONCATENATE("Teams!F",E605)),""),"")</f>
        <v>TB</v>
      </c>
      <c r="E605" s="6">
        <f ca="1">IF(LEN(C598)&gt;0,   IF(ROW(E605)-ROW(C598)-1&lt;=$L$1/2,INDIRECT(CONCATENATE("MatchOrdering!A",CHAR(96+C598-26),($L$1 + 1) - (ROW(E605)-ROW(C598)-1) + 3)),""),"")</f>
        <v>21</v>
      </c>
      <c r="F605" s="60">
        <f t="shared" ca="1" si="105"/>
        <v>6</v>
      </c>
      <c r="G605" s="61">
        <f t="shared" ca="1" si="104"/>
        <v>4</v>
      </c>
      <c r="H605" s="49" t="str">
        <f t="shared" ca="1" si="106"/>
        <v>CGY</v>
      </c>
    </row>
    <row r="606" spans="2:8" x14ac:dyDescent="0.25">
      <c r="B606" s="49" t="str">
        <f ca="1">IF(LEN(C598)&gt;0,   IF(ROW(B606)-ROW(C598)-1&lt;=$L$1/2,INDIRECT(CONCATENATE("Teams!F",CELL("contents",INDEX(MatchOrdering!$A$4:$CD$33,ROW(B606)-ROW(C598)-1,MATCH(C598,MatchOrdering!$A$3:$CD$3,0))))),""),"")</f>
        <v>EDM</v>
      </c>
      <c r="C606" s="53" t="str">
        <f ca="1">IF(LEN(C598)&gt;0,   IF(LEN(B606) &gt;0,CONCATENATE(B606," vs ",D606),""),"")</f>
        <v>EDM vs OTT</v>
      </c>
      <c r="D606" s="49" t="str">
        <f ca="1">IF(LEN(C598)&gt;0,   IF(ROW(D606)-ROW(C598)-1&lt;=$L$1/2,INDIRECT(CONCATENATE("Teams!F",E606)),""),"")</f>
        <v>OTT</v>
      </c>
      <c r="E606" s="6">
        <f ca="1">IF(LEN(C598)&gt;0,   IF(ROW(E606)-ROW(C598)-1&lt;=$L$1/2,INDIRECT(CONCATENATE("MatchOrdering!A",CHAR(96+C598-26),($L$1 + 1) - (ROW(E606)-ROW(C598)-1) + 3)),""),"")</f>
        <v>20</v>
      </c>
      <c r="F606" s="60">
        <f t="shared" ca="1" si="105"/>
        <v>3</v>
      </c>
      <c r="G606" s="61">
        <f t="shared" ca="1" si="104"/>
        <v>1</v>
      </c>
      <c r="H606" s="49" t="str">
        <f t="shared" ca="1" si="106"/>
        <v>EDM</v>
      </c>
    </row>
    <row r="607" spans="2:8" x14ac:dyDescent="0.25">
      <c r="B607" s="49" t="str">
        <f ca="1">IF(LEN(C598)&gt;0,   IF(ROW(B607)-ROW(C598)-1&lt;=$L$1/2,INDIRECT(CONCATENATE("Teams!F",CELL("contents",INDEX(MatchOrdering!$A$4:$CD$33,ROW(B607)-ROW(C598)-1,MATCH(C598,MatchOrdering!$A$3:$CD$3,0))))),""),"")</f>
        <v>LAK</v>
      </c>
      <c r="C607" s="53" t="str">
        <f ca="1">IF(LEN(C598)&gt;0,   IF(LEN(B607) &gt;0,CONCATENATE(B607," vs ",D607),""),"")</f>
        <v>LAK vs MON</v>
      </c>
      <c r="D607" s="49" t="str">
        <f ca="1">IF(LEN(C598)&gt;0,   IF(ROW(D607)-ROW(C598)-1&lt;=$L$1/2,INDIRECT(CONCATENATE("Teams!F",E607)),""),"")</f>
        <v>MON</v>
      </c>
      <c r="E607" s="6">
        <f ca="1">IF(LEN(C598)&gt;0,   IF(ROW(E607)-ROW(C598)-1&lt;=$L$1/2,INDIRECT(CONCATENATE("MatchOrdering!A",CHAR(96+C598-26),($L$1 + 1) - (ROW(E607)-ROW(C598)-1) + 3)),""),"")</f>
        <v>19</v>
      </c>
      <c r="F607" s="60">
        <f t="shared" ca="1" si="105"/>
        <v>1</v>
      </c>
      <c r="G607" s="61">
        <f t="shared" ca="1" si="104"/>
        <v>6</v>
      </c>
      <c r="H607" s="49" t="str">
        <f t="shared" ca="1" si="106"/>
        <v>MON</v>
      </c>
    </row>
    <row r="608" spans="2:8" x14ac:dyDescent="0.25">
      <c r="B608" s="49" t="str">
        <f ca="1">IF(LEN(C598)&gt;0,   IF(ROW(B608)-ROW(C598)-1&lt;=$L$1/2,INDIRECT(CONCATENATE("Teams!F",CELL("contents",INDEX(MatchOrdering!$A$4:$CD$33,ROW(B608)-ROW(C598)-1,MATCH(C598,MatchOrdering!$A$3:$CD$3,0))))),""),"")</f>
        <v>ARI</v>
      </c>
      <c r="C608" s="53" t="str">
        <f ca="1">IF(LEN(C598)&gt;0,   IF(LEN(B608) &gt;0,CONCATENATE(B608," vs ",D608),""),"")</f>
        <v>ARI vs FLA</v>
      </c>
      <c r="D608" s="49" t="str">
        <f ca="1">IF(LEN(C598)&gt;0,   IF(ROW(D608)-ROW(C598)-1&lt;=$L$1/2,INDIRECT(CONCATENATE("Teams!F",E608)),""),"")</f>
        <v>FLA</v>
      </c>
      <c r="E608" s="6">
        <f ca="1">IF(LEN(C598)&gt;0,   IF(ROW(E608)-ROW(C598)-1&lt;=$L$1/2,INDIRECT(CONCATENATE("MatchOrdering!A",CHAR(96+C598-26),($L$1 + 1) - (ROW(E608)-ROW(C598)-1) + 3)),""),"")</f>
        <v>18</v>
      </c>
      <c r="F608" s="60">
        <f t="shared" ca="1" si="105"/>
        <v>1</v>
      </c>
      <c r="G608" s="61">
        <f t="shared" ca="1" si="104"/>
        <v>1</v>
      </c>
      <c r="H608" s="49" t="str">
        <f t="shared" ca="1" si="106"/>
        <v>*TIE*</v>
      </c>
    </row>
    <row r="609" spans="2:8" x14ac:dyDescent="0.25">
      <c r="B609" s="49" t="str">
        <f ca="1">IF(LEN(C598)&gt;0,   IF(ROW(B609)-ROW(C598)-1&lt;=$L$1/2,INDIRECT(CONCATENATE("Teams!F",CELL("contents",INDEX(MatchOrdering!$A$4:$CD$33,ROW(B609)-ROW(C598)-1,MATCH(C598,MatchOrdering!$A$3:$CD$3,0))))),""),"")</f>
        <v>SJS</v>
      </c>
      <c r="C609" s="53" t="str">
        <f ca="1">IF(LEN(C598)&gt;0,   IF(LEN(B609) &gt;0,CONCATENATE(B609," vs ",D609),""),"")</f>
        <v>SJS vs DET</v>
      </c>
      <c r="D609" s="49" t="str">
        <f ca="1">IF(LEN(C598)&gt;0,   IF(ROW(D609)-ROW(C598)-1&lt;=$L$1/2,INDIRECT(CONCATENATE("Teams!F",E609)),""),"")</f>
        <v>DET</v>
      </c>
      <c r="E609" s="6">
        <f ca="1">IF(LEN(C598)&gt;0,   IF(ROW(E609)-ROW(C598)-1&lt;=$L$1/2,INDIRECT(CONCATENATE("MatchOrdering!A",CHAR(96+C598-26),($L$1 + 1) - (ROW(E609)-ROW(C598)-1) + 3)),""),"")</f>
        <v>17</v>
      </c>
      <c r="F609" s="60">
        <f t="shared" ca="1" si="105"/>
        <v>4</v>
      </c>
      <c r="G609" s="61">
        <f t="shared" ca="1" si="104"/>
        <v>5</v>
      </c>
      <c r="H609" s="49" t="str">
        <f t="shared" ca="1" si="106"/>
        <v>DET</v>
      </c>
    </row>
    <row r="610" spans="2:8" x14ac:dyDescent="0.25">
      <c r="B610" s="49" t="str">
        <f ca="1">IF(LEN(C598)&gt;0,   IF(ROW(B610)-ROW(C598)-1&lt;=$L$1/2,INDIRECT(CONCATENATE("Teams!F",CELL("contents",INDEX(MatchOrdering!$A$4:$CD$33,ROW(B610)-ROW(C598)-1,MATCH(C598,MatchOrdering!$A$3:$CD$3,0))))),""),"")</f>
        <v>VAN</v>
      </c>
      <c r="C610" s="53" t="str">
        <f ca="1">IF(LEN(C598)&gt;0,   IF(LEN(B610) &gt;0,CONCATENATE(B610," vs ",D610),""),"")</f>
        <v>VAN vs BUF</v>
      </c>
      <c r="D610" s="49" t="str">
        <f ca="1">IF(LEN(C598)&gt;0,   IF(ROW(D610)-ROW(C598)-1&lt;=$L$1/2,INDIRECT(CONCATENATE("Teams!F",E610)),""),"")</f>
        <v>BUF</v>
      </c>
      <c r="E610" s="6">
        <f ca="1">IF(LEN(C598)&gt;0,   IF(ROW(E610)-ROW(C598)-1&lt;=$L$1/2,INDIRECT(CONCATENATE("MatchOrdering!A",CHAR(96+C598-26),($L$1 + 1) - (ROW(E610)-ROW(C598)-1) + 3)),""),"")</f>
        <v>16</v>
      </c>
      <c r="F610" s="60">
        <f t="shared" ca="1" si="105"/>
        <v>2</v>
      </c>
      <c r="G610" s="61">
        <f t="shared" ca="1" si="104"/>
        <v>6</v>
      </c>
      <c r="H610" s="49" t="str">
        <f t="shared" ca="1" si="106"/>
        <v>BUF</v>
      </c>
    </row>
    <row r="611" spans="2:8" x14ac:dyDescent="0.25">
      <c r="B611" s="49" t="str">
        <f ca="1">IF(LEN(C598)&gt;0,   IF(ROW(B611)-ROW(C598)-1&lt;=$L$1/2,INDIRECT(CONCATENATE("Teams!F",CELL("contents",INDEX(MatchOrdering!$A$4:$CD$33,ROW(B611)-ROW(C598)-1,MATCH(C598,MatchOrdering!$A$3:$CD$3,0))))),""),"")</f>
        <v>CHI</v>
      </c>
      <c r="C611" s="53" t="str">
        <f ca="1">IF(LEN(C598)&gt;0,   IF(LEN(B611) &gt;0,CONCATENATE(B611," vs ",D611),""),"")</f>
        <v>CHI vs BOS</v>
      </c>
      <c r="D611" s="49" t="str">
        <f ca="1">IF(LEN(C598)&gt;0,   IF(ROW(D611)-ROW(C598)-1&lt;=$L$1/2,INDIRECT(CONCATENATE("Teams!F",E611)),""),"")</f>
        <v>BOS</v>
      </c>
      <c r="E611" s="6">
        <f ca="1">IF(LEN(C598)&gt;0,   IF(ROW(E611)-ROW(C598)-1&lt;=$L$1/2,INDIRECT(CONCATENATE("MatchOrdering!A",CHAR(96+C598-26),($L$1 + 1) - (ROW(E611)-ROW(C598)-1) + 3)),""),"")</f>
        <v>15</v>
      </c>
      <c r="F611" s="60">
        <f t="shared" ca="1" si="105"/>
        <v>0</v>
      </c>
      <c r="G611" s="61">
        <f t="shared" ca="1" si="104"/>
        <v>5</v>
      </c>
      <c r="H611" s="49" t="str">
        <f t="shared" ca="1" si="106"/>
        <v>BOS</v>
      </c>
    </row>
    <row r="612" spans="2:8" x14ac:dyDescent="0.25">
      <c r="B612" s="49" t="str">
        <f ca="1">IF(LEN(C598)&gt;0,   IF(ROW(B612)-ROW(C598)-1&lt;=$L$1/2,INDIRECT(CONCATENATE("Teams!F",CELL("contents",INDEX(MatchOrdering!$A$4:$CD$33,ROW(B612)-ROW(C598)-1,MATCH(C598,MatchOrdering!$A$3:$CD$3,0))))),""),"")</f>
        <v>COL</v>
      </c>
      <c r="C612" s="53" t="str">
        <f ca="1">IF(LEN(C598)&gt;0,   IF(LEN(B612) &gt;0,CONCATENATE(B612," vs ",D612),""),"")</f>
        <v>COL vs WIN</v>
      </c>
      <c r="D612" s="49" t="str">
        <f ca="1">IF(LEN(C598)&gt;0,   IF(ROW(D612)-ROW(C598)-1&lt;=$L$1/2,INDIRECT(CONCATENATE("Teams!F",E612)),""),"")</f>
        <v>WIN</v>
      </c>
      <c r="E612" s="6">
        <f ca="1">IF(LEN(C598)&gt;0,   IF(ROW(E612)-ROW(C598)-1&lt;=$L$1/2,INDIRECT(CONCATENATE("MatchOrdering!A",CHAR(96+C598-26),($L$1 + 1) - (ROW(E612)-ROW(C598)-1) + 3)),""),"")</f>
        <v>14</v>
      </c>
      <c r="F612" s="60">
        <f t="shared" ca="1" si="105"/>
        <v>4</v>
      </c>
      <c r="G612" s="61">
        <f t="shared" ca="1" si="104"/>
        <v>1</v>
      </c>
      <c r="H612" s="49" t="str">
        <f t="shared" ca="1" si="106"/>
        <v>COL</v>
      </c>
    </row>
    <row r="613" spans="2:8" x14ac:dyDescent="0.25">
      <c r="B613" s="49" t="str">
        <f ca="1">IF(LEN(C598)&gt;0,   IF(ROW(B613)-ROW(C598)-1&lt;=$L$1/2,INDIRECT(CONCATENATE("Teams!F",CELL("contents",INDEX(MatchOrdering!$A$4:$CD$33,ROW(B613)-ROW(C598)-1,MATCH(C598,MatchOrdering!$A$3:$CD$3,0))))),""),"")</f>
        <v>DAL</v>
      </c>
      <c r="C613" s="53" t="str">
        <f ca="1">IF(LEN(C598)&gt;0,   IF(LEN(B613) &gt;0,CONCATENATE(B613," vs ",D613),""),"")</f>
        <v>DAL vs STL</v>
      </c>
      <c r="D613" s="49" t="str">
        <f ca="1">IF(LEN(C598)&gt;0,   IF(ROW(D613)-ROW(C598)-1&lt;=$L$1/2,INDIRECT(CONCATENATE("Teams!F",E613)),""),"")</f>
        <v>STL</v>
      </c>
      <c r="E613" s="6">
        <f ca="1">IF(LEN(C598)&gt;0,   IF(ROW(E613)-ROW(C598)-1&lt;=$L$1/2,INDIRECT(CONCATENATE("MatchOrdering!A",CHAR(96+C598-26),($L$1 + 1) - (ROW(E613)-ROW(C598)-1) + 3)),""),"")</f>
        <v>13</v>
      </c>
      <c r="F613" s="60">
        <f t="shared" ca="1" si="105"/>
        <v>6</v>
      </c>
      <c r="G613" s="61">
        <f t="shared" ca="1" si="104"/>
        <v>0</v>
      </c>
      <c r="H613" s="49" t="str">
        <f t="shared" ca="1" si="106"/>
        <v>DAL</v>
      </c>
    </row>
    <row r="614" spans="2:8" ht="15.75" thickBot="1" x14ac:dyDescent="0.3">
      <c r="B614" s="49" t="str">
        <f ca="1">IF(LEN(C598)&gt;0,   IF(ROW(B614)-ROW(C598)-1&lt;=$L$1/2,INDIRECT(CONCATENATE("Teams!F",CELL("contents",INDEX(MatchOrdering!$A$4:$CD$33,ROW(B614)-ROW(C598)-1,MATCH(C598,MatchOrdering!$A$3:$CD$3,0))))),""),"")</f>
        <v>MIN</v>
      </c>
      <c r="C614" s="53" t="str">
        <f ca="1">IF(LEN(C598)&gt;0,   IF(LEN(B614) &gt;0,CONCATENATE(B614," vs ",D614),""),"")</f>
        <v>MIN vs NAS</v>
      </c>
      <c r="D614" s="49" t="str">
        <f ca="1">IF(LEN(C598)&gt;0,   IF(ROW(D614)-ROW(C598)-1&lt;=$L$1/2,INDIRECT(CONCATENATE("Teams!F",E614)),""),"")</f>
        <v>NAS</v>
      </c>
      <c r="E614" s="6">
        <f ca="1">IF(LEN(C598)&gt;0,   IF(ROW(E614)-ROW(C598)-1&lt;=$L$1/2,INDIRECT(CONCATENATE("MatchOrdering!A",CHAR(96+C598-26),($L$1 + 1) - (ROW(E614)-ROW(C598)-1) + 3)),""),"")</f>
        <v>12</v>
      </c>
      <c r="F614" s="62">
        <f t="shared" ca="1" si="105"/>
        <v>4</v>
      </c>
      <c r="G614" s="63">
        <f t="shared" ca="1" si="104"/>
        <v>5</v>
      </c>
      <c r="H614" s="49" t="str">
        <f t="shared" ca="1" si="106"/>
        <v>NAS</v>
      </c>
    </row>
    <row r="616" spans="2:8" ht="18.75" x14ac:dyDescent="0.3">
      <c r="C616" s="51">
        <f>IF(LEN(C598)&lt;1,"",IF(C598+1 &lt; $L$2,C598+1,""))</f>
        <v>35</v>
      </c>
      <c r="D616" s="50"/>
      <c r="E616" s="50"/>
      <c r="F616" s="65" t="str">
        <f>IF(LEN(C616)&gt;0,"Scores","")</f>
        <v>Scores</v>
      </c>
      <c r="G616" s="65"/>
      <c r="H616" s="6"/>
    </row>
    <row r="617" spans="2:8" ht="16.5" thickBot="1" x14ac:dyDescent="0.3">
      <c r="B617" s="48" t="str">
        <f>IF(LEN(C616)&gt;0,"-","")</f>
        <v>-</v>
      </c>
      <c r="C617" s="52" t="str">
        <f>IF(LEN(C616)&gt;0,"Away          -          Home","")</f>
        <v>Away          -          Home</v>
      </c>
      <c r="D617" s="48" t="str">
        <f>IF(LEN(C616)&gt;0,"-","")</f>
        <v>-</v>
      </c>
      <c r="E617" s="6" t="str">
        <f>IF(LEN(C616)&gt;0,"-","")</f>
        <v>-</v>
      </c>
      <c r="F617" s="48" t="str">
        <f>IF(LEN(F616)&gt;0,"H","")</f>
        <v>H</v>
      </c>
      <c r="G617" s="48" t="str">
        <f>IF(LEN(F616)&gt;0,"A","")</f>
        <v>A</v>
      </c>
      <c r="H617" s="49" t="s">
        <v>267</v>
      </c>
    </row>
    <row r="618" spans="2:8" x14ac:dyDescent="0.25">
      <c r="B618" s="49" t="str">
        <f ca="1">IF(LEN(C616)&gt;0,   IF(ROW(B618)-ROW(C616)-1&lt;=$L$1/2,INDIRECT(CONCATENATE("Teams!F",CELL("contents",INDEX(MatchOrdering!$A$4:$CD$33,ROW(B618)-ROW(C616)-1,MATCH(C616,MatchOrdering!$A$3:$CD$3,0))))),""),"")</f>
        <v>ANA</v>
      </c>
      <c r="C618" s="53" t="str">
        <f ca="1">IF(LEN(C616)&gt;0,   IF(LEN(B618) &gt;0,CONCATENATE(B618," vs ",D618),""),"")</f>
        <v>ANA vs NJD</v>
      </c>
      <c r="D618" s="49" t="str">
        <f ca="1">IF(LEN(C616)&gt;0,   IF(ROW(D618)-ROW(C616)-1&lt;=$L$1/2,INDIRECT(CONCATENATE("Teams!F",E618)),""),"")</f>
        <v>NJD</v>
      </c>
      <c r="E618" s="6">
        <f ca="1">IF(LEN(C616)&gt;0,   IF(ROW(E618)-ROW(C616)-1&lt;=$L$1/2,INDIRECT(CONCATENATE("MatchOrdering!A",CHAR(96+C616-26),($L$1 + 1) - (ROW(E618)-ROW(C616)-1) + 3)),""),"")</f>
        <v>25</v>
      </c>
      <c r="F618" s="58">
        <f ca="1">ROUNDDOWN(RANDBETWEEN(0,6),0)</f>
        <v>0</v>
      </c>
      <c r="G618" s="59">
        <f t="shared" ref="G618:G632" ca="1" si="107">ROUNDDOWN(RANDBETWEEN(0,6),0)</f>
        <v>5</v>
      </c>
      <c r="H618" s="49" t="str">
        <f ca="1">IF(OR(B618 = "BYESLOT",D618 = "BYESLOT"),"BYE", IF(AND(LEN(F618)&gt;0,LEN(G618)&gt;0),IF(F618=G618,"*TIE*",IF(F618&gt;G618,B618,D618)),""))</f>
        <v>NJD</v>
      </c>
    </row>
    <row r="619" spans="2:8" x14ac:dyDescent="0.25">
      <c r="B619" s="49" t="str">
        <f ca="1">IF(LEN(C616)&gt;0,   IF(ROW(B619)-ROW(C616)-1&lt;=$L$1/2,INDIRECT(CONCATENATE("Teams!F",CELL("contents",INDEX(MatchOrdering!$A$4:$CD$33,ROW(B619)-ROW(C616)-1,MATCH(C616,MatchOrdering!$A$3:$CD$3,0))))),""),"")</f>
        <v>NYI</v>
      </c>
      <c r="C619" s="53" t="str">
        <f ca="1">IF(LEN(C616)&gt;0,   IF(LEN(B619) &gt;0,CONCATENATE(B619," vs ",D619),""),"")</f>
        <v>NYI vs CBJ</v>
      </c>
      <c r="D619" s="49" t="str">
        <f ca="1">IF(LEN(C616)&gt;0,   IF(ROW(D619)-ROW(C616)-1&lt;=$L$1/2,INDIRECT(CONCATENATE("Teams!F",E619)),""),"")</f>
        <v>CBJ</v>
      </c>
      <c r="E619" s="6">
        <f ca="1">IF(LEN(C616)&gt;0,   IF(ROW(E619)-ROW(C616)-1&lt;=$L$1/2,INDIRECT(CONCATENATE("MatchOrdering!A",CHAR(96+C616-26),($L$1 + 1) - (ROW(E619)-ROW(C616)-1) + 3)),""),"")</f>
        <v>24</v>
      </c>
      <c r="F619" s="60">
        <f t="shared" ref="F619:F632" ca="1" si="108">ROUNDDOWN(RANDBETWEEN(0,6),0)</f>
        <v>4</v>
      </c>
      <c r="G619" s="61">
        <f t="shared" ca="1" si="107"/>
        <v>6</v>
      </c>
      <c r="H619" s="49" t="str">
        <f t="shared" ref="H619:H632" ca="1" si="109">IF(OR(B619 = "BYESLOT",D619 = "BYESLOT"),"BYE", IF(AND(LEN(F619)&gt;0,LEN(G619)&gt;0),IF(F619=G619,"*TIE*",IF(F619&gt;G619,B619,D619)),""))</f>
        <v>CBJ</v>
      </c>
    </row>
    <row r="620" spans="2:8" x14ac:dyDescent="0.25">
      <c r="B620" s="49" t="str">
        <f ca="1">IF(LEN(C616)&gt;0,   IF(ROW(B620)-ROW(C616)-1&lt;=$L$1/2,INDIRECT(CONCATENATE("Teams!F",CELL("contents",INDEX(MatchOrdering!$A$4:$CD$33,ROW(B620)-ROW(C616)-1,MATCH(C616,MatchOrdering!$A$3:$CD$3,0))))),""),"")</f>
        <v>NYR</v>
      </c>
      <c r="C620" s="53" t="str">
        <f ca="1">IF(LEN(C616)&gt;0,   IF(LEN(B620) &gt;0,CONCATENATE(B620," vs ",D620),""),"")</f>
        <v>NYR vs CAR</v>
      </c>
      <c r="D620" s="49" t="str">
        <f ca="1">IF(LEN(C616)&gt;0,   IF(ROW(D620)-ROW(C616)-1&lt;=$L$1/2,INDIRECT(CONCATENATE("Teams!F",E620)),""),"")</f>
        <v>CAR</v>
      </c>
      <c r="E620" s="6">
        <f ca="1">IF(LEN(C616)&gt;0,   IF(ROW(E620)-ROW(C616)-1&lt;=$L$1/2,INDIRECT(CONCATENATE("MatchOrdering!A",CHAR(96+C616-26),($L$1 + 1) - (ROW(E620)-ROW(C616)-1) + 3)),""),"")</f>
        <v>23</v>
      </c>
      <c r="F620" s="60">
        <f t="shared" ca="1" si="108"/>
        <v>4</v>
      </c>
      <c r="G620" s="61">
        <f t="shared" ca="1" si="107"/>
        <v>2</v>
      </c>
      <c r="H620" s="49" t="str">
        <f t="shared" ca="1" si="109"/>
        <v>NYR</v>
      </c>
    </row>
    <row r="621" spans="2:8" x14ac:dyDescent="0.25">
      <c r="B621" s="49" t="str">
        <f ca="1">IF(LEN(C616)&gt;0,   IF(ROW(B621)-ROW(C616)-1&lt;=$L$1/2,INDIRECT(CONCATENATE("Teams!F",CELL("contents",INDEX(MatchOrdering!$A$4:$CD$33,ROW(B621)-ROW(C616)-1,MATCH(C616,MatchOrdering!$A$3:$CD$3,0))))),""),"")</f>
        <v>PHI</v>
      </c>
      <c r="C621" s="53" t="str">
        <f ca="1">IF(LEN(C616)&gt;0,   IF(LEN(B621) &gt;0,CONCATENATE(B621," vs ",D621),""),"")</f>
        <v>PHI vs TOR</v>
      </c>
      <c r="D621" s="49" t="str">
        <f ca="1">IF(LEN(C616)&gt;0,   IF(ROW(D621)-ROW(C616)-1&lt;=$L$1/2,INDIRECT(CONCATENATE("Teams!F",E621)),""),"")</f>
        <v>TOR</v>
      </c>
      <c r="E621" s="6">
        <f ca="1">IF(LEN(C616)&gt;0,   IF(ROW(E621)-ROW(C616)-1&lt;=$L$1/2,INDIRECT(CONCATENATE("MatchOrdering!A",CHAR(96+C616-26),($L$1 + 1) - (ROW(E621)-ROW(C616)-1) + 3)),""),"")</f>
        <v>22</v>
      </c>
      <c r="F621" s="60">
        <f t="shared" ca="1" si="108"/>
        <v>5</v>
      </c>
      <c r="G621" s="61">
        <f t="shared" ca="1" si="107"/>
        <v>6</v>
      </c>
      <c r="H621" s="49" t="str">
        <f t="shared" ca="1" si="109"/>
        <v>TOR</v>
      </c>
    </row>
    <row r="622" spans="2:8" x14ac:dyDescent="0.25">
      <c r="B622" s="49" t="str">
        <f ca="1">IF(LEN(C616)&gt;0,   IF(ROW(B622)-ROW(C616)-1&lt;=$L$1/2,INDIRECT(CONCATENATE("Teams!F",CELL("contents",INDEX(MatchOrdering!$A$4:$CD$33,ROW(B622)-ROW(C616)-1,MATCH(C616,MatchOrdering!$A$3:$CD$3,0))))),""),"")</f>
        <v>PIT</v>
      </c>
      <c r="C622" s="53" t="str">
        <f ca="1">IF(LEN(C616)&gt;0,   IF(LEN(B622) &gt;0,CONCATENATE(B622," vs ",D622),""),"")</f>
        <v>PIT vs TB</v>
      </c>
      <c r="D622" s="49" t="str">
        <f ca="1">IF(LEN(C616)&gt;0,   IF(ROW(D622)-ROW(C616)-1&lt;=$L$1/2,INDIRECT(CONCATENATE("Teams!F",E622)),""),"")</f>
        <v>TB</v>
      </c>
      <c r="E622" s="6">
        <f ca="1">IF(LEN(C616)&gt;0,   IF(ROW(E622)-ROW(C616)-1&lt;=$L$1/2,INDIRECT(CONCATENATE("MatchOrdering!A",CHAR(96+C616-26),($L$1 + 1) - (ROW(E622)-ROW(C616)-1) + 3)),""),"")</f>
        <v>21</v>
      </c>
      <c r="F622" s="60">
        <f t="shared" ca="1" si="108"/>
        <v>1</v>
      </c>
      <c r="G622" s="61">
        <f t="shared" ca="1" si="107"/>
        <v>3</v>
      </c>
      <c r="H622" s="49" t="str">
        <f t="shared" ca="1" si="109"/>
        <v>TB</v>
      </c>
    </row>
    <row r="623" spans="2:8" x14ac:dyDescent="0.25">
      <c r="B623" s="49" t="str">
        <f ca="1">IF(LEN(C616)&gt;0,   IF(ROW(B623)-ROW(C616)-1&lt;=$L$1/2,INDIRECT(CONCATENATE("Teams!F",CELL("contents",INDEX(MatchOrdering!$A$4:$CD$33,ROW(B623)-ROW(C616)-1,MATCH(C616,MatchOrdering!$A$3:$CD$3,0))))),""),"")</f>
        <v>WAS</v>
      </c>
      <c r="C623" s="53" t="str">
        <f ca="1">IF(LEN(C616)&gt;0,   IF(LEN(B623) &gt;0,CONCATENATE(B623," vs ",D623),""),"")</f>
        <v>WAS vs OTT</v>
      </c>
      <c r="D623" s="49" t="str">
        <f ca="1">IF(LEN(C616)&gt;0,   IF(ROW(D623)-ROW(C616)-1&lt;=$L$1/2,INDIRECT(CONCATENATE("Teams!F",E623)),""),"")</f>
        <v>OTT</v>
      </c>
      <c r="E623" s="6">
        <f ca="1">IF(LEN(C616)&gt;0,   IF(ROW(E623)-ROW(C616)-1&lt;=$L$1/2,INDIRECT(CONCATENATE("MatchOrdering!A",CHAR(96+C616-26),($L$1 + 1) - (ROW(E623)-ROW(C616)-1) + 3)),""),"")</f>
        <v>20</v>
      </c>
      <c r="F623" s="60">
        <f t="shared" ca="1" si="108"/>
        <v>4</v>
      </c>
      <c r="G623" s="61">
        <f t="shared" ca="1" si="107"/>
        <v>1</v>
      </c>
      <c r="H623" s="49" t="str">
        <f t="shared" ca="1" si="109"/>
        <v>WAS</v>
      </c>
    </row>
    <row r="624" spans="2:8" x14ac:dyDescent="0.25">
      <c r="B624" s="49" t="str">
        <f ca="1">IF(LEN(C616)&gt;0,   IF(ROW(B624)-ROW(C616)-1&lt;=$L$1/2,INDIRECT(CONCATENATE("Teams!F",CELL("contents",INDEX(MatchOrdering!$A$4:$CD$33,ROW(B624)-ROW(C616)-1,MATCH(C616,MatchOrdering!$A$3:$CD$3,0))))),""),"")</f>
        <v>CGY</v>
      </c>
      <c r="C624" s="53" t="str">
        <f ca="1">IF(LEN(C616)&gt;0,   IF(LEN(B624) &gt;0,CONCATENATE(B624," vs ",D624),""),"")</f>
        <v>CGY vs MON</v>
      </c>
      <c r="D624" s="49" t="str">
        <f ca="1">IF(LEN(C616)&gt;0,   IF(ROW(D624)-ROW(C616)-1&lt;=$L$1/2,INDIRECT(CONCATENATE("Teams!F",E624)),""),"")</f>
        <v>MON</v>
      </c>
      <c r="E624" s="6">
        <f ca="1">IF(LEN(C616)&gt;0,   IF(ROW(E624)-ROW(C616)-1&lt;=$L$1/2,INDIRECT(CONCATENATE("MatchOrdering!A",CHAR(96+C616-26),($L$1 + 1) - (ROW(E624)-ROW(C616)-1) + 3)),""),"")</f>
        <v>19</v>
      </c>
      <c r="F624" s="60">
        <f t="shared" ca="1" si="108"/>
        <v>5</v>
      </c>
      <c r="G624" s="61">
        <f t="shared" ca="1" si="107"/>
        <v>2</v>
      </c>
      <c r="H624" s="49" t="str">
        <f t="shared" ca="1" si="109"/>
        <v>CGY</v>
      </c>
    </row>
    <row r="625" spans="2:8" x14ac:dyDescent="0.25">
      <c r="B625" s="49" t="str">
        <f ca="1">IF(LEN(C616)&gt;0,   IF(ROW(B625)-ROW(C616)-1&lt;=$L$1/2,INDIRECT(CONCATENATE("Teams!F",CELL("contents",INDEX(MatchOrdering!$A$4:$CD$33,ROW(B625)-ROW(C616)-1,MATCH(C616,MatchOrdering!$A$3:$CD$3,0))))),""),"")</f>
        <v>EDM</v>
      </c>
      <c r="C625" s="53" t="str">
        <f ca="1">IF(LEN(C616)&gt;0,   IF(LEN(B625) &gt;0,CONCATENATE(B625," vs ",D625),""),"")</f>
        <v>EDM vs FLA</v>
      </c>
      <c r="D625" s="49" t="str">
        <f ca="1">IF(LEN(C616)&gt;0,   IF(ROW(D625)-ROW(C616)-1&lt;=$L$1/2,INDIRECT(CONCATENATE("Teams!F",E625)),""),"")</f>
        <v>FLA</v>
      </c>
      <c r="E625" s="6">
        <f ca="1">IF(LEN(C616)&gt;0,   IF(ROW(E625)-ROW(C616)-1&lt;=$L$1/2,INDIRECT(CONCATENATE("MatchOrdering!A",CHAR(96+C616-26),($L$1 + 1) - (ROW(E625)-ROW(C616)-1) + 3)),""),"")</f>
        <v>18</v>
      </c>
      <c r="F625" s="60">
        <f t="shared" ca="1" si="108"/>
        <v>2</v>
      </c>
      <c r="G625" s="61">
        <f t="shared" ca="1" si="107"/>
        <v>6</v>
      </c>
      <c r="H625" s="49" t="str">
        <f t="shared" ca="1" si="109"/>
        <v>FLA</v>
      </c>
    </row>
    <row r="626" spans="2:8" x14ac:dyDescent="0.25">
      <c r="B626" s="49" t="str">
        <f ca="1">IF(LEN(C616)&gt;0,   IF(ROW(B626)-ROW(C616)-1&lt;=$L$1/2,INDIRECT(CONCATENATE("Teams!F",CELL("contents",INDEX(MatchOrdering!$A$4:$CD$33,ROW(B626)-ROW(C616)-1,MATCH(C616,MatchOrdering!$A$3:$CD$3,0))))),""),"")</f>
        <v>LAK</v>
      </c>
      <c r="C626" s="53" t="str">
        <f ca="1">IF(LEN(C616)&gt;0,   IF(LEN(B626) &gt;0,CONCATENATE(B626," vs ",D626),""),"")</f>
        <v>LAK vs DET</v>
      </c>
      <c r="D626" s="49" t="str">
        <f ca="1">IF(LEN(C616)&gt;0,   IF(ROW(D626)-ROW(C616)-1&lt;=$L$1/2,INDIRECT(CONCATENATE("Teams!F",E626)),""),"")</f>
        <v>DET</v>
      </c>
      <c r="E626" s="6">
        <f ca="1">IF(LEN(C616)&gt;0,   IF(ROW(E626)-ROW(C616)-1&lt;=$L$1/2,INDIRECT(CONCATENATE("MatchOrdering!A",CHAR(96+C616-26),($L$1 + 1) - (ROW(E626)-ROW(C616)-1) + 3)),""),"")</f>
        <v>17</v>
      </c>
      <c r="F626" s="60">
        <f t="shared" ca="1" si="108"/>
        <v>3</v>
      </c>
      <c r="G626" s="61">
        <f t="shared" ca="1" si="107"/>
        <v>0</v>
      </c>
      <c r="H626" s="49" t="str">
        <f t="shared" ca="1" si="109"/>
        <v>LAK</v>
      </c>
    </row>
    <row r="627" spans="2:8" x14ac:dyDescent="0.25">
      <c r="B627" s="49" t="str">
        <f ca="1">IF(LEN(C616)&gt;0,   IF(ROW(B627)-ROW(C616)-1&lt;=$L$1/2,INDIRECT(CONCATENATE("Teams!F",CELL("contents",INDEX(MatchOrdering!$A$4:$CD$33,ROW(B627)-ROW(C616)-1,MATCH(C616,MatchOrdering!$A$3:$CD$3,0))))),""),"")</f>
        <v>ARI</v>
      </c>
      <c r="C627" s="53" t="str">
        <f ca="1">IF(LEN(C616)&gt;0,   IF(LEN(B627) &gt;0,CONCATENATE(B627," vs ",D627),""),"")</f>
        <v>ARI vs BUF</v>
      </c>
      <c r="D627" s="49" t="str">
        <f ca="1">IF(LEN(C616)&gt;0,   IF(ROW(D627)-ROW(C616)-1&lt;=$L$1/2,INDIRECT(CONCATENATE("Teams!F",E627)),""),"")</f>
        <v>BUF</v>
      </c>
      <c r="E627" s="6">
        <f ca="1">IF(LEN(C616)&gt;0,   IF(ROW(E627)-ROW(C616)-1&lt;=$L$1/2,INDIRECT(CONCATENATE("MatchOrdering!A",CHAR(96+C616-26),($L$1 + 1) - (ROW(E627)-ROW(C616)-1) + 3)),""),"")</f>
        <v>16</v>
      </c>
      <c r="F627" s="60">
        <f t="shared" ca="1" si="108"/>
        <v>6</v>
      </c>
      <c r="G627" s="61">
        <f t="shared" ca="1" si="107"/>
        <v>5</v>
      </c>
      <c r="H627" s="49" t="str">
        <f t="shared" ca="1" si="109"/>
        <v>ARI</v>
      </c>
    </row>
    <row r="628" spans="2:8" x14ac:dyDescent="0.25">
      <c r="B628" s="49" t="str">
        <f ca="1">IF(LEN(C616)&gt;0,   IF(ROW(B628)-ROW(C616)-1&lt;=$L$1/2,INDIRECT(CONCATENATE("Teams!F",CELL("contents",INDEX(MatchOrdering!$A$4:$CD$33,ROW(B628)-ROW(C616)-1,MATCH(C616,MatchOrdering!$A$3:$CD$3,0))))),""),"")</f>
        <v>SJS</v>
      </c>
      <c r="C628" s="53" t="str">
        <f ca="1">IF(LEN(C616)&gt;0,   IF(LEN(B628) &gt;0,CONCATENATE(B628," vs ",D628),""),"")</f>
        <v>SJS vs BOS</v>
      </c>
      <c r="D628" s="49" t="str">
        <f ca="1">IF(LEN(C616)&gt;0,   IF(ROW(D628)-ROW(C616)-1&lt;=$L$1/2,INDIRECT(CONCATENATE("Teams!F",E628)),""),"")</f>
        <v>BOS</v>
      </c>
      <c r="E628" s="6">
        <f ca="1">IF(LEN(C616)&gt;0,   IF(ROW(E628)-ROW(C616)-1&lt;=$L$1/2,INDIRECT(CONCATENATE("MatchOrdering!A",CHAR(96+C616-26),($L$1 + 1) - (ROW(E628)-ROW(C616)-1) + 3)),""),"")</f>
        <v>15</v>
      </c>
      <c r="F628" s="60">
        <f t="shared" ca="1" si="108"/>
        <v>2</v>
      </c>
      <c r="G628" s="61">
        <f t="shared" ca="1" si="107"/>
        <v>0</v>
      </c>
      <c r="H628" s="49" t="str">
        <f t="shared" ca="1" si="109"/>
        <v>SJS</v>
      </c>
    </row>
    <row r="629" spans="2:8" x14ac:dyDescent="0.25">
      <c r="B629" s="49" t="str">
        <f ca="1">IF(LEN(C616)&gt;0,   IF(ROW(B629)-ROW(C616)-1&lt;=$L$1/2,INDIRECT(CONCATENATE("Teams!F",CELL("contents",INDEX(MatchOrdering!$A$4:$CD$33,ROW(B629)-ROW(C616)-1,MATCH(C616,MatchOrdering!$A$3:$CD$3,0))))),""),"")</f>
        <v>VAN</v>
      </c>
      <c r="C629" s="53" t="str">
        <f ca="1">IF(LEN(C616)&gt;0,   IF(LEN(B629) &gt;0,CONCATENATE(B629," vs ",D629),""),"")</f>
        <v>VAN vs WIN</v>
      </c>
      <c r="D629" s="49" t="str">
        <f ca="1">IF(LEN(C616)&gt;0,   IF(ROW(D629)-ROW(C616)-1&lt;=$L$1/2,INDIRECT(CONCATENATE("Teams!F",E629)),""),"")</f>
        <v>WIN</v>
      </c>
      <c r="E629" s="6">
        <f ca="1">IF(LEN(C616)&gt;0,   IF(ROW(E629)-ROW(C616)-1&lt;=$L$1/2,INDIRECT(CONCATENATE("MatchOrdering!A",CHAR(96+C616-26),($L$1 + 1) - (ROW(E629)-ROW(C616)-1) + 3)),""),"")</f>
        <v>14</v>
      </c>
      <c r="F629" s="60">
        <f t="shared" ca="1" si="108"/>
        <v>6</v>
      </c>
      <c r="G629" s="61">
        <f t="shared" ca="1" si="107"/>
        <v>1</v>
      </c>
      <c r="H629" s="49" t="str">
        <f t="shared" ca="1" si="109"/>
        <v>VAN</v>
      </c>
    </row>
    <row r="630" spans="2:8" x14ac:dyDescent="0.25">
      <c r="B630" s="49" t="str">
        <f ca="1">IF(LEN(C616)&gt;0,   IF(ROW(B630)-ROW(C616)-1&lt;=$L$1/2,INDIRECT(CONCATENATE("Teams!F",CELL("contents",INDEX(MatchOrdering!$A$4:$CD$33,ROW(B630)-ROW(C616)-1,MATCH(C616,MatchOrdering!$A$3:$CD$3,0))))),""),"")</f>
        <v>CHI</v>
      </c>
      <c r="C630" s="53" t="str">
        <f ca="1">IF(LEN(C616)&gt;0,   IF(LEN(B630) &gt;0,CONCATENATE(B630," vs ",D630),""),"")</f>
        <v>CHI vs STL</v>
      </c>
      <c r="D630" s="49" t="str">
        <f ca="1">IF(LEN(C616)&gt;0,   IF(ROW(D630)-ROW(C616)-1&lt;=$L$1/2,INDIRECT(CONCATENATE("Teams!F",E630)),""),"")</f>
        <v>STL</v>
      </c>
      <c r="E630" s="6">
        <f ca="1">IF(LEN(C616)&gt;0,   IF(ROW(E630)-ROW(C616)-1&lt;=$L$1/2,INDIRECT(CONCATENATE("MatchOrdering!A",CHAR(96+C616-26),($L$1 + 1) - (ROW(E630)-ROW(C616)-1) + 3)),""),"")</f>
        <v>13</v>
      </c>
      <c r="F630" s="60">
        <f t="shared" ca="1" si="108"/>
        <v>0</v>
      </c>
      <c r="G630" s="61">
        <f t="shared" ca="1" si="107"/>
        <v>6</v>
      </c>
      <c r="H630" s="49" t="str">
        <f t="shared" ca="1" si="109"/>
        <v>STL</v>
      </c>
    </row>
    <row r="631" spans="2:8" x14ac:dyDescent="0.25">
      <c r="B631" s="49" t="str">
        <f ca="1">IF(LEN(C616)&gt;0,   IF(ROW(B631)-ROW(C616)-1&lt;=$L$1/2,INDIRECT(CONCATENATE("Teams!F",CELL("contents",INDEX(MatchOrdering!$A$4:$CD$33,ROW(B631)-ROW(C616)-1,MATCH(C616,MatchOrdering!$A$3:$CD$3,0))))),""),"")</f>
        <v>COL</v>
      </c>
      <c r="C631" s="53" t="str">
        <f ca="1">IF(LEN(C616)&gt;0,   IF(LEN(B631) &gt;0,CONCATENATE(B631," vs ",D631),""),"")</f>
        <v>COL vs NAS</v>
      </c>
      <c r="D631" s="49" t="str">
        <f ca="1">IF(LEN(C616)&gt;0,   IF(ROW(D631)-ROW(C616)-1&lt;=$L$1/2,INDIRECT(CONCATENATE("Teams!F",E631)),""),"")</f>
        <v>NAS</v>
      </c>
      <c r="E631" s="6">
        <f ca="1">IF(LEN(C616)&gt;0,   IF(ROW(E631)-ROW(C616)-1&lt;=$L$1/2,INDIRECT(CONCATENATE("MatchOrdering!A",CHAR(96+C616-26),($L$1 + 1) - (ROW(E631)-ROW(C616)-1) + 3)),""),"")</f>
        <v>12</v>
      </c>
      <c r="F631" s="60">
        <f t="shared" ca="1" si="108"/>
        <v>0</v>
      </c>
      <c r="G631" s="61">
        <f t="shared" ca="1" si="107"/>
        <v>4</v>
      </c>
      <c r="H631" s="49" t="str">
        <f t="shared" ca="1" si="109"/>
        <v>NAS</v>
      </c>
    </row>
    <row r="632" spans="2:8" ht="15.75" thickBot="1" x14ac:dyDescent="0.3">
      <c r="B632" s="49" t="str">
        <f ca="1">IF(LEN(C616)&gt;0,   IF(ROW(B632)-ROW(C616)-1&lt;=$L$1/2,INDIRECT(CONCATENATE("Teams!F",CELL("contents",INDEX(MatchOrdering!$A$4:$CD$33,ROW(B632)-ROW(C616)-1,MATCH(C616,MatchOrdering!$A$3:$CD$3,0))))),""),"")</f>
        <v>DAL</v>
      </c>
      <c r="C632" s="53" t="str">
        <f ca="1">IF(LEN(C616)&gt;0,   IF(LEN(B632) &gt;0,CONCATENATE(B632," vs ",D632),""),"")</f>
        <v>DAL vs MIN</v>
      </c>
      <c r="D632" s="49" t="str">
        <f ca="1">IF(LEN(C616)&gt;0,   IF(ROW(D632)-ROW(C616)-1&lt;=$L$1/2,INDIRECT(CONCATENATE("Teams!F",E632)),""),"")</f>
        <v>MIN</v>
      </c>
      <c r="E632" s="6">
        <f ca="1">IF(LEN(C616)&gt;0,   IF(ROW(E632)-ROW(C616)-1&lt;=$L$1/2,INDIRECT(CONCATENATE("MatchOrdering!A",CHAR(96+C616-26),($L$1 + 1) - (ROW(E632)-ROW(C616)-1) + 3)),""),"")</f>
        <v>11</v>
      </c>
      <c r="F632" s="62">
        <f t="shared" ca="1" si="108"/>
        <v>1</v>
      </c>
      <c r="G632" s="63">
        <f t="shared" ca="1" si="107"/>
        <v>5</v>
      </c>
      <c r="H632" s="49" t="str">
        <f t="shared" ca="1" si="109"/>
        <v>MIN</v>
      </c>
    </row>
    <row r="634" spans="2:8" ht="18.75" x14ac:dyDescent="0.3">
      <c r="C634" s="51">
        <f>IF(LEN(C616)&lt;1,"",IF(C616+1 &lt; $L$2,C616+1,""))</f>
        <v>36</v>
      </c>
      <c r="D634" s="50"/>
      <c r="E634" s="50"/>
      <c r="F634" s="65" t="str">
        <f>IF(LEN(C634)&gt;0,"Scores","")</f>
        <v>Scores</v>
      </c>
      <c r="G634" s="65"/>
      <c r="H634" s="6"/>
    </row>
    <row r="635" spans="2:8" ht="16.5" thickBot="1" x14ac:dyDescent="0.3">
      <c r="B635" s="48" t="str">
        <f>IF(LEN(C634)&gt;0,"-","")</f>
        <v>-</v>
      </c>
      <c r="C635" s="52" t="str">
        <f>IF(LEN(C634)&gt;0,"Away          -          Home","")</f>
        <v>Away          -          Home</v>
      </c>
      <c r="D635" s="48" t="str">
        <f>IF(LEN(C634)&gt;0,"-","")</f>
        <v>-</v>
      </c>
      <c r="E635" s="6" t="str">
        <f>IF(LEN(C634)&gt;0,"-","")</f>
        <v>-</v>
      </c>
      <c r="F635" s="48" t="str">
        <f>IF(LEN(F634)&gt;0,"H","")</f>
        <v>H</v>
      </c>
      <c r="G635" s="48" t="str">
        <f>IF(LEN(F634)&gt;0,"A","")</f>
        <v>A</v>
      </c>
      <c r="H635" s="49" t="s">
        <v>267</v>
      </c>
    </row>
    <row r="636" spans="2:8" x14ac:dyDescent="0.25">
      <c r="B636" s="49" t="str">
        <f ca="1">IF(LEN(C634)&gt;0,   IF(ROW(B636)-ROW(C634)-1&lt;=$L$1/2,INDIRECT(CONCATENATE("Teams!F",CELL("contents",INDEX(MatchOrdering!$A$4:$CD$33,ROW(B636)-ROW(C634)-1,MATCH(C634,MatchOrdering!$A$3:$CD$3,0))))),""),"")</f>
        <v>ANA</v>
      </c>
      <c r="C636" s="53" t="str">
        <f ca="1">IF(LEN(C634)&gt;0,   IF(LEN(B636) &gt;0,CONCATENATE(B636," vs ",D636),""),"")</f>
        <v>ANA vs CBJ</v>
      </c>
      <c r="D636" s="49" t="str">
        <f ca="1">IF(LEN(C634)&gt;0,   IF(ROW(D636)-ROW(C634)-1&lt;=$L$1/2,INDIRECT(CONCATENATE("Teams!F",E636)),""),"")</f>
        <v>CBJ</v>
      </c>
      <c r="E636" s="6">
        <f ca="1">IF(LEN(C634)&gt;0,   IF(ROW(E636)-ROW(C634)-1&lt;=$L$1/2,INDIRECT(CONCATENATE("MatchOrdering!A",CHAR(96+C634-26),($L$1 + 1) - (ROW(E636)-ROW(C634)-1) + 3)),""),"")</f>
        <v>24</v>
      </c>
      <c r="F636" s="58">
        <f ca="1">ROUNDDOWN(RANDBETWEEN(0,6),0)</f>
        <v>1</v>
      </c>
      <c r="G636" s="59">
        <f t="shared" ref="G636:G650" ca="1" si="110">ROUNDDOWN(RANDBETWEEN(0,6),0)</f>
        <v>5</v>
      </c>
      <c r="H636" s="49" t="str">
        <f ca="1">IF(OR(B636 = "BYESLOT",D636 = "BYESLOT"),"BYE", IF(AND(LEN(F636)&gt;0,LEN(G636)&gt;0),IF(F636=G636,"*TIE*",IF(F636&gt;G636,B636,D636)),""))</f>
        <v>CBJ</v>
      </c>
    </row>
    <row r="637" spans="2:8" x14ac:dyDescent="0.25">
      <c r="B637" s="49" t="str">
        <f ca="1">IF(LEN(C634)&gt;0,   IF(ROW(B637)-ROW(C634)-1&lt;=$L$1/2,INDIRECT(CONCATENATE("Teams!F",CELL("contents",INDEX(MatchOrdering!$A$4:$CD$33,ROW(B637)-ROW(C634)-1,MATCH(C634,MatchOrdering!$A$3:$CD$3,0))))),""),"")</f>
        <v>NJD</v>
      </c>
      <c r="C637" s="53" t="str">
        <f ca="1">IF(LEN(C634)&gt;0,   IF(LEN(B637) &gt;0,CONCATENATE(B637," vs ",D637),""),"")</f>
        <v>NJD vs CAR</v>
      </c>
      <c r="D637" s="49" t="str">
        <f ca="1">IF(LEN(C634)&gt;0,   IF(ROW(D637)-ROW(C634)-1&lt;=$L$1/2,INDIRECT(CONCATENATE("Teams!F",E637)),""),"")</f>
        <v>CAR</v>
      </c>
      <c r="E637" s="6">
        <f ca="1">IF(LEN(C634)&gt;0,   IF(ROW(E637)-ROW(C634)-1&lt;=$L$1/2,INDIRECT(CONCATENATE("MatchOrdering!A",CHAR(96+C634-26),($L$1 + 1) - (ROW(E637)-ROW(C634)-1) + 3)),""),"")</f>
        <v>23</v>
      </c>
      <c r="F637" s="60">
        <f t="shared" ref="F637:F650" ca="1" si="111">ROUNDDOWN(RANDBETWEEN(0,6),0)</f>
        <v>6</v>
      </c>
      <c r="G637" s="61">
        <f t="shared" ca="1" si="110"/>
        <v>0</v>
      </c>
      <c r="H637" s="49" t="str">
        <f t="shared" ref="H637:H650" ca="1" si="112">IF(OR(B637 = "BYESLOT",D637 = "BYESLOT"),"BYE", IF(AND(LEN(F637)&gt;0,LEN(G637)&gt;0),IF(F637=G637,"*TIE*",IF(F637&gt;G637,B637,D637)),""))</f>
        <v>NJD</v>
      </c>
    </row>
    <row r="638" spans="2:8" x14ac:dyDescent="0.25">
      <c r="B638" s="49" t="str">
        <f ca="1">IF(LEN(C634)&gt;0,   IF(ROW(B638)-ROW(C634)-1&lt;=$L$1/2,INDIRECT(CONCATENATE("Teams!F",CELL("contents",INDEX(MatchOrdering!$A$4:$CD$33,ROW(B638)-ROW(C634)-1,MATCH(C634,MatchOrdering!$A$3:$CD$3,0))))),""),"")</f>
        <v>NYI</v>
      </c>
      <c r="C638" s="53" t="str">
        <f ca="1">IF(LEN(C634)&gt;0,   IF(LEN(B638) &gt;0,CONCATENATE(B638," vs ",D638),""),"")</f>
        <v>NYI vs TOR</v>
      </c>
      <c r="D638" s="49" t="str">
        <f ca="1">IF(LEN(C634)&gt;0,   IF(ROW(D638)-ROW(C634)-1&lt;=$L$1/2,INDIRECT(CONCATENATE("Teams!F",E638)),""),"")</f>
        <v>TOR</v>
      </c>
      <c r="E638" s="6">
        <f ca="1">IF(LEN(C634)&gt;0,   IF(ROW(E638)-ROW(C634)-1&lt;=$L$1/2,INDIRECT(CONCATENATE("MatchOrdering!A",CHAR(96+C634-26),($L$1 + 1) - (ROW(E638)-ROW(C634)-1) + 3)),""),"")</f>
        <v>22</v>
      </c>
      <c r="F638" s="60">
        <f t="shared" ca="1" si="111"/>
        <v>1</v>
      </c>
      <c r="G638" s="61">
        <f t="shared" ca="1" si="110"/>
        <v>4</v>
      </c>
      <c r="H638" s="49" t="str">
        <f t="shared" ca="1" si="112"/>
        <v>TOR</v>
      </c>
    </row>
    <row r="639" spans="2:8" x14ac:dyDescent="0.25">
      <c r="B639" s="49" t="str">
        <f ca="1">IF(LEN(C634)&gt;0,   IF(ROW(B639)-ROW(C634)-1&lt;=$L$1/2,INDIRECT(CONCATENATE("Teams!F",CELL("contents",INDEX(MatchOrdering!$A$4:$CD$33,ROW(B639)-ROW(C634)-1,MATCH(C634,MatchOrdering!$A$3:$CD$3,0))))),""),"")</f>
        <v>NYR</v>
      </c>
      <c r="C639" s="53" t="str">
        <f ca="1">IF(LEN(C634)&gt;0,   IF(LEN(B639) &gt;0,CONCATENATE(B639," vs ",D639),""),"")</f>
        <v>NYR vs TB</v>
      </c>
      <c r="D639" s="49" t="str">
        <f ca="1">IF(LEN(C634)&gt;0,   IF(ROW(D639)-ROW(C634)-1&lt;=$L$1/2,INDIRECT(CONCATENATE("Teams!F",E639)),""),"")</f>
        <v>TB</v>
      </c>
      <c r="E639" s="6">
        <f ca="1">IF(LEN(C634)&gt;0,   IF(ROW(E639)-ROW(C634)-1&lt;=$L$1/2,INDIRECT(CONCATENATE("MatchOrdering!A",CHAR(96+C634-26),($L$1 + 1) - (ROW(E639)-ROW(C634)-1) + 3)),""),"")</f>
        <v>21</v>
      </c>
      <c r="F639" s="60">
        <f t="shared" ca="1" si="111"/>
        <v>2</v>
      </c>
      <c r="G639" s="61">
        <f t="shared" ca="1" si="110"/>
        <v>6</v>
      </c>
      <c r="H639" s="49" t="str">
        <f t="shared" ca="1" si="112"/>
        <v>TB</v>
      </c>
    </row>
    <row r="640" spans="2:8" x14ac:dyDescent="0.25">
      <c r="B640" s="49" t="str">
        <f ca="1">IF(LEN(C634)&gt;0,   IF(ROW(B640)-ROW(C634)-1&lt;=$L$1/2,INDIRECT(CONCATENATE("Teams!F",CELL("contents",INDEX(MatchOrdering!$A$4:$CD$33,ROW(B640)-ROW(C634)-1,MATCH(C634,MatchOrdering!$A$3:$CD$3,0))))),""),"")</f>
        <v>PHI</v>
      </c>
      <c r="C640" s="53" t="str">
        <f ca="1">IF(LEN(C634)&gt;0,   IF(LEN(B640) &gt;0,CONCATENATE(B640," vs ",D640),""),"")</f>
        <v>PHI vs OTT</v>
      </c>
      <c r="D640" s="49" t="str">
        <f ca="1">IF(LEN(C634)&gt;0,   IF(ROW(D640)-ROW(C634)-1&lt;=$L$1/2,INDIRECT(CONCATENATE("Teams!F",E640)),""),"")</f>
        <v>OTT</v>
      </c>
      <c r="E640" s="6">
        <f ca="1">IF(LEN(C634)&gt;0,   IF(ROW(E640)-ROW(C634)-1&lt;=$L$1/2,INDIRECT(CONCATENATE("MatchOrdering!A",CHAR(96+C634-26),($L$1 + 1) - (ROW(E640)-ROW(C634)-1) + 3)),""),"")</f>
        <v>20</v>
      </c>
      <c r="F640" s="60">
        <f t="shared" ca="1" si="111"/>
        <v>0</v>
      </c>
      <c r="G640" s="61">
        <f t="shared" ca="1" si="110"/>
        <v>4</v>
      </c>
      <c r="H640" s="49" t="str">
        <f t="shared" ca="1" si="112"/>
        <v>OTT</v>
      </c>
    </row>
    <row r="641" spans="2:8" x14ac:dyDescent="0.25">
      <c r="B641" s="49" t="str">
        <f ca="1">IF(LEN(C634)&gt;0,   IF(ROW(B641)-ROW(C634)-1&lt;=$L$1/2,INDIRECT(CONCATENATE("Teams!F",CELL("contents",INDEX(MatchOrdering!$A$4:$CD$33,ROW(B641)-ROW(C634)-1,MATCH(C634,MatchOrdering!$A$3:$CD$3,0))))),""),"")</f>
        <v>PIT</v>
      </c>
      <c r="C641" s="53" t="str">
        <f ca="1">IF(LEN(C634)&gt;0,   IF(LEN(B641) &gt;0,CONCATENATE(B641," vs ",D641),""),"")</f>
        <v>PIT vs MON</v>
      </c>
      <c r="D641" s="49" t="str">
        <f ca="1">IF(LEN(C634)&gt;0,   IF(ROW(D641)-ROW(C634)-1&lt;=$L$1/2,INDIRECT(CONCATENATE("Teams!F",E641)),""),"")</f>
        <v>MON</v>
      </c>
      <c r="E641" s="6">
        <f ca="1">IF(LEN(C634)&gt;0,   IF(ROW(E641)-ROW(C634)-1&lt;=$L$1/2,INDIRECT(CONCATENATE("MatchOrdering!A",CHAR(96+C634-26),($L$1 + 1) - (ROW(E641)-ROW(C634)-1) + 3)),""),"")</f>
        <v>19</v>
      </c>
      <c r="F641" s="60">
        <f t="shared" ca="1" si="111"/>
        <v>2</v>
      </c>
      <c r="G641" s="61">
        <f t="shared" ca="1" si="110"/>
        <v>6</v>
      </c>
      <c r="H641" s="49" t="str">
        <f t="shared" ca="1" si="112"/>
        <v>MON</v>
      </c>
    </row>
    <row r="642" spans="2:8" x14ac:dyDescent="0.25">
      <c r="B642" s="49" t="str">
        <f ca="1">IF(LEN(C634)&gt;0,   IF(ROW(B642)-ROW(C634)-1&lt;=$L$1/2,INDIRECT(CONCATENATE("Teams!F",CELL("contents",INDEX(MatchOrdering!$A$4:$CD$33,ROW(B642)-ROW(C634)-1,MATCH(C634,MatchOrdering!$A$3:$CD$3,0))))),""),"")</f>
        <v>WAS</v>
      </c>
      <c r="C642" s="53" t="str">
        <f ca="1">IF(LEN(C634)&gt;0,   IF(LEN(B642) &gt;0,CONCATENATE(B642," vs ",D642),""),"")</f>
        <v>WAS vs FLA</v>
      </c>
      <c r="D642" s="49" t="str">
        <f ca="1">IF(LEN(C634)&gt;0,   IF(ROW(D642)-ROW(C634)-1&lt;=$L$1/2,INDIRECT(CONCATENATE("Teams!F",E642)),""),"")</f>
        <v>FLA</v>
      </c>
      <c r="E642" s="6">
        <f ca="1">IF(LEN(C634)&gt;0,   IF(ROW(E642)-ROW(C634)-1&lt;=$L$1/2,INDIRECT(CONCATENATE("MatchOrdering!A",CHAR(96+C634-26),($L$1 + 1) - (ROW(E642)-ROW(C634)-1) + 3)),""),"")</f>
        <v>18</v>
      </c>
      <c r="F642" s="60">
        <f t="shared" ca="1" si="111"/>
        <v>4</v>
      </c>
      <c r="G642" s="61">
        <f t="shared" ca="1" si="110"/>
        <v>3</v>
      </c>
      <c r="H642" s="49" t="str">
        <f t="shared" ca="1" si="112"/>
        <v>WAS</v>
      </c>
    </row>
    <row r="643" spans="2:8" x14ac:dyDescent="0.25">
      <c r="B643" s="49" t="str">
        <f ca="1">IF(LEN(C634)&gt;0,   IF(ROW(B643)-ROW(C634)-1&lt;=$L$1/2,INDIRECT(CONCATENATE("Teams!F",CELL("contents",INDEX(MatchOrdering!$A$4:$CD$33,ROW(B643)-ROW(C634)-1,MATCH(C634,MatchOrdering!$A$3:$CD$3,0))))),""),"")</f>
        <v>CGY</v>
      </c>
      <c r="C643" s="53" t="str">
        <f ca="1">IF(LEN(C634)&gt;0,   IF(LEN(B643) &gt;0,CONCATENATE(B643," vs ",D643),""),"")</f>
        <v>CGY vs DET</v>
      </c>
      <c r="D643" s="49" t="str">
        <f ca="1">IF(LEN(C634)&gt;0,   IF(ROW(D643)-ROW(C634)-1&lt;=$L$1/2,INDIRECT(CONCATENATE("Teams!F",E643)),""),"")</f>
        <v>DET</v>
      </c>
      <c r="E643" s="6">
        <f ca="1">IF(LEN(C634)&gt;0,   IF(ROW(E643)-ROW(C634)-1&lt;=$L$1/2,INDIRECT(CONCATENATE("MatchOrdering!A",CHAR(96+C634-26),($L$1 + 1) - (ROW(E643)-ROW(C634)-1) + 3)),""),"")</f>
        <v>17</v>
      </c>
      <c r="F643" s="60">
        <f t="shared" ca="1" si="111"/>
        <v>0</v>
      </c>
      <c r="G643" s="61">
        <f t="shared" ca="1" si="110"/>
        <v>6</v>
      </c>
      <c r="H643" s="49" t="str">
        <f t="shared" ca="1" si="112"/>
        <v>DET</v>
      </c>
    </row>
    <row r="644" spans="2:8" x14ac:dyDescent="0.25">
      <c r="B644" s="49" t="str">
        <f ca="1">IF(LEN(C634)&gt;0,   IF(ROW(B644)-ROW(C634)-1&lt;=$L$1/2,INDIRECT(CONCATENATE("Teams!F",CELL("contents",INDEX(MatchOrdering!$A$4:$CD$33,ROW(B644)-ROW(C634)-1,MATCH(C634,MatchOrdering!$A$3:$CD$3,0))))),""),"")</f>
        <v>EDM</v>
      </c>
      <c r="C644" s="53" t="str">
        <f ca="1">IF(LEN(C634)&gt;0,   IF(LEN(B644) &gt;0,CONCATENATE(B644," vs ",D644),""),"")</f>
        <v>EDM vs BUF</v>
      </c>
      <c r="D644" s="49" t="str">
        <f ca="1">IF(LEN(C634)&gt;0,   IF(ROW(D644)-ROW(C634)-1&lt;=$L$1/2,INDIRECT(CONCATENATE("Teams!F",E644)),""),"")</f>
        <v>BUF</v>
      </c>
      <c r="E644" s="6">
        <f ca="1">IF(LEN(C634)&gt;0,   IF(ROW(E644)-ROW(C634)-1&lt;=$L$1/2,INDIRECT(CONCATENATE("MatchOrdering!A",CHAR(96+C634-26),($L$1 + 1) - (ROW(E644)-ROW(C634)-1) + 3)),""),"")</f>
        <v>16</v>
      </c>
      <c r="F644" s="60">
        <f t="shared" ca="1" si="111"/>
        <v>0</v>
      </c>
      <c r="G644" s="61">
        <f t="shared" ca="1" si="110"/>
        <v>5</v>
      </c>
      <c r="H644" s="49" t="str">
        <f t="shared" ca="1" si="112"/>
        <v>BUF</v>
      </c>
    </row>
    <row r="645" spans="2:8" x14ac:dyDescent="0.25">
      <c r="B645" s="49" t="str">
        <f ca="1">IF(LEN(C634)&gt;0,   IF(ROW(B645)-ROW(C634)-1&lt;=$L$1/2,INDIRECT(CONCATENATE("Teams!F",CELL("contents",INDEX(MatchOrdering!$A$4:$CD$33,ROW(B645)-ROW(C634)-1,MATCH(C634,MatchOrdering!$A$3:$CD$3,0))))),""),"")</f>
        <v>LAK</v>
      </c>
      <c r="C645" s="53" t="str">
        <f ca="1">IF(LEN(C634)&gt;0,   IF(LEN(B645) &gt;0,CONCATENATE(B645," vs ",D645),""),"")</f>
        <v>LAK vs BOS</v>
      </c>
      <c r="D645" s="49" t="str">
        <f ca="1">IF(LEN(C634)&gt;0,   IF(ROW(D645)-ROW(C634)-1&lt;=$L$1/2,INDIRECT(CONCATENATE("Teams!F",E645)),""),"")</f>
        <v>BOS</v>
      </c>
      <c r="E645" s="6">
        <f ca="1">IF(LEN(C634)&gt;0,   IF(ROW(E645)-ROW(C634)-1&lt;=$L$1/2,INDIRECT(CONCATENATE("MatchOrdering!A",CHAR(96+C634-26),($L$1 + 1) - (ROW(E645)-ROW(C634)-1) + 3)),""),"")</f>
        <v>15</v>
      </c>
      <c r="F645" s="60">
        <f t="shared" ca="1" si="111"/>
        <v>3</v>
      </c>
      <c r="G645" s="61">
        <f t="shared" ca="1" si="110"/>
        <v>4</v>
      </c>
      <c r="H645" s="49" t="str">
        <f t="shared" ca="1" si="112"/>
        <v>BOS</v>
      </c>
    </row>
    <row r="646" spans="2:8" x14ac:dyDescent="0.25">
      <c r="B646" s="49" t="str">
        <f ca="1">IF(LEN(C634)&gt;0,   IF(ROW(B646)-ROW(C634)-1&lt;=$L$1/2,INDIRECT(CONCATENATE("Teams!F",CELL("contents",INDEX(MatchOrdering!$A$4:$CD$33,ROW(B646)-ROW(C634)-1,MATCH(C634,MatchOrdering!$A$3:$CD$3,0))))),""),"")</f>
        <v>ARI</v>
      </c>
      <c r="C646" s="53" t="str">
        <f ca="1">IF(LEN(C634)&gt;0,   IF(LEN(B646) &gt;0,CONCATENATE(B646," vs ",D646),""),"")</f>
        <v>ARI vs WIN</v>
      </c>
      <c r="D646" s="49" t="str">
        <f ca="1">IF(LEN(C634)&gt;0,   IF(ROW(D646)-ROW(C634)-1&lt;=$L$1/2,INDIRECT(CONCATENATE("Teams!F",E646)),""),"")</f>
        <v>WIN</v>
      </c>
      <c r="E646" s="6">
        <f ca="1">IF(LEN(C634)&gt;0,   IF(ROW(E646)-ROW(C634)-1&lt;=$L$1/2,INDIRECT(CONCATENATE("MatchOrdering!A",CHAR(96+C634-26),($L$1 + 1) - (ROW(E646)-ROW(C634)-1) + 3)),""),"")</f>
        <v>14</v>
      </c>
      <c r="F646" s="60">
        <f t="shared" ca="1" si="111"/>
        <v>2</v>
      </c>
      <c r="G646" s="61">
        <f t="shared" ca="1" si="110"/>
        <v>1</v>
      </c>
      <c r="H646" s="49" t="str">
        <f t="shared" ca="1" si="112"/>
        <v>ARI</v>
      </c>
    </row>
    <row r="647" spans="2:8" x14ac:dyDescent="0.25">
      <c r="B647" s="49" t="str">
        <f ca="1">IF(LEN(C634)&gt;0,   IF(ROW(B647)-ROW(C634)-1&lt;=$L$1/2,INDIRECT(CONCATENATE("Teams!F",CELL("contents",INDEX(MatchOrdering!$A$4:$CD$33,ROW(B647)-ROW(C634)-1,MATCH(C634,MatchOrdering!$A$3:$CD$3,0))))),""),"")</f>
        <v>SJS</v>
      </c>
      <c r="C647" s="53" t="str">
        <f ca="1">IF(LEN(C634)&gt;0,   IF(LEN(B647) &gt;0,CONCATENATE(B647," vs ",D647),""),"")</f>
        <v>SJS vs STL</v>
      </c>
      <c r="D647" s="49" t="str">
        <f ca="1">IF(LEN(C634)&gt;0,   IF(ROW(D647)-ROW(C634)-1&lt;=$L$1/2,INDIRECT(CONCATENATE("Teams!F",E647)),""),"")</f>
        <v>STL</v>
      </c>
      <c r="E647" s="6">
        <f ca="1">IF(LEN(C634)&gt;0,   IF(ROW(E647)-ROW(C634)-1&lt;=$L$1/2,INDIRECT(CONCATENATE("MatchOrdering!A",CHAR(96+C634-26),($L$1 + 1) - (ROW(E647)-ROW(C634)-1) + 3)),""),"")</f>
        <v>13</v>
      </c>
      <c r="F647" s="60">
        <f t="shared" ca="1" si="111"/>
        <v>4</v>
      </c>
      <c r="G647" s="61">
        <f t="shared" ca="1" si="110"/>
        <v>2</v>
      </c>
      <c r="H647" s="49" t="str">
        <f t="shared" ca="1" si="112"/>
        <v>SJS</v>
      </c>
    </row>
    <row r="648" spans="2:8" x14ac:dyDescent="0.25">
      <c r="B648" s="49" t="str">
        <f ca="1">IF(LEN(C634)&gt;0,   IF(ROW(B648)-ROW(C634)-1&lt;=$L$1/2,INDIRECT(CONCATENATE("Teams!F",CELL("contents",INDEX(MatchOrdering!$A$4:$CD$33,ROW(B648)-ROW(C634)-1,MATCH(C634,MatchOrdering!$A$3:$CD$3,0))))),""),"")</f>
        <v>VAN</v>
      </c>
      <c r="C648" s="53" t="str">
        <f ca="1">IF(LEN(C634)&gt;0,   IF(LEN(B648) &gt;0,CONCATENATE(B648," vs ",D648),""),"")</f>
        <v>VAN vs NAS</v>
      </c>
      <c r="D648" s="49" t="str">
        <f ca="1">IF(LEN(C634)&gt;0,   IF(ROW(D648)-ROW(C634)-1&lt;=$L$1/2,INDIRECT(CONCATENATE("Teams!F",E648)),""),"")</f>
        <v>NAS</v>
      </c>
      <c r="E648" s="6">
        <f ca="1">IF(LEN(C634)&gt;0,   IF(ROW(E648)-ROW(C634)-1&lt;=$L$1/2,INDIRECT(CONCATENATE("MatchOrdering!A",CHAR(96+C634-26),($L$1 + 1) - (ROW(E648)-ROW(C634)-1) + 3)),""),"")</f>
        <v>12</v>
      </c>
      <c r="F648" s="60">
        <f t="shared" ca="1" si="111"/>
        <v>3</v>
      </c>
      <c r="G648" s="61">
        <f t="shared" ca="1" si="110"/>
        <v>0</v>
      </c>
      <c r="H648" s="49" t="str">
        <f t="shared" ca="1" si="112"/>
        <v>VAN</v>
      </c>
    </row>
    <row r="649" spans="2:8" x14ac:dyDescent="0.25">
      <c r="B649" s="49" t="str">
        <f ca="1">IF(LEN(C634)&gt;0,   IF(ROW(B649)-ROW(C634)-1&lt;=$L$1/2,INDIRECT(CONCATENATE("Teams!F",CELL("contents",INDEX(MatchOrdering!$A$4:$CD$33,ROW(B649)-ROW(C634)-1,MATCH(C634,MatchOrdering!$A$3:$CD$3,0))))),""),"")</f>
        <v>CHI</v>
      </c>
      <c r="C649" s="53" t="str">
        <f ca="1">IF(LEN(C634)&gt;0,   IF(LEN(B649) &gt;0,CONCATENATE(B649," vs ",D649),""),"")</f>
        <v>CHI vs MIN</v>
      </c>
      <c r="D649" s="49" t="str">
        <f ca="1">IF(LEN(C634)&gt;0,   IF(ROW(D649)-ROW(C634)-1&lt;=$L$1/2,INDIRECT(CONCATENATE("Teams!F",E649)),""),"")</f>
        <v>MIN</v>
      </c>
      <c r="E649" s="6">
        <f ca="1">IF(LEN(C634)&gt;0,   IF(ROW(E649)-ROW(C634)-1&lt;=$L$1/2,INDIRECT(CONCATENATE("MatchOrdering!A",CHAR(96+C634-26),($L$1 + 1) - (ROW(E649)-ROW(C634)-1) + 3)),""),"")</f>
        <v>11</v>
      </c>
      <c r="F649" s="60">
        <f t="shared" ca="1" si="111"/>
        <v>5</v>
      </c>
      <c r="G649" s="61">
        <f t="shared" ca="1" si="110"/>
        <v>6</v>
      </c>
      <c r="H649" s="49" t="str">
        <f t="shared" ca="1" si="112"/>
        <v>MIN</v>
      </c>
    </row>
    <row r="650" spans="2:8" ht="15.75" thickBot="1" x14ac:dyDescent="0.3">
      <c r="B650" s="49" t="str">
        <f ca="1">IF(LEN(C634)&gt;0,   IF(ROW(B650)-ROW(C634)-1&lt;=$L$1/2,INDIRECT(CONCATENATE("Teams!F",CELL("contents",INDEX(MatchOrdering!$A$4:$CD$33,ROW(B650)-ROW(C634)-1,MATCH(C634,MatchOrdering!$A$3:$CD$3,0))))),""),"")</f>
        <v>COL</v>
      </c>
      <c r="C650" s="53" t="str">
        <f ca="1">IF(LEN(C634)&gt;0,   IF(LEN(B650) &gt;0,CONCATENATE(B650," vs ",D650),""),"")</f>
        <v>COL vs DAL</v>
      </c>
      <c r="D650" s="49" t="str">
        <f ca="1">IF(LEN(C634)&gt;0,   IF(ROW(D650)-ROW(C634)-1&lt;=$L$1/2,INDIRECT(CONCATENATE("Teams!F",E650)),""),"")</f>
        <v>DAL</v>
      </c>
      <c r="E650" s="6">
        <f ca="1">IF(LEN(C634)&gt;0,   IF(ROW(E650)-ROW(C634)-1&lt;=$L$1/2,INDIRECT(CONCATENATE("MatchOrdering!A",CHAR(96+C634-26),($L$1 + 1) - (ROW(E650)-ROW(C634)-1) + 3)),""),"")</f>
        <v>10</v>
      </c>
      <c r="F650" s="62">
        <f t="shared" ca="1" si="111"/>
        <v>3</v>
      </c>
      <c r="G650" s="63">
        <f t="shared" ca="1" si="110"/>
        <v>6</v>
      </c>
      <c r="H650" s="49" t="str">
        <f t="shared" ca="1" si="112"/>
        <v>DAL</v>
      </c>
    </row>
    <row r="652" spans="2:8" ht="18.75" x14ac:dyDescent="0.3">
      <c r="C652" s="51">
        <f>IF(LEN(C634)&lt;1,"",IF(C634+1 &lt; $L$2,C634+1,""))</f>
        <v>37</v>
      </c>
      <c r="D652" s="50"/>
      <c r="E652" s="50"/>
      <c r="F652" s="65" t="str">
        <f>IF(LEN(C652)&gt;0,"Scores","")</f>
        <v>Scores</v>
      </c>
      <c r="G652" s="65"/>
      <c r="H652" s="6"/>
    </row>
    <row r="653" spans="2:8" ht="16.5" thickBot="1" x14ac:dyDescent="0.3">
      <c r="B653" s="48" t="str">
        <f>IF(LEN(C652)&gt;0,"-","")</f>
        <v>-</v>
      </c>
      <c r="C653" s="52" t="str">
        <f>IF(LEN(C652)&gt;0,"Away          -          Home","")</f>
        <v>Away          -          Home</v>
      </c>
      <c r="D653" s="48" t="str">
        <f>IF(LEN(C652)&gt;0,"-","")</f>
        <v>-</v>
      </c>
      <c r="E653" s="6" t="str">
        <f>IF(LEN(C652)&gt;0,"-","")</f>
        <v>-</v>
      </c>
      <c r="F653" s="48" t="str">
        <f>IF(LEN(F652)&gt;0,"H","")</f>
        <v>H</v>
      </c>
      <c r="G653" s="48" t="str">
        <f>IF(LEN(F652)&gt;0,"A","")</f>
        <v>A</v>
      </c>
      <c r="H653" s="49" t="s">
        <v>267</v>
      </c>
    </row>
    <row r="654" spans="2:8" x14ac:dyDescent="0.25">
      <c r="B654" s="49" t="str">
        <f ca="1">IF(LEN(C652)&gt;0,   IF(ROW(B654)-ROW(C652)-1&lt;=$L$1/2,INDIRECT(CONCATENATE("Teams!F",CELL("contents",INDEX(MatchOrdering!$A$4:$CD$33,ROW(B654)-ROW(C652)-1,MATCH(C652,MatchOrdering!$A$3:$CD$3,0))))),""),"")</f>
        <v>ANA</v>
      </c>
      <c r="C654" s="53" t="str">
        <f ca="1">IF(LEN(C652)&gt;0,   IF(LEN(B654) &gt;0,CONCATENATE(B654," vs ",D654),""),"")</f>
        <v>ANA vs CAR</v>
      </c>
      <c r="D654" s="49" t="str">
        <f ca="1">IF(LEN(C652)&gt;0,   IF(ROW(D654)-ROW(C652)-1&lt;=$L$1/2,INDIRECT(CONCATENATE("Teams!F",E654)),""),"")</f>
        <v>CAR</v>
      </c>
      <c r="E654" s="6">
        <f ca="1">IF(LEN(C652)&gt;0,   IF(ROW(E654)-ROW(C652)-1&lt;=$L$1/2,INDIRECT(CONCATENATE("MatchOrdering!A",CHAR(96+C652-26),($L$1 + 1) - (ROW(E654)-ROW(C652)-1) + 3)),""),"")</f>
        <v>23</v>
      </c>
      <c r="F654" s="58">
        <f ca="1">ROUNDDOWN(RANDBETWEEN(0,6),0)</f>
        <v>2</v>
      </c>
      <c r="G654" s="59">
        <f t="shared" ref="G654:G668" ca="1" si="113">ROUNDDOWN(RANDBETWEEN(0,6),0)</f>
        <v>6</v>
      </c>
      <c r="H654" s="49" t="str">
        <f ca="1">IF(OR(B654 = "BYESLOT",D654 = "BYESLOT"),"BYE", IF(AND(LEN(F654)&gt;0,LEN(G654)&gt;0),IF(F654=G654,"*TIE*",IF(F654&gt;G654,B654,D654)),""))</f>
        <v>CAR</v>
      </c>
    </row>
    <row r="655" spans="2:8" x14ac:dyDescent="0.25">
      <c r="B655" s="49" t="str">
        <f ca="1">IF(LEN(C652)&gt;0,   IF(ROW(B655)-ROW(C652)-1&lt;=$L$1/2,INDIRECT(CONCATENATE("Teams!F",CELL("contents",INDEX(MatchOrdering!$A$4:$CD$33,ROW(B655)-ROW(C652)-1,MATCH(C652,MatchOrdering!$A$3:$CD$3,0))))),""),"")</f>
        <v>CBJ</v>
      </c>
      <c r="C655" s="53" t="str">
        <f ca="1">IF(LEN(C652)&gt;0,   IF(LEN(B655) &gt;0,CONCATENATE(B655," vs ",D655),""),"")</f>
        <v>CBJ vs TOR</v>
      </c>
      <c r="D655" s="49" t="str">
        <f ca="1">IF(LEN(C652)&gt;0,   IF(ROW(D655)-ROW(C652)-1&lt;=$L$1/2,INDIRECT(CONCATENATE("Teams!F",E655)),""),"")</f>
        <v>TOR</v>
      </c>
      <c r="E655" s="6">
        <f ca="1">IF(LEN(C652)&gt;0,   IF(ROW(E655)-ROW(C652)-1&lt;=$L$1/2,INDIRECT(CONCATENATE("MatchOrdering!A",CHAR(96+C652-26),($L$1 + 1) - (ROW(E655)-ROW(C652)-1) + 3)),""),"")</f>
        <v>22</v>
      </c>
      <c r="F655" s="60">
        <f t="shared" ref="F655:F668" ca="1" si="114">ROUNDDOWN(RANDBETWEEN(0,6),0)</f>
        <v>3</v>
      </c>
      <c r="G655" s="61">
        <f t="shared" ca="1" si="113"/>
        <v>2</v>
      </c>
      <c r="H655" s="49" t="str">
        <f t="shared" ref="H655:H668" ca="1" si="115">IF(OR(B655 = "BYESLOT",D655 = "BYESLOT"),"BYE", IF(AND(LEN(F655)&gt;0,LEN(G655)&gt;0),IF(F655=G655,"*TIE*",IF(F655&gt;G655,B655,D655)),""))</f>
        <v>CBJ</v>
      </c>
    </row>
    <row r="656" spans="2:8" x14ac:dyDescent="0.25">
      <c r="B656" s="49" t="str">
        <f ca="1">IF(LEN(C652)&gt;0,   IF(ROW(B656)-ROW(C652)-1&lt;=$L$1/2,INDIRECT(CONCATENATE("Teams!F",CELL("contents",INDEX(MatchOrdering!$A$4:$CD$33,ROW(B656)-ROW(C652)-1,MATCH(C652,MatchOrdering!$A$3:$CD$3,0))))),""),"")</f>
        <v>NJD</v>
      </c>
      <c r="C656" s="53" t="str">
        <f ca="1">IF(LEN(C652)&gt;0,   IF(LEN(B656) &gt;0,CONCATENATE(B656," vs ",D656),""),"")</f>
        <v>NJD vs TB</v>
      </c>
      <c r="D656" s="49" t="str">
        <f ca="1">IF(LEN(C652)&gt;0,   IF(ROW(D656)-ROW(C652)-1&lt;=$L$1/2,INDIRECT(CONCATENATE("Teams!F",E656)),""),"")</f>
        <v>TB</v>
      </c>
      <c r="E656" s="6">
        <f ca="1">IF(LEN(C652)&gt;0,   IF(ROW(E656)-ROW(C652)-1&lt;=$L$1/2,INDIRECT(CONCATENATE("MatchOrdering!A",CHAR(96+C652-26),($L$1 + 1) - (ROW(E656)-ROW(C652)-1) + 3)),""),"")</f>
        <v>21</v>
      </c>
      <c r="F656" s="60">
        <f t="shared" ca="1" si="114"/>
        <v>0</v>
      </c>
      <c r="G656" s="61">
        <f t="shared" ca="1" si="113"/>
        <v>6</v>
      </c>
      <c r="H656" s="49" t="str">
        <f t="shared" ca="1" si="115"/>
        <v>TB</v>
      </c>
    </row>
    <row r="657" spans="2:8" x14ac:dyDescent="0.25">
      <c r="B657" s="49" t="str">
        <f ca="1">IF(LEN(C652)&gt;0,   IF(ROW(B657)-ROW(C652)-1&lt;=$L$1/2,INDIRECT(CONCATENATE("Teams!F",CELL("contents",INDEX(MatchOrdering!$A$4:$CD$33,ROW(B657)-ROW(C652)-1,MATCH(C652,MatchOrdering!$A$3:$CD$3,0))))),""),"")</f>
        <v>NYI</v>
      </c>
      <c r="C657" s="53" t="str">
        <f ca="1">IF(LEN(C652)&gt;0,   IF(LEN(B657) &gt;0,CONCATENATE(B657," vs ",D657),""),"")</f>
        <v>NYI vs OTT</v>
      </c>
      <c r="D657" s="49" t="str">
        <f ca="1">IF(LEN(C652)&gt;0,   IF(ROW(D657)-ROW(C652)-1&lt;=$L$1/2,INDIRECT(CONCATENATE("Teams!F",E657)),""),"")</f>
        <v>OTT</v>
      </c>
      <c r="E657" s="6">
        <f ca="1">IF(LEN(C652)&gt;0,   IF(ROW(E657)-ROW(C652)-1&lt;=$L$1/2,INDIRECT(CONCATENATE("MatchOrdering!A",CHAR(96+C652-26),($L$1 + 1) - (ROW(E657)-ROW(C652)-1) + 3)),""),"")</f>
        <v>20</v>
      </c>
      <c r="F657" s="60">
        <f t="shared" ca="1" si="114"/>
        <v>6</v>
      </c>
      <c r="G657" s="61">
        <f t="shared" ca="1" si="113"/>
        <v>5</v>
      </c>
      <c r="H657" s="49" t="str">
        <f t="shared" ca="1" si="115"/>
        <v>NYI</v>
      </c>
    </row>
    <row r="658" spans="2:8" x14ac:dyDescent="0.25">
      <c r="B658" s="49" t="str">
        <f ca="1">IF(LEN(C652)&gt;0,   IF(ROW(B658)-ROW(C652)-1&lt;=$L$1/2,INDIRECT(CONCATENATE("Teams!F",CELL("contents",INDEX(MatchOrdering!$A$4:$CD$33,ROW(B658)-ROW(C652)-1,MATCH(C652,MatchOrdering!$A$3:$CD$3,0))))),""),"")</f>
        <v>NYR</v>
      </c>
      <c r="C658" s="53" t="str">
        <f ca="1">IF(LEN(C652)&gt;0,   IF(LEN(B658) &gt;0,CONCATENATE(B658," vs ",D658),""),"")</f>
        <v>NYR vs MON</v>
      </c>
      <c r="D658" s="49" t="str">
        <f ca="1">IF(LEN(C652)&gt;0,   IF(ROW(D658)-ROW(C652)-1&lt;=$L$1/2,INDIRECT(CONCATENATE("Teams!F",E658)),""),"")</f>
        <v>MON</v>
      </c>
      <c r="E658" s="6">
        <f ca="1">IF(LEN(C652)&gt;0,   IF(ROW(E658)-ROW(C652)-1&lt;=$L$1/2,INDIRECT(CONCATENATE("MatchOrdering!A",CHAR(96+C652-26),($L$1 + 1) - (ROW(E658)-ROW(C652)-1) + 3)),""),"")</f>
        <v>19</v>
      </c>
      <c r="F658" s="60">
        <f t="shared" ca="1" si="114"/>
        <v>2</v>
      </c>
      <c r="G658" s="61">
        <f t="shared" ca="1" si="113"/>
        <v>2</v>
      </c>
      <c r="H658" s="49" t="str">
        <f t="shared" ca="1" si="115"/>
        <v>*TIE*</v>
      </c>
    </row>
    <row r="659" spans="2:8" x14ac:dyDescent="0.25">
      <c r="B659" s="49" t="str">
        <f ca="1">IF(LEN(C652)&gt;0,   IF(ROW(B659)-ROW(C652)-1&lt;=$L$1/2,INDIRECT(CONCATENATE("Teams!F",CELL("contents",INDEX(MatchOrdering!$A$4:$CD$33,ROW(B659)-ROW(C652)-1,MATCH(C652,MatchOrdering!$A$3:$CD$3,0))))),""),"")</f>
        <v>PHI</v>
      </c>
      <c r="C659" s="53" t="str">
        <f ca="1">IF(LEN(C652)&gt;0,   IF(LEN(B659) &gt;0,CONCATENATE(B659," vs ",D659),""),"")</f>
        <v>PHI vs FLA</v>
      </c>
      <c r="D659" s="49" t="str">
        <f ca="1">IF(LEN(C652)&gt;0,   IF(ROW(D659)-ROW(C652)-1&lt;=$L$1/2,INDIRECT(CONCATENATE("Teams!F",E659)),""),"")</f>
        <v>FLA</v>
      </c>
      <c r="E659" s="6">
        <f ca="1">IF(LEN(C652)&gt;0,   IF(ROW(E659)-ROW(C652)-1&lt;=$L$1/2,INDIRECT(CONCATENATE("MatchOrdering!A",CHAR(96+C652-26),($L$1 + 1) - (ROW(E659)-ROW(C652)-1) + 3)),""),"")</f>
        <v>18</v>
      </c>
      <c r="F659" s="60">
        <f t="shared" ca="1" si="114"/>
        <v>0</v>
      </c>
      <c r="G659" s="61">
        <f t="shared" ca="1" si="113"/>
        <v>4</v>
      </c>
      <c r="H659" s="49" t="str">
        <f t="shared" ca="1" si="115"/>
        <v>FLA</v>
      </c>
    </row>
    <row r="660" spans="2:8" x14ac:dyDescent="0.25">
      <c r="B660" s="49" t="str">
        <f ca="1">IF(LEN(C652)&gt;0,   IF(ROW(B660)-ROW(C652)-1&lt;=$L$1/2,INDIRECT(CONCATENATE("Teams!F",CELL("contents",INDEX(MatchOrdering!$A$4:$CD$33,ROW(B660)-ROW(C652)-1,MATCH(C652,MatchOrdering!$A$3:$CD$3,0))))),""),"")</f>
        <v>PIT</v>
      </c>
      <c r="C660" s="53" t="str">
        <f ca="1">IF(LEN(C652)&gt;0,   IF(LEN(B660) &gt;0,CONCATENATE(B660," vs ",D660),""),"")</f>
        <v>PIT vs DET</v>
      </c>
      <c r="D660" s="49" t="str">
        <f ca="1">IF(LEN(C652)&gt;0,   IF(ROW(D660)-ROW(C652)-1&lt;=$L$1/2,INDIRECT(CONCATENATE("Teams!F",E660)),""),"")</f>
        <v>DET</v>
      </c>
      <c r="E660" s="6">
        <f ca="1">IF(LEN(C652)&gt;0,   IF(ROW(E660)-ROW(C652)-1&lt;=$L$1/2,INDIRECT(CONCATENATE("MatchOrdering!A",CHAR(96+C652-26),($L$1 + 1) - (ROW(E660)-ROW(C652)-1) + 3)),""),"")</f>
        <v>17</v>
      </c>
      <c r="F660" s="60">
        <f t="shared" ca="1" si="114"/>
        <v>2</v>
      </c>
      <c r="G660" s="61">
        <f t="shared" ca="1" si="113"/>
        <v>1</v>
      </c>
      <c r="H660" s="49" t="str">
        <f t="shared" ca="1" si="115"/>
        <v>PIT</v>
      </c>
    </row>
    <row r="661" spans="2:8" x14ac:dyDescent="0.25">
      <c r="B661" s="49" t="str">
        <f ca="1">IF(LEN(C652)&gt;0,   IF(ROW(B661)-ROW(C652)-1&lt;=$L$1/2,INDIRECT(CONCATENATE("Teams!F",CELL("contents",INDEX(MatchOrdering!$A$4:$CD$33,ROW(B661)-ROW(C652)-1,MATCH(C652,MatchOrdering!$A$3:$CD$3,0))))),""),"")</f>
        <v>WAS</v>
      </c>
      <c r="C661" s="53" t="str">
        <f ca="1">IF(LEN(C652)&gt;0,   IF(LEN(B661) &gt;0,CONCATENATE(B661," vs ",D661),""),"")</f>
        <v>WAS vs BUF</v>
      </c>
      <c r="D661" s="49" t="str">
        <f ca="1">IF(LEN(C652)&gt;0,   IF(ROW(D661)-ROW(C652)-1&lt;=$L$1/2,INDIRECT(CONCATENATE("Teams!F",E661)),""),"")</f>
        <v>BUF</v>
      </c>
      <c r="E661" s="6">
        <f ca="1">IF(LEN(C652)&gt;0,   IF(ROW(E661)-ROW(C652)-1&lt;=$L$1/2,INDIRECT(CONCATENATE("MatchOrdering!A",CHAR(96+C652-26),($L$1 + 1) - (ROW(E661)-ROW(C652)-1) + 3)),""),"")</f>
        <v>16</v>
      </c>
      <c r="F661" s="60">
        <f t="shared" ca="1" si="114"/>
        <v>3</v>
      </c>
      <c r="G661" s="61">
        <f t="shared" ca="1" si="113"/>
        <v>3</v>
      </c>
      <c r="H661" s="49" t="str">
        <f t="shared" ca="1" si="115"/>
        <v>*TIE*</v>
      </c>
    </row>
    <row r="662" spans="2:8" x14ac:dyDescent="0.25">
      <c r="B662" s="49" t="str">
        <f ca="1">IF(LEN(C652)&gt;0,   IF(ROW(B662)-ROW(C652)-1&lt;=$L$1/2,INDIRECT(CONCATENATE("Teams!F",CELL("contents",INDEX(MatchOrdering!$A$4:$CD$33,ROW(B662)-ROW(C652)-1,MATCH(C652,MatchOrdering!$A$3:$CD$3,0))))),""),"")</f>
        <v>CGY</v>
      </c>
      <c r="C662" s="53" t="str">
        <f ca="1">IF(LEN(C652)&gt;0,   IF(LEN(B662) &gt;0,CONCATENATE(B662," vs ",D662),""),"")</f>
        <v>CGY vs BOS</v>
      </c>
      <c r="D662" s="49" t="str">
        <f ca="1">IF(LEN(C652)&gt;0,   IF(ROW(D662)-ROW(C652)-1&lt;=$L$1/2,INDIRECT(CONCATENATE("Teams!F",E662)),""),"")</f>
        <v>BOS</v>
      </c>
      <c r="E662" s="6">
        <f ca="1">IF(LEN(C652)&gt;0,   IF(ROW(E662)-ROW(C652)-1&lt;=$L$1/2,INDIRECT(CONCATENATE("MatchOrdering!A",CHAR(96+C652-26),($L$1 + 1) - (ROW(E662)-ROW(C652)-1) + 3)),""),"")</f>
        <v>15</v>
      </c>
      <c r="F662" s="60">
        <f t="shared" ca="1" si="114"/>
        <v>2</v>
      </c>
      <c r="G662" s="61">
        <f t="shared" ca="1" si="113"/>
        <v>2</v>
      </c>
      <c r="H662" s="49" t="str">
        <f t="shared" ca="1" si="115"/>
        <v>*TIE*</v>
      </c>
    </row>
    <row r="663" spans="2:8" x14ac:dyDescent="0.25">
      <c r="B663" s="49" t="str">
        <f ca="1">IF(LEN(C652)&gt;0,   IF(ROW(B663)-ROW(C652)-1&lt;=$L$1/2,INDIRECT(CONCATENATE("Teams!F",CELL("contents",INDEX(MatchOrdering!$A$4:$CD$33,ROW(B663)-ROW(C652)-1,MATCH(C652,MatchOrdering!$A$3:$CD$3,0))))),""),"")</f>
        <v>EDM</v>
      </c>
      <c r="C663" s="53" t="str">
        <f ca="1">IF(LEN(C652)&gt;0,   IF(LEN(B663) &gt;0,CONCATENATE(B663," vs ",D663),""),"")</f>
        <v>EDM vs WIN</v>
      </c>
      <c r="D663" s="49" t="str">
        <f ca="1">IF(LEN(C652)&gt;0,   IF(ROW(D663)-ROW(C652)-1&lt;=$L$1/2,INDIRECT(CONCATENATE("Teams!F",E663)),""),"")</f>
        <v>WIN</v>
      </c>
      <c r="E663" s="6">
        <f ca="1">IF(LEN(C652)&gt;0,   IF(ROW(E663)-ROW(C652)-1&lt;=$L$1/2,INDIRECT(CONCATENATE("MatchOrdering!A",CHAR(96+C652-26),($L$1 + 1) - (ROW(E663)-ROW(C652)-1) + 3)),""),"")</f>
        <v>14</v>
      </c>
      <c r="F663" s="60">
        <f t="shared" ca="1" si="114"/>
        <v>4</v>
      </c>
      <c r="G663" s="61">
        <f t="shared" ca="1" si="113"/>
        <v>6</v>
      </c>
      <c r="H663" s="49" t="str">
        <f t="shared" ca="1" si="115"/>
        <v>WIN</v>
      </c>
    </row>
    <row r="664" spans="2:8" x14ac:dyDescent="0.25">
      <c r="B664" s="49" t="str">
        <f ca="1">IF(LEN(C652)&gt;0,   IF(ROW(B664)-ROW(C652)-1&lt;=$L$1/2,INDIRECT(CONCATENATE("Teams!F",CELL("contents",INDEX(MatchOrdering!$A$4:$CD$33,ROW(B664)-ROW(C652)-1,MATCH(C652,MatchOrdering!$A$3:$CD$3,0))))),""),"")</f>
        <v>LAK</v>
      </c>
      <c r="C664" s="53" t="str">
        <f ca="1">IF(LEN(C652)&gt;0,   IF(LEN(B664) &gt;0,CONCATENATE(B664," vs ",D664),""),"")</f>
        <v>LAK vs STL</v>
      </c>
      <c r="D664" s="49" t="str">
        <f ca="1">IF(LEN(C652)&gt;0,   IF(ROW(D664)-ROW(C652)-1&lt;=$L$1/2,INDIRECT(CONCATENATE("Teams!F",E664)),""),"")</f>
        <v>STL</v>
      </c>
      <c r="E664" s="6">
        <f ca="1">IF(LEN(C652)&gt;0,   IF(ROW(E664)-ROW(C652)-1&lt;=$L$1/2,INDIRECT(CONCATENATE("MatchOrdering!A",CHAR(96+C652-26),($L$1 + 1) - (ROW(E664)-ROW(C652)-1) + 3)),""),"")</f>
        <v>13</v>
      </c>
      <c r="F664" s="60">
        <f t="shared" ca="1" si="114"/>
        <v>1</v>
      </c>
      <c r="G664" s="61">
        <f t="shared" ca="1" si="113"/>
        <v>1</v>
      </c>
      <c r="H664" s="49" t="str">
        <f t="shared" ca="1" si="115"/>
        <v>*TIE*</v>
      </c>
    </row>
    <row r="665" spans="2:8" x14ac:dyDescent="0.25">
      <c r="B665" s="49" t="str">
        <f ca="1">IF(LEN(C652)&gt;0,   IF(ROW(B665)-ROW(C652)-1&lt;=$L$1/2,INDIRECT(CONCATENATE("Teams!F",CELL("contents",INDEX(MatchOrdering!$A$4:$CD$33,ROW(B665)-ROW(C652)-1,MATCH(C652,MatchOrdering!$A$3:$CD$3,0))))),""),"")</f>
        <v>ARI</v>
      </c>
      <c r="C665" s="53" t="str">
        <f ca="1">IF(LEN(C652)&gt;0,   IF(LEN(B665) &gt;0,CONCATENATE(B665," vs ",D665),""),"")</f>
        <v>ARI vs NAS</v>
      </c>
      <c r="D665" s="49" t="str">
        <f ca="1">IF(LEN(C652)&gt;0,   IF(ROW(D665)-ROW(C652)-1&lt;=$L$1/2,INDIRECT(CONCATENATE("Teams!F",E665)),""),"")</f>
        <v>NAS</v>
      </c>
      <c r="E665" s="6">
        <f ca="1">IF(LEN(C652)&gt;0,   IF(ROW(E665)-ROW(C652)-1&lt;=$L$1/2,INDIRECT(CONCATENATE("MatchOrdering!A",CHAR(96+C652-26),($L$1 + 1) - (ROW(E665)-ROW(C652)-1) + 3)),""),"")</f>
        <v>12</v>
      </c>
      <c r="F665" s="60">
        <f t="shared" ca="1" si="114"/>
        <v>6</v>
      </c>
      <c r="G665" s="61">
        <f t="shared" ca="1" si="113"/>
        <v>5</v>
      </c>
      <c r="H665" s="49" t="str">
        <f t="shared" ca="1" si="115"/>
        <v>ARI</v>
      </c>
    </row>
    <row r="666" spans="2:8" x14ac:dyDescent="0.25">
      <c r="B666" s="49" t="str">
        <f ca="1">IF(LEN(C652)&gt;0,   IF(ROW(B666)-ROW(C652)-1&lt;=$L$1/2,INDIRECT(CONCATENATE("Teams!F",CELL("contents",INDEX(MatchOrdering!$A$4:$CD$33,ROW(B666)-ROW(C652)-1,MATCH(C652,MatchOrdering!$A$3:$CD$3,0))))),""),"")</f>
        <v>SJS</v>
      </c>
      <c r="C666" s="53" t="str">
        <f ca="1">IF(LEN(C652)&gt;0,   IF(LEN(B666) &gt;0,CONCATENATE(B666," vs ",D666),""),"")</f>
        <v>SJS vs MIN</v>
      </c>
      <c r="D666" s="49" t="str">
        <f ca="1">IF(LEN(C652)&gt;0,   IF(ROW(D666)-ROW(C652)-1&lt;=$L$1/2,INDIRECT(CONCATENATE("Teams!F",E666)),""),"")</f>
        <v>MIN</v>
      </c>
      <c r="E666" s="6">
        <f ca="1">IF(LEN(C652)&gt;0,   IF(ROW(E666)-ROW(C652)-1&lt;=$L$1/2,INDIRECT(CONCATENATE("MatchOrdering!A",CHAR(96+C652-26),($L$1 + 1) - (ROW(E666)-ROW(C652)-1) + 3)),""),"")</f>
        <v>11</v>
      </c>
      <c r="F666" s="60">
        <f t="shared" ca="1" si="114"/>
        <v>3</v>
      </c>
      <c r="G666" s="61">
        <f t="shared" ca="1" si="113"/>
        <v>0</v>
      </c>
      <c r="H666" s="49" t="str">
        <f t="shared" ca="1" si="115"/>
        <v>SJS</v>
      </c>
    </row>
    <row r="667" spans="2:8" x14ac:dyDescent="0.25">
      <c r="B667" s="49" t="str">
        <f ca="1">IF(LEN(C652)&gt;0,   IF(ROW(B667)-ROW(C652)-1&lt;=$L$1/2,INDIRECT(CONCATENATE("Teams!F",CELL("contents",INDEX(MatchOrdering!$A$4:$CD$33,ROW(B667)-ROW(C652)-1,MATCH(C652,MatchOrdering!$A$3:$CD$3,0))))),""),"")</f>
        <v>VAN</v>
      </c>
      <c r="C667" s="53" t="str">
        <f ca="1">IF(LEN(C652)&gt;0,   IF(LEN(B667) &gt;0,CONCATENATE(B667," vs ",D667),""),"")</f>
        <v>VAN vs DAL</v>
      </c>
      <c r="D667" s="49" t="str">
        <f ca="1">IF(LEN(C652)&gt;0,   IF(ROW(D667)-ROW(C652)-1&lt;=$L$1/2,INDIRECT(CONCATENATE("Teams!F",E667)),""),"")</f>
        <v>DAL</v>
      </c>
      <c r="E667" s="6">
        <f ca="1">IF(LEN(C652)&gt;0,   IF(ROW(E667)-ROW(C652)-1&lt;=$L$1/2,INDIRECT(CONCATENATE("MatchOrdering!A",CHAR(96+C652-26),($L$1 + 1) - (ROW(E667)-ROW(C652)-1) + 3)),""),"")</f>
        <v>10</v>
      </c>
      <c r="F667" s="60">
        <f t="shared" ca="1" si="114"/>
        <v>4</v>
      </c>
      <c r="G667" s="61">
        <f t="shared" ca="1" si="113"/>
        <v>5</v>
      </c>
      <c r="H667" s="49" t="str">
        <f t="shared" ca="1" si="115"/>
        <v>DAL</v>
      </c>
    </row>
    <row r="668" spans="2:8" ht="15.75" thickBot="1" x14ac:dyDescent="0.3">
      <c r="B668" s="49" t="str">
        <f ca="1">IF(LEN(C652)&gt;0,   IF(ROW(B668)-ROW(C652)-1&lt;=$L$1/2,INDIRECT(CONCATENATE("Teams!F",CELL("contents",INDEX(MatchOrdering!$A$4:$CD$33,ROW(B668)-ROW(C652)-1,MATCH(C652,MatchOrdering!$A$3:$CD$3,0))))),""),"")</f>
        <v>CHI</v>
      </c>
      <c r="C668" s="53" t="str">
        <f ca="1">IF(LEN(C652)&gt;0,   IF(LEN(B668) &gt;0,CONCATENATE(B668," vs ",D668),""),"")</f>
        <v>CHI vs COL</v>
      </c>
      <c r="D668" s="49" t="str">
        <f ca="1">IF(LEN(C652)&gt;0,   IF(ROW(D668)-ROW(C652)-1&lt;=$L$1/2,INDIRECT(CONCATENATE("Teams!F",E668)),""),"")</f>
        <v>COL</v>
      </c>
      <c r="E668" s="6">
        <f ca="1">IF(LEN(C652)&gt;0,   IF(ROW(E668)-ROW(C652)-1&lt;=$L$1/2,INDIRECT(CONCATENATE("MatchOrdering!A",CHAR(96+C652-26),($L$1 + 1) - (ROW(E668)-ROW(C652)-1) + 3)),""),"")</f>
        <v>9</v>
      </c>
      <c r="F668" s="62">
        <f t="shared" ca="1" si="114"/>
        <v>3</v>
      </c>
      <c r="G668" s="63">
        <f t="shared" ca="1" si="113"/>
        <v>3</v>
      </c>
      <c r="H668" s="49" t="str">
        <f t="shared" ca="1" si="115"/>
        <v>*TIE*</v>
      </c>
    </row>
    <row r="670" spans="2:8" ht="18.75" x14ac:dyDescent="0.3">
      <c r="C670" s="51">
        <f>IF(LEN(C652)&lt;1,"",IF(C652+1 &lt; $L$2,C652+1,""))</f>
        <v>38</v>
      </c>
      <c r="D670" s="50"/>
      <c r="E670" s="50"/>
      <c r="F670" s="65" t="str">
        <f>IF(LEN(C670)&gt;0,"Scores","")</f>
        <v>Scores</v>
      </c>
      <c r="G670" s="65"/>
      <c r="H670" s="6"/>
    </row>
    <row r="671" spans="2:8" ht="16.5" thickBot="1" x14ac:dyDescent="0.3">
      <c r="B671" s="48" t="str">
        <f>IF(LEN(C670)&gt;0,"-","")</f>
        <v>-</v>
      </c>
      <c r="C671" s="52" t="str">
        <f>IF(LEN(C670)&gt;0,"Away          -          Home","")</f>
        <v>Away          -          Home</v>
      </c>
      <c r="D671" s="48" t="str">
        <f>IF(LEN(C670)&gt;0,"-","")</f>
        <v>-</v>
      </c>
      <c r="E671" s="6" t="str">
        <f>IF(LEN(C670)&gt;0,"-","")</f>
        <v>-</v>
      </c>
      <c r="F671" s="48" t="str">
        <f>IF(LEN(F670)&gt;0,"H","")</f>
        <v>H</v>
      </c>
      <c r="G671" s="48" t="str">
        <f>IF(LEN(F670)&gt;0,"A","")</f>
        <v>A</v>
      </c>
      <c r="H671" s="49" t="s">
        <v>267</v>
      </c>
    </row>
    <row r="672" spans="2:8" x14ac:dyDescent="0.25">
      <c r="B672" s="49" t="str">
        <f ca="1">IF(LEN(C670)&gt;0,   IF(ROW(B672)-ROW(C670)-1&lt;=$L$1/2,INDIRECT(CONCATENATE("Teams!F",CELL("contents",INDEX(MatchOrdering!$A$4:$CD$33,ROW(B672)-ROW(C670)-1,MATCH(C670,MatchOrdering!$A$3:$CD$3,0))))),""),"")</f>
        <v>ANA</v>
      </c>
      <c r="C672" s="53" t="str">
        <f ca="1">IF(LEN(C670)&gt;0,   IF(LEN(B672) &gt;0,CONCATENATE(B672," vs ",D672),""),"")</f>
        <v>ANA vs TOR</v>
      </c>
      <c r="D672" s="49" t="str">
        <f ca="1">IF(LEN(C670)&gt;0,   IF(ROW(D672)-ROW(C670)-1&lt;=$L$1/2,INDIRECT(CONCATENATE("Teams!F",E672)),""),"")</f>
        <v>TOR</v>
      </c>
      <c r="E672" s="6">
        <f ca="1">IF(LEN(C670)&gt;0,   IF(ROW(E672)-ROW(C670)-1&lt;=$L$1/2,INDIRECT(CONCATENATE("MatchOrdering!A",CHAR(96+C670-26),($L$1 + 1) - (ROW(E672)-ROW(C670)-1) + 3)),""),"")</f>
        <v>22</v>
      </c>
      <c r="F672" s="58">
        <f ca="1">ROUNDDOWN(RANDBETWEEN(0,6),0)</f>
        <v>2</v>
      </c>
      <c r="G672" s="59">
        <f t="shared" ref="G672:G686" ca="1" si="116">ROUNDDOWN(RANDBETWEEN(0,6),0)</f>
        <v>1</v>
      </c>
      <c r="H672" s="49" t="str">
        <f ca="1">IF(OR(B672 = "BYESLOT",D672 = "BYESLOT"),"BYE", IF(AND(LEN(F672)&gt;0,LEN(G672)&gt;0),IF(F672=G672,"*TIE*",IF(F672&gt;G672,B672,D672)),""))</f>
        <v>ANA</v>
      </c>
    </row>
    <row r="673" spans="2:8" x14ac:dyDescent="0.25">
      <c r="B673" s="49" t="str">
        <f ca="1">IF(LEN(C670)&gt;0,   IF(ROW(B673)-ROW(C670)-1&lt;=$L$1/2,INDIRECT(CONCATENATE("Teams!F",CELL("contents",INDEX(MatchOrdering!$A$4:$CD$33,ROW(B673)-ROW(C670)-1,MATCH(C670,MatchOrdering!$A$3:$CD$3,0))))),""),"")</f>
        <v>CAR</v>
      </c>
      <c r="C673" s="53" t="str">
        <f ca="1">IF(LEN(C670)&gt;0,   IF(LEN(B673) &gt;0,CONCATENATE(B673," vs ",D673),""),"")</f>
        <v>CAR vs TB</v>
      </c>
      <c r="D673" s="49" t="str">
        <f ca="1">IF(LEN(C670)&gt;0,   IF(ROW(D673)-ROW(C670)-1&lt;=$L$1/2,INDIRECT(CONCATENATE("Teams!F",E673)),""),"")</f>
        <v>TB</v>
      </c>
      <c r="E673" s="6">
        <f ca="1">IF(LEN(C670)&gt;0,   IF(ROW(E673)-ROW(C670)-1&lt;=$L$1/2,INDIRECT(CONCATENATE("MatchOrdering!A",CHAR(96+C670-26),($L$1 + 1) - (ROW(E673)-ROW(C670)-1) + 3)),""),"")</f>
        <v>21</v>
      </c>
      <c r="F673" s="60">
        <f t="shared" ref="F673:F686" ca="1" si="117">ROUNDDOWN(RANDBETWEEN(0,6),0)</f>
        <v>1</v>
      </c>
      <c r="G673" s="61">
        <f t="shared" ca="1" si="116"/>
        <v>3</v>
      </c>
      <c r="H673" s="49" t="str">
        <f t="shared" ref="H673:H686" ca="1" si="118">IF(OR(B673 = "BYESLOT",D673 = "BYESLOT"),"BYE", IF(AND(LEN(F673)&gt;0,LEN(G673)&gt;0),IF(F673=G673,"*TIE*",IF(F673&gt;G673,B673,D673)),""))</f>
        <v>TB</v>
      </c>
    </row>
    <row r="674" spans="2:8" x14ac:dyDescent="0.25">
      <c r="B674" s="49" t="str">
        <f ca="1">IF(LEN(C670)&gt;0,   IF(ROW(B674)-ROW(C670)-1&lt;=$L$1/2,INDIRECT(CONCATENATE("Teams!F",CELL("contents",INDEX(MatchOrdering!$A$4:$CD$33,ROW(B674)-ROW(C670)-1,MATCH(C670,MatchOrdering!$A$3:$CD$3,0))))),""),"")</f>
        <v>CBJ</v>
      </c>
      <c r="C674" s="53" t="str">
        <f ca="1">IF(LEN(C670)&gt;0,   IF(LEN(B674) &gt;0,CONCATENATE(B674," vs ",D674),""),"")</f>
        <v>CBJ vs OTT</v>
      </c>
      <c r="D674" s="49" t="str">
        <f ca="1">IF(LEN(C670)&gt;0,   IF(ROW(D674)-ROW(C670)-1&lt;=$L$1/2,INDIRECT(CONCATENATE("Teams!F",E674)),""),"")</f>
        <v>OTT</v>
      </c>
      <c r="E674" s="6">
        <f ca="1">IF(LEN(C670)&gt;0,   IF(ROW(E674)-ROW(C670)-1&lt;=$L$1/2,INDIRECT(CONCATENATE("MatchOrdering!A",CHAR(96+C670-26),($L$1 + 1) - (ROW(E674)-ROW(C670)-1) + 3)),""),"")</f>
        <v>20</v>
      </c>
      <c r="F674" s="60">
        <f t="shared" ca="1" si="117"/>
        <v>4</v>
      </c>
      <c r="G674" s="61">
        <f t="shared" ca="1" si="116"/>
        <v>2</v>
      </c>
      <c r="H674" s="49" t="str">
        <f t="shared" ca="1" si="118"/>
        <v>CBJ</v>
      </c>
    </row>
    <row r="675" spans="2:8" x14ac:dyDescent="0.25">
      <c r="B675" s="49" t="str">
        <f ca="1">IF(LEN(C670)&gt;0,   IF(ROW(B675)-ROW(C670)-1&lt;=$L$1/2,INDIRECT(CONCATENATE("Teams!F",CELL("contents",INDEX(MatchOrdering!$A$4:$CD$33,ROW(B675)-ROW(C670)-1,MATCH(C670,MatchOrdering!$A$3:$CD$3,0))))),""),"")</f>
        <v>NJD</v>
      </c>
      <c r="C675" s="53" t="str">
        <f ca="1">IF(LEN(C670)&gt;0,   IF(LEN(B675) &gt;0,CONCATENATE(B675," vs ",D675),""),"")</f>
        <v>NJD vs MON</v>
      </c>
      <c r="D675" s="49" t="str">
        <f ca="1">IF(LEN(C670)&gt;0,   IF(ROW(D675)-ROW(C670)-1&lt;=$L$1/2,INDIRECT(CONCATENATE("Teams!F",E675)),""),"")</f>
        <v>MON</v>
      </c>
      <c r="E675" s="6">
        <f ca="1">IF(LEN(C670)&gt;0,   IF(ROW(E675)-ROW(C670)-1&lt;=$L$1/2,INDIRECT(CONCATENATE("MatchOrdering!A",CHAR(96+C670-26),($L$1 + 1) - (ROW(E675)-ROW(C670)-1) + 3)),""),"")</f>
        <v>19</v>
      </c>
      <c r="F675" s="60">
        <f t="shared" ca="1" si="117"/>
        <v>5</v>
      </c>
      <c r="G675" s="61">
        <f t="shared" ca="1" si="116"/>
        <v>6</v>
      </c>
      <c r="H675" s="49" t="str">
        <f t="shared" ca="1" si="118"/>
        <v>MON</v>
      </c>
    </row>
    <row r="676" spans="2:8" x14ac:dyDescent="0.25">
      <c r="B676" s="49" t="str">
        <f ca="1">IF(LEN(C670)&gt;0,   IF(ROW(B676)-ROW(C670)-1&lt;=$L$1/2,INDIRECT(CONCATENATE("Teams!F",CELL("contents",INDEX(MatchOrdering!$A$4:$CD$33,ROW(B676)-ROW(C670)-1,MATCH(C670,MatchOrdering!$A$3:$CD$3,0))))),""),"")</f>
        <v>NYI</v>
      </c>
      <c r="C676" s="53" t="str">
        <f ca="1">IF(LEN(C670)&gt;0,   IF(LEN(B676) &gt;0,CONCATENATE(B676," vs ",D676),""),"")</f>
        <v>NYI vs FLA</v>
      </c>
      <c r="D676" s="49" t="str">
        <f ca="1">IF(LEN(C670)&gt;0,   IF(ROW(D676)-ROW(C670)-1&lt;=$L$1/2,INDIRECT(CONCATENATE("Teams!F",E676)),""),"")</f>
        <v>FLA</v>
      </c>
      <c r="E676" s="6">
        <f ca="1">IF(LEN(C670)&gt;0,   IF(ROW(E676)-ROW(C670)-1&lt;=$L$1/2,INDIRECT(CONCATENATE("MatchOrdering!A",CHAR(96+C670-26),($L$1 + 1) - (ROW(E676)-ROW(C670)-1) + 3)),""),"")</f>
        <v>18</v>
      </c>
      <c r="F676" s="60">
        <f t="shared" ca="1" si="117"/>
        <v>4</v>
      </c>
      <c r="G676" s="61">
        <f t="shared" ca="1" si="116"/>
        <v>2</v>
      </c>
      <c r="H676" s="49" t="str">
        <f t="shared" ca="1" si="118"/>
        <v>NYI</v>
      </c>
    </row>
    <row r="677" spans="2:8" x14ac:dyDescent="0.25">
      <c r="B677" s="49" t="str">
        <f ca="1">IF(LEN(C670)&gt;0,   IF(ROW(B677)-ROW(C670)-1&lt;=$L$1/2,INDIRECT(CONCATENATE("Teams!F",CELL("contents",INDEX(MatchOrdering!$A$4:$CD$33,ROW(B677)-ROW(C670)-1,MATCH(C670,MatchOrdering!$A$3:$CD$3,0))))),""),"")</f>
        <v>NYR</v>
      </c>
      <c r="C677" s="53" t="str">
        <f ca="1">IF(LEN(C670)&gt;0,   IF(LEN(B677) &gt;0,CONCATENATE(B677," vs ",D677),""),"")</f>
        <v>NYR vs DET</v>
      </c>
      <c r="D677" s="49" t="str">
        <f ca="1">IF(LEN(C670)&gt;0,   IF(ROW(D677)-ROW(C670)-1&lt;=$L$1/2,INDIRECT(CONCATENATE("Teams!F",E677)),""),"")</f>
        <v>DET</v>
      </c>
      <c r="E677" s="6">
        <f ca="1">IF(LEN(C670)&gt;0,   IF(ROW(E677)-ROW(C670)-1&lt;=$L$1/2,INDIRECT(CONCATENATE("MatchOrdering!A",CHAR(96+C670-26),($L$1 + 1) - (ROW(E677)-ROW(C670)-1) + 3)),""),"")</f>
        <v>17</v>
      </c>
      <c r="F677" s="60">
        <f t="shared" ca="1" si="117"/>
        <v>6</v>
      </c>
      <c r="G677" s="61">
        <f t="shared" ca="1" si="116"/>
        <v>3</v>
      </c>
      <c r="H677" s="49" t="str">
        <f t="shared" ca="1" si="118"/>
        <v>NYR</v>
      </c>
    </row>
    <row r="678" spans="2:8" x14ac:dyDescent="0.25">
      <c r="B678" s="49" t="str">
        <f ca="1">IF(LEN(C670)&gt;0,   IF(ROW(B678)-ROW(C670)-1&lt;=$L$1/2,INDIRECT(CONCATENATE("Teams!F",CELL("contents",INDEX(MatchOrdering!$A$4:$CD$33,ROW(B678)-ROW(C670)-1,MATCH(C670,MatchOrdering!$A$3:$CD$3,0))))),""),"")</f>
        <v>PHI</v>
      </c>
      <c r="C678" s="53" t="str">
        <f ca="1">IF(LEN(C670)&gt;0,   IF(LEN(B678) &gt;0,CONCATENATE(B678," vs ",D678),""),"")</f>
        <v>PHI vs BUF</v>
      </c>
      <c r="D678" s="49" t="str">
        <f ca="1">IF(LEN(C670)&gt;0,   IF(ROW(D678)-ROW(C670)-1&lt;=$L$1/2,INDIRECT(CONCATENATE("Teams!F",E678)),""),"")</f>
        <v>BUF</v>
      </c>
      <c r="E678" s="6">
        <f ca="1">IF(LEN(C670)&gt;0,   IF(ROW(E678)-ROW(C670)-1&lt;=$L$1/2,INDIRECT(CONCATENATE("MatchOrdering!A",CHAR(96+C670-26),($L$1 + 1) - (ROW(E678)-ROW(C670)-1) + 3)),""),"")</f>
        <v>16</v>
      </c>
      <c r="F678" s="60">
        <f t="shared" ca="1" si="117"/>
        <v>0</v>
      </c>
      <c r="G678" s="61">
        <f t="shared" ca="1" si="116"/>
        <v>6</v>
      </c>
      <c r="H678" s="49" t="str">
        <f t="shared" ca="1" si="118"/>
        <v>BUF</v>
      </c>
    </row>
    <row r="679" spans="2:8" x14ac:dyDescent="0.25">
      <c r="B679" s="49" t="str">
        <f ca="1">IF(LEN(C670)&gt;0,   IF(ROW(B679)-ROW(C670)-1&lt;=$L$1/2,INDIRECT(CONCATENATE("Teams!F",CELL("contents",INDEX(MatchOrdering!$A$4:$CD$33,ROW(B679)-ROW(C670)-1,MATCH(C670,MatchOrdering!$A$3:$CD$3,0))))),""),"")</f>
        <v>PIT</v>
      </c>
      <c r="C679" s="53" t="str">
        <f ca="1">IF(LEN(C670)&gt;0,   IF(LEN(B679) &gt;0,CONCATENATE(B679," vs ",D679),""),"")</f>
        <v>PIT vs BOS</v>
      </c>
      <c r="D679" s="49" t="str">
        <f ca="1">IF(LEN(C670)&gt;0,   IF(ROW(D679)-ROW(C670)-1&lt;=$L$1/2,INDIRECT(CONCATENATE("Teams!F",E679)),""),"")</f>
        <v>BOS</v>
      </c>
      <c r="E679" s="6">
        <f ca="1">IF(LEN(C670)&gt;0,   IF(ROW(E679)-ROW(C670)-1&lt;=$L$1/2,INDIRECT(CONCATENATE("MatchOrdering!A",CHAR(96+C670-26),($L$1 + 1) - (ROW(E679)-ROW(C670)-1) + 3)),""),"")</f>
        <v>15</v>
      </c>
      <c r="F679" s="60">
        <f t="shared" ca="1" si="117"/>
        <v>5</v>
      </c>
      <c r="G679" s="61">
        <f t="shared" ca="1" si="116"/>
        <v>4</v>
      </c>
      <c r="H679" s="49" t="str">
        <f t="shared" ca="1" si="118"/>
        <v>PIT</v>
      </c>
    </row>
    <row r="680" spans="2:8" x14ac:dyDescent="0.25">
      <c r="B680" s="49" t="str">
        <f ca="1">IF(LEN(C670)&gt;0,   IF(ROW(B680)-ROW(C670)-1&lt;=$L$1/2,INDIRECT(CONCATENATE("Teams!F",CELL("contents",INDEX(MatchOrdering!$A$4:$CD$33,ROW(B680)-ROW(C670)-1,MATCH(C670,MatchOrdering!$A$3:$CD$3,0))))),""),"")</f>
        <v>WAS</v>
      </c>
      <c r="C680" s="53" t="str">
        <f ca="1">IF(LEN(C670)&gt;0,   IF(LEN(B680) &gt;0,CONCATENATE(B680," vs ",D680),""),"")</f>
        <v>WAS vs WIN</v>
      </c>
      <c r="D680" s="49" t="str">
        <f ca="1">IF(LEN(C670)&gt;0,   IF(ROW(D680)-ROW(C670)-1&lt;=$L$1/2,INDIRECT(CONCATENATE("Teams!F",E680)),""),"")</f>
        <v>WIN</v>
      </c>
      <c r="E680" s="6">
        <f ca="1">IF(LEN(C670)&gt;0,   IF(ROW(E680)-ROW(C670)-1&lt;=$L$1/2,INDIRECT(CONCATENATE("MatchOrdering!A",CHAR(96+C670-26),($L$1 + 1) - (ROW(E680)-ROW(C670)-1) + 3)),""),"")</f>
        <v>14</v>
      </c>
      <c r="F680" s="60">
        <f t="shared" ca="1" si="117"/>
        <v>1</v>
      </c>
      <c r="G680" s="61">
        <f t="shared" ca="1" si="116"/>
        <v>3</v>
      </c>
      <c r="H680" s="49" t="str">
        <f t="shared" ca="1" si="118"/>
        <v>WIN</v>
      </c>
    </row>
    <row r="681" spans="2:8" x14ac:dyDescent="0.25">
      <c r="B681" s="49" t="str">
        <f ca="1">IF(LEN(C670)&gt;0,   IF(ROW(B681)-ROW(C670)-1&lt;=$L$1/2,INDIRECT(CONCATENATE("Teams!F",CELL("contents",INDEX(MatchOrdering!$A$4:$CD$33,ROW(B681)-ROW(C670)-1,MATCH(C670,MatchOrdering!$A$3:$CD$3,0))))),""),"")</f>
        <v>CGY</v>
      </c>
      <c r="C681" s="53" t="str">
        <f ca="1">IF(LEN(C670)&gt;0,   IF(LEN(B681) &gt;0,CONCATENATE(B681," vs ",D681),""),"")</f>
        <v>CGY vs STL</v>
      </c>
      <c r="D681" s="49" t="str">
        <f ca="1">IF(LEN(C670)&gt;0,   IF(ROW(D681)-ROW(C670)-1&lt;=$L$1/2,INDIRECT(CONCATENATE("Teams!F",E681)),""),"")</f>
        <v>STL</v>
      </c>
      <c r="E681" s="6">
        <f ca="1">IF(LEN(C670)&gt;0,   IF(ROW(E681)-ROW(C670)-1&lt;=$L$1/2,INDIRECT(CONCATENATE("MatchOrdering!A",CHAR(96+C670-26),($L$1 + 1) - (ROW(E681)-ROW(C670)-1) + 3)),""),"")</f>
        <v>13</v>
      </c>
      <c r="F681" s="60">
        <f t="shared" ca="1" si="117"/>
        <v>3</v>
      </c>
      <c r="G681" s="61">
        <f t="shared" ca="1" si="116"/>
        <v>3</v>
      </c>
      <c r="H681" s="49" t="str">
        <f t="shared" ca="1" si="118"/>
        <v>*TIE*</v>
      </c>
    </row>
    <row r="682" spans="2:8" x14ac:dyDescent="0.25">
      <c r="B682" s="49" t="str">
        <f ca="1">IF(LEN(C670)&gt;0,   IF(ROW(B682)-ROW(C670)-1&lt;=$L$1/2,INDIRECT(CONCATENATE("Teams!F",CELL("contents",INDEX(MatchOrdering!$A$4:$CD$33,ROW(B682)-ROW(C670)-1,MATCH(C670,MatchOrdering!$A$3:$CD$3,0))))),""),"")</f>
        <v>EDM</v>
      </c>
      <c r="C682" s="53" t="str">
        <f ca="1">IF(LEN(C670)&gt;0,   IF(LEN(B682) &gt;0,CONCATENATE(B682," vs ",D682),""),"")</f>
        <v>EDM vs NAS</v>
      </c>
      <c r="D682" s="49" t="str">
        <f ca="1">IF(LEN(C670)&gt;0,   IF(ROW(D682)-ROW(C670)-1&lt;=$L$1/2,INDIRECT(CONCATENATE("Teams!F",E682)),""),"")</f>
        <v>NAS</v>
      </c>
      <c r="E682" s="6">
        <f ca="1">IF(LEN(C670)&gt;0,   IF(ROW(E682)-ROW(C670)-1&lt;=$L$1/2,INDIRECT(CONCATENATE("MatchOrdering!A",CHAR(96+C670-26),($L$1 + 1) - (ROW(E682)-ROW(C670)-1) + 3)),""),"")</f>
        <v>12</v>
      </c>
      <c r="F682" s="60">
        <f t="shared" ca="1" si="117"/>
        <v>0</v>
      </c>
      <c r="G682" s="61">
        <f t="shared" ca="1" si="116"/>
        <v>1</v>
      </c>
      <c r="H682" s="49" t="str">
        <f t="shared" ca="1" si="118"/>
        <v>NAS</v>
      </c>
    </row>
    <row r="683" spans="2:8" x14ac:dyDescent="0.25">
      <c r="B683" s="49" t="str">
        <f ca="1">IF(LEN(C670)&gt;0,   IF(ROW(B683)-ROW(C670)-1&lt;=$L$1/2,INDIRECT(CONCATENATE("Teams!F",CELL("contents",INDEX(MatchOrdering!$A$4:$CD$33,ROW(B683)-ROW(C670)-1,MATCH(C670,MatchOrdering!$A$3:$CD$3,0))))),""),"")</f>
        <v>LAK</v>
      </c>
      <c r="C683" s="53" t="str">
        <f ca="1">IF(LEN(C670)&gt;0,   IF(LEN(B683) &gt;0,CONCATENATE(B683," vs ",D683),""),"")</f>
        <v>LAK vs MIN</v>
      </c>
      <c r="D683" s="49" t="str">
        <f ca="1">IF(LEN(C670)&gt;0,   IF(ROW(D683)-ROW(C670)-1&lt;=$L$1/2,INDIRECT(CONCATENATE("Teams!F",E683)),""),"")</f>
        <v>MIN</v>
      </c>
      <c r="E683" s="6">
        <f ca="1">IF(LEN(C670)&gt;0,   IF(ROW(E683)-ROW(C670)-1&lt;=$L$1/2,INDIRECT(CONCATENATE("MatchOrdering!A",CHAR(96+C670-26),($L$1 + 1) - (ROW(E683)-ROW(C670)-1) + 3)),""),"")</f>
        <v>11</v>
      </c>
      <c r="F683" s="60">
        <f t="shared" ca="1" si="117"/>
        <v>5</v>
      </c>
      <c r="G683" s="61">
        <f t="shared" ca="1" si="116"/>
        <v>5</v>
      </c>
      <c r="H683" s="49" t="str">
        <f t="shared" ca="1" si="118"/>
        <v>*TIE*</v>
      </c>
    </row>
    <row r="684" spans="2:8" x14ac:dyDescent="0.25">
      <c r="B684" s="49" t="str">
        <f ca="1">IF(LEN(C670)&gt;0,   IF(ROW(B684)-ROW(C670)-1&lt;=$L$1/2,INDIRECT(CONCATENATE("Teams!F",CELL("contents",INDEX(MatchOrdering!$A$4:$CD$33,ROW(B684)-ROW(C670)-1,MATCH(C670,MatchOrdering!$A$3:$CD$3,0))))),""),"")</f>
        <v>ARI</v>
      </c>
      <c r="C684" s="53" t="str">
        <f ca="1">IF(LEN(C670)&gt;0,   IF(LEN(B684) &gt;0,CONCATENATE(B684," vs ",D684),""),"")</f>
        <v>ARI vs DAL</v>
      </c>
      <c r="D684" s="49" t="str">
        <f ca="1">IF(LEN(C670)&gt;0,   IF(ROW(D684)-ROW(C670)-1&lt;=$L$1/2,INDIRECT(CONCATENATE("Teams!F",E684)),""),"")</f>
        <v>DAL</v>
      </c>
      <c r="E684" s="6">
        <f ca="1">IF(LEN(C670)&gt;0,   IF(ROW(E684)-ROW(C670)-1&lt;=$L$1/2,INDIRECT(CONCATENATE("MatchOrdering!A",CHAR(96+C670-26),($L$1 + 1) - (ROW(E684)-ROW(C670)-1) + 3)),""),"")</f>
        <v>10</v>
      </c>
      <c r="F684" s="60">
        <f t="shared" ca="1" si="117"/>
        <v>3</v>
      </c>
      <c r="G684" s="61">
        <f t="shared" ca="1" si="116"/>
        <v>6</v>
      </c>
      <c r="H684" s="49" t="str">
        <f t="shared" ca="1" si="118"/>
        <v>DAL</v>
      </c>
    </row>
    <row r="685" spans="2:8" x14ac:dyDescent="0.25">
      <c r="B685" s="49" t="str">
        <f ca="1">IF(LEN(C670)&gt;0,   IF(ROW(B685)-ROW(C670)-1&lt;=$L$1/2,INDIRECT(CONCATENATE("Teams!F",CELL("contents",INDEX(MatchOrdering!$A$4:$CD$33,ROW(B685)-ROW(C670)-1,MATCH(C670,MatchOrdering!$A$3:$CD$3,0))))),""),"")</f>
        <v>SJS</v>
      </c>
      <c r="C685" s="53" t="str">
        <f ca="1">IF(LEN(C670)&gt;0,   IF(LEN(B685) &gt;0,CONCATENATE(B685," vs ",D685),""),"")</f>
        <v>SJS vs COL</v>
      </c>
      <c r="D685" s="49" t="str">
        <f ca="1">IF(LEN(C670)&gt;0,   IF(ROW(D685)-ROW(C670)-1&lt;=$L$1/2,INDIRECT(CONCATENATE("Teams!F",E685)),""),"")</f>
        <v>COL</v>
      </c>
      <c r="E685" s="6">
        <f ca="1">IF(LEN(C670)&gt;0,   IF(ROW(E685)-ROW(C670)-1&lt;=$L$1/2,INDIRECT(CONCATENATE("MatchOrdering!A",CHAR(96+C670-26),($L$1 + 1) - (ROW(E685)-ROW(C670)-1) + 3)),""),"")</f>
        <v>9</v>
      </c>
      <c r="F685" s="60">
        <f t="shared" ca="1" si="117"/>
        <v>3</v>
      </c>
      <c r="G685" s="61">
        <f t="shared" ca="1" si="116"/>
        <v>3</v>
      </c>
      <c r="H685" s="49" t="str">
        <f t="shared" ca="1" si="118"/>
        <v>*TIE*</v>
      </c>
    </row>
    <row r="686" spans="2:8" ht="15.75" thickBot="1" x14ac:dyDescent="0.3">
      <c r="B686" s="49" t="str">
        <f ca="1">IF(LEN(C670)&gt;0,   IF(ROW(B686)-ROW(C670)-1&lt;=$L$1/2,INDIRECT(CONCATENATE("Teams!F",CELL("contents",INDEX(MatchOrdering!$A$4:$CD$33,ROW(B686)-ROW(C670)-1,MATCH(C670,MatchOrdering!$A$3:$CD$3,0))))),""),"")</f>
        <v>VAN</v>
      </c>
      <c r="C686" s="53" t="str">
        <f ca="1">IF(LEN(C670)&gt;0,   IF(LEN(B686) &gt;0,CONCATENATE(B686," vs ",D686),""),"")</f>
        <v>VAN vs CHI</v>
      </c>
      <c r="D686" s="49" t="str">
        <f ca="1">IF(LEN(C670)&gt;0,   IF(ROW(D686)-ROW(C670)-1&lt;=$L$1/2,INDIRECT(CONCATENATE("Teams!F",E686)),""),"")</f>
        <v>CHI</v>
      </c>
      <c r="E686" s="6">
        <f ca="1">IF(LEN(C670)&gt;0,   IF(ROW(E686)-ROW(C670)-1&lt;=$L$1/2,INDIRECT(CONCATENATE("MatchOrdering!A",CHAR(96+C670-26),($L$1 + 1) - (ROW(E686)-ROW(C670)-1) + 3)),""),"")</f>
        <v>8</v>
      </c>
      <c r="F686" s="62">
        <f t="shared" ca="1" si="117"/>
        <v>1</v>
      </c>
      <c r="G686" s="63">
        <f t="shared" ca="1" si="116"/>
        <v>4</v>
      </c>
      <c r="H686" s="49" t="str">
        <f t="shared" ca="1" si="118"/>
        <v>CHI</v>
      </c>
    </row>
    <row r="688" spans="2:8" ht="18.75" x14ac:dyDescent="0.3">
      <c r="C688" s="51">
        <f>IF(LEN(C670)&lt;1,"",IF(C670+1 &lt; $L$2,C670+1,""))</f>
        <v>39</v>
      </c>
      <c r="D688" s="50"/>
      <c r="E688" s="50"/>
      <c r="F688" s="65" t="str">
        <f>IF(LEN(C688)&gt;0,"Scores","")</f>
        <v>Scores</v>
      </c>
      <c r="G688" s="65"/>
      <c r="H688" s="6"/>
    </row>
    <row r="689" spans="2:8" ht="16.5" thickBot="1" x14ac:dyDescent="0.3">
      <c r="B689" s="48" t="str">
        <f>IF(LEN(C688)&gt;0,"-","")</f>
        <v>-</v>
      </c>
      <c r="C689" s="52" t="str">
        <f>IF(LEN(C688)&gt;0,"Away          -          Home","")</f>
        <v>Away          -          Home</v>
      </c>
      <c r="D689" s="48" t="str">
        <f>IF(LEN(C688)&gt;0,"-","")</f>
        <v>-</v>
      </c>
      <c r="E689" s="6" t="str">
        <f>IF(LEN(C688)&gt;0,"-","")</f>
        <v>-</v>
      </c>
      <c r="F689" s="48" t="str">
        <f>IF(LEN(F688)&gt;0,"H","")</f>
        <v>H</v>
      </c>
      <c r="G689" s="48" t="str">
        <f>IF(LEN(F688)&gt;0,"A","")</f>
        <v>A</v>
      </c>
      <c r="H689" s="49" t="s">
        <v>267</v>
      </c>
    </row>
    <row r="690" spans="2:8" x14ac:dyDescent="0.25">
      <c r="B690" s="49" t="str">
        <f ca="1">IF(LEN(C688)&gt;0,   IF(ROW(B690)-ROW(C688)-1&lt;=$L$1/2,INDIRECT(CONCATENATE("Teams!F",CELL("contents",INDEX(MatchOrdering!$A$4:$CD$33,ROW(B690)-ROW(C688)-1,MATCH(C688,MatchOrdering!$A$3:$CD$3,0))))),""),"")</f>
        <v>ANA</v>
      </c>
      <c r="C690" s="53" t="str">
        <f ca="1">IF(LEN(C688)&gt;0,   IF(LEN(B690) &gt;0,CONCATENATE(B690," vs ",D690),""),"")</f>
        <v>ANA vs TB</v>
      </c>
      <c r="D690" s="49" t="str">
        <f ca="1">IF(LEN(C688)&gt;0,   IF(ROW(D690)-ROW(C688)-1&lt;=$L$1/2,INDIRECT(CONCATENATE("Teams!F",E690)),""),"")</f>
        <v>TB</v>
      </c>
      <c r="E690" s="6">
        <f ca="1">IF(LEN(C688)&gt;0,   IF(ROW(E690)-ROW(C688)-1&lt;=$L$1/2,INDIRECT(CONCATENATE("MatchOrdering!A",CHAR(96+C688-26),($L$1 + 1) - (ROW(E690)-ROW(C688)-1) + 3)),""),"")</f>
        <v>21</v>
      </c>
      <c r="F690" s="58">
        <f ca="1">ROUNDDOWN(RANDBETWEEN(0,6),0)</f>
        <v>3</v>
      </c>
      <c r="G690" s="59">
        <f t="shared" ref="G690:G704" ca="1" si="119">ROUNDDOWN(RANDBETWEEN(0,6),0)</f>
        <v>0</v>
      </c>
      <c r="H690" s="49" t="str">
        <f ca="1">IF(OR(B690 = "BYESLOT",D690 = "BYESLOT"),"BYE", IF(AND(LEN(F690)&gt;0,LEN(G690)&gt;0),IF(F690=G690,"*TIE*",IF(F690&gt;G690,B690,D690)),""))</f>
        <v>ANA</v>
      </c>
    </row>
    <row r="691" spans="2:8" x14ac:dyDescent="0.25">
      <c r="B691" s="49" t="str">
        <f ca="1">IF(LEN(C688)&gt;0,   IF(ROW(B691)-ROW(C688)-1&lt;=$L$1/2,INDIRECT(CONCATENATE("Teams!F",CELL("contents",INDEX(MatchOrdering!$A$4:$CD$33,ROW(B691)-ROW(C688)-1,MATCH(C688,MatchOrdering!$A$3:$CD$3,0))))),""),"")</f>
        <v>TOR</v>
      </c>
      <c r="C691" s="53" t="str">
        <f ca="1">IF(LEN(C688)&gt;0,   IF(LEN(B691) &gt;0,CONCATENATE(B691," vs ",D691),""),"")</f>
        <v>TOR vs OTT</v>
      </c>
      <c r="D691" s="49" t="str">
        <f ca="1">IF(LEN(C688)&gt;0,   IF(ROW(D691)-ROW(C688)-1&lt;=$L$1/2,INDIRECT(CONCATENATE("Teams!F",E691)),""),"")</f>
        <v>OTT</v>
      </c>
      <c r="E691" s="6">
        <f ca="1">IF(LEN(C688)&gt;0,   IF(ROW(E691)-ROW(C688)-1&lt;=$L$1/2,INDIRECT(CONCATENATE("MatchOrdering!A",CHAR(96+C688-26),($L$1 + 1) - (ROW(E691)-ROW(C688)-1) + 3)),""),"")</f>
        <v>20</v>
      </c>
      <c r="F691" s="60">
        <f t="shared" ref="F691:F704" ca="1" si="120">ROUNDDOWN(RANDBETWEEN(0,6),0)</f>
        <v>1</v>
      </c>
      <c r="G691" s="61">
        <f t="shared" ca="1" si="119"/>
        <v>2</v>
      </c>
      <c r="H691" s="49" t="str">
        <f t="shared" ref="H691:H704" ca="1" si="121">IF(OR(B691 = "BYESLOT",D691 = "BYESLOT"),"BYE", IF(AND(LEN(F691)&gt;0,LEN(G691)&gt;0),IF(F691=G691,"*TIE*",IF(F691&gt;G691,B691,D691)),""))</f>
        <v>OTT</v>
      </c>
    </row>
    <row r="692" spans="2:8" x14ac:dyDescent="0.25">
      <c r="B692" s="49" t="str">
        <f ca="1">IF(LEN(C688)&gt;0,   IF(ROW(B692)-ROW(C688)-1&lt;=$L$1/2,INDIRECT(CONCATENATE("Teams!F",CELL("contents",INDEX(MatchOrdering!$A$4:$CD$33,ROW(B692)-ROW(C688)-1,MATCH(C688,MatchOrdering!$A$3:$CD$3,0))))),""),"")</f>
        <v>CAR</v>
      </c>
      <c r="C692" s="53" t="str">
        <f ca="1">IF(LEN(C688)&gt;0,   IF(LEN(B692) &gt;0,CONCATENATE(B692," vs ",D692),""),"")</f>
        <v>CAR vs MON</v>
      </c>
      <c r="D692" s="49" t="str">
        <f ca="1">IF(LEN(C688)&gt;0,   IF(ROW(D692)-ROW(C688)-1&lt;=$L$1/2,INDIRECT(CONCATENATE("Teams!F",E692)),""),"")</f>
        <v>MON</v>
      </c>
      <c r="E692" s="6">
        <f ca="1">IF(LEN(C688)&gt;0,   IF(ROW(E692)-ROW(C688)-1&lt;=$L$1/2,INDIRECT(CONCATENATE("MatchOrdering!A",CHAR(96+C688-26),($L$1 + 1) - (ROW(E692)-ROW(C688)-1) + 3)),""),"")</f>
        <v>19</v>
      </c>
      <c r="F692" s="60">
        <f t="shared" ca="1" si="120"/>
        <v>0</v>
      </c>
      <c r="G692" s="61">
        <f t="shared" ca="1" si="119"/>
        <v>0</v>
      </c>
      <c r="H692" s="49" t="str">
        <f t="shared" ca="1" si="121"/>
        <v>*TIE*</v>
      </c>
    </row>
    <row r="693" spans="2:8" x14ac:dyDescent="0.25">
      <c r="B693" s="49" t="str">
        <f ca="1">IF(LEN(C688)&gt;0,   IF(ROW(B693)-ROW(C688)-1&lt;=$L$1/2,INDIRECT(CONCATENATE("Teams!F",CELL("contents",INDEX(MatchOrdering!$A$4:$CD$33,ROW(B693)-ROW(C688)-1,MATCH(C688,MatchOrdering!$A$3:$CD$3,0))))),""),"")</f>
        <v>CBJ</v>
      </c>
      <c r="C693" s="53" t="str">
        <f ca="1">IF(LEN(C688)&gt;0,   IF(LEN(B693) &gt;0,CONCATENATE(B693," vs ",D693),""),"")</f>
        <v>CBJ vs FLA</v>
      </c>
      <c r="D693" s="49" t="str">
        <f ca="1">IF(LEN(C688)&gt;0,   IF(ROW(D693)-ROW(C688)-1&lt;=$L$1/2,INDIRECT(CONCATENATE("Teams!F",E693)),""),"")</f>
        <v>FLA</v>
      </c>
      <c r="E693" s="6">
        <f ca="1">IF(LEN(C688)&gt;0,   IF(ROW(E693)-ROW(C688)-1&lt;=$L$1/2,INDIRECT(CONCATENATE("MatchOrdering!A",CHAR(96+C688-26),($L$1 + 1) - (ROW(E693)-ROW(C688)-1) + 3)),""),"")</f>
        <v>18</v>
      </c>
      <c r="F693" s="60">
        <f t="shared" ca="1" si="120"/>
        <v>5</v>
      </c>
      <c r="G693" s="61">
        <f t="shared" ca="1" si="119"/>
        <v>5</v>
      </c>
      <c r="H693" s="49" t="str">
        <f t="shared" ca="1" si="121"/>
        <v>*TIE*</v>
      </c>
    </row>
    <row r="694" spans="2:8" x14ac:dyDescent="0.25">
      <c r="B694" s="49" t="str">
        <f ca="1">IF(LEN(C688)&gt;0,   IF(ROW(B694)-ROW(C688)-1&lt;=$L$1/2,INDIRECT(CONCATENATE("Teams!F",CELL("contents",INDEX(MatchOrdering!$A$4:$CD$33,ROW(B694)-ROW(C688)-1,MATCH(C688,MatchOrdering!$A$3:$CD$3,0))))),""),"")</f>
        <v>NJD</v>
      </c>
      <c r="C694" s="53" t="str">
        <f ca="1">IF(LEN(C688)&gt;0,   IF(LEN(B694) &gt;0,CONCATENATE(B694," vs ",D694),""),"")</f>
        <v>NJD vs DET</v>
      </c>
      <c r="D694" s="49" t="str">
        <f ca="1">IF(LEN(C688)&gt;0,   IF(ROW(D694)-ROW(C688)-1&lt;=$L$1/2,INDIRECT(CONCATENATE("Teams!F",E694)),""),"")</f>
        <v>DET</v>
      </c>
      <c r="E694" s="6">
        <f ca="1">IF(LEN(C688)&gt;0,   IF(ROW(E694)-ROW(C688)-1&lt;=$L$1/2,INDIRECT(CONCATENATE("MatchOrdering!A",CHAR(96+C688-26),($L$1 + 1) - (ROW(E694)-ROW(C688)-1) + 3)),""),"")</f>
        <v>17</v>
      </c>
      <c r="F694" s="60">
        <f t="shared" ca="1" si="120"/>
        <v>4</v>
      </c>
      <c r="G694" s="61">
        <f t="shared" ca="1" si="119"/>
        <v>0</v>
      </c>
      <c r="H694" s="49" t="str">
        <f t="shared" ca="1" si="121"/>
        <v>NJD</v>
      </c>
    </row>
    <row r="695" spans="2:8" x14ac:dyDescent="0.25">
      <c r="B695" s="49" t="str">
        <f ca="1">IF(LEN(C688)&gt;0,   IF(ROW(B695)-ROW(C688)-1&lt;=$L$1/2,INDIRECT(CONCATENATE("Teams!F",CELL("contents",INDEX(MatchOrdering!$A$4:$CD$33,ROW(B695)-ROW(C688)-1,MATCH(C688,MatchOrdering!$A$3:$CD$3,0))))),""),"")</f>
        <v>NYI</v>
      </c>
      <c r="C695" s="53" t="str">
        <f ca="1">IF(LEN(C688)&gt;0,   IF(LEN(B695) &gt;0,CONCATENATE(B695," vs ",D695),""),"")</f>
        <v>NYI vs BUF</v>
      </c>
      <c r="D695" s="49" t="str">
        <f ca="1">IF(LEN(C688)&gt;0,   IF(ROW(D695)-ROW(C688)-1&lt;=$L$1/2,INDIRECT(CONCATENATE("Teams!F",E695)),""),"")</f>
        <v>BUF</v>
      </c>
      <c r="E695" s="6">
        <f ca="1">IF(LEN(C688)&gt;0,   IF(ROW(E695)-ROW(C688)-1&lt;=$L$1/2,INDIRECT(CONCATENATE("MatchOrdering!A",CHAR(96+C688-26),($L$1 + 1) - (ROW(E695)-ROW(C688)-1) + 3)),""),"")</f>
        <v>16</v>
      </c>
      <c r="F695" s="60">
        <f t="shared" ca="1" si="120"/>
        <v>6</v>
      </c>
      <c r="G695" s="61">
        <f t="shared" ca="1" si="119"/>
        <v>0</v>
      </c>
      <c r="H695" s="49" t="str">
        <f t="shared" ca="1" si="121"/>
        <v>NYI</v>
      </c>
    </row>
    <row r="696" spans="2:8" x14ac:dyDescent="0.25">
      <c r="B696" s="49" t="str">
        <f ca="1">IF(LEN(C688)&gt;0,   IF(ROW(B696)-ROW(C688)-1&lt;=$L$1/2,INDIRECT(CONCATENATE("Teams!F",CELL("contents",INDEX(MatchOrdering!$A$4:$CD$33,ROW(B696)-ROW(C688)-1,MATCH(C688,MatchOrdering!$A$3:$CD$3,0))))),""),"")</f>
        <v>NYR</v>
      </c>
      <c r="C696" s="53" t="str">
        <f ca="1">IF(LEN(C688)&gt;0,   IF(LEN(B696) &gt;0,CONCATENATE(B696," vs ",D696),""),"")</f>
        <v>NYR vs BOS</v>
      </c>
      <c r="D696" s="49" t="str">
        <f ca="1">IF(LEN(C688)&gt;0,   IF(ROW(D696)-ROW(C688)-1&lt;=$L$1/2,INDIRECT(CONCATENATE("Teams!F",E696)),""),"")</f>
        <v>BOS</v>
      </c>
      <c r="E696" s="6">
        <f ca="1">IF(LEN(C688)&gt;0,   IF(ROW(E696)-ROW(C688)-1&lt;=$L$1/2,INDIRECT(CONCATENATE("MatchOrdering!A",CHAR(96+C688-26),($L$1 + 1) - (ROW(E696)-ROW(C688)-1) + 3)),""),"")</f>
        <v>15</v>
      </c>
      <c r="F696" s="60">
        <f t="shared" ca="1" si="120"/>
        <v>1</v>
      </c>
      <c r="G696" s="61">
        <f t="shared" ca="1" si="119"/>
        <v>5</v>
      </c>
      <c r="H696" s="49" t="str">
        <f t="shared" ca="1" si="121"/>
        <v>BOS</v>
      </c>
    </row>
    <row r="697" spans="2:8" x14ac:dyDescent="0.25">
      <c r="B697" s="49" t="str">
        <f ca="1">IF(LEN(C688)&gt;0,   IF(ROW(B697)-ROW(C688)-1&lt;=$L$1/2,INDIRECT(CONCATENATE("Teams!F",CELL("contents",INDEX(MatchOrdering!$A$4:$CD$33,ROW(B697)-ROW(C688)-1,MATCH(C688,MatchOrdering!$A$3:$CD$3,0))))),""),"")</f>
        <v>PHI</v>
      </c>
      <c r="C697" s="53" t="str">
        <f ca="1">IF(LEN(C688)&gt;0,   IF(LEN(B697) &gt;0,CONCATENATE(B697," vs ",D697),""),"")</f>
        <v>PHI vs WIN</v>
      </c>
      <c r="D697" s="49" t="str">
        <f ca="1">IF(LEN(C688)&gt;0,   IF(ROW(D697)-ROW(C688)-1&lt;=$L$1/2,INDIRECT(CONCATENATE("Teams!F",E697)),""),"")</f>
        <v>WIN</v>
      </c>
      <c r="E697" s="6">
        <f ca="1">IF(LEN(C688)&gt;0,   IF(ROW(E697)-ROW(C688)-1&lt;=$L$1/2,INDIRECT(CONCATENATE("MatchOrdering!A",CHAR(96+C688-26),($L$1 + 1) - (ROW(E697)-ROW(C688)-1) + 3)),""),"")</f>
        <v>14</v>
      </c>
      <c r="F697" s="60">
        <f t="shared" ca="1" si="120"/>
        <v>0</v>
      </c>
      <c r="G697" s="61">
        <f t="shared" ca="1" si="119"/>
        <v>3</v>
      </c>
      <c r="H697" s="49" t="str">
        <f t="shared" ca="1" si="121"/>
        <v>WIN</v>
      </c>
    </row>
    <row r="698" spans="2:8" x14ac:dyDescent="0.25">
      <c r="B698" s="49" t="str">
        <f ca="1">IF(LEN(C688)&gt;0,   IF(ROW(B698)-ROW(C688)-1&lt;=$L$1/2,INDIRECT(CONCATENATE("Teams!F",CELL("contents",INDEX(MatchOrdering!$A$4:$CD$33,ROW(B698)-ROW(C688)-1,MATCH(C688,MatchOrdering!$A$3:$CD$3,0))))),""),"")</f>
        <v>PIT</v>
      </c>
      <c r="C698" s="53" t="str">
        <f ca="1">IF(LEN(C688)&gt;0,   IF(LEN(B698) &gt;0,CONCATENATE(B698," vs ",D698),""),"")</f>
        <v>PIT vs STL</v>
      </c>
      <c r="D698" s="49" t="str">
        <f ca="1">IF(LEN(C688)&gt;0,   IF(ROW(D698)-ROW(C688)-1&lt;=$L$1/2,INDIRECT(CONCATENATE("Teams!F",E698)),""),"")</f>
        <v>STL</v>
      </c>
      <c r="E698" s="6">
        <f ca="1">IF(LEN(C688)&gt;0,   IF(ROW(E698)-ROW(C688)-1&lt;=$L$1/2,INDIRECT(CONCATENATE("MatchOrdering!A",CHAR(96+C688-26),($L$1 + 1) - (ROW(E698)-ROW(C688)-1) + 3)),""),"")</f>
        <v>13</v>
      </c>
      <c r="F698" s="60">
        <f t="shared" ca="1" si="120"/>
        <v>3</v>
      </c>
      <c r="G698" s="61">
        <f t="shared" ca="1" si="119"/>
        <v>1</v>
      </c>
      <c r="H698" s="49" t="str">
        <f t="shared" ca="1" si="121"/>
        <v>PIT</v>
      </c>
    </row>
    <row r="699" spans="2:8" x14ac:dyDescent="0.25">
      <c r="B699" s="49" t="str">
        <f ca="1">IF(LEN(C688)&gt;0,   IF(ROW(B699)-ROW(C688)-1&lt;=$L$1/2,INDIRECT(CONCATENATE("Teams!F",CELL("contents",INDEX(MatchOrdering!$A$4:$CD$33,ROW(B699)-ROW(C688)-1,MATCH(C688,MatchOrdering!$A$3:$CD$3,0))))),""),"")</f>
        <v>WAS</v>
      </c>
      <c r="C699" s="53" t="str">
        <f ca="1">IF(LEN(C688)&gt;0,   IF(LEN(B699) &gt;0,CONCATENATE(B699," vs ",D699),""),"")</f>
        <v>WAS vs NAS</v>
      </c>
      <c r="D699" s="49" t="str">
        <f ca="1">IF(LEN(C688)&gt;0,   IF(ROW(D699)-ROW(C688)-1&lt;=$L$1/2,INDIRECT(CONCATENATE("Teams!F",E699)),""),"")</f>
        <v>NAS</v>
      </c>
      <c r="E699" s="6">
        <f ca="1">IF(LEN(C688)&gt;0,   IF(ROW(E699)-ROW(C688)-1&lt;=$L$1/2,INDIRECT(CONCATENATE("MatchOrdering!A",CHAR(96+C688-26),($L$1 + 1) - (ROW(E699)-ROW(C688)-1) + 3)),""),"")</f>
        <v>12</v>
      </c>
      <c r="F699" s="60">
        <f t="shared" ca="1" si="120"/>
        <v>5</v>
      </c>
      <c r="G699" s="61">
        <f t="shared" ca="1" si="119"/>
        <v>4</v>
      </c>
      <c r="H699" s="49" t="str">
        <f t="shared" ca="1" si="121"/>
        <v>WAS</v>
      </c>
    </row>
    <row r="700" spans="2:8" x14ac:dyDescent="0.25">
      <c r="B700" s="49" t="str">
        <f ca="1">IF(LEN(C688)&gt;0,   IF(ROW(B700)-ROW(C688)-1&lt;=$L$1/2,INDIRECT(CONCATENATE("Teams!F",CELL("contents",INDEX(MatchOrdering!$A$4:$CD$33,ROW(B700)-ROW(C688)-1,MATCH(C688,MatchOrdering!$A$3:$CD$3,0))))),""),"")</f>
        <v>CGY</v>
      </c>
      <c r="C700" s="53" t="str">
        <f ca="1">IF(LEN(C688)&gt;0,   IF(LEN(B700) &gt;0,CONCATENATE(B700," vs ",D700),""),"")</f>
        <v>CGY vs MIN</v>
      </c>
      <c r="D700" s="49" t="str">
        <f ca="1">IF(LEN(C688)&gt;0,   IF(ROW(D700)-ROW(C688)-1&lt;=$L$1/2,INDIRECT(CONCATENATE("Teams!F",E700)),""),"")</f>
        <v>MIN</v>
      </c>
      <c r="E700" s="6">
        <f ca="1">IF(LEN(C688)&gt;0,   IF(ROW(E700)-ROW(C688)-1&lt;=$L$1/2,INDIRECT(CONCATENATE("MatchOrdering!A",CHAR(96+C688-26),($L$1 + 1) - (ROW(E700)-ROW(C688)-1) + 3)),""),"")</f>
        <v>11</v>
      </c>
      <c r="F700" s="60">
        <f t="shared" ca="1" si="120"/>
        <v>6</v>
      </c>
      <c r="G700" s="61">
        <f t="shared" ca="1" si="119"/>
        <v>3</v>
      </c>
      <c r="H700" s="49" t="str">
        <f t="shared" ca="1" si="121"/>
        <v>CGY</v>
      </c>
    </row>
    <row r="701" spans="2:8" x14ac:dyDescent="0.25">
      <c r="B701" s="49" t="str">
        <f ca="1">IF(LEN(C688)&gt;0,   IF(ROW(B701)-ROW(C688)-1&lt;=$L$1/2,INDIRECT(CONCATENATE("Teams!F",CELL("contents",INDEX(MatchOrdering!$A$4:$CD$33,ROW(B701)-ROW(C688)-1,MATCH(C688,MatchOrdering!$A$3:$CD$3,0))))),""),"")</f>
        <v>EDM</v>
      </c>
      <c r="C701" s="53" t="str">
        <f ca="1">IF(LEN(C688)&gt;0,   IF(LEN(B701) &gt;0,CONCATENATE(B701," vs ",D701),""),"")</f>
        <v>EDM vs DAL</v>
      </c>
      <c r="D701" s="49" t="str">
        <f ca="1">IF(LEN(C688)&gt;0,   IF(ROW(D701)-ROW(C688)-1&lt;=$L$1/2,INDIRECT(CONCATENATE("Teams!F",E701)),""),"")</f>
        <v>DAL</v>
      </c>
      <c r="E701" s="6">
        <f ca="1">IF(LEN(C688)&gt;0,   IF(ROW(E701)-ROW(C688)-1&lt;=$L$1/2,INDIRECT(CONCATENATE("MatchOrdering!A",CHAR(96+C688-26),($L$1 + 1) - (ROW(E701)-ROW(C688)-1) + 3)),""),"")</f>
        <v>10</v>
      </c>
      <c r="F701" s="60">
        <f t="shared" ca="1" si="120"/>
        <v>3</v>
      </c>
      <c r="G701" s="61">
        <f t="shared" ca="1" si="119"/>
        <v>5</v>
      </c>
      <c r="H701" s="49" t="str">
        <f t="shared" ca="1" si="121"/>
        <v>DAL</v>
      </c>
    </row>
    <row r="702" spans="2:8" x14ac:dyDescent="0.25">
      <c r="B702" s="49" t="str">
        <f ca="1">IF(LEN(C688)&gt;0,   IF(ROW(B702)-ROW(C688)-1&lt;=$L$1/2,INDIRECT(CONCATENATE("Teams!F",CELL("contents",INDEX(MatchOrdering!$A$4:$CD$33,ROW(B702)-ROW(C688)-1,MATCH(C688,MatchOrdering!$A$3:$CD$3,0))))),""),"")</f>
        <v>LAK</v>
      </c>
      <c r="C702" s="53" t="str">
        <f ca="1">IF(LEN(C688)&gt;0,   IF(LEN(B702) &gt;0,CONCATENATE(B702," vs ",D702),""),"")</f>
        <v>LAK vs COL</v>
      </c>
      <c r="D702" s="49" t="str">
        <f ca="1">IF(LEN(C688)&gt;0,   IF(ROW(D702)-ROW(C688)-1&lt;=$L$1/2,INDIRECT(CONCATENATE("Teams!F",E702)),""),"")</f>
        <v>COL</v>
      </c>
      <c r="E702" s="6">
        <f ca="1">IF(LEN(C688)&gt;0,   IF(ROW(E702)-ROW(C688)-1&lt;=$L$1/2,INDIRECT(CONCATENATE("MatchOrdering!A",CHAR(96+C688-26),($L$1 + 1) - (ROW(E702)-ROW(C688)-1) + 3)),""),"")</f>
        <v>9</v>
      </c>
      <c r="F702" s="60">
        <f t="shared" ca="1" si="120"/>
        <v>5</v>
      </c>
      <c r="G702" s="61">
        <f t="shared" ca="1" si="119"/>
        <v>5</v>
      </c>
      <c r="H702" s="49" t="str">
        <f t="shared" ca="1" si="121"/>
        <v>*TIE*</v>
      </c>
    </row>
    <row r="703" spans="2:8" x14ac:dyDescent="0.25">
      <c r="B703" s="49" t="str">
        <f ca="1">IF(LEN(C688)&gt;0,   IF(ROW(B703)-ROW(C688)-1&lt;=$L$1/2,INDIRECT(CONCATENATE("Teams!F",CELL("contents",INDEX(MatchOrdering!$A$4:$CD$33,ROW(B703)-ROW(C688)-1,MATCH(C688,MatchOrdering!$A$3:$CD$3,0))))),""),"")</f>
        <v>ARI</v>
      </c>
      <c r="C703" s="53" t="str">
        <f ca="1">IF(LEN(C688)&gt;0,   IF(LEN(B703) &gt;0,CONCATENATE(B703," vs ",D703),""),"")</f>
        <v>ARI vs CHI</v>
      </c>
      <c r="D703" s="49" t="str">
        <f ca="1">IF(LEN(C688)&gt;0,   IF(ROW(D703)-ROW(C688)-1&lt;=$L$1/2,INDIRECT(CONCATENATE("Teams!F",E703)),""),"")</f>
        <v>CHI</v>
      </c>
      <c r="E703" s="6">
        <f ca="1">IF(LEN(C688)&gt;0,   IF(ROW(E703)-ROW(C688)-1&lt;=$L$1/2,INDIRECT(CONCATENATE("MatchOrdering!A",CHAR(96+C688-26),($L$1 + 1) - (ROW(E703)-ROW(C688)-1) + 3)),""),"")</f>
        <v>8</v>
      </c>
      <c r="F703" s="60">
        <f t="shared" ca="1" si="120"/>
        <v>4</v>
      </c>
      <c r="G703" s="61">
        <f t="shared" ca="1" si="119"/>
        <v>2</v>
      </c>
      <c r="H703" s="49" t="str">
        <f t="shared" ca="1" si="121"/>
        <v>ARI</v>
      </c>
    </row>
    <row r="704" spans="2:8" ht="15.75" thickBot="1" x14ac:dyDescent="0.3">
      <c r="B704" s="49" t="str">
        <f ca="1">IF(LEN(C688)&gt;0,   IF(ROW(B704)-ROW(C688)-1&lt;=$L$1/2,INDIRECT(CONCATENATE("Teams!F",CELL("contents",INDEX(MatchOrdering!$A$4:$CD$33,ROW(B704)-ROW(C688)-1,MATCH(C688,MatchOrdering!$A$3:$CD$3,0))))),""),"")</f>
        <v>SJS</v>
      </c>
      <c r="C704" s="53" t="str">
        <f ca="1">IF(LEN(C688)&gt;0,   IF(LEN(B704) &gt;0,CONCATENATE(B704," vs ",D704),""),"")</f>
        <v>SJS vs VAN</v>
      </c>
      <c r="D704" s="49" t="str">
        <f ca="1">IF(LEN(C688)&gt;0,   IF(ROW(D704)-ROW(C688)-1&lt;=$L$1/2,INDIRECT(CONCATENATE("Teams!F",E704)),""),"")</f>
        <v>VAN</v>
      </c>
      <c r="E704" s="6">
        <f ca="1">IF(LEN(C688)&gt;0,   IF(ROW(E704)-ROW(C688)-1&lt;=$L$1/2,INDIRECT(CONCATENATE("MatchOrdering!A",CHAR(96+C688-26),($L$1 + 1) - (ROW(E704)-ROW(C688)-1) + 3)),""),"")</f>
        <v>7</v>
      </c>
      <c r="F704" s="62">
        <f t="shared" ca="1" si="120"/>
        <v>1</v>
      </c>
      <c r="G704" s="63">
        <f t="shared" ca="1" si="119"/>
        <v>5</v>
      </c>
      <c r="H704" s="49" t="str">
        <f t="shared" ca="1" si="121"/>
        <v>VAN</v>
      </c>
    </row>
    <row r="706" spans="2:8" ht="18.75" x14ac:dyDescent="0.3">
      <c r="C706" s="51">
        <f>IF(LEN(C688)&lt;1,"",IF(C688+1 &lt; $L$2,C688+1,""))</f>
        <v>40</v>
      </c>
      <c r="D706" s="50"/>
      <c r="E706" s="50"/>
      <c r="F706" s="65" t="str">
        <f>IF(LEN(C706)&gt;0,"Scores","")</f>
        <v>Scores</v>
      </c>
      <c r="G706" s="65"/>
      <c r="H706" s="6"/>
    </row>
    <row r="707" spans="2:8" ht="16.5" thickBot="1" x14ac:dyDescent="0.3">
      <c r="B707" s="48" t="str">
        <f>IF(LEN(C706)&gt;0,"-","")</f>
        <v>-</v>
      </c>
      <c r="C707" s="52" t="str">
        <f>IF(LEN(C706)&gt;0,"Away          -          Home","")</f>
        <v>Away          -          Home</v>
      </c>
      <c r="D707" s="48" t="str">
        <f>IF(LEN(C706)&gt;0,"-","")</f>
        <v>-</v>
      </c>
      <c r="E707" s="6" t="str">
        <f>IF(LEN(C706)&gt;0,"-","")</f>
        <v>-</v>
      </c>
      <c r="F707" s="48" t="str">
        <f>IF(LEN(F706)&gt;0,"H","")</f>
        <v>H</v>
      </c>
      <c r="G707" s="48" t="str">
        <f>IF(LEN(F706)&gt;0,"A","")</f>
        <v>A</v>
      </c>
      <c r="H707" s="49" t="s">
        <v>267</v>
      </c>
    </row>
    <row r="708" spans="2:8" x14ac:dyDescent="0.25">
      <c r="B708" s="49" t="str">
        <f ca="1">IF(LEN(C706)&gt;0,   IF(ROW(B708)-ROW(C706)-1&lt;=$L$1/2,INDIRECT(CONCATENATE("Teams!F",CELL("contents",INDEX(MatchOrdering!$A$4:$CD$33,ROW(B708)-ROW(C706)-1,MATCH(C706,MatchOrdering!$A$3:$CD$3,0))))),""),"")</f>
        <v>ANA</v>
      </c>
      <c r="C708" s="53" t="str">
        <f ca="1">IF(LEN(C706)&gt;0,   IF(LEN(B708) &gt;0,CONCATENATE(B708," vs ",D708),""),"")</f>
        <v>ANA vs OTT</v>
      </c>
      <c r="D708" s="49" t="str">
        <f ca="1">IF(LEN(C706)&gt;0,   IF(ROW(D708)-ROW(C706)-1&lt;=$L$1/2,INDIRECT(CONCATENATE("Teams!F",E708)),""),"")</f>
        <v>OTT</v>
      </c>
      <c r="E708" s="6">
        <f ca="1">IF(LEN(C706)&gt;0,   IF(ROW(E708)-ROW(C706)-1&lt;=$L$1/2,INDIRECT(CONCATENATE("MatchOrdering!A",CHAR(96+C706-26),($L$1 + 1) - (ROW(E708)-ROW(C706)-1) + 3)),""),"")</f>
        <v>20</v>
      </c>
      <c r="F708" s="58">
        <f ca="1">ROUNDDOWN(RANDBETWEEN(0,6),0)</f>
        <v>4</v>
      </c>
      <c r="G708" s="59">
        <f t="shared" ref="G708:G722" ca="1" si="122">ROUNDDOWN(RANDBETWEEN(0,6),0)</f>
        <v>1</v>
      </c>
      <c r="H708" s="49" t="str">
        <f ca="1">IF(OR(B708 = "BYESLOT",D708 = "BYESLOT"),"BYE", IF(AND(LEN(F708)&gt;0,LEN(G708)&gt;0),IF(F708=G708,"*TIE*",IF(F708&gt;G708,B708,D708)),""))</f>
        <v>ANA</v>
      </c>
    </row>
    <row r="709" spans="2:8" x14ac:dyDescent="0.25">
      <c r="B709" s="49" t="str">
        <f ca="1">IF(LEN(C706)&gt;0,   IF(ROW(B709)-ROW(C706)-1&lt;=$L$1/2,INDIRECT(CONCATENATE("Teams!F",CELL("contents",INDEX(MatchOrdering!$A$4:$CD$33,ROW(B709)-ROW(C706)-1,MATCH(C706,MatchOrdering!$A$3:$CD$3,0))))),""),"")</f>
        <v>TB</v>
      </c>
      <c r="C709" s="53" t="str">
        <f ca="1">IF(LEN(C706)&gt;0,   IF(LEN(B709) &gt;0,CONCATENATE(B709," vs ",D709),""),"")</f>
        <v>TB vs MON</v>
      </c>
      <c r="D709" s="49" t="str">
        <f ca="1">IF(LEN(C706)&gt;0,   IF(ROW(D709)-ROW(C706)-1&lt;=$L$1/2,INDIRECT(CONCATENATE("Teams!F",E709)),""),"")</f>
        <v>MON</v>
      </c>
      <c r="E709" s="6">
        <f ca="1">IF(LEN(C706)&gt;0,   IF(ROW(E709)-ROW(C706)-1&lt;=$L$1/2,INDIRECT(CONCATENATE("MatchOrdering!A",CHAR(96+C706-26),($L$1 + 1) - (ROW(E709)-ROW(C706)-1) + 3)),""),"")</f>
        <v>19</v>
      </c>
      <c r="F709" s="60">
        <f t="shared" ref="F709:F722" ca="1" si="123">ROUNDDOWN(RANDBETWEEN(0,6),0)</f>
        <v>0</v>
      </c>
      <c r="G709" s="61">
        <f t="shared" ca="1" si="122"/>
        <v>4</v>
      </c>
      <c r="H709" s="49" t="str">
        <f t="shared" ref="H709:H722" ca="1" si="124">IF(OR(B709 = "BYESLOT",D709 = "BYESLOT"),"BYE", IF(AND(LEN(F709)&gt;0,LEN(G709)&gt;0),IF(F709=G709,"*TIE*",IF(F709&gt;G709,B709,D709)),""))</f>
        <v>MON</v>
      </c>
    </row>
    <row r="710" spans="2:8" x14ac:dyDescent="0.25">
      <c r="B710" s="49" t="str">
        <f ca="1">IF(LEN(C706)&gt;0,   IF(ROW(B710)-ROW(C706)-1&lt;=$L$1/2,INDIRECT(CONCATENATE("Teams!F",CELL("contents",INDEX(MatchOrdering!$A$4:$CD$33,ROW(B710)-ROW(C706)-1,MATCH(C706,MatchOrdering!$A$3:$CD$3,0))))),""),"")</f>
        <v>TOR</v>
      </c>
      <c r="C710" s="53" t="str">
        <f ca="1">IF(LEN(C706)&gt;0,   IF(LEN(B710) &gt;0,CONCATENATE(B710," vs ",D710),""),"")</f>
        <v>TOR vs FLA</v>
      </c>
      <c r="D710" s="49" t="str">
        <f ca="1">IF(LEN(C706)&gt;0,   IF(ROW(D710)-ROW(C706)-1&lt;=$L$1/2,INDIRECT(CONCATENATE("Teams!F",E710)),""),"")</f>
        <v>FLA</v>
      </c>
      <c r="E710" s="6">
        <f ca="1">IF(LEN(C706)&gt;0,   IF(ROW(E710)-ROW(C706)-1&lt;=$L$1/2,INDIRECT(CONCATENATE("MatchOrdering!A",CHAR(96+C706-26),($L$1 + 1) - (ROW(E710)-ROW(C706)-1) + 3)),""),"")</f>
        <v>18</v>
      </c>
      <c r="F710" s="60">
        <f t="shared" ca="1" si="123"/>
        <v>1</v>
      </c>
      <c r="G710" s="61">
        <f t="shared" ca="1" si="122"/>
        <v>1</v>
      </c>
      <c r="H710" s="49" t="str">
        <f t="shared" ca="1" si="124"/>
        <v>*TIE*</v>
      </c>
    </row>
    <row r="711" spans="2:8" x14ac:dyDescent="0.25">
      <c r="B711" s="49" t="str">
        <f ca="1">IF(LEN(C706)&gt;0,   IF(ROW(B711)-ROW(C706)-1&lt;=$L$1/2,INDIRECT(CONCATENATE("Teams!F",CELL("contents",INDEX(MatchOrdering!$A$4:$CD$33,ROW(B711)-ROW(C706)-1,MATCH(C706,MatchOrdering!$A$3:$CD$3,0))))),""),"")</f>
        <v>CAR</v>
      </c>
      <c r="C711" s="53" t="str">
        <f ca="1">IF(LEN(C706)&gt;0,   IF(LEN(B711) &gt;0,CONCATENATE(B711," vs ",D711),""),"")</f>
        <v>CAR vs DET</v>
      </c>
      <c r="D711" s="49" t="str">
        <f ca="1">IF(LEN(C706)&gt;0,   IF(ROW(D711)-ROW(C706)-1&lt;=$L$1/2,INDIRECT(CONCATENATE("Teams!F",E711)),""),"")</f>
        <v>DET</v>
      </c>
      <c r="E711" s="6">
        <f ca="1">IF(LEN(C706)&gt;0,   IF(ROW(E711)-ROW(C706)-1&lt;=$L$1/2,INDIRECT(CONCATENATE("MatchOrdering!A",CHAR(96+C706-26),($L$1 + 1) - (ROW(E711)-ROW(C706)-1) + 3)),""),"")</f>
        <v>17</v>
      </c>
      <c r="F711" s="60">
        <f t="shared" ca="1" si="123"/>
        <v>0</v>
      </c>
      <c r="G711" s="61">
        <f t="shared" ca="1" si="122"/>
        <v>2</v>
      </c>
      <c r="H711" s="49" t="str">
        <f t="shared" ca="1" si="124"/>
        <v>DET</v>
      </c>
    </row>
    <row r="712" spans="2:8" x14ac:dyDescent="0.25">
      <c r="B712" s="49" t="str">
        <f ca="1">IF(LEN(C706)&gt;0,   IF(ROW(B712)-ROW(C706)-1&lt;=$L$1/2,INDIRECT(CONCATENATE("Teams!F",CELL("contents",INDEX(MatchOrdering!$A$4:$CD$33,ROW(B712)-ROW(C706)-1,MATCH(C706,MatchOrdering!$A$3:$CD$3,0))))),""),"")</f>
        <v>CBJ</v>
      </c>
      <c r="C712" s="53" t="str">
        <f ca="1">IF(LEN(C706)&gt;0,   IF(LEN(B712) &gt;0,CONCATENATE(B712," vs ",D712),""),"")</f>
        <v>CBJ vs BUF</v>
      </c>
      <c r="D712" s="49" t="str">
        <f ca="1">IF(LEN(C706)&gt;0,   IF(ROW(D712)-ROW(C706)-1&lt;=$L$1/2,INDIRECT(CONCATENATE("Teams!F",E712)),""),"")</f>
        <v>BUF</v>
      </c>
      <c r="E712" s="6">
        <f ca="1">IF(LEN(C706)&gt;0,   IF(ROW(E712)-ROW(C706)-1&lt;=$L$1/2,INDIRECT(CONCATENATE("MatchOrdering!A",CHAR(96+C706-26),($L$1 + 1) - (ROW(E712)-ROW(C706)-1) + 3)),""),"")</f>
        <v>16</v>
      </c>
      <c r="F712" s="60">
        <f t="shared" ca="1" si="123"/>
        <v>1</v>
      </c>
      <c r="G712" s="61">
        <f t="shared" ca="1" si="122"/>
        <v>0</v>
      </c>
      <c r="H712" s="49" t="str">
        <f t="shared" ca="1" si="124"/>
        <v>CBJ</v>
      </c>
    </row>
    <row r="713" spans="2:8" x14ac:dyDescent="0.25">
      <c r="B713" s="49" t="str">
        <f ca="1">IF(LEN(C706)&gt;0,   IF(ROW(B713)-ROW(C706)-1&lt;=$L$1/2,INDIRECT(CONCATENATE("Teams!F",CELL("contents",INDEX(MatchOrdering!$A$4:$CD$33,ROW(B713)-ROW(C706)-1,MATCH(C706,MatchOrdering!$A$3:$CD$3,0))))),""),"")</f>
        <v>NJD</v>
      </c>
      <c r="C713" s="53" t="str">
        <f ca="1">IF(LEN(C706)&gt;0,   IF(LEN(B713) &gt;0,CONCATENATE(B713," vs ",D713),""),"")</f>
        <v>NJD vs BOS</v>
      </c>
      <c r="D713" s="49" t="str">
        <f ca="1">IF(LEN(C706)&gt;0,   IF(ROW(D713)-ROW(C706)-1&lt;=$L$1/2,INDIRECT(CONCATENATE("Teams!F",E713)),""),"")</f>
        <v>BOS</v>
      </c>
      <c r="E713" s="6">
        <f ca="1">IF(LEN(C706)&gt;0,   IF(ROW(E713)-ROW(C706)-1&lt;=$L$1/2,INDIRECT(CONCATENATE("MatchOrdering!A",CHAR(96+C706-26),($L$1 + 1) - (ROW(E713)-ROW(C706)-1) + 3)),""),"")</f>
        <v>15</v>
      </c>
      <c r="F713" s="60">
        <f t="shared" ca="1" si="123"/>
        <v>4</v>
      </c>
      <c r="G713" s="61">
        <f t="shared" ca="1" si="122"/>
        <v>2</v>
      </c>
      <c r="H713" s="49" t="str">
        <f t="shared" ca="1" si="124"/>
        <v>NJD</v>
      </c>
    </row>
    <row r="714" spans="2:8" x14ac:dyDescent="0.25">
      <c r="B714" s="49" t="str">
        <f ca="1">IF(LEN(C706)&gt;0,   IF(ROW(B714)-ROW(C706)-1&lt;=$L$1/2,INDIRECT(CONCATENATE("Teams!F",CELL("contents",INDEX(MatchOrdering!$A$4:$CD$33,ROW(B714)-ROW(C706)-1,MATCH(C706,MatchOrdering!$A$3:$CD$3,0))))),""),"")</f>
        <v>NYI</v>
      </c>
      <c r="C714" s="53" t="str">
        <f ca="1">IF(LEN(C706)&gt;0,   IF(LEN(B714) &gt;0,CONCATENATE(B714," vs ",D714),""),"")</f>
        <v>NYI vs WIN</v>
      </c>
      <c r="D714" s="49" t="str">
        <f ca="1">IF(LEN(C706)&gt;0,   IF(ROW(D714)-ROW(C706)-1&lt;=$L$1/2,INDIRECT(CONCATENATE("Teams!F",E714)),""),"")</f>
        <v>WIN</v>
      </c>
      <c r="E714" s="6">
        <f ca="1">IF(LEN(C706)&gt;0,   IF(ROW(E714)-ROW(C706)-1&lt;=$L$1/2,INDIRECT(CONCATENATE("MatchOrdering!A",CHAR(96+C706-26),($L$1 + 1) - (ROW(E714)-ROW(C706)-1) + 3)),""),"")</f>
        <v>14</v>
      </c>
      <c r="F714" s="60">
        <f t="shared" ca="1" si="123"/>
        <v>6</v>
      </c>
      <c r="G714" s="61">
        <f t="shared" ca="1" si="122"/>
        <v>3</v>
      </c>
      <c r="H714" s="49" t="str">
        <f t="shared" ca="1" si="124"/>
        <v>NYI</v>
      </c>
    </row>
    <row r="715" spans="2:8" x14ac:dyDescent="0.25">
      <c r="B715" s="49" t="str">
        <f ca="1">IF(LEN(C706)&gt;0,   IF(ROW(B715)-ROW(C706)-1&lt;=$L$1/2,INDIRECT(CONCATENATE("Teams!F",CELL("contents",INDEX(MatchOrdering!$A$4:$CD$33,ROW(B715)-ROW(C706)-1,MATCH(C706,MatchOrdering!$A$3:$CD$3,0))))),""),"")</f>
        <v>NYR</v>
      </c>
      <c r="C715" s="53" t="str">
        <f ca="1">IF(LEN(C706)&gt;0,   IF(LEN(B715) &gt;0,CONCATENATE(B715," vs ",D715),""),"")</f>
        <v>NYR vs STL</v>
      </c>
      <c r="D715" s="49" t="str">
        <f ca="1">IF(LEN(C706)&gt;0,   IF(ROW(D715)-ROW(C706)-1&lt;=$L$1/2,INDIRECT(CONCATENATE("Teams!F",E715)),""),"")</f>
        <v>STL</v>
      </c>
      <c r="E715" s="6">
        <f ca="1">IF(LEN(C706)&gt;0,   IF(ROW(E715)-ROW(C706)-1&lt;=$L$1/2,INDIRECT(CONCATENATE("MatchOrdering!A",CHAR(96+C706-26),($L$1 + 1) - (ROW(E715)-ROW(C706)-1) + 3)),""),"")</f>
        <v>13</v>
      </c>
      <c r="F715" s="60">
        <f t="shared" ca="1" si="123"/>
        <v>6</v>
      </c>
      <c r="G715" s="61">
        <f t="shared" ca="1" si="122"/>
        <v>4</v>
      </c>
      <c r="H715" s="49" t="str">
        <f t="shared" ca="1" si="124"/>
        <v>NYR</v>
      </c>
    </row>
    <row r="716" spans="2:8" x14ac:dyDescent="0.25">
      <c r="B716" s="49" t="str">
        <f ca="1">IF(LEN(C706)&gt;0,   IF(ROW(B716)-ROW(C706)-1&lt;=$L$1/2,INDIRECT(CONCATENATE("Teams!F",CELL("contents",INDEX(MatchOrdering!$A$4:$CD$33,ROW(B716)-ROW(C706)-1,MATCH(C706,MatchOrdering!$A$3:$CD$3,0))))),""),"")</f>
        <v>PHI</v>
      </c>
      <c r="C716" s="53" t="str">
        <f ca="1">IF(LEN(C706)&gt;0,   IF(LEN(B716) &gt;0,CONCATENATE(B716," vs ",D716),""),"")</f>
        <v>PHI vs NAS</v>
      </c>
      <c r="D716" s="49" t="str">
        <f ca="1">IF(LEN(C706)&gt;0,   IF(ROW(D716)-ROW(C706)-1&lt;=$L$1/2,INDIRECT(CONCATENATE("Teams!F",E716)),""),"")</f>
        <v>NAS</v>
      </c>
      <c r="E716" s="6">
        <f ca="1">IF(LEN(C706)&gt;0,   IF(ROW(E716)-ROW(C706)-1&lt;=$L$1/2,INDIRECT(CONCATENATE("MatchOrdering!A",CHAR(96+C706-26),($L$1 + 1) - (ROW(E716)-ROW(C706)-1) + 3)),""),"")</f>
        <v>12</v>
      </c>
      <c r="F716" s="60">
        <f t="shared" ca="1" si="123"/>
        <v>0</v>
      </c>
      <c r="G716" s="61">
        <f t="shared" ca="1" si="122"/>
        <v>0</v>
      </c>
      <c r="H716" s="49" t="str">
        <f t="shared" ca="1" si="124"/>
        <v>*TIE*</v>
      </c>
    </row>
    <row r="717" spans="2:8" x14ac:dyDescent="0.25">
      <c r="B717" s="49" t="str">
        <f ca="1">IF(LEN(C706)&gt;0,   IF(ROW(B717)-ROW(C706)-1&lt;=$L$1/2,INDIRECT(CONCATENATE("Teams!F",CELL("contents",INDEX(MatchOrdering!$A$4:$CD$33,ROW(B717)-ROW(C706)-1,MATCH(C706,MatchOrdering!$A$3:$CD$3,0))))),""),"")</f>
        <v>PIT</v>
      </c>
      <c r="C717" s="53" t="str">
        <f ca="1">IF(LEN(C706)&gt;0,   IF(LEN(B717) &gt;0,CONCATENATE(B717," vs ",D717),""),"")</f>
        <v>PIT vs MIN</v>
      </c>
      <c r="D717" s="49" t="str">
        <f ca="1">IF(LEN(C706)&gt;0,   IF(ROW(D717)-ROW(C706)-1&lt;=$L$1/2,INDIRECT(CONCATENATE("Teams!F",E717)),""),"")</f>
        <v>MIN</v>
      </c>
      <c r="E717" s="6">
        <f ca="1">IF(LEN(C706)&gt;0,   IF(ROW(E717)-ROW(C706)-1&lt;=$L$1/2,INDIRECT(CONCATENATE("MatchOrdering!A",CHAR(96+C706-26),($L$1 + 1) - (ROW(E717)-ROW(C706)-1) + 3)),""),"")</f>
        <v>11</v>
      </c>
      <c r="F717" s="60">
        <f t="shared" ca="1" si="123"/>
        <v>4</v>
      </c>
      <c r="G717" s="61">
        <f t="shared" ca="1" si="122"/>
        <v>6</v>
      </c>
      <c r="H717" s="49" t="str">
        <f t="shared" ca="1" si="124"/>
        <v>MIN</v>
      </c>
    </row>
    <row r="718" spans="2:8" x14ac:dyDescent="0.25">
      <c r="B718" s="49" t="str">
        <f ca="1">IF(LEN(C706)&gt;0,   IF(ROW(B718)-ROW(C706)-1&lt;=$L$1/2,INDIRECT(CONCATENATE("Teams!F",CELL("contents",INDEX(MatchOrdering!$A$4:$CD$33,ROW(B718)-ROW(C706)-1,MATCH(C706,MatchOrdering!$A$3:$CD$3,0))))),""),"")</f>
        <v>WAS</v>
      </c>
      <c r="C718" s="53" t="str">
        <f ca="1">IF(LEN(C706)&gt;0,   IF(LEN(B718) &gt;0,CONCATENATE(B718," vs ",D718),""),"")</f>
        <v>WAS vs DAL</v>
      </c>
      <c r="D718" s="49" t="str">
        <f ca="1">IF(LEN(C706)&gt;0,   IF(ROW(D718)-ROW(C706)-1&lt;=$L$1/2,INDIRECT(CONCATENATE("Teams!F",E718)),""),"")</f>
        <v>DAL</v>
      </c>
      <c r="E718" s="6">
        <f ca="1">IF(LEN(C706)&gt;0,   IF(ROW(E718)-ROW(C706)-1&lt;=$L$1/2,INDIRECT(CONCATENATE("MatchOrdering!A",CHAR(96+C706-26),($L$1 + 1) - (ROW(E718)-ROW(C706)-1) + 3)),""),"")</f>
        <v>10</v>
      </c>
      <c r="F718" s="60">
        <f t="shared" ca="1" si="123"/>
        <v>2</v>
      </c>
      <c r="G718" s="61">
        <f t="shared" ca="1" si="122"/>
        <v>3</v>
      </c>
      <c r="H718" s="49" t="str">
        <f t="shared" ca="1" si="124"/>
        <v>DAL</v>
      </c>
    </row>
    <row r="719" spans="2:8" x14ac:dyDescent="0.25">
      <c r="B719" s="49" t="str">
        <f ca="1">IF(LEN(C706)&gt;0,   IF(ROW(B719)-ROW(C706)-1&lt;=$L$1/2,INDIRECT(CONCATENATE("Teams!F",CELL("contents",INDEX(MatchOrdering!$A$4:$CD$33,ROW(B719)-ROW(C706)-1,MATCH(C706,MatchOrdering!$A$3:$CD$3,0))))),""),"")</f>
        <v>CGY</v>
      </c>
      <c r="C719" s="53" t="str">
        <f ca="1">IF(LEN(C706)&gt;0,   IF(LEN(B719) &gt;0,CONCATENATE(B719," vs ",D719),""),"")</f>
        <v>CGY vs COL</v>
      </c>
      <c r="D719" s="49" t="str">
        <f ca="1">IF(LEN(C706)&gt;0,   IF(ROW(D719)-ROW(C706)-1&lt;=$L$1/2,INDIRECT(CONCATENATE("Teams!F",E719)),""),"")</f>
        <v>COL</v>
      </c>
      <c r="E719" s="6">
        <f ca="1">IF(LEN(C706)&gt;0,   IF(ROW(E719)-ROW(C706)-1&lt;=$L$1/2,INDIRECT(CONCATENATE("MatchOrdering!A",CHAR(96+C706-26),($L$1 + 1) - (ROW(E719)-ROW(C706)-1) + 3)),""),"")</f>
        <v>9</v>
      </c>
      <c r="F719" s="60">
        <f t="shared" ca="1" si="123"/>
        <v>1</v>
      </c>
      <c r="G719" s="61">
        <f t="shared" ca="1" si="122"/>
        <v>4</v>
      </c>
      <c r="H719" s="49" t="str">
        <f t="shared" ca="1" si="124"/>
        <v>COL</v>
      </c>
    </row>
    <row r="720" spans="2:8" x14ac:dyDescent="0.25">
      <c r="B720" s="49" t="str">
        <f ca="1">IF(LEN(C706)&gt;0,   IF(ROW(B720)-ROW(C706)-1&lt;=$L$1/2,INDIRECT(CONCATENATE("Teams!F",CELL("contents",INDEX(MatchOrdering!$A$4:$CD$33,ROW(B720)-ROW(C706)-1,MATCH(C706,MatchOrdering!$A$3:$CD$3,0))))),""),"")</f>
        <v>EDM</v>
      </c>
      <c r="C720" s="53" t="str">
        <f ca="1">IF(LEN(C706)&gt;0,   IF(LEN(B720) &gt;0,CONCATENATE(B720," vs ",D720),""),"")</f>
        <v>EDM vs CHI</v>
      </c>
      <c r="D720" s="49" t="str">
        <f ca="1">IF(LEN(C706)&gt;0,   IF(ROW(D720)-ROW(C706)-1&lt;=$L$1/2,INDIRECT(CONCATENATE("Teams!F",E720)),""),"")</f>
        <v>CHI</v>
      </c>
      <c r="E720" s="6">
        <f ca="1">IF(LEN(C706)&gt;0,   IF(ROW(E720)-ROW(C706)-1&lt;=$L$1/2,INDIRECT(CONCATENATE("MatchOrdering!A",CHAR(96+C706-26),($L$1 + 1) - (ROW(E720)-ROW(C706)-1) + 3)),""),"")</f>
        <v>8</v>
      </c>
      <c r="F720" s="60">
        <f t="shared" ca="1" si="123"/>
        <v>6</v>
      </c>
      <c r="G720" s="61">
        <f t="shared" ca="1" si="122"/>
        <v>0</v>
      </c>
      <c r="H720" s="49" t="str">
        <f t="shared" ca="1" si="124"/>
        <v>EDM</v>
      </c>
    </row>
    <row r="721" spans="2:8" x14ac:dyDescent="0.25">
      <c r="B721" s="49" t="str">
        <f ca="1">IF(LEN(C706)&gt;0,   IF(ROW(B721)-ROW(C706)-1&lt;=$L$1/2,INDIRECT(CONCATENATE("Teams!F",CELL("contents",INDEX(MatchOrdering!$A$4:$CD$33,ROW(B721)-ROW(C706)-1,MATCH(C706,MatchOrdering!$A$3:$CD$3,0))))),""),"")</f>
        <v>LAK</v>
      </c>
      <c r="C721" s="53" t="str">
        <f ca="1">IF(LEN(C706)&gt;0,   IF(LEN(B721) &gt;0,CONCATENATE(B721," vs ",D721),""),"")</f>
        <v>LAK vs VAN</v>
      </c>
      <c r="D721" s="49" t="str">
        <f ca="1">IF(LEN(C706)&gt;0,   IF(ROW(D721)-ROW(C706)-1&lt;=$L$1/2,INDIRECT(CONCATENATE("Teams!F",E721)),""),"")</f>
        <v>VAN</v>
      </c>
      <c r="E721" s="6">
        <f ca="1">IF(LEN(C706)&gt;0,   IF(ROW(E721)-ROW(C706)-1&lt;=$L$1/2,INDIRECT(CONCATENATE("MatchOrdering!A",CHAR(96+C706-26),($L$1 + 1) - (ROW(E721)-ROW(C706)-1) + 3)),""),"")</f>
        <v>7</v>
      </c>
      <c r="F721" s="60">
        <f t="shared" ca="1" si="123"/>
        <v>4</v>
      </c>
      <c r="G721" s="61">
        <f t="shared" ca="1" si="122"/>
        <v>4</v>
      </c>
      <c r="H721" s="49" t="str">
        <f t="shared" ca="1" si="124"/>
        <v>*TIE*</v>
      </c>
    </row>
    <row r="722" spans="2:8" ht="15.75" thickBot="1" x14ac:dyDescent="0.3">
      <c r="B722" s="49" t="str">
        <f ca="1">IF(LEN(C706)&gt;0,   IF(ROW(B722)-ROW(C706)-1&lt;=$L$1/2,INDIRECT(CONCATENATE("Teams!F",CELL("contents",INDEX(MatchOrdering!$A$4:$CD$33,ROW(B722)-ROW(C706)-1,MATCH(C706,MatchOrdering!$A$3:$CD$3,0))))),""),"")</f>
        <v>ARI</v>
      </c>
      <c r="C722" s="53" t="str">
        <f ca="1">IF(LEN(C706)&gt;0,   IF(LEN(B722) &gt;0,CONCATENATE(B722," vs ",D722),""),"")</f>
        <v>ARI vs SJS</v>
      </c>
      <c r="D722" s="49" t="str">
        <f ca="1">IF(LEN(C706)&gt;0,   IF(ROW(D722)-ROW(C706)-1&lt;=$L$1/2,INDIRECT(CONCATENATE("Teams!F",E722)),""),"")</f>
        <v>SJS</v>
      </c>
      <c r="E722" s="6">
        <f ca="1">IF(LEN(C706)&gt;0,   IF(ROW(E722)-ROW(C706)-1&lt;=$L$1/2,INDIRECT(CONCATENATE("MatchOrdering!A",CHAR(96+C706-26),($L$1 + 1) - (ROW(E722)-ROW(C706)-1) + 3)),""),"")</f>
        <v>6</v>
      </c>
      <c r="F722" s="62">
        <f t="shared" ca="1" si="123"/>
        <v>5</v>
      </c>
      <c r="G722" s="63">
        <f t="shared" ca="1" si="122"/>
        <v>2</v>
      </c>
      <c r="H722" s="49" t="str">
        <f t="shared" ca="1" si="124"/>
        <v>ARI</v>
      </c>
    </row>
    <row r="724" spans="2:8" ht="18.75" x14ac:dyDescent="0.3">
      <c r="C724" s="51">
        <f>IF(LEN(C706)&lt;1,"",IF(C706+1 &lt; $L$2,C706+1,""))</f>
        <v>41</v>
      </c>
      <c r="D724" s="50"/>
      <c r="E724" s="50"/>
      <c r="F724" s="65" t="str">
        <f>IF(LEN(C724)&gt;0,"Scores","")</f>
        <v>Scores</v>
      </c>
      <c r="G724" s="65"/>
      <c r="H724" s="6"/>
    </row>
    <row r="725" spans="2:8" ht="16.5" thickBot="1" x14ac:dyDescent="0.3">
      <c r="B725" s="48" t="str">
        <f>IF(LEN(C724)&gt;0,"-","")</f>
        <v>-</v>
      </c>
      <c r="C725" s="52" t="str">
        <f>IF(LEN(C724)&gt;0,"Away          -          Home","")</f>
        <v>Away          -          Home</v>
      </c>
      <c r="D725" s="48" t="str">
        <f>IF(LEN(C724)&gt;0,"-","")</f>
        <v>-</v>
      </c>
      <c r="E725" s="6" t="str">
        <f>IF(LEN(C724)&gt;0,"-","")</f>
        <v>-</v>
      </c>
      <c r="F725" s="48" t="str">
        <f>IF(LEN(F724)&gt;0,"H","")</f>
        <v>H</v>
      </c>
      <c r="G725" s="48" t="str">
        <f>IF(LEN(F724)&gt;0,"A","")</f>
        <v>A</v>
      </c>
      <c r="H725" s="49" t="s">
        <v>267</v>
      </c>
    </row>
    <row r="726" spans="2:8" x14ac:dyDescent="0.25">
      <c r="B726" s="49" t="str">
        <f ca="1">IF(LEN(C724)&gt;0,   IF(ROW(B726)-ROW(C724)-1&lt;=$L$1/2,INDIRECT(CONCATENATE("Teams!F",CELL("contents",INDEX(MatchOrdering!$A$4:$CD$33,ROW(B726)-ROW(C724)-1,MATCH(C724,MatchOrdering!$A$3:$CD$3,0))))),""),"")</f>
        <v>ANA</v>
      </c>
      <c r="C726" s="53" t="str">
        <f ca="1">IF(LEN(C724)&gt;0,   IF(LEN(B726) &gt;0,CONCATENATE(B726," vs ",D726),""),"")</f>
        <v>ANA vs MON</v>
      </c>
      <c r="D726" s="49" t="str">
        <f ca="1">IF(LEN(C724)&gt;0,   IF(ROW(D726)-ROW(C724)-1&lt;=$L$1/2,INDIRECT(CONCATENATE("Teams!F",E726)),""),"")</f>
        <v>MON</v>
      </c>
      <c r="E726" s="6">
        <f ca="1">IF(LEN(C724)&gt;0,   IF(ROW(E726)-ROW(C724)-1&lt;=$L$1/2,INDIRECT(CONCATENATE("MatchOrdering!A",CHAR(96+C724-26),($L$1 + 1) - (ROW(E726)-ROW(C724)-1) + 3)),""),"")</f>
        <v>19</v>
      </c>
      <c r="F726" s="58">
        <f ca="1">ROUNDDOWN(RANDBETWEEN(0,6),0)</f>
        <v>0</v>
      </c>
      <c r="G726" s="59">
        <f t="shared" ref="G726:G740" ca="1" si="125">ROUNDDOWN(RANDBETWEEN(0,6),0)</f>
        <v>1</v>
      </c>
      <c r="H726" s="49" t="str">
        <f ca="1">IF(OR(B726 = "BYESLOT",D726 = "BYESLOT"),"BYE", IF(AND(LEN(F726)&gt;0,LEN(G726)&gt;0),IF(F726=G726,"*TIE*",IF(F726&gt;G726,B726,D726)),""))</f>
        <v>MON</v>
      </c>
    </row>
    <row r="727" spans="2:8" x14ac:dyDescent="0.25">
      <c r="B727" s="49" t="str">
        <f ca="1">IF(LEN(C724)&gt;0,   IF(ROW(B727)-ROW(C724)-1&lt;=$L$1/2,INDIRECT(CONCATENATE("Teams!F",CELL("contents",INDEX(MatchOrdering!$A$4:$CD$33,ROW(B727)-ROW(C724)-1,MATCH(C724,MatchOrdering!$A$3:$CD$3,0))))),""),"")</f>
        <v>OTT</v>
      </c>
      <c r="C727" s="53" t="str">
        <f ca="1">IF(LEN(C724)&gt;0,   IF(LEN(B727) &gt;0,CONCATENATE(B727," vs ",D727),""),"")</f>
        <v>OTT vs FLA</v>
      </c>
      <c r="D727" s="49" t="str">
        <f ca="1">IF(LEN(C724)&gt;0,   IF(ROW(D727)-ROW(C724)-1&lt;=$L$1/2,INDIRECT(CONCATENATE("Teams!F",E727)),""),"")</f>
        <v>FLA</v>
      </c>
      <c r="E727" s="6">
        <f ca="1">IF(LEN(C724)&gt;0,   IF(ROW(E727)-ROW(C724)-1&lt;=$L$1/2,INDIRECT(CONCATENATE("MatchOrdering!A",CHAR(96+C724-26),($L$1 + 1) - (ROW(E727)-ROW(C724)-1) + 3)),""),"")</f>
        <v>18</v>
      </c>
      <c r="F727" s="60">
        <f t="shared" ref="F727:F740" ca="1" si="126">ROUNDDOWN(RANDBETWEEN(0,6),0)</f>
        <v>4</v>
      </c>
      <c r="G727" s="61">
        <f t="shared" ca="1" si="125"/>
        <v>1</v>
      </c>
      <c r="H727" s="49" t="str">
        <f t="shared" ref="H727:H740" ca="1" si="127">IF(OR(B727 = "BYESLOT",D727 = "BYESLOT"),"BYE", IF(AND(LEN(F727)&gt;0,LEN(G727)&gt;0),IF(F727=G727,"*TIE*",IF(F727&gt;G727,B727,D727)),""))</f>
        <v>OTT</v>
      </c>
    </row>
    <row r="728" spans="2:8" x14ac:dyDescent="0.25">
      <c r="B728" s="49" t="str">
        <f ca="1">IF(LEN(C724)&gt;0,   IF(ROW(B728)-ROW(C724)-1&lt;=$L$1/2,INDIRECT(CONCATENATE("Teams!F",CELL("contents",INDEX(MatchOrdering!$A$4:$CD$33,ROW(B728)-ROW(C724)-1,MATCH(C724,MatchOrdering!$A$3:$CD$3,0))))),""),"")</f>
        <v>TB</v>
      </c>
      <c r="C728" s="53" t="str">
        <f ca="1">IF(LEN(C724)&gt;0,   IF(LEN(B728) &gt;0,CONCATENATE(B728," vs ",D728),""),"")</f>
        <v>TB vs DET</v>
      </c>
      <c r="D728" s="49" t="str">
        <f ca="1">IF(LEN(C724)&gt;0,   IF(ROW(D728)-ROW(C724)-1&lt;=$L$1/2,INDIRECT(CONCATENATE("Teams!F",E728)),""),"")</f>
        <v>DET</v>
      </c>
      <c r="E728" s="6">
        <f ca="1">IF(LEN(C724)&gt;0,   IF(ROW(E728)-ROW(C724)-1&lt;=$L$1/2,INDIRECT(CONCATENATE("MatchOrdering!A",CHAR(96+C724-26),($L$1 + 1) - (ROW(E728)-ROW(C724)-1) + 3)),""),"")</f>
        <v>17</v>
      </c>
      <c r="F728" s="60">
        <f t="shared" ca="1" si="126"/>
        <v>6</v>
      </c>
      <c r="G728" s="61">
        <f t="shared" ca="1" si="125"/>
        <v>1</v>
      </c>
      <c r="H728" s="49" t="str">
        <f t="shared" ca="1" si="127"/>
        <v>TB</v>
      </c>
    </row>
    <row r="729" spans="2:8" x14ac:dyDescent="0.25">
      <c r="B729" s="49" t="str">
        <f ca="1">IF(LEN(C724)&gt;0,   IF(ROW(B729)-ROW(C724)-1&lt;=$L$1/2,INDIRECT(CONCATENATE("Teams!F",CELL("contents",INDEX(MatchOrdering!$A$4:$CD$33,ROW(B729)-ROW(C724)-1,MATCH(C724,MatchOrdering!$A$3:$CD$3,0))))),""),"")</f>
        <v>TOR</v>
      </c>
      <c r="C729" s="53" t="str">
        <f ca="1">IF(LEN(C724)&gt;0,   IF(LEN(B729) &gt;0,CONCATENATE(B729," vs ",D729),""),"")</f>
        <v>TOR vs BUF</v>
      </c>
      <c r="D729" s="49" t="str">
        <f ca="1">IF(LEN(C724)&gt;0,   IF(ROW(D729)-ROW(C724)-1&lt;=$L$1/2,INDIRECT(CONCATENATE("Teams!F",E729)),""),"")</f>
        <v>BUF</v>
      </c>
      <c r="E729" s="6">
        <f ca="1">IF(LEN(C724)&gt;0,   IF(ROW(E729)-ROW(C724)-1&lt;=$L$1/2,INDIRECT(CONCATENATE("MatchOrdering!A",CHAR(96+C724-26),($L$1 + 1) - (ROW(E729)-ROW(C724)-1) + 3)),""),"")</f>
        <v>16</v>
      </c>
      <c r="F729" s="60">
        <f t="shared" ca="1" si="126"/>
        <v>2</v>
      </c>
      <c r="G729" s="61">
        <f t="shared" ca="1" si="125"/>
        <v>6</v>
      </c>
      <c r="H729" s="49" t="str">
        <f t="shared" ca="1" si="127"/>
        <v>BUF</v>
      </c>
    </row>
    <row r="730" spans="2:8" x14ac:dyDescent="0.25">
      <c r="B730" s="49" t="str">
        <f ca="1">IF(LEN(C724)&gt;0,   IF(ROW(B730)-ROW(C724)-1&lt;=$L$1/2,INDIRECT(CONCATENATE("Teams!F",CELL("contents",INDEX(MatchOrdering!$A$4:$CD$33,ROW(B730)-ROW(C724)-1,MATCH(C724,MatchOrdering!$A$3:$CD$3,0))))),""),"")</f>
        <v>CAR</v>
      </c>
      <c r="C730" s="53" t="str">
        <f ca="1">IF(LEN(C724)&gt;0,   IF(LEN(B730) &gt;0,CONCATENATE(B730," vs ",D730),""),"")</f>
        <v>CAR vs BOS</v>
      </c>
      <c r="D730" s="49" t="str">
        <f ca="1">IF(LEN(C724)&gt;0,   IF(ROW(D730)-ROW(C724)-1&lt;=$L$1/2,INDIRECT(CONCATENATE("Teams!F",E730)),""),"")</f>
        <v>BOS</v>
      </c>
      <c r="E730" s="6">
        <f ca="1">IF(LEN(C724)&gt;0,   IF(ROW(E730)-ROW(C724)-1&lt;=$L$1/2,INDIRECT(CONCATENATE("MatchOrdering!A",CHAR(96+C724-26),($L$1 + 1) - (ROW(E730)-ROW(C724)-1) + 3)),""),"")</f>
        <v>15</v>
      </c>
      <c r="F730" s="60">
        <f t="shared" ca="1" si="126"/>
        <v>2</v>
      </c>
      <c r="G730" s="61">
        <f t="shared" ca="1" si="125"/>
        <v>1</v>
      </c>
      <c r="H730" s="49" t="str">
        <f t="shared" ca="1" si="127"/>
        <v>CAR</v>
      </c>
    </row>
    <row r="731" spans="2:8" x14ac:dyDescent="0.25">
      <c r="B731" s="49" t="str">
        <f ca="1">IF(LEN(C724)&gt;0,   IF(ROW(B731)-ROW(C724)-1&lt;=$L$1/2,INDIRECT(CONCATENATE("Teams!F",CELL("contents",INDEX(MatchOrdering!$A$4:$CD$33,ROW(B731)-ROW(C724)-1,MATCH(C724,MatchOrdering!$A$3:$CD$3,0))))),""),"")</f>
        <v>CBJ</v>
      </c>
      <c r="C731" s="53" t="str">
        <f ca="1">IF(LEN(C724)&gt;0,   IF(LEN(B731) &gt;0,CONCATENATE(B731," vs ",D731),""),"")</f>
        <v>CBJ vs WIN</v>
      </c>
      <c r="D731" s="49" t="str">
        <f ca="1">IF(LEN(C724)&gt;0,   IF(ROW(D731)-ROW(C724)-1&lt;=$L$1/2,INDIRECT(CONCATENATE("Teams!F",E731)),""),"")</f>
        <v>WIN</v>
      </c>
      <c r="E731" s="6">
        <f ca="1">IF(LEN(C724)&gt;0,   IF(ROW(E731)-ROW(C724)-1&lt;=$L$1/2,INDIRECT(CONCATENATE("MatchOrdering!A",CHAR(96+C724-26),($L$1 + 1) - (ROW(E731)-ROW(C724)-1) + 3)),""),"")</f>
        <v>14</v>
      </c>
      <c r="F731" s="60">
        <f t="shared" ca="1" si="126"/>
        <v>1</v>
      </c>
      <c r="G731" s="61">
        <f t="shared" ca="1" si="125"/>
        <v>0</v>
      </c>
      <c r="H731" s="49" t="str">
        <f t="shared" ca="1" si="127"/>
        <v>CBJ</v>
      </c>
    </row>
    <row r="732" spans="2:8" x14ac:dyDescent="0.25">
      <c r="B732" s="49" t="str">
        <f ca="1">IF(LEN(C724)&gt;0,   IF(ROW(B732)-ROW(C724)-1&lt;=$L$1/2,INDIRECT(CONCATENATE("Teams!F",CELL("contents",INDEX(MatchOrdering!$A$4:$CD$33,ROW(B732)-ROW(C724)-1,MATCH(C724,MatchOrdering!$A$3:$CD$3,0))))),""),"")</f>
        <v>NJD</v>
      </c>
      <c r="C732" s="53" t="str">
        <f ca="1">IF(LEN(C724)&gt;0,   IF(LEN(B732) &gt;0,CONCATENATE(B732," vs ",D732),""),"")</f>
        <v>NJD vs STL</v>
      </c>
      <c r="D732" s="49" t="str">
        <f ca="1">IF(LEN(C724)&gt;0,   IF(ROW(D732)-ROW(C724)-1&lt;=$L$1/2,INDIRECT(CONCATENATE("Teams!F",E732)),""),"")</f>
        <v>STL</v>
      </c>
      <c r="E732" s="6">
        <f ca="1">IF(LEN(C724)&gt;0,   IF(ROW(E732)-ROW(C724)-1&lt;=$L$1/2,INDIRECT(CONCATENATE("MatchOrdering!A",CHAR(96+C724-26),($L$1 + 1) - (ROW(E732)-ROW(C724)-1) + 3)),""),"")</f>
        <v>13</v>
      </c>
      <c r="F732" s="60">
        <f t="shared" ca="1" si="126"/>
        <v>6</v>
      </c>
      <c r="G732" s="61">
        <f t="shared" ca="1" si="125"/>
        <v>3</v>
      </c>
      <c r="H732" s="49" t="str">
        <f t="shared" ca="1" si="127"/>
        <v>NJD</v>
      </c>
    </row>
    <row r="733" spans="2:8" x14ac:dyDescent="0.25">
      <c r="B733" s="49" t="str">
        <f ca="1">IF(LEN(C724)&gt;0,   IF(ROW(B733)-ROW(C724)-1&lt;=$L$1/2,INDIRECT(CONCATENATE("Teams!F",CELL("contents",INDEX(MatchOrdering!$A$4:$CD$33,ROW(B733)-ROW(C724)-1,MATCH(C724,MatchOrdering!$A$3:$CD$3,0))))),""),"")</f>
        <v>NYI</v>
      </c>
      <c r="C733" s="53" t="str">
        <f ca="1">IF(LEN(C724)&gt;0,   IF(LEN(B733) &gt;0,CONCATENATE(B733," vs ",D733),""),"")</f>
        <v>NYI vs NAS</v>
      </c>
      <c r="D733" s="49" t="str">
        <f ca="1">IF(LEN(C724)&gt;0,   IF(ROW(D733)-ROW(C724)-1&lt;=$L$1/2,INDIRECT(CONCATENATE("Teams!F",E733)),""),"")</f>
        <v>NAS</v>
      </c>
      <c r="E733" s="6">
        <f ca="1">IF(LEN(C724)&gt;0,   IF(ROW(E733)-ROW(C724)-1&lt;=$L$1/2,INDIRECT(CONCATENATE("MatchOrdering!A",CHAR(96+C724-26),($L$1 + 1) - (ROW(E733)-ROW(C724)-1) + 3)),""),"")</f>
        <v>12</v>
      </c>
      <c r="F733" s="60">
        <f t="shared" ca="1" si="126"/>
        <v>1</v>
      </c>
      <c r="G733" s="61">
        <f t="shared" ca="1" si="125"/>
        <v>4</v>
      </c>
      <c r="H733" s="49" t="str">
        <f t="shared" ca="1" si="127"/>
        <v>NAS</v>
      </c>
    </row>
    <row r="734" spans="2:8" x14ac:dyDescent="0.25">
      <c r="B734" s="49" t="str">
        <f ca="1">IF(LEN(C724)&gt;0,   IF(ROW(B734)-ROW(C724)-1&lt;=$L$1/2,INDIRECT(CONCATENATE("Teams!F",CELL("contents",INDEX(MatchOrdering!$A$4:$CD$33,ROW(B734)-ROW(C724)-1,MATCH(C724,MatchOrdering!$A$3:$CD$3,0))))),""),"")</f>
        <v>NYR</v>
      </c>
      <c r="C734" s="53" t="str">
        <f ca="1">IF(LEN(C724)&gt;0,   IF(LEN(B734) &gt;0,CONCATENATE(B734," vs ",D734),""),"")</f>
        <v>NYR vs MIN</v>
      </c>
      <c r="D734" s="49" t="str">
        <f ca="1">IF(LEN(C724)&gt;0,   IF(ROW(D734)-ROW(C724)-1&lt;=$L$1/2,INDIRECT(CONCATENATE("Teams!F",E734)),""),"")</f>
        <v>MIN</v>
      </c>
      <c r="E734" s="6">
        <f ca="1">IF(LEN(C724)&gt;0,   IF(ROW(E734)-ROW(C724)-1&lt;=$L$1/2,INDIRECT(CONCATENATE("MatchOrdering!A",CHAR(96+C724-26),($L$1 + 1) - (ROW(E734)-ROW(C724)-1) + 3)),""),"")</f>
        <v>11</v>
      </c>
      <c r="F734" s="60">
        <f t="shared" ca="1" si="126"/>
        <v>2</v>
      </c>
      <c r="G734" s="61">
        <f t="shared" ca="1" si="125"/>
        <v>0</v>
      </c>
      <c r="H734" s="49" t="str">
        <f t="shared" ca="1" si="127"/>
        <v>NYR</v>
      </c>
    </row>
    <row r="735" spans="2:8" x14ac:dyDescent="0.25">
      <c r="B735" s="49" t="str">
        <f ca="1">IF(LEN(C724)&gt;0,   IF(ROW(B735)-ROW(C724)-1&lt;=$L$1/2,INDIRECT(CONCATENATE("Teams!F",CELL("contents",INDEX(MatchOrdering!$A$4:$CD$33,ROW(B735)-ROW(C724)-1,MATCH(C724,MatchOrdering!$A$3:$CD$3,0))))),""),"")</f>
        <v>PHI</v>
      </c>
      <c r="C735" s="53" t="str">
        <f ca="1">IF(LEN(C724)&gt;0,   IF(LEN(B735) &gt;0,CONCATENATE(B735," vs ",D735),""),"")</f>
        <v>PHI vs DAL</v>
      </c>
      <c r="D735" s="49" t="str">
        <f ca="1">IF(LEN(C724)&gt;0,   IF(ROW(D735)-ROW(C724)-1&lt;=$L$1/2,INDIRECT(CONCATENATE("Teams!F",E735)),""),"")</f>
        <v>DAL</v>
      </c>
      <c r="E735" s="6">
        <f ca="1">IF(LEN(C724)&gt;0,   IF(ROW(E735)-ROW(C724)-1&lt;=$L$1/2,INDIRECT(CONCATENATE("MatchOrdering!A",CHAR(96+C724-26),($L$1 + 1) - (ROW(E735)-ROW(C724)-1) + 3)),""),"")</f>
        <v>10</v>
      </c>
      <c r="F735" s="60">
        <f t="shared" ca="1" si="126"/>
        <v>1</v>
      </c>
      <c r="G735" s="61">
        <f t="shared" ca="1" si="125"/>
        <v>0</v>
      </c>
      <c r="H735" s="49" t="str">
        <f t="shared" ca="1" si="127"/>
        <v>PHI</v>
      </c>
    </row>
    <row r="736" spans="2:8" x14ac:dyDescent="0.25">
      <c r="B736" s="49" t="str">
        <f ca="1">IF(LEN(C724)&gt;0,   IF(ROW(B736)-ROW(C724)-1&lt;=$L$1/2,INDIRECT(CONCATENATE("Teams!F",CELL("contents",INDEX(MatchOrdering!$A$4:$CD$33,ROW(B736)-ROW(C724)-1,MATCH(C724,MatchOrdering!$A$3:$CD$3,0))))),""),"")</f>
        <v>PIT</v>
      </c>
      <c r="C736" s="53" t="str">
        <f ca="1">IF(LEN(C724)&gt;0,   IF(LEN(B736) &gt;0,CONCATENATE(B736," vs ",D736),""),"")</f>
        <v>PIT vs COL</v>
      </c>
      <c r="D736" s="49" t="str">
        <f ca="1">IF(LEN(C724)&gt;0,   IF(ROW(D736)-ROW(C724)-1&lt;=$L$1/2,INDIRECT(CONCATENATE("Teams!F",E736)),""),"")</f>
        <v>COL</v>
      </c>
      <c r="E736" s="6">
        <f ca="1">IF(LEN(C724)&gt;0,   IF(ROW(E736)-ROW(C724)-1&lt;=$L$1/2,INDIRECT(CONCATENATE("MatchOrdering!A",CHAR(96+C724-26),($L$1 + 1) - (ROW(E736)-ROW(C724)-1) + 3)),""),"")</f>
        <v>9</v>
      </c>
      <c r="F736" s="60">
        <f t="shared" ca="1" si="126"/>
        <v>1</v>
      </c>
      <c r="G736" s="61">
        <f t="shared" ca="1" si="125"/>
        <v>5</v>
      </c>
      <c r="H736" s="49" t="str">
        <f t="shared" ca="1" si="127"/>
        <v>COL</v>
      </c>
    </row>
    <row r="737" spans="2:8" x14ac:dyDescent="0.25">
      <c r="B737" s="49" t="str">
        <f ca="1">IF(LEN(C724)&gt;0,   IF(ROW(B737)-ROW(C724)-1&lt;=$L$1/2,INDIRECT(CONCATENATE("Teams!F",CELL("contents",INDEX(MatchOrdering!$A$4:$CD$33,ROW(B737)-ROW(C724)-1,MATCH(C724,MatchOrdering!$A$3:$CD$3,0))))),""),"")</f>
        <v>WAS</v>
      </c>
      <c r="C737" s="53" t="str">
        <f ca="1">IF(LEN(C724)&gt;0,   IF(LEN(B737) &gt;0,CONCATENATE(B737," vs ",D737),""),"")</f>
        <v>WAS vs CHI</v>
      </c>
      <c r="D737" s="49" t="str">
        <f ca="1">IF(LEN(C724)&gt;0,   IF(ROW(D737)-ROW(C724)-1&lt;=$L$1/2,INDIRECT(CONCATENATE("Teams!F",E737)),""),"")</f>
        <v>CHI</v>
      </c>
      <c r="E737" s="6">
        <f ca="1">IF(LEN(C724)&gt;0,   IF(ROW(E737)-ROW(C724)-1&lt;=$L$1/2,INDIRECT(CONCATENATE("MatchOrdering!A",CHAR(96+C724-26),($L$1 + 1) - (ROW(E737)-ROW(C724)-1) + 3)),""),"")</f>
        <v>8</v>
      </c>
      <c r="F737" s="60">
        <f t="shared" ca="1" si="126"/>
        <v>1</v>
      </c>
      <c r="G737" s="61">
        <f t="shared" ca="1" si="125"/>
        <v>5</v>
      </c>
      <c r="H737" s="49" t="str">
        <f t="shared" ca="1" si="127"/>
        <v>CHI</v>
      </c>
    </row>
    <row r="738" spans="2:8" x14ac:dyDescent="0.25">
      <c r="B738" s="49" t="str">
        <f ca="1">IF(LEN(C724)&gt;0,   IF(ROW(B738)-ROW(C724)-1&lt;=$L$1/2,INDIRECT(CONCATENATE("Teams!F",CELL("contents",INDEX(MatchOrdering!$A$4:$CD$33,ROW(B738)-ROW(C724)-1,MATCH(C724,MatchOrdering!$A$3:$CD$3,0))))),""),"")</f>
        <v>CGY</v>
      </c>
      <c r="C738" s="53" t="str">
        <f ca="1">IF(LEN(C724)&gt;0,   IF(LEN(B738) &gt;0,CONCATENATE(B738," vs ",D738),""),"")</f>
        <v>CGY vs VAN</v>
      </c>
      <c r="D738" s="49" t="str">
        <f ca="1">IF(LEN(C724)&gt;0,   IF(ROW(D738)-ROW(C724)-1&lt;=$L$1/2,INDIRECT(CONCATENATE("Teams!F",E738)),""),"")</f>
        <v>VAN</v>
      </c>
      <c r="E738" s="6">
        <f ca="1">IF(LEN(C724)&gt;0,   IF(ROW(E738)-ROW(C724)-1&lt;=$L$1/2,INDIRECT(CONCATENATE("MatchOrdering!A",CHAR(96+C724-26),($L$1 + 1) - (ROW(E738)-ROW(C724)-1) + 3)),""),"")</f>
        <v>7</v>
      </c>
      <c r="F738" s="60">
        <f t="shared" ca="1" si="126"/>
        <v>6</v>
      </c>
      <c r="G738" s="61">
        <f t="shared" ca="1" si="125"/>
        <v>3</v>
      </c>
      <c r="H738" s="49" t="str">
        <f t="shared" ca="1" si="127"/>
        <v>CGY</v>
      </c>
    </row>
    <row r="739" spans="2:8" x14ac:dyDescent="0.25">
      <c r="B739" s="49" t="str">
        <f ca="1">IF(LEN(C724)&gt;0,   IF(ROW(B739)-ROW(C724)-1&lt;=$L$1/2,INDIRECT(CONCATENATE("Teams!F",CELL("contents",INDEX(MatchOrdering!$A$4:$CD$33,ROW(B739)-ROW(C724)-1,MATCH(C724,MatchOrdering!$A$3:$CD$3,0))))),""),"")</f>
        <v>EDM</v>
      </c>
      <c r="C739" s="53" t="str">
        <f ca="1">IF(LEN(C724)&gt;0,   IF(LEN(B739) &gt;0,CONCATENATE(B739," vs ",D739),""),"")</f>
        <v>EDM vs SJS</v>
      </c>
      <c r="D739" s="49" t="str">
        <f ca="1">IF(LEN(C724)&gt;0,   IF(ROW(D739)-ROW(C724)-1&lt;=$L$1/2,INDIRECT(CONCATENATE("Teams!F",E739)),""),"")</f>
        <v>SJS</v>
      </c>
      <c r="E739" s="6">
        <f ca="1">IF(LEN(C724)&gt;0,   IF(ROW(E739)-ROW(C724)-1&lt;=$L$1/2,INDIRECT(CONCATENATE("MatchOrdering!A",CHAR(96+C724-26),($L$1 + 1) - (ROW(E739)-ROW(C724)-1) + 3)),""),"")</f>
        <v>6</v>
      </c>
      <c r="F739" s="60">
        <f t="shared" ca="1" si="126"/>
        <v>4</v>
      </c>
      <c r="G739" s="61">
        <f t="shared" ca="1" si="125"/>
        <v>5</v>
      </c>
      <c r="H739" s="49" t="str">
        <f t="shared" ca="1" si="127"/>
        <v>SJS</v>
      </c>
    </row>
    <row r="740" spans="2:8" ht="15.75" thickBot="1" x14ac:dyDescent="0.3">
      <c r="B740" s="49" t="str">
        <f ca="1">IF(LEN(C724)&gt;0,   IF(ROW(B740)-ROW(C724)-1&lt;=$L$1/2,INDIRECT(CONCATENATE("Teams!F",CELL("contents",INDEX(MatchOrdering!$A$4:$CD$33,ROW(B740)-ROW(C724)-1,MATCH(C724,MatchOrdering!$A$3:$CD$3,0))))),""),"")</f>
        <v>LAK</v>
      </c>
      <c r="C740" s="53" t="str">
        <f ca="1">IF(LEN(C724)&gt;0,   IF(LEN(B740) &gt;0,CONCATENATE(B740," vs ",D740),""),"")</f>
        <v>LAK vs ARI</v>
      </c>
      <c r="D740" s="49" t="str">
        <f ca="1">IF(LEN(C724)&gt;0,   IF(ROW(D740)-ROW(C724)-1&lt;=$L$1/2,INDIRECT(CONCATENATE("Teams!F",E740)),""),"")</f>
        <v>ARI</v>
      </c>
      <c r="E740" s="6">
        <f ca="1">IF(LEN(C724)&gt;0,   IF(ROW(E740)-ROW(C724)-1&lt;=$L$1/2,INDIRECT(CONCATENATE("MatchOrdering!A",CHAR(96+C724-26),($L$1 + 1) - (ROW(E740)-ROW(C724)-1) + 3)),""),"")</f>
        <v>5</v>
      </c>
      <c r="F740" s="62">
        <f t="shared" ca="1" si="126"/>
        <v>1</v>
      </c>
      <c r="G740" s="63">
        <f t="shared" ca="1" si="125"/>
        <v>1</v>
      </c>
      <c r="H740" s="49" t="str">
        <f t="shared" ca="1" si="127"/>
        <v>*TIE*</v>
      </c>
    </row>
    <row r="742" spans="2:8" ht="18.75" x14ac:dyDescent="0.3">
      <c r="C742" s="51">
        <f>IF(LEN(C724)&lt;1,"",IF(C724+1 &lt; $L$2,C724+1,""))</f>
        <v>42</v>
      </c>
      <c r="D742" s="50"/>
      <c r="E742" s="50"/>
      <c r="F742" s="65" t="str">
        <f>IF(LEN(C742)&gt;0,"Scores","")</f>
        <v>Scores</v>
      </c>
      <c r="G742" s="65"/>
      <c r="H742" s="6"/>
    </row>
    <row r="743" spans="2:8" ht="16.5" thickBot="1" x14ac:dyDescent="0.3">
      <c r="B743" s="48" t="str">
        <f>IF(LEN(C742)&gt;0,"-","")</f>
        <v>-</v>
      </c>
      <c r="C743" s="52" t="str">
        <f>IF(LEN(C742)&gt;0,"Away          -          Home","")</f>
        <v>Away          -          Home</v>
      </c>
      <c r="D743" s="48" t="str">
        <f>IF(LEN(C742)&gt;0,"-","")</f>
        <v>-</v>
      </c>
      <c r="E743" s="6" t="str">
        <f>IF(LEN(C742)&gt;0,"-","")</f>
        <v>-</v>
      </c>
      <c r="F743" s="48" t="str">
        <f>IF(LEN(F742)&gt;0,"H","")</f>
        <v>H</v>
      </c>
      <c r="G743" s="48" t="str">
        <f>IF(LEN(F742)&gt;0,"A","")</f>
        <v>A</v>
      </c>
      <c r="H743" s="49" t="s">
        <v>267</v>
      </c>
    </row>
    <row r="744" spans="2:8" x14ac:dyDescent="0.25">
      <c r="B744" s="49" t="str">
        <f ca="1">IF(LEN(C742)&gt;0,   IF(ROW(B744)-ROW(C742)-1&lt;=$L$1/2,INDIRECT(CONCATENATE("Teams!F",CELL("contents",INDEX(MatchOrdering!$A$4:$CD$33,ROW(B744)-ROW(C742)-1,MATCH(C742,MatchOrdering!$A$3:$CD$3,0))))),""),"")</f>
        <v>ANA</v>
      </c>
      <c r="C744" s="53" t="str">
        <f ca="1">IF(LEN(C742)&gt;0,   IF(LEN(B744) &gt;0,CONCATENATE(B744," vs ",D744),""),"")</f>
        <v>ANA vs FLA</v>
      </c>
      <c r="D744" s="49" t="str">
        <f ca="1">IF(LEN(C742)&gt;0,   IF(ROW(D744)-ROW(C742)-1&lt;=$L$1/2,INDIRECT(CONCATENATE("Teams!F",E744)),""),"")</f>
        <v>FLA</v>
      </c>
      <c r="E744" s="6">
        <f ca="1">IF(LEN(C742)&gt;0,   IF(ROW(E744)-ROW(C742)-1&lt;=$L$1/2,INDIRECT(CONCATENATE("MatchOrdering!A",CHAR(96+C742-26),($L$1 + 1) - (ROW(E744)-ROW(C742)-1) + 3)),""),"")</f>
        <v>18</v>
      </c>
      <c r="F744" s="58">
        <f ca="1">ROUNDDOWN(RANDBETWEEN(0,6),0)</f>
        <v>1</v>
      </c>
      <c r="G744" s="59">
        <f t="shared" ref="G744:G758" ca="1" si="128">ROUNDDOWN(RANDBETWEEN(0,6),0)</f>
        <v>0</v>
      </c>
      <c r="H744" s="49" t="str">
        <f ca="1">IF(OR(B744 = "BYESLOT",D744 = "BYESLOT"),"BYE", IF(AND(LEN(F744)&gt;0,LEN(G744)&gt;0),IF(F744=G744,"*TIE*",IF(F744&gt;G744,B744,D744)),""))</f>
        <v>ANA</v>
      </c>
    </row>
    <row r="745" spans="2:8" x14ac:dyDescent="0.25">
      <c r="B745" s="49" t="str">
        <f ca="1">IF(LEN(C742)&gt;0,   IF(ROW(B745)-ROW(C742)-1&lt;=$L$1/2,INDIRECT(CONCATENATE("Teams!F",CELL("contents",INDEX(MatchOrdering!$A$4:$CD$33,ROW(B745)-ROW(C742)-1,MATCH(C742,MatchOrdering!$A$3:$CD$3,0))))),""),"")</f>
        <v>MON</v>
      </c>
      <c r="C745" s="53" t="str">
        <f ca="1">IF(LEN(C742)&gt;0,   IF(LEN(B745) &gt;0,CONCATENATE(B745," vs ",D745),""),"")</f>
        <v>MON vs DET</v>
      </c>
      <c r="D745" s="49" t="str">
        <f ca="1">IF(LEN(C742)&gt;0,   IF(ROW(D745)-ROW(C742)-1&lt;=$L$1/2,INDIRECT(CONCATENATE("Teams!F",E745)),""),"")</f>
        <v>DET</v>
      </c>
      <c r="E745" s="6">
        <f ca="1">IF(LEN(C742)&gt;0,   IF(ROW(E745)-ROW(C742)-1&lt;=$L$1/2,INDIRECT(CONCATENATE("MatchOrdering!A",CHAR(96+C742-26),($L$1 + 1) - (ROW(E745)-ROW(C742)-1) + 3)),""),"")</f>
        <v>17</v>
      </c>
      <c r="F745" s="60">
        <f t="shared" ref="F745:F758" ca="1" si="129">ROUNDDOWN(RANDBETWEEN(0,6),0)</f>
        <v>5</v>
      </c>
      <c r="G745" s="61">
        <f t="shared" ca="1" si="128"/>
        <v>2</v>
      </c>
      <c r="H745" s="49" t="str">
        <f t="shared" ref="H745:H758" ca="1" si="130">IF(OR(B745 = "BYESLOT",D745 = "BYESLOT"),"BYE", IF(AND(LEN(F745)&gt;0,LEN(G745)&gt;0),IF(F745=G745,"*TIE*",IF(F745&gt;G745,B745,D745)),""))</f>
        <v>MON</v>
      </c>
    </row>
    <row r="746" spans="2:8" x14ac:dyDescent="0.25">
      <c r="B746" s="49" t="str">
        <f ca="1">IF(LEN(C742)&gt;0,   IF(ROW(B746)-ROW(C742)-1&lt;=$L$1/2,INDIRECT(CONCATENATE("Teams!F",CELL("contents",INDEX(MatchOrdering!$A$4:$CD$33,ROW(B746)-ROW(C742)-1,MATCH(C742,MatchOrdering!$A$3:$CD$3,0))))),""),"")</f>
        <v>OTT</v>
      </c>
      <c r="C746" s="53" t="str">
        <f ca="1">IF(LEN(C742)&gt;0,   IF(LEN(B746) &gt;0,CONCATENATE(B746," vs ",D746),""),"")</f>
        <v>OTT vs BUF</v>
      </c>
      <c r="D746" s="49" t="str">
        <f ca="1">IF(LEN(C742)&gt;0,   IF(ROW(D746)-ROW(C742)-1&lt;=$L$1/2,INDIRECT(CONCATENATE("Teams!F",E746)),""),"")</f>
        <v>BUF</v>
      </c>
      <c r="E746" s="6">
        <f ca="1">IF(LEN(C742)&gt;0,   IF(ROW(E746)-ROW(C742)-1&lt;=$L$1/2,INDIRECT(CONCATENATE("MatchOrdering!A",CHAR(96+C742-26),($L$1 + 1) - (ROW(E746)-ROW(C742)-1) + 3)),""),"")</f>
        <v>16</v>
      </c>
      <c r="F746" s="60">
        <f t="shared" ca="1" si="129"/>
        <v>5</v>
      </c>
      <c r="G746" s="61">
        <f t="shared" ca="1" si="128"/>
        <v>5</v>
      </c>
      <c r="H746" s="49" t="str">
        <f t="shared" ca="1" si="130"/>
        <v>*TIE*</v>
      </c>
    </row>
    <row r="747" spans="2:8" x14ac:dyDescent="0.25">
      <c r="B747" s="49" t="str">
        <f ca="1">IF(LEN(C742)&gt;0,   IF(ROW(B747)-ROW(C742)-1&lt;=$L$1/2,INDIRECT(CONCATENATE("Teams!F",CELL("contents",INDEX(MatchOrdering!$A$4:$CD$33,ROW(B747)-ROW(C742)-1,MATCH(C742,MatchOrdering!$A$3:$CD$3,0))))),""),"")</f>
        <v>TB</v>
      </c>
      <c r="C747" s="53" t="str">
        <f ca="1">IF(LEN(C742)&gt;0,   IF(LEN(B747) &gt;0,CONCATENATE(B747," vs ",D747),""),"")</f>
        <v>TB vs BOS</v>
      </c>
      <c r="D747" s="49" t="str">
        <f ca="1">IF(LEN(C742)&gt;0,   IF(ROW(D747)-ROW(C742)-1&lt;=$L$1/2,INDIRECT(CONCATENATE("Teams!F",E747)),""),"")</f>
        <v>BOS</v>
      </c>
      <c r="E747" s="6">
        <f ca="1">IF(LEN(C742)&gt;0,   IF(ROW(E747)-ROW(C742)-1&lt;=$L$1/2,INDIRECT(CONCATENATE("MatchOrdering!A",CHAR(96+C742-26),($L$1 + 1) - (ROW(E747)-ROW(C742)-1) + 3)),""),"")</f>
        <v>15</v>
      </c>
      <c r="F747" s="60">
        <f t="shared" ca="1" si="129"/>
        <v>0</v>
      </c>
      <c r="G747" s="61">
        <f t="shared" ca="1" si="128"/>
        <v>3</v>
      </c>
      <c r="H747" s="49" t="str">
        <f t="shared" ca="1" si="130"/>
        <v>BOS</v>
      </c>
    </row>
    <row r="748" spans="2:8" x14ac:dyDescent="0.25">
      <c r="B748" s="49" t="str">
        <f ca="1">IF(LEN(C742)&gt;0,   IF(ROW(B748)-ROW(C742)-1&lt;=$L$1/2,INDIRECT(CONCATENATE("Teams!F",CELL("contents",INDEX(MatchOrdering!$A$4:$CD$33,ROW(B748)-ROW(C742)-1,MATCH(C742,MatchOrdering!$A$3:$CD$3,0))))),""),"")</f>
        <v>TOR</v>
      </c>
      <c r="C748" s="53" t="str">
        <f ca="1">IF(LEN(C742)&gt;0,   IF(LEN(B748) &gt;0,CONCATENATE(B748," vs ",D748),""),"")</f>
        <v>TOR vs WIN</v>
      </c>
      <c r="D748" s="49" t="str">
        <f ca="1">IF(LEN(C742)&gt;0,   IF(ROW(D748)-ROW(C742)-1&lt;=$L$1/2,INDIRECT(CONCATENATE("Teams!F",E748)),""),"")</f>
        <v>WIN</v>
      </c>
      <c r="E748" s="6">
        <f ca="1">IF(LEN(C742)&gt;0,   IF(ROW(E748)-ROW(C742)-1&lt;=$L$1/2,INDIRECT(CONCATENATE("MatchOrdering!A",CHAR(96+C742-26),($L$1 + 1) - (ROW(E748)-ROW(C742)-1) + 3)),""),"")</f>
        <v>14</v>
      </c>
      <c r="F748" s="60">
        <f t="shared" ca="1" si="129"/>
        <v>3</v>
      </c>
      <c r="G748" s="61">
        <f t="shared" ca="1" si="128"/>
        <v>2</v>
      </c>
      <c r="H748" s="49" t="str">
        <f t="shared" ca="1" si="130"/>
        <v>TOR</v>
      </c>
    </row>
    <row r="749" spans="2:8" x14ac:dyDescent="0.25">
      <c r="B749" s="49" t="str">
        <f ca="1">IF(LEN(C742)&gt;0,   IF(ROW(B749)-ROW(C742)-1&lt;=$L$1/2,INDIRECT(CONCATENATE("Teams!F",CELL("contents",INDEX(MatchOrdering!$A$4:$CD$33,ROW(B749)-ROW(C742)-1,MATCH(C742,MatchOrdering!$A$3:$CD$3,0))))),""),"")</f>
        <v>CAR</v>
      </c>
      <c r="C749" s="53" t="str">
        <f ca="1">IF(LEN(C742)&gt;0,   IF(LEN(B749) &gt;0,CONCATENATE(B749," vs ",D749),""),"")</f>
        <v>CAR vs STL</v>
      </c>
      <c r="D749" s="49" t="str">
        <f ca="1">IF(LEN(C742)&gt;0,   IF(ROW(D749)-ROW(C742)-1&lt;=$L$1/2,INDIRECT(CONCATENATE("Teams!F",E749)),""),"")</f>
        <v>STL</v>
      </c>
      <c r="E749" s="6">
        <f ca="1">IF(LEN(C742)&gt;0,   IF(ROW(E749)-ROW(C742)-1&lt;=$L$1/2,INDIRECT(CONCATENATE("MatchOrdering!A",CHAR(96+C742-26),($L$1 + 1) - (ROW(E749)-ROW(C742)-1) + 3)),""),"")</f>
        <v>13</v>
      </c>
      <c r="F749" s="60">
        <f t="shared" ca="1" si="129"/>
        <v>0</v>
      </c>
      <c r="G749" s="61">
        <f t="shared" ca="1" si="128"/>
        <v>1</v>
      </c>
      <c r="H749" s="49" t="str">
        <f t="shared" ca="1" si="130"/>
        <v>STL</v>
      </c>
    </row>
    <row r="750" spans="2:8" x14ac:dyDescent="0.25">
      <c r="B750" s="49" t="str">
        <f ca="1">IF(LEN(C742)&gt;0,   IF(ROW(B750)-ROW(C742)-1&lt;=$L$1/2,INDIRECT(CONCATENATE("Teams!F",CELL("contents",INDEX(MatchOrdering!$A$4:$CD$33,ROW(B750)-ROW(C742)-1,MATCH(C742,MatchOrdering!$A$3:$CD$3,0))))),""),"")</f>
        <v>CBJ</v>
      </c>
      <c r="C750" s="53" t="str">
        <f ca="1">IF(LEN(C742)&gt;0,   IF(LEN(B750) &gt;0,CONCATENATE(B750," vs ",D750),""),"")</f>
        <v>CBJ vs NAS</v>
      </c>
      <c r="D750" s="49" t="str">
        <f ca="1">IF(LEN(C742)&gt;0,   IF(ROW(D750)-ROW(C742)-1&lt;=$L$1/2,INDIRECT(CONCATENATE("Teams!F",E750)),""),"")</f>
        <v>NAS</v>
      </c>
      <c r="E750" s="6">
        <f ca="1">IF(LEN(C742)&gt;0,   IF(ROW(E750)-ROW(C742)-1&lt;=$L$1/2,INDIRECT(CONCATENATE("MatchOrdering!A",CHAR(96+C742-26),($L$1 + 1) - (ROW(E750)-ROW(C742)-1) + 3)),""),"")</f>
        <v>12</v>
      </c>
      <c r="F750" s="60">
        <f t="shared" ca="1" si="129"/>
        <v>0</v>
      </c>
      <c r="G750" s="61">
        <f t="shared" ca="1" si="128"/>
        <v>6</v>
      </c>
      <c r="H750" s="49" t="str">
        <f t="shared" ca="1" si="130"/>
        <v>NAS</v>
      </c>
    </row>
    <row r="751" spans="2:8" x14ac:dyDescent="0.25">
      <c r="B751" s="49" t="str">
        <f ca="1">IF(LEN(C742)&gt;0,   IF(ROW(B751)-ROW(C742)-1&lt;=$L$1/2,INDIRECT(CONCATENATE("Teams!F",CELL("contents",INDEX(MatchOrdering!$A$4:$CD$33,ROW(B751)-ROW(C742)-1,MATCH(C742,MatchOrdering!$A$3:$CD$3,0))))),""),"")</f>
        <v>NJD</v>
      </c>
      <c r="C751" s="53" t="str">
        <f ca="1">IF(LEN(C742)&gt;0,   IF(LEN(B751) &gt;0,CONCATENATE(B751," vs ",D751),""),"")</f>
        <v>NJD vs MIN</v>
      </c>
      <c r="D751" s="49" t="str">
        <f ca="1">IF(LEN(C742)&gt;0,   IF(ROW(D751)-ROW(C742)-1&lt;=$L$1/2,INDIRECT(CONCATENATE("Teams!F",E751)),""),"")</f>
        <v>MIN</v>
      </c>
      <c r="E751" s="6">
        <f ca="1">IF(LEN(C742)&gt;0,   IF(ROW(E751)-ROW(C742)-1&lt;=$L$1/2,INDIRECT(CONCATENATE("MatchOrdering!A",CHAR(96+C742-26),($L$1 + 1) - (ROW(E751)-ROW(C742)-1) + 3)),""),"")</f>
        <v>11</v>
      </c>
      <c r="F751" s="60">
        <f t="shared" ca="1" si="129"/>
        <v>0</v>
      </c>
      <c r="G751" s="61">
        <f t="shared" ca="1" si="128"/>
        <v>0</v>
      </c>
      <c r="H751" s="49" t="str">
        <f t="shared" ca="1" si="130"/>
        <v>*TIE*</v>
      </c>
    </row>
    <row r="752" spans="2:8" x14ac:dyDescent="0.25">
      <c r="B752" s="49" t="str">
        <f ca="1">IF(LEN(C742)&gt;0,   IF(ROW(B752)-ROW(C742)-1&lt;=$L$1/2,INDIRECT(CONCATENATE("Teams!F",CELL("contents",INDEX(MatchOrdering!$A$4:$CD$33,ROW(B752)-ROW(C742)-1,MATCH(C742,MatchOrdering!$A$3:$CD$3,0))))),""),"")</f>
        <v>NYI</v>
      </c>
      <c r="C752" s="53" t="str">
        <f ca="1">IF(LEN(C742)&gt;0,   IF(LEN(B752) &gt;0,CONCATENATE(B752," vs ",D752),""),"")</f>
        <v>NYI vs DAL</v>
      </c>
      <c r="D752" s="49" t="str">
        <f ca="1">IF(LEN(C742)&gt;0,   IF(ROW(D752)-ROW(C742)-1&lt;=$L$1/2,INDIRECT(CONCATENATE("Teams!F",E752)),""),"")</f>
        <v>DAL</v>
      </c>
      <c r="E752" s="6">
        <f ca="1">IF(LEN(C742)&gt;0,   IF(ROW(E752)-ROW(C742)-1&lt;=$L$1/2,INDIRECT(CONCATENATE("MatchOrdering!A",CHAR(96+C742-26),($L$1 + 1) - (ROW(E752)-ROW(C742)-1) + 3)),""),"")</f>
        <v>10</v>
      </c>
      <c r="F752" s="60">
        <f t="shared" ca="1" si="129"/>
        <v>2</v>
      </c>
      <c r="G752" s="61">
        <f t="shared" ca="1" si="128"/>
        <v>1</v>
      </c>
      <c r="H752" s="49" t="str">
        <f t="shared" ca="1" si="130"/>
        <v>NYI</v>
      </c>
    </row>
    <row r="753" spans="2:8" x14ac:dyDescent="0.25">
      <c r="B753" s="49" t="str">
        <f ca="1">IF(LEN(C742)&gt;0,   IF(ROW(B753)-ROW(C742)-1&lt;=$L$1/2,INDIRECT(CONCATENATE("Teams!F",CELL("contents",INDEX(MatchOrdering!$A$4:$CD$33,ROW(B753)-ROW(C742)-1,MATCH(C742,MatchOrdering!$A$3:$CD$3,0))))),""),"")</f>
        <v>NYR</v>
      </c>
      <c r="C753" s="53" t="str">
        <f ca="1">IF(LEN(C742)&gt;0,   IF(LEN(B753) &gt;0,CONCATENATE(B753," vs ",D753),""),"")</f>
        <v>NYR vs COL</v>
      </c>
      <c r="D753" s="49" t="str">
        <f ca="1">IF(LEN(C742)&gt;0,   IF(ROW(D753)-ROW(C742)-1&lt;=$L$1/2,INDIRECT(CONCATENATE("Teams!F",E753)),""),"")</f>
        <v>COL</v>
      </c>
      <c r="E753" s="6">
        <f ca="1">IF(LEN(C742)&gt;0,   IF(ROW(E753)-ROW(C742)-1&lt;=$L$1/2,INDIRECT(CONCATENATE("MatchOrdering!A",CHAR(96+C742-26),($L$1 + 1) - (ROW(E753)-ROW(C742)-1) + 3)),""),"")</f>
        <v>9</v>
      </c>
      <c r="F753" s="60">
        <f t="shared" ca="1" si="129"/>
        <v>2</v>
      </c>
      <c r="G753" s="61">
        <f t="shared" ca="1" si="128"/>
        <v>1</v>
      </c>
      <c r="H753" s="49" t="str">
        <f t="shared" ca="1" si="130"/>
        <v>NYR</v>
      </c>
    </row>
    <row r="754" spans="2:8" x14ac:dyDescent="0.25">
      <c r="B754" s="49" t="str">
        <f ca="1">IF(LEN(C742)&gt;0,   IF(ROW(B754)-ROW(C742)-1&lt;=$L$1/2,INDIRECT(CONCATENATE("Teams!F",CELL("contents",INDEX(MatchOrdering!$A$4:$CD$33,ROW(B754)-ROW(C742)-1,MATCH(C742,MatchOrdering!$A$3:$CD$3,0))))),""),"")</f>
        <v>PHI</v>
      </c>
      <c r="C754" s="53" t="str">
        <f ca="1">IF(LEN(C742)&gt;0,   IF(LEN(B754) &gt;0,CONCATENATE(B754," vs ",D754),""),"")</f>
        <v>PHI vs CHI</v>
      </c>
      <c r="D754" s="49" t="str">
        <f ca="1">IF(LEN(C742)&gt;0,   IF(ROW(D754)-ROW(C742)-1&lt;=$L$1/2,INDIRECT(CONCATENATE("Teams!F",E754)),""),"")</f>
        <v>CHI</v>
      </c>
      <c r="E754" s="6">
        <f ca="1">IF(LEN(C742)&gt;0,   IF(ROW(E754)-ROW(C742)-1&lt;=$L$1/2,INDIRECT(CONCATENATE("MatchOrdering!A",CHAR(96+C742-26),($L$1 + 1) - (ROW(E754)-ROW(C742)-1) + 3)),""),"")</f>
        <v>8</v>
      </c>
      <c r="F754" s="60">
        <f t="shared" ca="1" si="129"/>
        <v>3</v>
      </c>
      <c r="G754" s="61">
        <f t="shared" ca="1" si="128"/>
        <v>5</v>
      </c>
      <c r="H754" s="49" t="str">
        <f t="shared" ca="1" si="130"/>
        <v>CHI</v>
      </c>
    </row>
    <row r="755" spans="2:8" x14ac:dyDescent="0.25">
      <c r="B755" s="49" t="str">
        <f ca="1">IF(LEN(C742)&gt;0,   IF(ROW(B755)-ROW(C742)-1&lt;=$L$1/2,INDIRECT(CONCATENATE("Teams!F",CELL("contents",INDEX(MatchOrdering!$A$4:$CD$33,ROW(B755)-ROW(C742)-1,MATCH(C742,MatchOrdering!$A$3:$CD$3,0))))),""),"")</f>
        <v>PIT</v>
      </c>
      <c r="C755" s="53" t="str">
        <f ca="1">IF(LEN(C742)&gt;0,   IF(LEN(B755) &gt;0,CONCATENATE(B755," vs ",D755),""),"")</f>
        <v>PIT vs VAN</v>
      </c>
      <c r="D755" s="49" t="str">
        <f ca="1">IF(LEN(C742)&gt;0,   IF(ROW(D755)-ROW(C742)-1&lt;=$L$1/2,INDIRECT(CONCATENATE("Teams!F",E755)),""),"")</f>
        <v>VAN</v>
      </c>
      <c r="E755" s="6">
        <f ca="1">IF(LEN(C742)&gt;0,   IF(ROW(E755)-ROW(C742)-1&lt;=$L$1/2,INDIRECT(CONCATENATE("MatchOrdering!A",CHAR(96+C742-26),($L$1 + 1) - (ROW(E755)-ROW(C742)-1) + 3)),""),"")</f>
        <v>7</v>
      </c>
      <c r="F755" s="60">
        <f t="shared" ca="1" si="129"/>
        <v>2</v>
      </c>
      <c r="G755" s="61">
        <f t="shared" ca="1" si="128"/>
        <v>2</v>
      </c>
      <c r="H755" s="49" t="str">
        <f t="shared" ca="1" si="130"/>
        <v>*TIE*</v>
      </c>
    </row>
    <row r="756" spans="2:8" x14ac:dyDescent="0.25">
      <c r="B756" s="49" t="str">
        <f ca="1">IF(LEN(C742)&gt;0,   IF(ROW(B756)-ROW(C742)-1&lt;=$L$1/2,INDIRECT(CONCATENATE("Teams!F",CELL("contents",INDEX(MatchOrdering!$A$4:$CD$33,ROW(B756)-ROW(C742)-1,MATCH(C742,MatchOrdering!$A$3:$CD$3,0))))),""),"")</f>
        <v>WAS</v>
      </c>
      <c r="C756" s="53" t="str">
        <f ca="1">IF(LEN(C742)&gt;0,   IF(LEN(B756) &gt;0,CONCATENATE(B756," vs ",D756),""),"")</f>
        <v>WAS vs SJS</v>
      </c>
      <c r="D756" s="49" t="str">
        <f ca="1">IF(LEN(C742)&gt;0,   IF(ROW(D756)-ROW(C742)-1&lt;=$L$1/2,INDIRECT(CONCATENATE("Teams!F",E756)),""),"")</f>
        <v>SJS</v>
      </c>
      <c r="E756" s="6">
        <f ca="1">IF(LEN(C742)&gt;0,   IF(ROW(E756)-ROW(C742)-1&lt;=$L$1/2,INDIRECT(CONCATENATE("MatchOrdering!A",CHAR(96+C742-26),($L$1 + 1) - (ROW(E756)-ROW(C742)-1) + 3)),""),"")</f>
        <v>6</v>
      </c>
      <c r="F756" s="60">
        <f t="shared" ca="1" si="129"/>
        <v>6</v>
      </c>
      <c r="G756" s="61">
        <f t="shared" ca="1" si="128"/>
        <v>5</v>
      </c>
      <c r="H756" s="49" t="str">
        <f t="shared" ca="1" si="130"/>
        <v>WAS</v>
      </c>
    </row>
    <row r="757" spans="2:8" x14ac:dyDescent="0.25">
      <c r="B757" s="49" t="str">
        <f ca="1">IF(LEN(C742)&gt;0,   IF(ROW(B757)-ROW(C742)-1&lt;=$L$1/2,INDIRECT(CONCATENATE("Teams!F",CELL("contents",INDEX(MatchOrdering!$A$4:$CD$33,ROW(B757)-ROW(C742)-1,MATCH(C742,MatchOrdering!$A$3:$CD$3,0))))),""),"")</f>
        <v>CGY</v>
      </c>
      <c r="C757" s="53" t="str">
        <f ca="1">IF(LEN(C742)&gt;0,   IF(LEN(B757) &gt;0,CONCATENATE(B757," vs ",D757),""),"")</f>
        <v>CGY vs ARI</v>
      </c>
      <c r="D757" s="49" t="str">
        <f ca="1">IF(LEN(C742)&gt;0,   IF(ROW(D757)-ROW(C742)-1&lt;=$L$1/2,INDIRECT(CONCATENATE("Teams!F",E757)),""),"")</f>
        <v>ARI</v>
      </c>
      <c r="E757" s="6">
        <f ca="1">IF(LEN(C742)&gt;0,   IF(ROW(E757)-ROW(C742)-1&lt;=$L$1/2,INDIRECT(CONCATENATE("MatchOrdering!A",CHAR(96+C742-26),($L$1 + 1) - (ROW(E757)-ROW(C742)-1) + 3)),""),"")</f>
        <v>5</v>
      </c>
      <c r="F757" s="60">
        <f t="shared" ca="1" si="129"/>
        <v>6</v>
      </c>
      <c r="G757" s="61">
        <f t="shared" ca="1" si="128"/>
        <v>0</v>
      </c>
      <c r="H757" s="49" t="str">
        <f t="shared" ca="1" si="130"/>
        <v>CGY</v>
      </c>
    </row>
    <row r="758" spans="2:8" ht="15.75" thickBot="1" x14ac:dyDescent="0.3">
      <c r="B758" s="49" t="str">
        <f ca="1">IF(LEN(C742)&gt;0,   IF(ROW(B758)-ROW(C742)-1&lt;=$L$1/2,INDIRECT(CONCATENATE("Teams!F",CELL("contents",INDEX(MatchOrdering!$A$4:$CD$33,ROW(B758)-ROW(C742)-1,MATCH(C742,MatchOrdering!$A$3:$CD$3,0))))),""),"")</f>
        <v>EDM</v>
      </c>
      <c r="C758" s="53" t="str">
        <f ca="1">IF(LEN(C742)&gt;0,   IF(LEN(B758) &gt;0,CONCATENATE(B758," vs ",D758),""),"")</f>
        <v>EDM vs LAK</v>
      </c>
      <c r="D758" s="49" t="str">
        <f ca="1">IF(LEN(C742)&gt;0,   IF(ROW(D758)-ROW(C742)-1&lt;=$L$1/2,INDIRECT(CONCATENATE("Teams!F",E758)),""),"")</f>
        <v>LAK</v>
      </c>
      <c r="E758" s="6">
        <f ca="1">IF(LEN(C742)&gt;0,   IF(ROW(E758)-ROW(C742)-1&lt;=$L$1/2,INDIRECT(CONCATENATE("MatchOrdering!A",CHAR(96+C742-26),($L$1 + 1) - (ROW(E758)-ROW(C742)-1) + 3)),""),"")</f>
        <v>4</v>
      </c>
      <c r="F758" s="62">
        <f t="shared" ca="1" si="129"/>
        <v>3</v>
      </c>
      <c r="G758" s="63">
        <f t="shared" ca="1" si="128"/>
        <v>5</v>
      </c>
      <c r="H758" s="49" t="str">
        <f t="shared" ca="1" si="130"/>
        <v>LAK</v>
      </c>
    </row>
    <row r="760" spans="2:8" ht="18.75" x14ac:dyDescent="0.3">
      <c r="C760" s="51">
        <f>IF(LEN(C742)&lt;1,"",IF(C742+1 &lt; $L$2,C742+1,""))</f>
        <v>43</v>
      </c>
      <c r="D760" s="50"/>
      <c r="E760" s="50"/>
      <c r="F760" s="65" t="str">
        <f>IF(LEN(C760)&gt;0,"Scores","")</f>
        <v>Scores</v>
      </c>
      <c r="G760" s="65"/>
      <c r="H760" s="6"/>
    </row>
    <row r="761" spans="2:8" ht="16.5" thickBot="1" x14ac:dyDescent="0.3">
      <c r="B761" s="48" t="str">
        <f>IF(LEN(C760)&gt;0,"-","")</f>
        <v>-</v>
      </c>
      <c r="C761" s="52" t="str">
        <f>IF(LEN(C760)&gt;0,"Away          -          Home","")</f>
        <v>Away          -          Home</v>
      </c>
      <c r="D761" s="48" t="str">
        <f>IF(LEN(C760)&gt;0,"-","")</f>
        <v>-</v>
      </c>
      <c r="E761" s="6" t="str">
        <f>IF(LEN(C760)&gt;0,"-","")</f>
        <v>-</v>
      </c>
      <c r="F761" s="48" t="str">
        <f>IF(LEN(F760)&gt;0,"H","")</f>
        <v>H</v>
      </c>
      <c r="G761" s="48" t="str">
        <f>IF(LEN(F760)&gt;0,"A","")</f>
        <v>A</v>
      </c>
      <c r="H761" s="49" t="s">
        <v>267</v>
      </c>
    </row>
    <row r="762" spans="2:8" x14ac:dyDescent="0.25">
      <c r="B762" s="49" t="str">
        <f ca="1">IF(LEN(C760)&gt;0,   IF(ROW(B762)-ROW(C760)-1&lt;=$L$1/2,INDIRECT(CONCATENATE("Teams!F",CELL("contents",INDEX(MatchOrdering!$A$4:$CD$33,ROW(B762)-ROW(C760)-1,MATCH(C760,MatchOrdering!$A$3:$CD$3,0))))),""),"")</f>
        <v>ANA</v>
      </c>
      <c r="C762" s="53" t="str">
        <f ca="1">IF(LEN(C760)&gt;0,   IF(LEN(B762) &gt;0,CONCATENATE(B762," vs ",D762),""),"")</f>
        <v>ANA vs DET</v>
      </c>
      <c r="D762" s="49" t="str">
        <f ca="1">IF(LEN(C760)&gt;0,   IF(ROW(D762)-ROW(C760)-1&lt;=$L$1/2,INDIRECT(CONCATENATE("Teams!F",E762)),""),"")</f>
        <v>DET</v>
      </c>
      <c r="E762" s="6">
        <f ca="1">IF(LEN(C760)&gt;0,   IF(ROW(E762)-ROW(C760)-1&lt;=$L$1/2,INDIRECT(CONCATENATE("MatchOrdering!A",CHAR(96+C760-26),($L$1 + 1) - (ROW(E762)-ROW(C760)-1) + 3)),""),"")</f>
        <v>17</v>
      </c>
      <c r="F762" s="58">
        <f ca="1">ROUNDDOWN(RANDBETWEEN(0,6),0)</f>
        <v>4</v>
      </c>
      <c r="G762" s="59">
        <f t="shared" ref="G762:G776" ca="1" si="131">ROUNDDOWN(RANDBETWEEN(0,6),0)</f>
        <v>2</v>
      </c>
      <c r="H762" s="49" t="str">
        <f ca="1">IF(OR(B762 = "BYESLOT",D762 = "BYESLOT"),"BYE", IF(AND(LEN(F762)&gt;0,LEN(G762)&gt;0),IF(F762=G762,"*TIE*",IF(F762&gt;G762,B762,D762)),""))</f>
        <v>ANA</v>
      </c>
    </row>
    <row r="763" spans="2:8" x14ac:dyDescent="0.25">
      <c r="B763" s="49" t="str">
        <f ca="1">IF(LEN(C760)&gt;0,   IF(ROW(B763)-ROW(C760)-1&lt;=$L$1/2,INDIRECT(CONCATENATE("Teams!F",CELL("contents",INDEX(MatchOrdering!$A$4:$CD$33,ROW(B763)-ROW(C760)-1,MATCH(C760,MatchOrdering!$A$3:$CD$3,0))))),""),"")</f>
        <v>FLA</v>
      </c>
      <c r="C763" s="53" t="str">
        <f ca="1">IF(LEN(C760)&gt;0,   IF(LEN(B763) &gt;0,CONCATENATE(B763," vs ",D763),""),"")</f>
        <v>FLA vs BUF</v>
      </c>
      <c r="D763" s="49" t="str">
        <f ca="1">IF(LEN(C760)&gt;0,   IF(ROW(D763)-ROW(C760)-1&lt;=$L$1/2,INDIRECT(CONCATENATE("Teams!F",E763)),""),"")</f>
        <v>BUF</v>
      </c>
      <c r="E763" s="6">
        <f ca="1">IF(LEN(C760)&gt;0,   IF(ROW(E763)-ROW(C760)-1&lt;=$L$1/2,INDIRECT(CONCATENATE("MatchOrdering!A",CHAR(96+C760-26),($L$1 + 1) - (ROW(E763)-ROW(C760)-1) + 3)),""),"")</f>
        <v>16</v>
      </c>
      <c r="F763" s="60">
        <f t="shared" ref="F763:F776" ca="1" si="132">ROUNDDOWN(RANDBETWEEN(0,6),0)</f>
        <v>3</v>
      </c>
      <c r="G763" s="61">
        <f t="shared" ca="1" si="131"/>
        <v>3</v>
      </c>
      <c r="H763" s="49" t="str">
        <f t="shared" ref="H763:H776" ca="1" si="133">IF(OR(B763 = "BYESLOT",D763 = "BYESLOT"),"BYE", IF(AND(LEN(F763)&gt;0,LEN(G763)&gt;0),IF(F763=G763,"*TIE*",IF(F763&gt;G763,B763,D763)),""))</f>
        <v>*TIE*</v>
      </c>
    </row>
    <row r="764" spans="2:8" x14ac:dyDescent="0.25">
      <c r="B764" s="49" t="str">
        <f ca="1">IF(LEN(C760)&gt;0,   IF(ROW(B764)-ROW(C760)-1&lt;=$L$1/2,INDIRECT(CONCATENATE("Teams!F",CELL("contents",INDEX(MatchOrdering!$A$4:$CD$33,ROW(B764)-ROW(C760)-1,MATCH(C760,MatchOrdering!$A$3:$CD$3,0))))),""),"")</f>
        <v>MON</v>
      </c>
      <c r="C764" s="53" t="str">
        <f ca="1">IF(LEN(C760)&gt;0,   IF(LEN(B764) &gt;0,CONCATENATE(B764," vs ",D764),""),"")</f>
        <v>MON vs BOS</v>
      </c>
      <c r="D764" s="49" t="str">
        <f ca="1">IF(LEN(C760)&gt;0,   IF(ROW(D764)-ROW(C760)-1&lt;=$L$1/2,INDIRECT(CONCATENATE("Teams!F",E764)),""),"")</f>
        <v>BOS</v>
      </c>
      <c r="E764" s="6">
        <f ca="1">IF(LEN(C760)&gt;0,   IF(ROW(E764)-ROW(C760)-1&lt;=$L$1/2,INDIRECT(CONCATENATE("MatchOrdering!A",CHAR(96+C760-26),($L$1 + 1) - (ROW(E764)-ROW(C760)-1) + 3)),""),"")</f>
        <v>15</v>
      </c>
      <c r="F764" s="60">
        <f t="shared" ca="1" si="132"/>
        <v>2</v>
      </c>
      <c r="G764" s="61">
        <f t="shared" ca="1" si="131"/>
        <v>6</v>
      </c>
      <c r="H764" s="49" t="str">
        <f t="shared" ca="1" si="133"/>
        <v>BOS</v>
      </c>
    </row>
    <row r="765" spans="2:8" x14ac:dyDescent="0.25">
      <c r="B765" s="49" t="str">
        <f ca="1">IF(LEN(C760)&gt;0,   IF(ROW(B765)-ROW(C760)-1&lt;=$L$1/2,INDIRECT(CONCATENATE("Teams!F",CELL("contents",INDEX(MatchOrdering!$A$4:$CD$33,ROW(B765)-ROW(C760)-1,MATCH(C760,MatchOrdering!$A$3:$CD$3,0))))),""),"")</f>
        <v>OTT</v>
      </c>
      <c r="C765" s="53" t="str">
        <f ca="1">IF(LEN(C760)&gt;0,   IF(LEN(B765) &gt;0,CONCATENATE(B765," vs ",D765),""),"")</f>
        <v>OTT vs WIN</v>
      </c>
      <c r="D765" s="49" t="str">
        <f ca="1">IF(LEN(C760)&gt;0,   IF(ROW(D765)-ROW(C760)-1&lt;=$L$1/2,INDIRECT(CONCATENATE("Teams!F",E765)),""),"")</f>
        <v>WIN</v>
      </c>
      <c r="E765" s="6">
        <f ca="1">IF(LEN(C760)&gt;0,   IF(ROW(E765)-ROW(C760)-1&lt;=$L$1/2,INDIRECT(CONCATENATE("MatchOrdering!A",CHAR(96+C760-26),($L$1 + 1) - (ROW(E765)-ROW(C760)-1) + 3)),""),"")</f>
        <v>14</v>
      </c>
      <c r="F765" s="60">
        <f t="shared" ca="1" si="132"/>
        <v>3</v>
      </c>
      <c r="G765" s="61">
        <f t="shared" ca="1" si="131"/>
        <v>2</v>
      </c>
      <c r="H765" s="49" t="str">
        <f t="shared" ca="1" si="133"/>
        <v>OTT</v>
      </c>
    </row>
    <row r="766" spans="2:8" x14ac:dyDescent="0.25">
      <c r="B766" s="49" t="str">
        <f ca="1">IF(LEN(C760)&gt;0,   IF(ROW(B766)-ROW(C760)-1&lt;=$L$1/2,INDIRECT(CONCATENATE("Teams!F",CELL("contents",INDEX(MatchOrdering!$A$4:$CD$33,ROW(B766)-ROW(C760)-1,MATCH(C760,MatchOrdering!$A$3:$CD$3,0))))),""),"")</f>
        <v>TB</v>
      </c>
      <c r="C766" s="53" t="str">
        <f ca="1">IF(LEN(C760)&gt;0,   IF(LEN(B766) &gt;0,CONCATENATE(B766," vs ",D766),""),"")</f>
        <v>TB vs STL</v>
      </c>
      <c r="D766" s="49" t="str">
        <f ca="1">IF(LEN(C760)&gt;0,   IF(ROW(D766)-ROW(C760)-1&lt;=$L$1/2,INDIRECT(CONCATENATE("Teams!F",E766)),""),"")</f>
        <v>STL</v>
      </c>
      <c r="E766" s="6">
        <f ca="1">IF(LEN(C760)&gt;0,   IF(ROW(E766)-ROW(C760)-1&lt;=$L$1/2,INDIRECT(CONCATENATE("MatchOrdering!A",CHAR(96+C760-26),($L$1 + 1) - (ROW(E766)-ROW(C760)-1) + 3)),""),"")</f>
        <v>13</v>
      </c>
      <c r="F766" s="60">
        <f t="shared" ca="1" si="132"/>
        <v>5</v>
      </c>
      <c r="G766" s="61">
        <f t="shared" ca="1" si="131"/>
        <v>0</v>
      </c>
      <c r="H766" s="49" t="str">
        <f t="shared" ca="1" si="133"/>
        <v>TB</v>
      </c>
    </row>
    <row r="767" spans="2:8" x14ac:dyDescent="0.25">
      <c r="B767" s="49" t="str">
        <f ca="1">IF(LEN(C760)&gt;0,   IF(ROW(B767)-ROW(C760)-1&lt;=$L$1/2,INDIRECT(CONCATENATE("Teams!F",CELL("contents",INDEX(MatchOrdering!$A$4:$CD$33,ROW(B767)-ROW(C760)-1,MATCH(C760,MatchOrdering!$A$3:$CD$3,0))))),""),"")</f>
        <v>TOR</v>
      </c>
      <c r="C767" s="53" t="str">
        <f ca="1">IF(LEN(C760)&gt;0,   IF(LEN(B767) &gt;0,CONCATENATE(B767," vs ",D767),""),"")</f>
        <v>TOR vs NAS</v>
      </c>
      <c r="D767" s="49" t="str">
        <f ca="1">IF(LEN(C760)&gt;0,   IF(ROW(D767)-ROW(C760)-1&lt;=$L$1/2,INDIRECT(CONCATENATE("Teams!F",E767)),""),"")</f>
        <v>NAS</v>
      </c>
      <c r="E767" s="6">
        <f ca="1">IF(LEN(C760)&gt;0,   IF(ROW(E767)-ROW(C760)-1&lt;=$L$1/2,INDIRECT(CONCATENATE("MatchOrdering!A",CHAR(96+C760-26),($L$1 + 1) - (ROW(E767)-ROW(C760)-1) + 3)),""),"")</f>
        <v>12</v>
      </c>
      <c r="F767" s="60">
        <f t="shared" ca="1" si="132"/>
        <v>2</v>
      </c>
      <c r="G767" s="61">
        <f t="shared" ca="1" si="131"/>
        <v>5</v>
      </c>
      <c r="H767" s="49" t="str">
        <f t="shared" ca="1" si="133"/>
        <v>NAS</v>
      </c>
    </row>
    <row r="768" spans="2:8" x14ac:dyDescent="0.25">
      <c r="B768" s="49" t="str">
        <f ca="1">IF(LEN(C760)&gt;0,   IF(ROW(B768)-ROW(C760)-1&lt;=$L$1/2,INDIRECT(CONCATENATE("Teams!F",CELL("contents",INDEX(MatchOrdering!$A$4:$CD$33,ROW(B768)-ROW(C760)-1,MATCH(C760,MatchOrdering!$A$3:$CD$3,0))))),""),"")</f>
        <v>CAR</v>
      </c>
      <c r="C768" s="53" t="str">
        <f ca="1">IF(LEN(C760)&gt;0,   IF(LEN(B768) &gt;0,CONCATENATE(B768," vs ",D768),""),"")</f>
        <v>CAR vs MIN</v>
      </c>
      <c r="D768" s="49" t="str">
        <f ca="1">IF(LEN(C760)&gt;0,   IF(ROW(D768)-ROW(C760)-1&lt;=$L$1/2,INDIRECT(CONCATENATE("Teams!F",E768)),""),"")</f>
        <v>MIN</v>
      </c>
      <c r="E768" s="6">
        <f ca="1">IF(LEN(C760)&gt;0,   IF(ROW(E768)-ROW(C760)-1&lt;=$L$1/2,INDIRECT(CONCATENATE("MatchOrdering!A",CHAR(96+C760-26),($L$1 + 1) - (ROW(E768)-ROW(C760)-1) + 3)),""),"")</f>
        <v>11</v>
      </c>
      <c r="F768" s="60">
        <f t="shared" ca="1" si="132"/>
        <v>4</v>
      </c>
      <c r="G768" s="61">
        <f t="shared" ca="1" si="131"/>
        <v>5</v>
      </c>
      <c r="H768" s="49" t="str">
        <f t="shared" ca="1" si="133"/>
        <v>MIN</v>
      </c>
    </row>
    <row r="769" spans="2:8" x14ac:dyDescent="0.25">
      <c r="B769" s="49" t="str">
        <f ca="1">IF(LEN(C760)&gt;0,   IF(ROW(B769)-ROW(C760)-1&lt;=$L$1/2,INDIRECT(CONCATENATE("Teams!F",CELL("contents",INDEX(MatchOrdering!$A$4:$CD$33,ROW(B769)-ROW(C760)-1,MATCH(C760,MatchOrdering!$A$3:$CD$3,0))))),""),"")</f>
        <v>CBJ</v>
      </c>
      <c r="C769" s="53" t="str">
        <f ca="1">IF(LEN(C760)&gt;0,   IF(LEN(B769) &gt;0,CONCATENATE(B769," vs ",D769),""),"")</f>
        <v>CBJ vs DAL</v>
      </c>
      <c r="D769" s="49" t="str">
        <f ca="1">IF(LEN(C760)&gt;0,   IF(ROW(D769)-ROW(C760)-1&lt;=$L$1/2,INDIRECT(CONCATENATE("Teams!F",E769)),""),"")</f>
        <v>DAL</v>
      </c>
      <c r="E769" s="6">
        <f ca="1">IF(LEN(C760)&gt;0,   IF(ROW(E769)-ROW(C760)-1&lt;=$L$1/2,INDIRECT(CONCATENATE("MatchOrdering!A",CHAR(96+C760-26),($L$1 + 1) - (ROW(E769)-ROW(C760)-1) + 3)),""),"")</f>
        <v>10</v>
      </c>
      <c r="F769" s="60">
        <f t="shared" ca="1" si="132"/>
        <v>1</v>
      </c>
      <c r="G769" s="61">
        <f t="shared" ca="1" si="131"/>
        <v>3</v>
      </c>
      <c r="H769" s="49" t="str">
        <f t="shared" ca="1" si="133"/>
        <v>DAL</v>
      </c>
    </row>
    <row r="770" spans="2:8" x14ac:dyDescent="0.25">
      <c r="B770" s="49" t="str">
        <f ca="1">IF(LEN(C760)&gt;0,   IF(ROW(B770)-ROW(C760)-1&lt;=$L$1/2,INDIRECT(CONCATENATE("Teams!F",CELL("contents",INDEX(MatchOrdering!$A$4:$CD$33,ROW(B770)-ROW(C760)-1,MATCH(C760,MatchOrdering!$A$3:$CD$3,0))))),""),"")</f>
        <v>NJD</v>
      </c>
      <c r="C770" s="53" t="str">
        <f ca="1">IF(LEN(C760)&gt;0,   IF(LEN(B770) &gt;0,CONCATENATE(B770," vs ",D770),""),"")</f>
        <v>NJD vs COL</v>
      </c>
      <c r="D770" s="49" t="str">
        <f ca="1">IF(LEN(C760)&gt;0,   IF(ROW(D770)-ROW(C760)-1&lt;=$L$1/2,INDIRECT(CONCATENATE("Teams!F",E770)),""),"")</f>
        <v>COL</v>
      </c>
      <c r="E770" s="6">
        <f ca="1">IF(LEN(C760)&gt;0,   IF(ROW(E770)-ROW(C760)-1&lt;=$L$1/2,INDIRECT(CONCATENATE("MatchOrdering!A",CHAR(96+C760-26),($L$1 + 1) - (ROW(E770)-ROW(C760)-1) + 3)),""),"")</f>
        <v>9</v>
      </c>
      <c r="F770" s="60">
        <f t="shared" ca="1" si="132"/>
        <v>2</v>
      </c>
      <c r="G770" s="61">
        <f t="shared" ca="1" si="131"/>
        <v>6</v>
      </c>
      <c r="H770" s="49" t="str">
        <f t="shared" ca="1" si="133"/>
        <v>COL</v>
      </c>
    </row>
    <row r="771" spans="2:8" x14ac:dyDescent="0.25">
      <c r="B771" s="49" t="str">
        <f ca="1">IF(LEN(C760)&gt;0,   IF(ROW(B771)-ROW(C760)-1&lt;=$L$1/2,INDIRECT(CONCATENATE("Teams!F",CELL("contents",INDEX(MatchOrdering!$A$4:$CD$33,ROW(B771)-ROW(C760)-1,MATCH(C760,MatchOrdering!$A$3:$CD$3,0))))),""),"")</f>
        <v>NYI</v>
      </c>
      <c r="C771" s="53" t="str">
        <f ca="1">IF(LEN(C760)&gt;0,   IF(LEN(B771) &gt;0,CONCATENATE(B771," vs ",D771),""),"")</f>
        <v>NYI vs CHI</v>
      </c>
      <c r="D771" s="49" t="str">
        <f ca="1">IF(LEN(C760)&gt;0,   IF(ROW(D771)-ROW(C760)-1&lt;=$L$1/2,INDIRECT(CONCATENATE("Teams!F",E771)),""),"")</f>
        <v>CHI</v>
      </c>
      <c r="E771" s="6">
        <f ca="1">IF(LEN(C760)&gt;0,   IF(ROW(E771)-ROW(C760)-1&lt;=$L$1/2,INDIRECT(CONCATENATE("MatchOrdering!A",CHAR(96+C760-26),($L$1 + 1) - (ROW(E771)-ROW(C760)-1) + 3)),""),"")</f>
        <v>8</v>
      </c>
      <c r="F771" s="60">
        <f t="shared" ca="1" si="132"/>
        <v>6</v>
      </c>
      <c r="G771" s="61">
        <f t="shared" ca="1" si="131"/>
        <v>2</v>
      </c>
      <c r="H771" s="49" t="str">
        <f t="shared" ca="1" si="133"/>
        <v>NYI</v>
      </c>
    </row>
    <row r="772" spans="2:8" x14ac:dyDescent="0.25">
      <c r="B772" s="49" t="str">
        <f ca="1">IF(LEN(C760)&gt;0,   IF(ROW(B772)-ROW(C760)-1&lt;=$L$1/2,INDIRECT(CONCATENATE("Teams!F",CELL("contents",INDEX(MatchOrdering!$A$4:$CD$33,ROW(B772)-ROW(C760)-1,MATCH(C760,MatchOrdering!$A$3:$CD$3,0))))),""),"")</f>
        <v>NYR</v>
      </c>
      <c r="C772" s="53" t="str">
        <f ca="1">IF(LEN(C760)&gt;0,   IF(LEN(B772) &gt;0,CONCATENATE(B772," vs ",D772),""),"")</f>
        <v>NYR vs VAN</v>
      </c>
      <c r="D772" s="49" t="str">
        <f ca="1">IF(LEN(C760)&gt;0,   IF(ROW(D772)-ROW(C760)-1&lt;=$L$1/2,INDIRECT(CONCATENATE("Teams!F",E772)),""),"")</f>
        <v>VAN</v>
      </c>
      <c r="E772" s="6">
        <f ca="1">IF(LEN(C760)&gt;0,   IF(ROW(E772)-ROW(C760)-1&lt;=$L$1/2,INDIRECT(CONCATENATE("MatchOrdering!A",CHAR(96+C760-26),($L$1 + 1) - (ROW(E772)-ROW(C760)-1) + 3)),""),"")</f>
        <v>7</v>
      </c>
      <c r="F772" s="60">
        <f t="shared" ca="1" si="132"/>
        <v>2</v>
      </c>
      <c r="G772" s="61">
        <f t="shared" ca="1" si="131"/>
        <v>5</v>
      </c>
      <c r="H772" s="49" t="str">
        <f t="shared" ca="1" si="133"/>
        <v>VAN</v>
      </c>
    </row>
    <row r="773" spans="2:8" x14ac:dyDescent="0.25">
      <c r="B773" s="49" t="str">
        <f ca="1">IF(LEN(C760)&gt;0,   IF(ROW(B773)-ROW(C760)-1&lt;=$L$1/2,INDIRECT(CONCATENATE("Teams!F",CELL("contents",INDEX(MatchOrdering!$A$4:$CD$33,ROW(B773)-ROW(C760)-1,MATCH(C760,MatchOrdering!$A$3:$CD$3,0))))),""),"")</f>
        <v>PHI</v>
      </c>
      <c r="C773" s="53" t="str">
        <f ca="1">IF(LEN(C760)&gt;0,   IF(LEN(B773) &gt;0,CONCATENATE(B773," vs ",D773),""),"")</f>
        <v>PHI vs SJS</v>
      </c>
      <c r="D773" s="49" t="str">
        <f ca="1">IF(LEN(C760)&gt;0,   IF(ROW(D773)-ROW(C760)-1&lt;=$L$1/2,INDIRECT(CONCATENATE("Teams!F",E773)),""),"")</f>
        <v>SJS</v>
      </c>
      <c r="E773" s="6">
        <f ca="1">IF(LEN(C760)&gt;0,   IF(ROW(E773)-ROW(C760)-1&lt;=$L$1/2,INDIRECT(CONCATENATE("MatchOrdering!A",CHAR(96+C760-26),($L$1 + 1) - (ROW(E773)-ROW(C760)-1) + 3)),""),"")</f>
        <v>6</v>
      </c>
      <c r="F773" s="60">
        <f t="shared" ca="1" si="132"/>
        <v>2</v>
      </c>
      <c r="G773" s="61">
        <f t="shared" ca="1" si="131"/>
        <v>6</v>
      </c>
      <c r="H773" s="49" t="str">
        <f t="shared" ca="1" si="133"/>
        <v>SJS</v>
      </c>
    </row>
    <row r="774" spans="2:8" x14ac:dyDescent="0.25">
      <c r="B774" s="49" t="str">
        <f ca="1">IF(LEN(C760)&gt;0,   IF(ROW(B774)-ROW(C760)-1&lt;=$L$1/2,INDIRECT(CONCATENATE("Teams!F",CELL("contents",INDEX(MatchOrdering!$A$4:$CD$33,ROW(B774)-ROW(C760)-1,MATCH(C760,MatchOrdering!$A$3:$CD$3,0))))),""),"")</f>
        <v>PIT</v>
      </c>
      <c r="C774" s="53" t="str">
        <f ca="1">IF(LEN(C760)&gt;0,   IF(LEN(B774) &gt;0,CONCATENATE(B774," vs ",D774),""),"")</f>
        <v>PIT vs ARI</v>
      </c>
      <c r="D774" s="49" t="str">
        <f ca="1">IF(LEN(C760)&gt;0,   IF(ROW(D774)-ROW(C760)-1&lt;=$L$1/2,INDIRECT(CONCATENATE("Teams!F",E774)),""),"")</f>
        <v>ARI</v>
      </c>
      <c r="E774" s="6">
        <f ca="1">IF(LEN(C760)&gt;0,   IF(ROW(E774)-ROW(C760)-1&lt;=$L$1/2,INDIRECT(CONCATENATE("MatchOrdering!A",CHAR(96+C760-26),($L$1 + 1) - (ROW(E774)-ROW(C760)-1) + 3)),""),"")</f>
        <v>5</v>
      </c>
      <c r="F774" s="60">
        <f t="shared" ca="1" si="132"/>
        <v>2</v>
      </c>
      <c r="G774" s="61">
        <f t="shared" ca="1" si="131"/>
        <v>3</v>
      </c>
      <c r="H774" s="49" t="str">
        <f t="shared" ca="1" si="133"/>
        <v>ARI</v>
      </c>
    </row>
    <row r="775" spans="2:8" x14ac:dyDescent="0.25">
      <c r="B775" s="49" t="str">
        <f ca="1">IF(LEN(C760)&gt;0,   IF(ROW(B775)-ROW(C760)-1&lt;=$L$1/2,INDIRECT(CONCATENATE("Teams!F",CELL("contents",INDEX(MatchOrdering!$A$4:$CD$33,ROW(B775)-ROW(C760)-1,MATCH(C760,MatchOrdering!$A$3:$CD$3,0))))),""),"")</f>
        <v>WAS</v>
      </c>
      <c r="C775" s="53" t="str">
        <f ca="1">IF(LEN(C760)&gt;0,   IF(LEN(B775) &gt;0,CONCATENATE(B775," vs ",D775),""),"")</f>
        <v>WAS vs LAK</v>
      </c>
      <c r="D775" s="49" t="str">
        <f ca="1">IF(LEN(C760)&gt;0,   IF(ROW(D775)-ROW(C760)-1&lt;=$L$1/2,INDIRECT(CONCATENATE("Teams!F",E775)),""),"")</f>
        <v>LAK</v>
      </c>
      <c r="E775" s="6">
        <f ca="1">IF(LEN(C760)&gt;0,   IF(ROW(E775)-ROW(C760)-1&lt;=$L$1/2,INDIRECT(CONCATENATE("MatchOrdering!A",CHAR(96+C760-26),($L$1 + 1) - (ROW(E775)-ROW(C760)-1) + 3)),""),"")</f>
        <v>4</v>
      </c>
      <c r="F775" s="60">
        <f t="shared" ca="1" si="132"/>
        <v>3</v>
      </c>
      <c r="G775" s="61">
        <f t="shared" ca="1" si="131"/>
        <v>4</v>
      </c>
      <c r="H775" s="49" t="str">
        <f t="shared" ca="1" si="133"/>
        <v>LAK</v>
      </c>
    </row>
    <row r="776" spans="2:8" ht="15.75" thickBot="1" x14ac:dyDescent="0.3">
      <c r="B776" s="49" t="str">
        <f ca="1">IF(LEN(C760)&gt;0,   IF(ROW(B776)-ROW(C760)-1&lt;=$L$1/2,INDIRECT(CONCATENATE("Teams!F",CELL("contents",INDEX(MatchOrdering!$A$4:$CD$33,ROW(B776)-ROW(C760)-1,MATCH(C760,MatchOrdering!$A$3:$CD$3,0))))),""),"")</f>
        <v>CGY</v>
      </c>
      <c r="C776" s="53" t="str">
        <f ca="1">IF(LEN(C760)&gt;0,   IF(LEN(B776) &gt;0,CONCATENATE(B776," vs ",D776),""),"")</f>
        <v>CGY vs EDM</v>
      </c>
      <c r="D776" s="49" t="str">
        <f ca="1">IF(LEN(C760)&gt;0,   IF(ROW(D776)-ROW(C760)-1&lt;=$L$1/2,INDIRECT(CONCATENATE("Teams!F",E776)),""),"")</f>
        <v>EDM</v>
      </c>
      <c r="E776" s="6">
        <f ca="1">IF(LEN(C760)&gt;0,   IF(ROW(E776)-ROW(C760)-1&lt;=$L$1/2,INDIRECT(CONCATENATE("MatchOrdering!A",CHAR(96+C760-26),($L$1 + 1) - (ROW(E776)-ROW(C760)-1) + 3)),""),"")</f>
        <v>3</v>
      </c>
      <c r="F776" s="62">
        <f t="shared" ca="1" si="132"/>
        <v>2</v>
      </c>
      <c r="G776" s="63">
        <f t="shared" ca="1" si="131"/>
        <v>3</v>
      </c>
      <c r="H776" s="49" t="str">
        <f t="shared" ca="1" si="133"/>
        <v>EDM</v>
      </c>
    </row>
    <row r="778" spans="2:8" ht="18.75" x14ac:dyDescent="0.3">
      <c r="C778" s="51">
        <f>IF(LEN(C760)&lt;1,"",IF(C760+1 &lt; $L$2,C760+1,""))</f>
        <v>44</v>
      </c>
      <c r="D778" s="50"/>
      <c r="E778" s="50"/>
      <c r="F778" s="65" t="str">
        <f>IF(LEN(C778)&gt;0,"Scores","")</f>
        <v>Scores</v>
      </c>
      <c r="G778" s="65"/>
      <c r="H778" s="6"/>
    </row>
    <row r="779" spans="2:8" ht="16.5" thickBot="1" x14ac:dyDescent="0.3">
      <c r="B779" s="48" t="str">
        <f>IF(LEN(C778)&gt;0,"-","")</f>
        <v>-</v>
      </c>
      <c r="C779" s="52" t="str">
        <f>IF(LEN(C778)&gt;0,"Away          -          Home","")</f>
        <v>Away          -          Home</v>
      </c>
      <c r="D779" s="48" t="str">
        <f>IF(LEN(C778)&gt;0,"-","")</f>
        <v>-</v>
      </c>
      <c r="E779" s="6" t="str">
        <f>IF(LEN(C778)&gt;0,"-","")</f>
        <v>-</v>
      </c>
      <c r="F779" s="48" t="str">
        <f>IF(LEN(F778)&gt;0,"H","")</f>
        <v>H</v>
      </c>
      <c r="G779" s="48" t="str">
        <f>IF(LEN(F778)&gt;0,"A","")</f>
        <v>A</v>
      </c>
      <c r="H779" s="49" t="s">
        <v>267</v>
      </c>
    </row>
    <row r="780" spans="2:8" x14ac:dyDescent="0.25">
      <c r="B780" s="49" t="str">
        <f ca="1">IF(LEN(C778)&gt;0,   IF(ROW(B780)-ROW(C778)-1&lt;=$L$1/2,INDIRECT(CONCATENATE("Teams!F",CELL("contents",INDEX(MatchOrdering!$A$4:$CD$33,ROW(B780)-ROW(C778)-1,MATCH(C778,MatchOrdering!$A$3:$CD$3,0))))),""),"")</f>
        <v>ANA</v>
      </c>
      <c r="C780" s="53" t="str">
        <f ca="1">IF(LEN(C778)&gt;0,   IF(LEN(B780) &gt;0,CONCATENATE(B780," vs ",D780),""),"")</f>
        <v>ANA vs BUF</v>
      </c>
      <c r="D780" s="49" t="str">
        <f ca="1">IF(LEN(C778)&gt;0,   IF(ROW(D780)-ROW(C778)-1&lt;=$L$1/2,INDIRECT(CONCATENATE("Teams!F",E780)),""),"")</f>
        <v>BUF</v>
      </c>
      <c r="E780" s="6">
        <f ca="1">IF(LEN(C778)&gt;0,   IF(ROW(E780)-ROW(C778)-1&lt;=$L$1/2,INDIRECT(CONCATENATE("MatchOrdering!A",CHAR(96+C778-26),($L$1 + 1) - (ROW(E780)-ROW(C778)-1) + 3)),""),"")</f>
        <v>16</v>
      </c>
      <c r="F780" s="58">
        <f ca="1">ROUNDDOWN(RANDBETWEEN(0,6),0)</f>
        <v>5</v>
      </c>
      <c r="G780" s="59">
        <f t="shared" ref="G780:G794" ca="1" si="134">ROUNDDOWN(RANDBETWEEN(0,6),0)</f>
        <v>2</v>
      </c>
      <c r="H780" s="49" t="str">
        <f ca="1">IF(OR(B780 = "BYESLOT",D780 = "BYESLOT"),"BYE", IF(AND(LEN(F780)&gt;0,LEN(G780)&gt;0),IF(F780=G780,"*TIE*",IF(F780&gt;G780,B780,D780)),""))</f>
        <v>ANA</v>
      </c>
    </row>
    <row r="781" spans="2:8" x14ac:dyDescent="0.25">
      <c r="B781" s="49" t="str">
        <f ca="1">IF(LEN(C778)&gt;0,   IF(ROW(B781)-ROW(C778)-1&lt;=$L$1/2,INDIRECT(CONCATENATE("Teams!F",CELL("contents",INDEX(MatchOrdering!$A$4:$CD$33,ROW(B781)-ROW(C778)-1,MATCH(C778,MatchOrdering!$A$3:$CD$3,0))))),""),"")</f>
        <v>DET</v>
      </c>
      <c r="C781" s="53" t="str">
        <f ca="1">IF(LEN(C778)&gt;0,   IF(LEN(B781) &gt;0,CONCATENATE(B781," vs ",D781),""),"")</f>
        <v>DET vs BOS</v>
      </c>
      <c r="D781" s="49" t="str">
        <f ca="1">IF(LEN(C778)&gt;0,   IF(ROW(D781)-ROW(C778)-1&lt;=$L$1/2,INDIRECT(CONCATENATE("Teams!F",E781)),""),"")</f>
        <v>BOS</v>
      </c>
      <c r="E781" s="6">
        <f ca="1">IF(LEN(C778)&gt;0,   IF(ROW(E781)-ROW(C778)-1&lt;=$L$1/2,INDIRECT(CONCATENATE("MatchOrdering!A",CHAR(96+C778-26),($L$1 + 1) - (ROW(E781)-ROW(C778)-1) + 3)),""),"")</f>
        <v>15</v>
      </c>
      <c r="F781" s="60">
        <f t="shared" ref="F781:F794" ca="1" si="135">ROUNDDOWN(RANDBETWEEN(0,6),0)</f>
        <v>3</v>
      </c>
      <c r="G781" s="61">
        <f t="shared" ca="1" si="134"/>
        <v>5</v>
      </c>
      <c r="H781" s="49" t="str">
        <f t="shared" ref="H781:H794" ca="1" si="136">IF(OR(B781 = "BYESLOT",D781 = "BYESLOT"),"BYE", IF(AND(LEN(F781)&gt;0,LEN(G781)&gt;0),IF(F781=G781,"*TIE*",IF(F781&gt;G781,B781,D781)),""))</f>
        <v>BOS</v>
      </c>
    </row>
    <row r="782" spans="2:8" x14ac:dyDescent="0.25">
      <c r="B782" s="49" t="str">
        <f ca="1">IF(LEN(C778)&gt;0,   IF(ROW(B782)-ROW(C778)-1&lt;=$L$1/2,INDIRECT(CONCATENATE("Teams!F",CELL("contents",INDEX(MatchOrdering!$A$4:$CD$33,ROW(B782)-ROW(C778)-1,MATCH(C778,MatchOrdering!$A$3:$CD$3,0))))),""),"")</f>
        <v>FLA</v>
      </c>
      <c r="C782" s="53" t="str">
        <f ca="1">IF(LEN(C778)&gt;0,   IF(LEN(B782) &gt;0,CONCATENATE(B782," vs ",D782),""),"")</f>
        <v>FLA vs WIN</v>
      </c>
      <c r="D782" s="49" t="str">
        <f ca="1">IF(LEN(C778)&gt;0,   IF(ROW(D782)-ROW(C778)-1&lt;=$L$1/2,INDIRECT(CONCATENATE("Teams!F",E782)),""),"")</f>
        <v>WIN</v>
      </c>
      <c r="E782" s="6">
        <f ca="1">IF(LEN(C778)&gt;0,   IF(ROW(E782)-ROW(C778)-1&lt;=$L$1/2,INDIRECT(CONCATENATE("MatchOrdering!A",CHAR(96+C778-26),($L$1 + 1) - (ROW(E782)-ROW(C778)-1) + 3)),""),"")</f>
        <v>14</v>
      </c>
      <c r="F782" s="60">
        <f t="shared" ca="1" si="135"/>
        <v>4</v>
      </c>
      <c r="G782" s="61">
        <f t="shared" ca="1" si="134"/>
        <v>4</v>
      </c>
      <c r="H782" s="49" t="str">
        <f t="shared" ca="1" si="136"/>
        <v>*TIE*</v>
      </c>
    </row>
    <row r="783" spans="2:8" x14ac:dyDescent="0.25">
      <c r="B783" s="49" t="str">
        <f ca="1">IF(LEN(C778)&gt;0,   IF(ROW(B783)-ROW(C778)-1&lt;=$L$1/2,INDIRECT(CONCATENATE("Teams!F",CELL("contents",INDEX(MatchOrdering!$A$4:$CD$33,ROW(B783)-ROW(C778)-1,MATCH(C778,MatchOrdering!$A$3:$CD$3,0))))),""),"")</f>
        <v>MON</v>
      </c>
      <c r="C783" s="53" t="str">
        <f ca="1">IF(LEN(C778)&gt;0,   IF(LEN(B783) &gt;0,CONCATENATE(B783," vs ",D783),""),"")</f>
        <v>MON vs STL</v>
      </c>
      <c r="D783" s="49" t="str">
        <f ca="1">IF(LEN(C778)&gt;0,   IF(ROW(D783)-ROW(C778)-1&lt;=$L$1/2,INDIRECT(CONCATENATE("Teams!F",E783)),""),"")</f>
        <v>STL</v>
      </c>
      <c r="E783" s="6">
        <f ca="1">IF(LEN(C778)&gt;0,   IF(ROW(E783)-ROW(C778)-1&lt;=$L$1/2,INDIRECT(CONCATENATE("MatchOrdering!A",CHAR(96+C778-26),($L$1 + 1) - (ROW(E783)-ROW(C778)-1) + 3)),""),"")</f>
        <v>13</v>
      </c>
      <c r="F783" s="60">
        <f t="shared" ca="1" si="135"/>
        <v>0</v>
      </c>
      <c r="G783" s="61">
        <f t="shared" ca="1" si="134"/>
        <v>5</v>
      </c>
      <c r="H783" s="49" t="str">
        <f t="shared" ca="1" si="136"/>
        <v>STL</v>
      </c>
    </row>
    <row r="784" spans="2:8" x14ac:dyDescent="0.25">
      <c r="B784" s="49" t="str">
        <f ca="1">IF(LEN(C778)&gt;0,   IF(ROW(B784)-ROW(C778)-1&lt;=$L$1/2,INDIRECT(CONCATENATE("Teams!F",CELL("contents",INDEX(MatchOrdering!$A$4:$CD$33,ROW(B784)-ROW(C778)-1,MATCH(C778,MatchOrdering!$A$3:$CD$3,0))))),""),"")</f>
        <v>OTT</v>
      </c>
      <c r="C784" s="53" t="str">
        <f ca="1">IF(LEN(C778)&gt;0,   IF(LEN(B784) &gt;0,CONCATENATE(B784," vs ",D784),""),"")</f>
        <v>OTT vs NAS</v>
      </c>
      <c r="D784" s="49" t="str">
        <f ca="1">IF(LEN(C778)&gt;0,   IF(ROW(D784)-ROW(C778)-1&lt;=$L$1/2,INDIRECT(CONCATENATE("Teams!F",E784)),""),"")</f>
        <v>NAS</v>
      </c>
      <c r="E784" s="6">
        <f ca="1">IF(LEN(C778)&gt;0,   IF(ROW(E784)-ROW(C778)-1&lt;=$L$1/2,INDIRECT(CONCATENATE("MatchOrdering!A",CHAR(96+C778-26),($L$1 + 1) - (ROW(E784)-ROW(C778)-1) + 3)),""),"")</f>
        <v>12</v>
      </c>
      <c r="F784" s="60">
        <f t="shared" ca="1" si="135"/>
        <v>3</v>
      </c>
      <c r="G784" s="61">
        <f t="shared" ca="1" si="134"/>
        <v>1</v>
      </c>
      <c r="H784" s="49" t="str">
        <f t="shared" ca="1" si="136"/>
        <v>OTT</v>
      </c>
    </row>
    <row r="785" spans="2:8" x14ac:dyDescent="0.25">
      <c r="B785" s="49" t="str">
        <f ca="1">IF(LEN(C778)&gt;0,   IF(ROW(B785)-ROW(C778)-1&lt;=$L$1/2,INDIRECT(CONCATENATE("Teams!F",CELL("contents",INDEX(MatchOrdering!$A$4:$CD$33,ROW(B785)-ROW(C778)-1,MATCH(C778,MatchOrdering!$A$3:$CD$3,0))))),""),"")</f>
        <v>TB</v>
      </c>
      <c r="C785" s="53" t="str">
        <f ca="1">IF(LEN(C778)&gt;0,   IF(LEN(B785) &gt;0,CONCATENATE(B785," vs ",D785),""),"")</f>
        <v>TB vs MIN</v>
      </c>
      <c r="D785" s="49" t="str">
        <f ca="1">IF(LEN(C778)&gt;0,   IF(ROW(D785)-ROW(C778)-1&lt;=$L$1/2,INDIRECT(CONCATENATE("Teams!F",E785)),""),"")</f>
        <v>MIN</v>
      </c>
      <c r="E785" s="6">
        <f ca="1">IF(LEN(C778)&gt;0,   IF(ROW(E785)-ROW(C778)-1&lt;=$L$1/2,INDIRECT(CONCATENATE("MatchOrdering!A",CHAR(96+C778-26),($L$1 + 1) - (ROW(E785)-ROW(C778)-1) + 3)),""),"")</f>
        <v>11</v>
      </c>
      <c r="F785" s="60">
        <f t="shared" ca="1" si="135"/>
        <v>2</v>
      </c>
      <c r="G785" s="61">
        <f t="shared" ca="1" si="134"/>
        <v>3</v>
      </c>
      <c r="H785" s="49" t="str">
        <f t="shared" ca="1" si="136"/>
        <v>MIN</v>
      </c>
    </row>
    <row r="786" spans="2:8" x14ac:dyDescent="0.25">
      <c r="B786" s="49" t="str">
        <f ca="1">IF(LEN(C778)&gt;0,   IF(ROW(B786)-ROW(C778)-1&lt;=$L$1/2,INDIRECT(CONCATENATE("Teams!F",CELL("contents",INDEX(MatchOrdering!$A$4:$CD$33,ROW(B786)-ROW(C778)-1,MATCH(C778,MatchOrdering!$A$3:$CD$3,0))))),""),"")</f>
        <v>TOR</v>
      </c>
      <c r="C786" s="53" t="str">
        <f ca="1">IF(LEN(C778)&gt;0,   IF(LEN(B786) &gt;0,CONCATENATE(B786," vs ",D786),""),"")</f>
        <v>TOR vs DAL</v>
      </c>
      <c r="D786" s="49" t="str">
        <f ca="1">IF(LEN(C778)&gt;0,   IF(ROW(D786)-ROW(C778)-1&lt;=$L$1/2,INDIRECT(CONCATENATE("Teams!F",E786)),""),"")</f>
        <v>DAL</v>
      </c>
      <c r="E786" s="6">
        <f ca="1">IF(LEN(C778)&gt;0,   IF(ROW(E786)-ROW(C778)-1&lt;=$L$1/2,INDIRECT(CONCATENATE("MatchOrdering!A",CHAR(96+C778-26),($L$1 + 1) - (ROW(E786)-ROW(C778)-1) + 3)),""),"")</f>
        <v>10</v>
      </c>
      <c r="F786" s="60">
        <f t="shared" ca="1" si="135"/>
        <v>4</v>
      </c>
      <c r="G786" s="61">
        <f t="shared" ca="1" si="134"/>
        <v>6</v>
      </c>
      <c r="H786" s="49" t="str">
        <f t="shared" ca="1" si="136"/>
        <v>DAL</v>
      </c>
    </row>
    <row r="787" spans="2:8" x14ac:dyDescent="0.25">
      <c r="B787" s="49" t="str">
        <f ca="1">IF(LEN(C778)&gt;0,   IF(ROW(B787)-ROW(C778)-1&lt;=$L$1/2,INDIRECT(CONCATENATE("Teams!F",CELL("contents",INDEX(MatchOrdering!$A$4:$CD$33,ROW(B787)-ROW(C778)-1,MATCH(C778,MatchOrdering!$A$3:$CD$3,0))))),""),"")</f>
        <v>CAR</v>
      </c>
      <c r="C787" s="53" t="str">
        <f ca="1">IF(LEN(C778)&gt;0,   IF(LEN(B787) &gt;0,CONCATENATE(B787," vs ",D787),""),"")</f>
        <v>CAR vs COL</v>
      </c>
      <c r="D787" s="49" t="str">
        <f ca="1">IF(LEN(C778)&gt;0,   IF(ROW(D787)-ROW(C778)-1&lt;=$L$1/2,INDIRECT(CONCATENATE("Teams!F",E787)),""),"")</f>
        <v>COL</v>
      </c>
      <c r="E787" s="6">
        <f ca="1">IF(LEN(C778)&gt;0,   IF(ROW(E787)-ROW(C778)-1&lt;=$L$1/2,INDIRECT(CONCATENATE("MatchOrdering!A",CHAR(96+C778-26),($L$1 + 1) - (ROW(E787)-ROW(C778)-1) + 3)),""),"")</f>
        <v>9</v>
      </c>
      <c r="F787" s="60">
        <f t="shared" ca="1" si="135"/>
        <v>4</v>
      </c>
      <c r="G787" s="61">
        <f t="shared" ca="1" si="134"/>
        <v>0</v>
      </c>
      <c r="H787" s="49" t="str">
        <f t="shared" ca="1" si="136"/>
        <v>CAR</v>
      </c>
    </row>
    <row r="788" spans="2:8" x14ac:dyDescent="0.25">
      <c r="B788" s="49" t="str">
        <f ca="1">IF(LEN(C778)&gt;0,   IF(ROW(B788)-ROW(C778)-1&lt;=$L$1/2,INDIRECT(CONCATENATE("Teams!F",CELL("contents",INDEX(MatchOrdering!$A$4:$CD$33,ROW(B788)-ROW(C778)-1,MATCH(C778,MatchOrdering!$A$3:$CD$3,0))))),""),"")</f>
        <v>CBJ</v>
      </c>
      <c r="C788" s="53" t="str">
        <f ca="1">IF(LEN(C778)&gt;0,   IF(LEN(B788) &gt;0,CONCATENATE(B788," vs ",D788),""),"")</f>
        <v>CBJ vs CHI</v>
      </c>
      <c r="D788" s="49" t="str">
        <f ca="1">IF(LEN(C778)&gt;0,   IF(ROW(D788)-ROW(C778)-1&lt;=$L$1/2,INDIRECT(CONCATENATE("Teams!F",E788)),""),"")</f>
        <v>CHI</v>
      </c>
      <c r="E788" s="6">
        <f ca="1">IF(LEN(C778)&gt;0,   IF(ROW(E788)-ROW(C778)-1&lt;=$L$1/2,INDIRECT(CONCATENATE("MatchOrdering!A",CHAR(96+C778-26),($L$1 + 1) - (ROW(E788)-ROW(C778)-1) + 3)),""),"")</f>
        <v>8</v>
      </c>
      <c r="F788" s="60">
        <f t="shared" ca="1" si="135"/>
        <v>1</v>
      </c>
      <c r="G788" s="61">
        <f t="shared" ca="1" si="134"/>
        <v>6</v>
      </c>
      <c r="H788" s="49" t="str">
        <f t="shared" ca="1" si="136"/>
        <v>CHI</v>
      </c>
    </row>
    <row r="789" spans="2:8" x14ac:dyDescent="0.25">
      <c r="B789" s="49" t="str">
        <f ca="1">IF(LEN(C778)&gt;0,   IF(ROW(B789)-ROW(C778)-1&lt;=$L$1/2,INDIRECT(CONCATENATE("Teams!F",CELL("contents",INDEX(MatchOrdering!$A$4:$CD$33,ROW(B789)-ROW(C778)-1,MATCH(C778,MatchOrdering!$A$3:$CD$3,0))))),""),"")</f>
        <v>NJD</v>
      </c>
      <c r="C789" s="53" t="str">
        <f ca="1">IF(LEN(C778)&gt;0,   IF(LEN(B789) &gt;0,CONCATENATE(B789," vs ",D789),""),"")</f>
        <v>NJD vs VAN</v>
      </c>
      <c r="D789" s="49" t="str">
        <f ca="1">IF(LEN(C778)&gt;0,   IF(ROW(D789)-ROW(C778)-1&lt;=$L$1/2,INDIRECT(CONCATENATE("Teams!F",E789)),""),"")</f>
        <v>VAN</v>
      </c>
      <c r="E789" s="6">
        <f ca="1">IF(LEN(C778)&gt;0,   IF(ROW(E789)-ROW(C778)-1&lt;=$L$1/2,INDIRECT(CONCATENATE("MatchOrdering!A",CHAR(96+C778-26),($L$1 + 1) - (ROW(E789)-ROW(C778)-1) + 3)),""),"")</f>
        <v>7</v>
      </c>
      <c r="F789" s="60">
        <f t="shared" ca="1" si="135"/>
        <v>3</v>
      </c>
      <c r="G789" s="61">
        <f t="shared" ca="1" si="134"/>
        <v>1</v>
      </c>
      <c r="H789" s="49" t="str">
        <f t="shared" ca="1" si="136"/>
        <v>NJD</v>
      </c>
    </row>
    <row r="790" spans="2:8" x14ac:dyDescent="0.25">
      <c r="B790" s="49" t="str">
        <f ca="1">IF(LEN(C778)&gt;0,   IF(ROW(B790)-ROW(C778)-1&lt;=$L$1/2,INDIRECT(CONCATENATE("Teams!F",CELL("contents",INDEX(MatchOrdering!$A$4:$CD$33,ROW(B790)-ROW(C778)-1,MATCH(C778,MatchOrdering!$A$3:$CD$3,0))))),""),"")</f>
        <v>NYI</v>
      </c>
      <c r="C790" s="53" t="str">
        <f ca="1">IF(LEN(C778)&gt;0,   IF(LEN(B790) &gt;0,CONCATENATE(B790," vs ",D790),""),"")</f>
        <v>NYI vs SJS</v>
      </c>
      <c r="D790" s="49" t="str">
        <f ca="1">IF(LEN(C778)&gt;0,   IF(ROW(D790)-ROW(C778)-1&lt;=$L$1/2,INDIRECT(CONCATENATE("Teams!F",E790)),""),"")</f>
        <v>SJS</v>
      </c>
      <c r="E790" s="6">
        <f ca="1">IF(LEN(C778)&gt;0,   IF(ROW(E790)-ROW(C778)-1&lt;=$L$1/2,INDIRECT(CONCATENATE("MatchOrdering!A",CHAR(96+C778-26),($L$1 + 1) - (ROW(E790)-ROW(C778)-1) + 3)),""),"")</f>
        <v>6</v>
      </c>
      <c r="F790" s="60">
        <f t="shared" ca="1" si="135"/>
        <v>0</v>
      </c>
      <c r="G790" s="61">
        <f t="shared" ca="1" si="134"/>
        <v>3</v>
      </c>
      <c r="H790" s="49" t="str">
        <f t="shared" ca="1" si="136"/>
        <v>SJS</v>
      </c>
    </row>
    <row r="791" spans="2:8" x14ac:dyDescent="0.25">
      <c r="B791" s="49" t="str">
        <f ca="1">IF(LEN(C778)&gt;0,   IF(ROW(B791)-ROW(C778)-1&lt;=$L$1/2,INDIRECT(CONCATENATE("Teams!F",CELL("contents",INDEX(MatchOrdering!$A$4:$CD$33,ROW(B791)-ROW(C778)-1,MATCH(C778,MatchOrdering!$A$3:$CD$3,0))))),""),"")</f>
        <v>NYR</v>
      </c>
      <c r="C791" s="53" t="str">
        <f ca="1">IF(LEN(C778)&gt;0,   IF(LEN(B791) &gt;0,CONCATENATE(B791," vs ",D791),""),"")</f>
        <v>NYR vs ARI</v>
      </c>
      <c r="D791" s="49" t="str">
        <f ca="1">IF(LEN(C778)&gt;0,   IF(ROW(D791)-ROW(C778)-1&lt;=$L$1/2,INDIRECT(CONCATENATE("Teams!F",E791)),""),"")</f>
        <v>ARI</v>
      </c>
      <c r="E791" s="6">
        <f ca="1">IF(LEN(C778)&gt;0,   IF(ROW(E791)-ROW(C778)-1&lt;=$L$1/2,INDIRECT(CONCATENATE("MatchOrdering!A",CHAR(96+C778-26),($L$1 + 1) - (ROW(E791)-ROW(C778)-1) + 3)),""),"")</f>
        <v>5</v>
      </c>
      <c r="F791" s="60">
        <f t="shared" ca="1" si="135"/>
        <v>3</v>
      </c>
      <c r="G791" s="61">
        <f t="shared" ca="1" si="134"/>
        <v>4</v>
      </c>
      <c r="H791" s="49" t="str">
        <f t="shared" ca="1" si="136"/>
        <v>ARI</v>
      </c>
    </row>
    <row r="792" spans="2:8" x14ac:dyDescent="0.25">
      <c r="B792" s="49" t="str">
        <f ca="1">IF(LEN(C778)&gt;0,   IF(ROW(B792)-ROW(C778)-1&lt;=$L$1/2,INDIRECT(CONCATENATE("Teams!F",CELL("contents",INDEX(MatchOrdering!$A$4:$CD$33,ROW(B792)-ROW(C778)-1,MATCH(C778,MatchOrdering!$A$3:$CD$3,0))))),""),"")</f>
        <v>PHI</v>
      </c>
      <c r="C792" s="53" t="str">
        <f ca="1">IF(LEN(C778)&gt;0,   IF(LEN(B792) &gt;0,CONCATENATE(B792," vs ",D792),""),"")</f>
        <v>PHI vs LAK</v>
      </c>
      <c r="D792" s="49" t="str">
        <f ca="1">IF(LEN(C778)&gt;0,   IF(ROW(D792)-ROW(C778)-1&lt;=$L$1/2,INDIRECT(CONCATENATE("Teams!F",E792)),""),"")</f>
        <v>LAK</v>
      </c>
      <c r="E792" s="6">
        <f ca="1">IF(LEN(C778)&gt;0,   IF(ROW(E792)-ROW(C778)-1&lt;=$L$1/2,INDIRECT(CONCATENATE("MatchOrdering!A",CHAR(96+C778-26),($L$1 + 1) - (ROW(E792)-ROW(C778)-1) + 3)),""),"")</f>
        <v>4</v>
      </c>
      <c r="F792" s="60">
        <f t="shared" ca="1" si="135"/>
        <v>5</v>
      </c>
      <c r="G792" s="61">
        <f t="shared" ca="1" si="134"/>
        <v>6</v>
      </c>
      <c r="H792" s="49" t="str">
        <f t="shared" ca="1" si="136"/>
        <v>LAK</v>
      </c>
    </row>
    <row r="793" spans="2:8" x14ac:dyDescent="0.25">
      <c r="B793" s="49" t="str">
        <f ca="1">IF(LEN(C778)&gt;0,   IF(ROW(B793)-ROW(C778)-1&lt;=$L$1/2,INDIRECT(CONCATENATE("Teams!F",CELL("contents",INDEX(MatchOrdering!$A$4:$CD$33,ROW(B793)-ROW(C778)-1,MATCH(C778,MatchOrdering!$A$3:$CD$3,0))))),""),"")</f>
        <v>PIT</v>
      </c>
      <c r="C793" s="53" t="str">
        <f ca="1">IF(LEN(C778)&gt;0,   IF(LEN(B793) &gt;0,CONCATENATE(B793," vs ",D793),""),"")</f>
        <v>PIT vs EDM</v>
      </c>
      <c r="D793" s="49" t="str">
        <f ca="1">IF(LEN(C778)&gt;0,   IF(ROW(D793)-ROW(C778)-1&lt;=$L$1/2,INDIRECT(CONCATENATE("Teams!F",E793)),""),"")</f>
        <v>EDM</v>
      </c>
      <c r="E793" s="6">
        <f ca="1">IF(LEN(C778)&gt;0,   IF(ROW(E793)-ROW(C778)-1&lt;=$L$1/2,INDIRECT(CONCATENATE("MatchOrdering!A",CHAR(96+C778-26),($L$1 + 1) - (ROW(E793)-ROW(C778)-1) + 3)),""),"")</f>
        <v>3</v>
      </c>
      <c r="F793" s="60">
        <f t="shared" ca="1" si="135"/>
        <v>0</v>
      </c>
      <c r="G793" s="61">
        <f t="shared" ca="1" si="134"/>
        <v>1</v>
      </c>
      <c r="H793" s="49" t="str">
        <f t="shared" ca="1" si="136"/>
        <v>EDM</v>
      </c>
    </row>
    <row r="794" spans="2:8" ht="15.75" thickBot="1" x14ac:dyDescent="0.3">
      <c r="B794" s="49" t="str">
        <f ca="1">IF(LEN(C778)&gt;0,   IF(ROW(B794)-ROW(C778)-1&lt;=$L$1/2,INDIRECT(CONCATENATE("Teams!F",CELL("contents",INDEX(MatchOrdering!$A$4:$CD$33,ROW(B794)-ROW(C778)-1,MATCH(C778,MatchOrdering!$A$3:$CD$3,0))))),""),"")</f>
        <v>WAS</v>
      </c>
      <c r="C794" s="53" t="str">
        <f ca="1">IF(LEN(C778)&gt;0,   IF(LEN(B794) &gt;0,CONCATENATE(B794," vs ",D794),""),"")</f>
        <v>WAS vs CGY</v>
      </c>
      <c r="D794" s="49" t="str">
        <f ca="1">IF(LEN(C778)&gt;0,   IF(ROW(D794)-ROW(C778)-1&lt;=$L$1/2,INDIRECT(CONCATENATE("Teams!F",E794)),""),"")</f>
        <v>CGY</v>
      </c>
      <c r="E794" s="6">
        <f ca="1">IF(LEN(C778)&gt;0,   IF(ROW(E794)-ROW(C778)-1&lt;=$L$1/2,INDIRECT(CONCATENATE("MatchOrdering!A",CHAR(96+C778-26),($L$1 + 1) - (ROW(E794)-ROW(C778)-1) + 3)),""),"")</f>
        <v>2</v>
      </c>
      <c r="F794" s="62">
        <f t="shared" ca="1" si="135"/>
        <v>5</v>
      </c>
      <c r="G794" s="63">
        <f t="shared" ca="1" si="134"/>
        <v>3</v>
      </c>
      <c r="H794" s="49" t="str">
        <f t="shared" ca="1" si="136"/>
        <v>WAS</v>
      </c>
    </row>
    <row r="796" spans="2:8" ht="18.75" x14ac:dyDescent="0.3">
      <c r="C796" s="51">
        <f>IF(LEN(C778)&lt;1,"",IF(C778+1 &lt; $L$2,C778+1,""))</f>
        <v>45</v>
      </c>
      <c r="D796" s="50"/>
      <c r="E796" s="50"/>
      <c r="F796" s="65" t="str">
        <f>IF(LEN(C796)&gt;0,"Scores","")</f>
        <v>Scores</v>
      </c>
      <c r="G796" s="65"/>
      <c r="H796" s="6"/>
    </row>
    <row r="797" spans="2:8" ht="16.5" thickBot="1" x14ac:dyDescent="0.3">
      <c r="B797" s="48" t="str">
        <f>IF(LEN(C796)&gt;0,"-","")</f>
        <v>-</v>
      </c>
      <c r="C797" s="52" t="str">
        <f>IF(LEN(C796)&gt;0,"Away          -          Home","")</f>
        <v>Away          -          Home</v>
      </c>
      <c r="D797" s="48" t="str">
        <f>IF(LEN(C796)&gt;0,"-","")</f>
        <v>-</v>
      </c>
      <c r="E797" s="6" t="str">
        <f>IF(LEN(C796)&gt;0,"-","")</f>
        <v>-</v>
      </c>
      <c r="F797" s="48" t="str">
        <f>IF(LEN(F796)&gt;0,"H","")</f>
        <v>H</v>
      </c>
      <c r="G797" s="48" t="str">
        <f>IF(LEN(F796)&gt;0,"A","")</f>
        <v>A</v>
      </c>
      <c r="H797" s="49" t="s">
        <v>267</v>
      </c>
    </row>
    <row r="798" spans="2:8" x14ac:dyDescent="0.25">
      <c r="B798" s="49" t="str">
        <f ca="1">IF(LEN(C796)&gt;0,   IF(ROW(B798)-ROW(C796)-1&lt;=$L$1/2,INDIRECT(CONCATENATE("Teams!F",CELL("contents",INDEX(MatchOrdering!$A$4:$CD$33,ROW(B798)-ROW(C796)-1,MATCH(C796,MatchOrdering!$A$3:$CD$3,0))))),""),"")</f>
        <v>ANA</v>
      </c>
      <c r="C798" s="53" t="str">
        <f ca="1">IF(LEN(C796)&gt;0,   IF(LEN(B798) &gt;0,CONCATENATE(B798," vs ",D798),""),"")</f>
        <v>ANA vs BOS</v>
      </c>
      <c r="D798" s="49" t="str">
        <f ca="1">IF(LEN(C796)&gt;0,   IF(ROW(D798)-ROW(C796)-1&lt;=$L$1/2,INDIRECT(CONCATENATE("Teams!F",E798)),""),"")</f>
        <v>BOS</v>
      </c>
      <c r="E798" s="6">
        <f ca="1">IF(LEN(C796)&gt;0,   IF(ROW(E798)-ROW(C796)-1&lt;=$L$1/2,INDIRECT(CONCATENATE("MatchOrdering!A",CHAR(96+C796-26),($L$1 + 1) - (ROW(E798)-ROW(C796)-1) + 3)),""),"")</f>
        <v>15</v>
      </c>
      <c r="F798" s="58">
        <f ca="1">ROUNDDOWN(RANDBETWEEN(0,6),0)</f>
        <v>1</v>
      </c>
      <c r="G798" s="59">
        <f t="shared" ref="G798:G812" ca="1" si="137">ROUNDDOWN(RANDBETWEEN(0,6),0)</f>
        <v>4</v>
      </c>
      <c r="H798" s="49" t="str">
        <f ca="1">IF(OR(B798 = "BYESLOT",D798 = "BYESLOT"),"BYE", IF(AND(LEN(F798)&gt;0,LEN(G798)&gt;0),IF(F798=G798,"*TIE*",IF(F798&gt;G798,B798,D798)),""))</f>
        <v>BOS</v>
      </c>
    </row>
    <row r="799" spans="2:8" x14ac:dyDescent="0.25">
      <c r="B799" s="49" t="str">
        <f ca="1">IF(LEN(C796)&gt;0,   IF(ROW(B799)-ROW(C796)-1&lt;=$L$1/2,INDIRECT(CONCATENATE("Teams!F",CELL("contents",INDEX(MatchOrdering!$A$4:$CD$33,ROW(B799)-ROW(C796)-1,MATCH(C796,MatchOrdering!$A$3:$CD$3,0))))),""),"")</f>
        <v>BUF</v>
      </c>
      <c r="C799" s="53" t="str">
        <f ca="1">IF(LEN(C796)&gt;0,   IF(LEN(B799) &gt;0,CONCATENATE(B799," vs ",D799),""),"")</f>
        <v>BUF vs WIN</v>
      </c>
      <c r="D799" s="49" t="str">
        <f ca="1">IF(LEN(C796)&gt;0,   IF(ROW(D799)-ROW(C796)-1&lt;=$L$1/2,INDIRECT(CONCATENATE("Teams!F",E799)),""),"")</f>
        <v>WIN</v>
      </c>
      <c r="E799" s="6">
        <f ca="1">IF(LEN(C796)&gt;0,   IF(ROW(E799)-ROW(C796)-1&lt;=$L$1/2,INDIRECT(CONCATENATE("MatchOrdering!A",CHAR(96+C796-26),($L$1 + 1) - (ROW(E799)-ROW(C796)-1) + 3)),""),"")</f>
        <v>14</v>
      </c>
      <c r="F799" s="60">
        <f t="shared" ref="F799:F812" ca="1" si="138">ROUNDDOWN(RANDBETWEEN(0,6),0)</f>
        <v>5</v>
      </c>
      <c r="G799" s="61">
        <f t="shared" ca="1" si="137"/>
        <v>6</v>
      </c>
      <c r="H799" s="49" t="str">
        <f t="shared" ref="H799:H812" ca="1" si="139">IF(OR(B799 = "BYESLOT",D799 = "BYESLOT"),"BYE", IF(AND(LEN(F799)&gt;0,LEN(G799)&gt;0),IF(F799=G799,"*TIE*",IF(F799&gt;G799,B799,D799)),""))</f>
        <v>WIN</v>
      </c>
    </row>
    <row r="800" spans="2:8" x14ac:dyDescent="0.25">
      <c r="B800" s="49" t="str">
        <f ca="1">IF(LEN(C796)&gt;0,   IF(ROW(B800)-ROW(C796)-1&lt;=$L$1/2,INDIRECT(CONCATENATE("Teams!F",CELL("contents",INDEX(MatchOrdering!$A$4:$CD$33,ROW(B800)-ROW(C796)-1,MATCH(C796,MatchOrdering!$A$3:$CD$3,0))))),""),"")</f>
        <v>DET</v>
      </c>
      <c r="C800" s="53" t="str">
        <f ca="1">IF(LEN(C796)&gt;0,   IF(LEN(B800) &gt;0,CONCATENATE(B800," vs ",D800),""),"")</f>
        <v>DET vs STL</v>
      </c>
      <c r="D800" s="49" t="str">
        <f ca="1">IF(LEN(C796)&gt;0,   IF(ROW(D800)-ROW(C796)-1&lt;=$L$1/2,INDIRECT(CONCATENATE("Teams!F",E800)),""),"")</f>
        <v>STL</v>
      </c>
      <c r="E800" s="6">
        <f ca="1">IF(LEN(C796)&gt;0,   IF(ROW(E800)-ROW(C796)-1&lt;=$L$1/2,INDIRECT(CONCATENATE("MatchOrdering!A",CHAR(96+C796-26),($L$1 + 1) - (ROW(E800)-ROW(C796)-1) + 3)),""),"")</f>
        <v>13</v>
      </c>
      <c r="F800" s="60">
        <f t="shared" ca="1" si="138"/>
        <v>0</v>
      </c>
      <c r="G800" s="61">
        <f t="shared" ca="1" si="137"/>
        <v>6</v>
      </c>
      <c r="H800" s="49" t="str">
        <f t="shared" ca="1" si="139"/>
        <v>STL</v>
      </c>
    </row>
    <row r="801" spans="2:8" x14ac:dyDescent="0.25">
      <c r="B801" s="49" t="str">
        <f ca="1">IF(LEN(C796)&gt;0,   IF(ROW(B801)-ROW(C796)-1&lt;=$L$1/2,INDIRECT(CONCATENATE("Teams!F",CELL("contents",INDEX(MatchOrdering!$A$4:$CD$33,ROW(B801)-ROW(C796)-1,MATCH(C796,MatchOrdering!$A$3:$CD$3,0))))),""),"")</f>
        <v>FLA</v>
      </c>
      <c r="C801" s="53" t="str">
        <f ca="1">IF(LEN(C796)&gt;0,   IF(LEN(B801) &gt;0,CONCATENATE(B801," vs ",D801),""),"")</f>
        <v>FLA vs NAS</v>
      </c>
      <c r="D801" s="49" t="str">
        <f ca="1">IF(LEN(C796)&gt;0,   IF(ROW(D801)-ROW(C796)-1&lt;=$L$1/2,INDIRECT(CONCATENATE("Teams!F",E801)),""),"")</f>
        <v>NAS</v>
      </c>
      <c r="E801" s="6">
        <f ca="1">IF(LEN(C796)&gt;0,   IF(ROW(E801)-ROW(C796)-1&lt;=$L$1/2,INDIRECT(CONCATENATE("MatchOrdering!A",CHAR(96+C796-26),($L$1 + 1) - (ROW(E801)-ROW(C796)-1) + 3)),""),"")</f>
        <v>12</v>
      </c>
      <c r="F801" s="60">
        <f t="shared" ca="1" si="138"/>
        <v>3</v>
      </c>
      <c r="G801" s="61">
        <f t="shared" ca="1" si="137"/>
        <v>3</v>
      </c>
      <c r="H801" s="49" t="str">
        <f t="shared" ca="1" si="139"/>
        <v>*TIE*</v>
      </c>
    </row>
    <row r="802" spans="2:8" x14ac:dyDescent="0.25">
      <c r="B802" s="49" t="str">
        <f ca="1">IF(LEN(C796)&gt;0,   IF(ROW(B802)-ROW(C796)-1&lt;=$L$1/2,INDIRECT(CONCATENATE("Teams!F",CELL("contents",INDEX(MatchOrdering!$A$4:$CD$33,ROW(B802)-ROW(C796)-1,MATCH(C796,MatchOrdering!$A$3:$CD$3,0))))),""),"")</f>
        <v>MON</v>
      </c>
      <c r="C802" s="53" t="str">
        <f ca="1">IF(LEN(C796)&gt;0,   IF(LEN(B802) &gt;0,CONCATENATE(B802," vs ",D802),""),"")</f>
        <v>MON vs MIN</v>
      </c>
      <c r="D802" s="49" t="str">
        <f ca="1">IF(LEN(C796)&gt;0,   IF(ROW(D802)-ROW(C796)-1&lt;=$L$1/2,INDIRECT(CONCATENATE("Teams!F",E802)),""),"")</f>
        <v>MIN</v>
      </c>
      <c r="E802" s="6">
        <f ca="1">IF(LEN(C796)&gt;0,   IF(ROW(E802)-ROW(C796)-1&lt;=$L$1/2,INDIRECT(CONCATENATE("MatchOrdering!A",CHAR(96+C796-26),($L$1 + 1) - (ROW(E802)-ROW(C796)-1) + 3)),""),"")</f>
        <v>11</v>
      </c>
      <c r="F802" s="60">
        <f t="shared" ca="1" si="138"/>
        <v>5</v>
      </c>
      <c r="G802" s="61">
        <f t="shared" ca="1" si="137"/>
        <v>4</v>
      </c>
      <c r="H802" s="49" t="str">
        <f t="shared" ca="1" si="139"/>
        <v>MON</v>
      </c>
    </row>
    <row r="803" spans="2:8" x14ac:dyDescent="0.25">
      <c r="B803" s="49" t="str">
        <f ca="1">IF(LEN(C796)&gt;0,   IF(ROW(B803)-ROW(C796)-1&lt;=$L$1/2,INDIRECT(CONCATENATE("Teams!F",CELL("contents",INDEX(MatchOrdering!$A$4:$CD$33,ROW(B803)-ROW(C796)-1,MATCH(C796,MatchOrdering!$A$3:$CD$3,0))))),""),"")</f>
        <v>OTT</v>
      </c>
      <c r="C803" s="53" t="str">
        <f ca="1">IF(LEN(C796)&gt;0,   IF(LEN(B803) &gt;0,CONCATENATE(B803," vs ",D803),""),"")</f>
        <v>OTT vs DAL</v>
      </c>
      <c r="D803" s="49" t="str">
        <f ca="1">IF(LEN(C796)&gt;0,   IF(ROW(D803)-ROW(C796)-1&lt;=$L$1/2,INDIRECT(CONCATENATE("Teams!F",E803)),""),"")</f>
        <v>DAL</v>
      </c>
      <c r="E803" s="6">
        <f ca="1">IF(LEN(C796)&gt;0,   IF(ROW(E803)-ROW(C796)-1&lt;=$L$1/2,INDIRECT(CONCATENATE("MatchOrdering!A",CHAR(96+C796-26),($L$1 + 1) - (ROW(E803)-ROW(C796)-1) + 3)),""),"")</f>
        <v>10</v>
      </c>
      <c r="F803" s="60">
        <f t="shared" ca="1" si="138"/>
        <v>6</v>
      </c>
      <c r="G803" s="61">
        <f t="shared" ca="1" si="137"/>
        <v>4</v>
      </c>
      <c r="H803" s="49" t="str">
        <f t="shared" ca="1" si="139"/>
        <v>OTT</v>
      </c>
    </row>
    <row r="804" spans="2:8" x14ac:dyDescent="0.25">
      <c r="B804" s="49" t="str">
        <f ca="1">IF(LEN(C796)&gt;0,   IF(ROW(B804)-ROW(C796)-1&lt;=$L$1/2,INDIRECT(CONCATENATE("Teams!F",CELL("contents",INDEX(MatchOrdering!$A$4:$CD$33,ROW(B804)-ROW(C796)-1,MATCH(C796,MatchOrdering!$A$3:$CD$3,0))))),""),"")</f>
        <v>TB</v>
      </c>
      <c r="C804" s="53" t="str">
        <f ca="1">IF(LEN(C796)&gt;0,   IF(LEN(B804) &gt;0,CONCATENATE(B804," vs ",D804),""),"")</f>
        <v>TB vs COL</v>
      </c>
      <c r="D804" s="49" t="str">
        <f ca="1">IF(LEN(C796)&gt;0,   IF(ROW(D804)-ROW(C796)-1&lt;=$L$1/2,INDIRECT(CONCATENATE("Teams!F",E804)),""),"")</f>
        <v>COL</v>
      </c>
      <c r="E804" s="6">
        <f ca="1">IF(LEN(C796)&gt;0,   IF(ROW(E804)-ROW(C796)-1&lt;=$L$1/2,INDIRECT(CONCATENATE("MatchOrdering!A",CHAR(96+C796-26),($L$1 + 1) - (ROW(E804)-ROW(C796)-1) + 3)),""),"")</f>
        <v>9</v>
      </c>
      <c r="F804" s="60">
        <f t="shared" ca="1" si="138"/>
        <v>5</v>
      </c>
      <c r="G804" s="61">
        <f t="shared" ca="1" si="137"/>
        <v>5</v>
      </c>
      <c r="H804" s="49" t="str">
        <f t="shared" ca="1" si="139"/>
        <v>*TIE*</v>
      </c>
    </row>
    <row r="805" spans="2:8" x14ac:dyDescent="0.25">
      <c r="B805" s="49" t="str">
        <f ca="1">IF(LEN(C796)&gt;0,   IF(ROW(B805)-ROW(C796)-1&lt;=$L$1/2,INDIRECT(CONCATENATE("Teams!F",CELL("contents",INDEX(MatchOrdering!$A$4:$CD$33,ROW(B805)-ROW(C796)-1,MATCH(C796,MatchOrdering!$A$3:$CD$3,0))))),""),"")</f>
        <v>TOR</v>
      </c>
      <c r="C805" s="53" t="str">
        <f ca="1">IF(LEN(C796)&gt;0,   IF(LEN(B805) &gt;0,CONCATENATE(B805," vs ",D805),""),"")</f>
        <v>TOR vs CHI</v>
      </c>
      <c r="D805" s="49" t="str">
        <f ca="1">IF(LEN(C796)&gt;0,   IF(ROW(D805)-ROW(C796)-1&lt;=$L$1/2,INDIRECT(CONCATENATE("Teams!F",E805)),""),"")</f>
        <v>CHI</v>
      </c>
      <c r="E805" s="6">
        <f ca="1">IF(LEN(C796)&gt;0,   IF(ROW(E805)-ROW(C796)-1&lt;=$L$1/2,INDIRECT(CONCATENATE("MatchOrdering!A",CHAR(96+C796-26),($L$1 + 1) - (ROW(E805)-ROW(C796)-1) + 3)),""),"")</f>
        <v>8</v>
      </c>
      <c r="F805" s="60">
        <f t="shared" ca="1" si="138"/>
        <v>3</v>
      </c>
      <c r="G805" s="61">
        <f t="shared" ca="1" si="137"/>
        <v>2</v>
      </c>
      <c r="H805" s="49" t="str">
        <f t="shared" ca="1" si="139"/>
        <v>TOR</v>
      </c>
    </row>
    <row r="806" spans="2:8" x14ac:dyDescent="0.25">
      <c r="B806" s="49" t="str">
        <f ca="1">IF(LEN(C796)&gt;0,   IF(ROW(B806)-ROW(C796)-1&lt;=$L$1/2,INDIRECT(CONCATENATE("Teams!F",CELL("contents",INDEX(MatchOrdering!$A$4:$CD$33,ROW(B806)-ROW(C796)-1,MATCH(C796,MatchOrdering!$A$3:$CD$3,0))))),""),"")</f>
        <v>CAR</v>
      </c>
      <c r="C806" s="53" t="str">
        <f ca="1">IF(LEN(C796)&gt;0,   IF(LEN(B806) &gt;0,CONCATENATE(B806," vs ",D806),""),"")</f>
        <v>CAR vs VAN</v>
      </c>
      <c r="D806" s="49" t="str">
        <f ca="1">IF(LEN(C796)&gt;0,   IF(ROW(D806)-ROW(C796)-1&lt;=$L$1/2,INDIRECT(CONCATENATE("Teams!F",E806)),""),"")</f>
        <v>VAN</v>
      </c>
      <c r="E806" s="6">
        <f ca="1">IF(LEN(C796)&gt;0,   IF(ROW(E806)-ROW(C796)-1&lt;=$L$1/2,INDIRECT(CONCATENATE("MatchOrdering!A",CHAR(96+C796-26),($L$1 + 1) - (ROW(E806)-ROW(C796)-1) + 3)),""),"")</f>
        <v>7</v>
      </c>
      <c r="F806" s="60">
        <f t="shared" ca="1" si="138"/>
        <v>4</v>
      </c>
      <c r="G806" s="61">
        <f t="shared" ca="1" si="137"/>
        <v>5</v>
      </c>
      <c r="H806" s="49" t="str">
        <f t="shared" ca="1" si="139"/>
        <v>VAN</v>
      </c>
    </row>
    <row r="807" spans="2:8" x14ac:dyDescent="0.25">
      <c r="B807" s="49" t="str">
        <f ca="1">IF(LEN(C796)&gt;0,   IF(ROW(B807)-ROW(C796)-1&lt;=$L$1/2,INDIRECT(CONCATENATE("Teams!F",CELL("contents",INDEX(MatchOrdering!$A$4:$CD$33,ROW(B807)-ROW(C796)-1,MATCH(C796,MatchOrdering!$A$3:$CD$3,0))))),""),"")</f>
        <v>CBJ</v>
      </c>
      <c r="C807" s="53" t="str">
        <f ca="1">IF(LEN(C796)&gt;0,   IF(LEN(B807) &gt;0,CONCATENATE(B807," vs ",D807),""),"")</f>
        <v>CBJ vs SJS</v>
      </c>
      <c r="D807" s="49" t="str">
        <f ca="1">IF(LEN(C796)&gt;0,   IF(ROW(D807)-ROW(C796)-1&lt;=$L$1/2,INDIRECT(CONCATENATE("Teams!F",E807)),""),"")</f>
        <v>SJS</v>
      </c>
      <c r="E807" s="6">
        <f ca="1">IF(LEN(C796)&gt;0,   IF(ROW(E807)-ROW(C796)-1&lt;=$L$1/2,INDIRECT(CONCATENATE("MatchOrdering!A",CHAR(96+C796-26),($L$1 + 1) - (ROW(E807)-ROW(C796)-1) + 3)),""),"")</f>
        <v>6</v>
      </c>
      <c r="F807" s="60">
        <f t="shared" ca="1" si="138"/>
        <v>6</v>
      </c>
      <c r="G807" s="61">
        <f t="shared" ca="1" si="137"/>
        <v>6</v>
      </c>
      <c r="H807" s="49" t="str">
        <f t="shared" ca="1" si="139"/>
        <v>*TIE*</v>
      </c>
    </row>
    <row r="808" spans="2:8" x14ac:dyDescent="0.25">
      <c r="B808" s="49" t="str">
        <f ca="1">IF(LEN(C796)&gt;0,   IF(ROW(B808)-ROW(C796)-1&lt;=$L$1/2,INDIRECT(CONCATENATE("Teams!F",CELL("contents",INDEX(MatchOrdering!$A$4:$CD$33,ROW(B808)-ROW(C796)-1,MATCH(C796,MatchOrdering!$A$3:$CD$3,0))))),""),"")</f>
        <v>NJD</v>
      </c>
      <c r="C808" s="53" t="str">
        <f ca="1">IF(LEN(C796)&gt;0,   IF(LEN(B808) &gt;0,CONCATENATE(B808," vs ",D808),""),"")</f>
        <v>NJD vs ARI</v>
      </c>
      <c r="D808" s="49" t="str">
        <f ca="1">IF(LEN(C796)&gt;0,   IF(ROW(D808)-ROW(C796)-1&lt;=$L$1/2,INDIRECT(CONCATENATE("Teams!F",E808)),""),"")</f>
        <v>ARI</v>
      </c>
      <c r="E808" s="6">
        <f ca="1">IF(LEN(C796)&gt;0,   IF(ROW(E808)-ROW(C796)-1&lt;=$L$1/2,INDIRECT(CONCATENATE("MatchOrdering!A",CHAR(96+C796-26),($L$1 + 1) - (ROW(E808)-ROW(C796)-1) + 3)),""),"")</f>
        <v>5</v>
      </c>
      <c r="F808" s="60">
        <f t="shared" ca="1" si="138"/>
        <v>5</v>
      </c>
      <c r="G808" s="61">
        <f t="shared" ca="1" si="137"/>
        <v>6</v>
      </c>
      <c r="H808" s="49" t="str">
        <f t="shared" ca="1" si="139"/>
        <v>ARI</v>
      </c>
    </row>
    <row r="809" spans="2:8" x14ac:dyDescent="0.25">
      <c r="B809" s="49" t="str">
        <f ca="1">IF(LEN(C796)&gt;0,   IF(ROW(B809)-ROW(C796)-1&lt;=$L$1/2,INDIRECT(CONCATENATE("Teams!F",CELL("contents",INDEX(MatchOrdering!$A$4:$CD$33,ROW(B809)-ROW(C796)-1,MATCH(C796,MatchOrdering!$A$3:$CD$3,0))))),""),"")</f>
        <v>NYI</v>
      </c>
      <c r="C809" s="53" t="str">
        <f ca="1">IF(LEN(C796)&gt;0,   IF(LEN(B809) &gt;0,CONCATENATE(B809," vs ",D809),""),"")</f>
        <v>NYI vs LAK</v>
      </c>
      <c r="D809" s="49" t="str">
        <f ca="1">IF(LEN(C796)&gt;0,   IF(ROW(D809)-ROW(C796)-1&lt;=$L$1/2,INDIRECT(CONCATENATE("Teams!F",E809)),""),"")</f>
        <v>LAK</v>
      </c>
      <c r="E809" s="6">
        <f ca="1">IF(LEN(C796)&gt;0,   IF(ROW(E809)-ROW(C796)-1&lt;=$L$1/2,INDIRECT(CONCATENATE("MatchOrdering!A",CHAR(96+C796-26),($L$1 + 1) - (ROW(E809)-ROW(C796)-1) + 3)),""),"")</f>
        <v>4</v>
      </c>
      <c r="F809" s="60">
        <f t="shared" ca="1" si="138"/>
        <v>2</v>
      </c>
      <c r="G809" s="61">
        <f t="shared" ca="1" si="137"/>
        <v>2</v>
      </c>
      <c r="H809" s="49" t="str">
        <f t="shared" ca="1" si="139"/>
        <v>*TIE*</v>
      </c>
    </row>
    <row r="810" spans="2:8" x14ac:dyDescent="0.25">
      <c r="B810" s="49" t="str">
        <f ca="1">IF(LEN(C796)&gt;0,   IF(ROW(B810)-ROW(C796)-1&lt;=$L$1/2,INDIRECT(CONCATENATE("Teams!F",CELL("contents",INDEX(MatchOrdering!$A$4:$CD$33,ROW(B810)-ROW(C796)-1,MATCH(C796,MatchOrdering!$A$3:$CD$3,0))))),""),"")</f>
        <v>NYR</v>
      </c>
      <c r="C810" s="53" t="str">
        <f ca="1">IF(LEN(C796)&gt;0,   IF(LEN(B810) &gt;0,CONCATENATE(B810," vs ",D810),""),"")</f>
        <v>NYR vs EDM</v>
      </c>
      <c r="D810" s="49" t="str">
        <f ca="1">IF(LEN(C796)&gt;0,   IF(ROW(D810)-ROW(C796)-1&lt;=$L$1/2,INDIRECT(CONCATENATE("Teams!F",E810)),""),"")</f>
        <v>EDM</v>
      </c>
      <c r="E810" s="6">
        <f ca="1">IF(LEN(C796)&gt;0,   IF(ROW(E810)-ROW(C796)-1&lt;=$L$1/2,INDIRECT(CONCATENATE("MatchOrdering!A",CHAR(96+C796-26),($L$1 + 1) - (ROW(E810)-ROW(C796)-1) + 3)),""),"")</f>
        <v>3</v>
      </c>
      <c r="F810" s="60">
        <f t="shared" ca="1" si="138"/>
        <v>1</v>
      </c>
      <c r="G810" s="61">
        <f t="shared" ca="1" si="137"/>
        <v>6</v>
      </c>
      <c r="H810" s="49" t="str">
        <f t="shared" ca="1" si="139"/>
        <v>EDM</v>
      </c>
    </row>
    <row r="811" spans="2:8" x14ac:dyDescent="0.25">
      <c r="B811" s="49" t="str">
        <f ca="1">IF(LEN(C796)&gt;0,   IF(ROW(B811)-ROW(C796)-1&lt;=$L$1/2,INDIRECT(CONCATENATE("Teams!F",CELL("contents",INDEX(MatchOrdering!$A$4:$CD$33,ROW(B811)-ROW(C796)-1,MATCH(C796,MatchOrdering!$A$3:$CD$3,0))))),""),"")</f>
        <v>PHI</v>
      </c>
      <c r="C811" s="53" t="str">
        <f ca="1">IF(LEN(C796)&gt;0,   IF(LEN(B811) &gt;0,CONCATENATE(B811," vs ",D811),""),"")</f>
        <v>PHI vs CGY</v>
      </c>
      <c r="D811" s="49" t="str">
        <f ca="1">IF(LEN(C796)&gt;0,   IF(ROW(D811)-ROW(C796)-1&lt;=$L$1/2,INDIRECT(CONCATENATE("Teams!F",E811)),""),"")</f>
        <v>CGY</v>
      </c>
      <c r="E811" s="6">
        <f ca="1">IF(LEN(C796)&gt;0,   IF(ROW(E811)-ROW(C796)-1&lt;=$L$1/2,INDIRECT(CONCATENATE("MatchOrdering!A",CHAR(96+C796-26),($L$1 + 1) - (ROW(E811)-ROW(C796)-1) + 3)),""),"")</f>
        <v>2</v>
      </c>
      <c r="F811" s="60">
        <f t="shared" ca="1" si="138"/>
        <v>2</v>
      </c>
      <c r="G811" s="61">
        <f t="shared" ca="1" si="137"/>
        <v>6</v>
      </c>
      <c r="H811" s="49" t="str">
        <f t="shared" ca="1" si="139"/>
        <v>CGY</v>
      </c>
    </row>
    <row r="812" spans="2:8" ht="15.75" thickBot="1" x14ac:dyDescent="0.3">
      <c r="B812" s="49" t="str">
        <f ca="1">IF(LEN(C796)&gt;0,   IF(ROW(B812)-ROW(C796)-1&lt;=$L$1/2,INDIRECT(CONCATENATE("Teams!F",CELL("contents",INDEX(MatchOrdering!$A$4:$CD$33,ROW(B812)-ROW(C796)-1,MATCH(C796,MatchOrdering!$A$3:$CD$3,0))))),""),"")</f>
        <v>PIT</v>
      </c>
      <c r="C812" s="53" t="str">
        <f ca="1">IF(LEN(C796)&gt;0,   IF(LEN(B812) &gt;0,CONCATENATE(B812," vs ",D812),""),"")</f>
        <v>PIT vs WAS</v>
      </c>
      <c r="D812" s="49" t="str">
        <f ca="1">IF(LEN(C796)&gt;0,   IF(ROW(D812)-ROW(C796)-1&lt;=$L$1/2,INDIRECT(CONCATENATE("Teams!F",E812)),""),"")</f>
        <v>WAS</v>
      </c>
      <c r="E812" s="6">
        <f ca="1">IF(LEN(C796)&gt;0,   IF(ROW(E812)-ROW(C796)-1&lt;=$L$1/2,INDIRECT(CONCATENATE("MatchOrdering!A",CHAR(96+C796-26),($L$1 + 1) - (ROW(E812)-ROW(C796)-1) + 3)),""),"")</f>
        <v>30</v>
      </c>
      <c r="F812" s="62">
        <f t="shared" ca="1" si="138"/>
        <v>3</v>
      </c>
      <c r="G812" s="63">
        <f t="shared" ca="1" si="137"/>
        <v>5</v>
      </c>
      <c r="H812" s="49" t="str">
        <f t="shared" ca="1" si="139"/>
        <v>WAS</v>
      </c>
    </row>
    <row r="814" spans="2:8" ht="18.75" x14ac:dyDescent="0.3">
      <c r="C814" s="51">
        <f>IF(LEN(C796)&lt;1,"",IF(C796+1 &lt; $L$2,C796+1,""))</f>
        <v>46</v>
      </c>
      <c r="D814" s="50"/>
      <c r="E814" s="50"/>
      <c r="F814" s="65" t="str">
        <f>IF(LEN(C814)&gt;0,"Scores","")</f>
        <v>Scores</v>
      </c>
      <c r="G814" s="65"/>
      <c r="H814" s="6"/>
    </row>
    <row r="815" spans="2:8" ht="16.5" thickBot="1" x14ac:dyDescent="0.3">
      <c r="B815" s="48" t="str">
        <f>IF(LEN(C814)&gt;0,"-","")</f>
        <v>-</v>
      </c>
      <c r="C815" s="52" t="str">
        <f>IF(LEN(C814)&gt;0,"Away          -          Home","")</f>
        <v>Away          -          Home</v>
      </c>
      <c r="D815" s="48" t="str">
        <f>IF(LEN(C814)&gt;0,"-","")</f>
        <v>-</v>
      </c>
      <c r="E815" s="6" t="str">
        <f>IF(LEN(C814)&gt;0,"-","")</f>
        <v>-</v>
      </c>
      <c r="F815" s="48" t="str">
        <f>IF(LEN(F814)&gt;0,"H","")</f>
        <v>H</v>
      </c>
      <c r="G815" s="48" t="str">
        <f>IF(LEN(F814)&gt;0,"A","")</f>
        <v>A</v>
      </c>
      <c r="H815" s="49" t="s">
        <v>267</v>
      </c>
    </row>
    <row r="816" spans="2:8" x14ac:dyDescent="0.25">
      <c r="B816" s="49" t="str">
        <f ca="1">IF(LEN(C814)&gt;0,   IF(ROW(B816)-ROW(C814)-1&lt;=$L$1/2,INDIRECT(CONCATENATE("Teams!F",CELL("contents",INDEX(MatchOrdering!$A$4:$CD$33,ROW(B816)-ROW(C814)-1,MATCH(C814,MatchOrdering!$A$3:$CD$3,0))))),""),"")</f>
        <v>ANA</v>
      </c>
      <c r="C816" s="53" t="str">
        <f ca="1">IF(LEN(C814)&gt;0,   IF(LEN(B816) &gt;0,CONCATENATE(B816," vs ",D816),""),"")</f>
        <v>ANA vs WIN</v>
      </c>
      <c r="D816" s="49" t="str">
        <f ca="1">IF(LEN(C814)&gt;0,   IF(ROW(D816)-ROW(C814)-1&lt;=$L$1/2,INDIRECT(CONCATENATE("Teams!F",E816)),""),"")</f>
        <v>WIN</v>
      </c>
      <c r="E816" s="6">
        <f ca="1">IF(LEN(C814)&gt;0,   IF(ROW(E816)-ROW(C814)-1&lt;=$L$1/2,INDIRECT(CONCATENATE("MatchOrdering!A",CHAR(96+C814-26),($L$1 + 1) - (ROW(E816)-ROW(C814)-1) + 3)),""),"")</f>
        <v>14</v>
      </c>
      <c r="F816" s="58">
        <f ca="1">ROUNDDOWN(RANDBETWEEN(0,6),0)</f>
        <v>4</v>
      </c>
      <c r="G816" s="59">
        <f t="shared" ref="G816:G830" ca="1" si="140">ROUNDDOWN(RANDBETWEEN(0,6),0)</f>
        <v>1</v>
      </c>
      <c r="H816" s="49" t="str">
        <f ca="1">IF(OR(B816 = "BYESLOT",D816 = "BYESLOT"),"BYE", IF(AND(LEN(F816)&gt;0,LEN(G816)&gt;0),IF(F816=G816,"*TIE*",IF(F816&gt;G816,B816,D816)),""))</f>
        <v>ANA</v>
      </c>
    </row>
    <row r="817" spans="2:8" x14ac:dyDescent="0.25">
      <c r="B817" s="49" t="str">
        <f ca="1">IF(LEN(C814)&gt;0,   IF(ROW(B817)-ROW(C814)-1&lt;=$L$1/2,INDIRECT(CONCATENATE("Teams!F",CELL("contents",INDEX(MatchOrdering!$A$4:$CD$33,ROW(B817)-ROW(C814)-1,MATCH(C814,MatchOrdering!$A$3:$CD$3,0))))),""),"")</f>
        <v>BOS</v>
      </c>
      <c r="C817" s="53" t="str">
        <f ca="1">IF(LEN(C814)&gt;0,   IF(LEN(B817) &gt;0,CONCATENATE(B817," vs ",D817),""),"")</f>
        <v>BOS vs STL</v>
      </c>
      <c r="D817" s="49" t="str">
        <f ca="1">IF(LEN(C814)&gt;0,   IF(ROW(D817)-ROW(C814)-1&lt;=$L$1/2,INDIRECT(CONCATENATE("Teams!F",E817)),""),"")</f>
        <v>STL</v>
      </c>
      <c r="E817" s="6">
        <f ca="1">IF(LEN(C814)&gt;0,   IF(ROW(E817)-ROW(C814)-1&lt;=$L$1/2,INDIRECT(CONCATENATE("MatchOrdering!A",CHAR(96+C814-26),($L$1 + 1) - (ROW(E817)-ROW(C814)-1) + 3)),""),"")</f>
        <v>13</v>
      </c>
      <c r="F817" s="60">
        <f t="shared" ref="F817:F830" ca="1" si="141">ROUNDDOWN(RANDBETWEEN(0,6),0)</f>
        <v>5</v>
      </c>
      <c r="G817" s="61">
        <f t="shared" ca="1" si="140"/>
        <v>1</v>
      </c>
      <c r="H817" s="49" t="str">
        <f t="shared" ref="H817:H830" ca="1" si="142">IF(OR(B817 = "BYESLOT",D817 = "BYESLOT"),"BYE", IF(AND(LEN(F817)&gt;0,LEN(G817)&gt;0),IF(F817=G817,"*TIE*",IF(F817&gt;G817,B817,D817)),""))</f>
        <v>BOS</v>
      </c>
    </row>
    <row r="818" spans="2:8" x14ac:dyDescent="0.25">
      <c r="B818" s="49" t="str">
        <f ca="1">IF(LEN(C814)&gt;0,   IF(ROW(B818)-ROW(C814)-1&lt;=$L$1/2,INDIRECT(CONCATENATE("Teams!F",CELL("contents",INDEX(MatchOrdering!$A$4:$CD$33,ROW(B818)-ROW(C814)-1,MATCH(C814,MatchOrdering!$A$3:$CD$3,0))))),""),"")</f>
        <v>BUF</v>
      </c>
      <c r="C818" s="53" t="str">
        <f ca="1">IF(LEN(C814)&gt;0,   IF(LEN(B818) &gt;0,CONCATENATE(B818," vs ",D818),""),"")</f>
        <v>BUF vs NAS</v>
      </c>
      <c r="D818" s="49" t="str">
        <f ca="1">IF(LEN(C814)&gt;0,   IF(ROW(D818)-ROW(C814)-1&lt;=$L$1/2,INDIRECT(CONCATENATE("Teams!F",E818)),""),"")</f>
        <v>NAS</v>
      </c>
      <c r="E818" s="6">
        <f ca="1">IF(LEN(C814)&gt;0,   IF(ROW(E818)-ROW(C814)-1&lt;=$L$1/2,INDIRECT(CONCATENATE("MatchOrdering!A",CHAR(96+C814-26),($L$1 + 1) - (ROW(E818)-ROW(C814)-1) + 3)),""),"")</f>
        <v>12</v>
      </c>
      <c r="F818" s="60">
        <f t="shared" ca="1" si="141"/>
        <v>4</v>
      </c>
      <c r="G818" s="61">
        <f t="shared" ca="1" si="140"/>
        <v>2</v>
      </c>
      <c r="H818" s="49" t="str">
        <f t="shared" ca="1" si="142"/>
        <v>BUF</v>
      </c>
    </row>
    <row r="819" spans="2:8" x14ac:dyDescent="0.25">
      <c r="B819" s="49" t="str">
        <f ca="1">IF(LEN(C814)&gt;0,   IF(ROW(B819)-ROW(C814)-1&lt;=$L$1/2,INDIRECT(CONCATENATE("Teams!F",CELL("contents",INDEX(MatchOrdering!$A$4:$CD$33,ROW(B819)-ROW(C814)-1,MATCH(C814,MatchOrdering!$A$3:$CD$3,0))))),""),"")</f>
        <v>DET</v>
      </c>
      <c r="C819" s="53" t="str">
        <f ca="1">IF(LEN(C814)&gt;0,   IF(LEN(B819) &gt;0,CONCATENATE(B819," vs ",D819),""),"")</f>
        <v>DET vs MIN</v>
      </c>
      <c r="D819" s="49" t="str">
        <f ca="1">IF(LEN(C814)&gt;0,   IF(ROW(D819)-ROW(C814)-1&lt;=$L$1/2,INDIRECT(CONCATENATE("Teams!F",E819)),""),"")</f>
        <v>MIN</v>
      </c>
      <c r="E819" s="6">
        <f ca="1">IF(LEN(C814)&gt;0,   IF(ROW(E819)-ROW(C814)-1&lt;=$L$1/2,INDIRECT(CONCATENATE("MatchOrdering!A",CHAR(96+C814-26),($L$1 + 1) - (ROW(E819)-ROW(C814)-1) + 3)),""),"")</f>
        <v>11</v>
      </c>
      <c r="F819" s="60">
        <f t="shared" ca="1" si="141"/>
        <v>2</v>
      </c>
      <c r="G819" s="61">
        <f t="shared" ca="1" si="140"/>
        <v>6</v>
      </c>
      <c r="H819" s="49" t="str">
        <f t="shared" ca="1" si="142"/>
        <v>MIN</v>
      </c>
    </row>
    <row r="820" spans="2:8" x14ac:dyDescent="0.25">
      <c r="B820" s="49" t="str">
        <f ca="1">IF(LEN(C814)&gt;0,   IF(ROW(B820)-ROW(C814)-1&lt;=$L$1/2,INDIRECT(CONCATENATE("Teams!F",CELL("contents",INDEX(MatchOrdering!$A$4:$CD$33,ROW(B820)-ROW(C814)-1,MATCH(C814,MatchOrdering!$A$3:$CD$3,0))))),""),"")</f>
        <v>FLA</v>
      </c>
      <c r="C820" s="53" t="str">
        <f ca="1">IF(LEN(C814)&gt;0,   IF(LEN(B820) &gt;0,CONCATENATE(B820," vs ",D820),""),"")</f>
        <v>FLA vs DAL</v>
      </c>
      <c r="D820" s="49" t="str">
        <f ca="1">IF(LEN(C814)&gt;0,   IF(ROW(D820)-ROW(C814)-1&lt;=$L$1/2,INDIRECT(CONCATENATE("Teams!F",E820)),""),"")</f>
        <v>DAL</v>
      </c>
      <c r="E820" s="6">
        <f ca="1">IF(LEN(C814)&gt;0,   IF(ROW(E820)-ROW(C814)-1&lt;=$L$1/2,INDIRECT(CONCATENATE("MatchOrdering!A",CHAR(96+C814-26),($L$1 + 1) - (ROW(E820)-ROW(C814)-1) + 3)),""),"")</f>
        <v>10</v>
      </c>
      <c r="F820" s="60">
        <f t="shared" ca="1" si="141"/>
        <v>0</v>
      </c>
      <c r="G820" s="61">
        <f t="shared" ca="1" si="140"/>
        <v>3</v>
      </c>
      <c r="H820" s="49" t="str">
        <f t="shared" ca="1" si="142"/>
        <v>DAL</v>
      </c>
    </row>
    <row r="821" spans="2:8" x14ac:dyDescent="0.25">
      <c r="B821" s="49" t="str">
        <f ca="1">IF(LEN(C814)&gt;0,   IF(ROW(B821)-ROW(C814)-1&lt;=$L$1/2,INDIRECT(CONCATENATE("Teams!F",CELL("contents",INDEX(MatchOrdering!$A$4:$CD$33,ROW(B821)-ROW(C814)-1,MATCH(C814,MatchOrdering!$A$3:$CD$3,0))))),""),"")</f>
        <v>MON</v>
      </c>
      <c r="C821" s="53" t="str">
        <f ca="1">IF(LEN(C814)&gt;0,   IF(LEN(B821) &gt;0,CONCATENATE(B821," vs ",D821),""),"")</f>
        <v>MON vs COL</v>
      </c>
      <c r="D821" s="49" t="str">
        <f ca="1">IF(LEN(C814)&gt;0,   IF(ROW(D821)-ROW(C814)-1&lt;=$L$1/2,INDIRECT(CONCATENATE("Teams!F",E821)),""),"")</f>
        <v>COL</v>
      </c>
      <c r="E821" s="6">
        <f ca="1">IF(LEN(C814)&gt;0,   IF(ROW(E821)-ROW(C814)-1&lt;=$L$1/2,INDIRECT(CONCATENATE("MatchOrdering!A",CHAR(96+C814-26),($L$1 + 1) - (ROW(E821)-ROW(C814)-1) + 3)),""),"")</f>
        <v>9</v>
      </c>
      <c r="F821" s="60">
        <f t="shared" ca="1" si="141"/>
        <v>0</v>
      </c>
      <c r="G821" s="61">
        <f t="shared" ca="1" si="140"/>
        <v>5</v>
      </c>
      <c r="H821" s="49" t="str">
        <f t="shared" ca="1" si="142"/>
        <v>COL</v>
      </c>
    </row>
    <row r="822" spans="2:8" x14ac:dyDescent="0.25">
      <c r="B822" s="49" t="str">
        <f ca="1">IF(LEN(C814)&gt;0,   IF(ROW(B822)-ROW(C814)-1&lt;=$L$1/2,INDIRECT(CONCATENATE("Teams!F",CELL("contents",INDEX(MatchOrdering!$A$4:$CD$33,ROW(B822)-ROW(C814)-1,MATCH(C814,MatchOrdering!$A$3:$CD$3,0))))),""),"")</f>
        <v>OTT</v>
      </c>
      <c r="C822" s="53" t="str">
        <f ca="1">IF(LEN(C814)&gt;0,   IF(LEN(B822) &gt;0,CONCATENATE(B822," vs ",D822),""),"")</f>
        <v>OTT vs CHI</v>
      </c>
      <c r="D822" s="49" t="str">
        <f ca="1">IF(LEN(C814)&gt;0,   IF(ROW(D822)-ROW(C814)-1&lt;=$L$1/2,INDIRECT(CONCATENATE("Teams!F",E822)),""),"")</f>
        <v>CHI</v>
      </c>
      <c r="E822" s="6">
        <f ca="1">IF(LEN(C814)&gt;0,   IF(ROW(E822)-ROW(C814)-1&lt;=$L$1/2,INDIRECT(CONCATENATE("MatchOrdering!A",CHAR(96+C814-26),($L$1 + 1) - (ROW(E822)-ROW(C814)-1) + 3)),""),"")</f>
        <v>8</v>
      </c>
      <c r="F822" s="60">
        <f t="shared" ca="1" si="141"/>
        <v>2</v>
      </c>
      <c r="G822" s="61">
        <f t="shared" ca="1" si="140"/>
        <v>1</v>
      </c>
      <c r="H822" s="49" t="str">
        <f t="shared" ca="1" si="142"/>
        <v>OTT</v>
      </c>
    </row>
    <row r="823" spans="2:8" x14ac:dyDescent="0.25">
      <c r="B823" s="49" t="str">
        <f ca="1">IF(LEN(C814)&gt;0,   IF(ROW(B823)-ROW(C814)-1&lt;=$L$1/2,INDIRECT(CONCATENATE("Teams!F",CELL("contents",INDEX(MatchOrdering!$A$4:$CD$33,ROW(B823)-ROW(C814)-1,MATCH(C814,MatchOrdering!$A$3:$CD$3,0))))),""),"")</f>
        <v>TB</v>
      </c>
      <c r="C823" s="53" t="str">
        <f ca="1">IF(LEN(C814)&gt;0,   IF(LEN(B823) &gt;0,CONCATENATE(B823," vs ",D823),""),"")</f>
        <v>TB vs VAN</v>
      </c>
      <c r="D823" s="49" t="str">
        <f ca="1">IF(LEN(C814)&gt;0,   IF(ROW(D823)-ROW(C814)-1&lt;=$L$1/2,INDIRECT(CONCATENATE("Teams!F",E823)),""),"")</f>
        <v>VAN</v>
      </c>
      <c r="E823" s="6">
        <f ca="1">IF(LEN(C814)&gt;0,   IF(ROW(E823)-ROW(C814)-1&lt;=$L$1/2,INDIRECT(CONCATENATE("MatchOrdering!A",CHAR(96+C814-26),($L$1 + 1) - (ROW(E823)-ROW(C814)-1) + 3)),""),"")</f>
        <v>7</v>
      </c>
      <c r="F823" s="60">
        <f t="shared" ca="1" si="141"/>
        <v>2</v>
      </c>
      <c r="G823" s="61">
        <f t="shared" ca="1" si="140"/>
        <v>2</v>
      </c>
      <c r="H823" s="49" t="str">
        <f t="shared" ca="1" si="142"/>
        <v>*TIE*</v>
      </c>
    </row>
    <row r="824" spans="2:8" x14ac:dyDescent="0.25">
      <c r="B824" s="49" t="str">
        <f ca="1">IF(LEN(C814)&gt;0,   IF(ROW(B824)-ROW(C814)-1&lt;=$L$1/2,INDIRECT(CONCATENATE("Teams!F",CELL("contents",INDEX(MatchOrdering!$A$4:$CD$33,ROW(B824)-ROW(C814)-1,MATCH(C814,MatchOrdering!$A$3:$CD$3,0))))),""),"")</f>
        <v>TOR</v>
      </c>
      <c r="C824" s="53" t="str">
        <f ca="1">IF(LEN(C814)&gt;0,   IF(LEN(B824) &gt;0,CONCATENATE(B824," vs ",D824),""),"")</f>
        <v>TOR vs SJS</v>
      </c>
      <c r="D824" s="49" t="str">
        <f ca="1">IF(LEN(C814)&gt;0,   IF(ROW(D824)-ROW(C814)-1&lt;=$L$1/2,INDIRECT(CONCATENATE("Teams!F",E824)),""),"")</f>
        <v>SJS</v>
      </c>
      <c r="E824" s="6">
        <f ca="1">IF(LEN(C814)&gt;0,   IF(ROW(E824)-ROW(C814)-1&lt;=$L$1/2,INDIRECT(CONCATENATE("MatchOrdering!A",CHAR(96+C814-26),($L$1 + 1) - (ROW(E824)-ROW(C814)-1) + 3)),""),"")</f>
        <v>6</v>
      </c>
      <c r="F824" s="60">
        <f t="shared" ca="1" si="141"/>
        <v>1</v>
      </c>
      <c r="G824" s="61">
        <f t="shared" ca="1" si="140"/>
        <v>4</v>
      </c>
      <c r="H824" s="49" t="str">
        <f t="shared" ca="1" si="142"/>
        <v>SJS</v>
      </c>
    </row>
    <row r="825" spans="2:8" x14ac:dyDescent="0.25">
      <c r="B825" s="49" t="str">
        <f ca="1">IF(LEN(C814)&gt;0,   IF(ROW(B825)-ROW(C814)-1&lt;=$L$1/2,INDIRECT(CONCATENATE("Teams!F",CELL("contents",INDEX(MatchOrdering!$A$4:$CD$33,ROW(B825)-ROW(C814)-1,MATCH(C814,MatchOrdering!$A$3:$CD$3,0))))),""),"")</f>
        <v>CAR</v>
      </c>
      <c r="C825" s="53" t="str">
        <f ca="1">IF(LEN(C814)&gt;0,   IF(LEN(B825) &gt;0,CONCATENATE(B825," vs ",D825),""),"")</f>
        <v>CAR vs ARI</v>
      </c>
      <c r="D825" s="49" t="str">
        <f ca="1">IF(LEN(C814)&gt;0,   IF(ROW(D825)-ROW(C814)-1&lt;=$L$1/2,INDIRECT(CONCATENATE("Teams!F",E825)),""),"")</f>
        <v>ARI</v>
      </c>
      <c r="E825" s="6">
        <f ca="1">IF(LEN(C814)&gt;0,   IF(ROW(E825)-ROW(C814)-1&lt;=$L$1/2,INDIRECT(CONCATENATE("MatchOrdering!A",CHAR(96+C814-26),($L$1 + 1) - (ROW(E825)-ROW(C814)-1) + 3)),""),"")</f>
        <v>5</v>
      </c>
      <c r="F825" s="60">
        <f t="shared" ca="1" si="141"/>
        <v>5</v>
      </c>
      <c r="G825" s="61">
        <f t="shared" ca="1" si="140"/>
        <v>4</v>
      </c>
      <c r="H825" s="49" t="str">
        <f t="shared" ca="1" si="142"/>
        <v>CAR</v>
      </c>
    </row>
    <row r="826" spans="2:8" x14ac:dyDescent="0.25">
      <c r="B826" s="49" t="str">
        <f ca="1">IF(LEN(C814)&gt;0,   IF(ROW(B826)-ROW(C814)-1&lt;=$L$1/2,INDIRECT(CONCATENATE("Teams!F",CELL("contents",INDEX(MatchOrdering!$A$4:$CD$33,ROW(B826)-ROW(C814)-1,MATCH(C814,MatchOrdering!$A$3:$CD$3,0))))),""),"")</f>
        <v>CBJ</v>
      </c>
      <c r="C826" s="53" t="str">
        <f ca="1">IF(LEN(C814)&gt;0,   IF(LEN(B826) &gt;0,CONCATENATE(B826," vs ",D826),""),"")</f>
        <v>CBJ vs LAK</v>
      </c>
      <c r="D826" s="49" t="str">
        <f ca="1">IF(LEN(C814)&gt;0,   IF(ROW(D826)-ROW(C814)-1&lt;=$L$1/2,INDIRECT(CONCATENATE("Teams!F",E826)),""),"")</f>
        <v>LAK</v>
      </c>
      <c r="E826" s="6">
        <f ca="1">IF(LEN(C814)&gt;0,   IF(ROW(E826)-ROW(C814)-1&lt;=$L$1/2,INDIRECT(CONCATENATE("MatchOrdering!A",CHAR(96+C814-26),($L$1 + 1) - (ROW(E826)-ROW(C814)-1) + 3)),""),"")</f>
        <v>4</v>
      </c>
      <c r="F826" s="60">
        <f t="shared" ca="1" si="141"/>
        <v>5</v>
      </c>
      <c r="G826" s="61">
        <f t="shared" ca="1" si="140"/>
        <v>3</v>
      </c>
      <c r="H826" s="49" t="str">
        <f t="shared" ca="1" si="142"/>
        <v>CBJ</v>
      </c>
    </row>
    <row r="827" spans="2:8" x14ac:dyDescent="0.25">
      <c r="B827" s="49" t="str">
        <f ca="1">IF(LEN(C814)&gt;0,   IF(ROW(B827)-ROW(C814)-1&lt;=$L$1/2,INDIRECT(CONCATENATE("Teams!F",CELL("contents",INDEX(MatchOrdering!$A$4:$CD$33,ROW(B827)-ROW(C814)-1,MATCH(C814,MatchOrdering!$A$3:$CD$3,0))))),""),"")</f>
        <v>NJD</v>
      </c>
      <c r="C827" s="53" t="str">
        <f ca="1">IF(LEN(C814)&gt;0,   IF(LEN(B827) &gt;0,CONCATENATE(B827," vs ",D827),""),"")</f>
        <v>NJD vs EDM</v>
      </c>
      <c r="D827" s="49" t="str">
        <f ca="1">IF(LEN(C814)&gt;0,   IF(ROW(D827)-ROW(C814)-1&lt;=$L$1/2,INDIRECT(CONCATENATE("Teams!F",E827)),""),"")</f>
        <v>EDM</v>
      </c>
      <c r="E827" s="6">
        <f ca="1">IF(LEN(C814)&gt;0,   IF(ROW(E827)-ROW(C814)-1&lt;=$L$1/2,INDIRECT(CONCATENATE("MatchOrdering!A",CHAR(96+C814-26),($L$1 + 1) - (ROW(E827)-ROW(C814)-1) + 3)),""),"")</f>
        <v>3</v>
      </c>
      <c r="F827" s="60">
        <f t="shared" ca="1" si="141"/>
        <v>1</v>
      </c>
      <c r="G827" s="61">
        <f t="shared" ca="1" si="140"/>
        <v>0</v>
      </c>
      <c r="H827" s="49" t="str">
        <f t="shared" ca="1" si="142"/>
        <v>NJD</v>
      </c>
    </row>
    <row r="828" spans="2:8" x14ac:dyDescent="0.25">
      <c r="B828" s="49" t="str">
        <f ca="1">IF(LEN(C814)&gt;0,   IF(ROW(B828)-ROW(C814)-1&lt;=$L$1/2,INDIRECT(CONCATENATE("Teams!F",CELL("contents",INDEX(MatchOrdering!$A$4:$CD$33,ROW(B828)-ROW(C814)-1,MATCH(C814,MatchOrdering!$A$3:$CD$3,0))))),""),"")</f>
        <v>NYI</v>
      </c>
      <c r="C828" s="53" t="str">
        <f ca="1">IF(LEN(C814)&gt;0,   IF(LEN(B828) &gt;0,CONCATENATE(B828," vs ",D828),""),"")</f>
        <v>NYI vs CGY</v>
      </c>
      <c r="D828" s="49" t="str">
        <f ca="1">IF(LEN(C814)&gt;0,   IF(ROW(D828)-ROW(C814)-1&lt;=$L$1/2,INDIRECT(CONCATENATE("Teams!F",E828)),""),"")</f>
        <v>CGY</v>
      </c>
      <c r="E828" s="6">
        <f ca="1">IF(LEN(C814)&gt;0,   IF(ROW(E828)-ROW(C814)-1&lt;=$L$1/2,INDIRECT(CONCATENATE("MatchOrdering!A",CHAR(96+C814-26),($L$1 + 1) - (ROW(E828)-ROW(C814)-1) + 3)),""),"")</f>
        <v>2</v>
      </c>
      <c r="F828" s="60">
        <f t="shared" ca="1" si="141"/>
        <v>6</v>
      </c>
      <c r="G828" s="61">
        <f t="shared" ca="1" si="140"/>
        <v>0</v>
      </c>
      <c r="H828" s="49" t="str">
        <f t="shared" ca="1" si="142"/>
        <v>NYI</v>
      </c>
    </row>
    <row r="829" spans="2:8" x14ac:dyDescent="0.25">
      <c r="B829" s="49" t="str">
        <f ca="1">IF(LEN(C814)&gt;0,   IF(ROW(B829)-ROW(C814)-1&lt;=$L$1/2,INDIRECT(CONCATENATE("Teams!F",CELL("contents",INDEX(MatchOrdering!$A$4:$CD$33,ROW(B829)-ROW(C814)-1,MATCH(C814,MatchOrdering!$A$3:$CD$3,0))))),""),"")</f>
        <v>NYR</v>
      </c>
      <c r="C829" s="53" t="str">
        <f ca="1">IF(LEN(C814)&gt;0,   IF(LEN(B829) &gt;0,CONCATENATE(B829," vs ",D829),""),"")</f>
        <v>NYR vs WAS</v>
      </c>
      <c r="D829" s="49" t="str">
        <f ca="1">IF(LEN(C814)&gt;0,   IF(ROW(D829)-ROW(C814)-1&lt;=$L$1/2,INDIRECT(CONCATENATE("Teams!F",E829)),""),"")</f>
        <v>WAS</v>
      </c>
      <c r="E829" s="6">
        <f ca="1">IF(LEN(C814)&gt;0,   IF(ROW(E829)-ROW(C814)-1&lt;=$L$1/2,INDIRECT(CONCATENATE("MatchOrdering!A",CHAR(96+C814-26),($L$1 + 1) - (ROW(E829)-ROW(C814)-1) + 3)),""),"")</f>
        <v>30</v>
      </c>
      <c r="F829" s="60">
        <f t="shared" ca="1" si="141"/>
        <v>0</v>
      </c>
      <c r="G829" s="61">
        <f t="shared" ca="1" si="140"/>
        <v>4</v>
      </c>
      <c r="H829" s="49" t="str">
        <f t="shared" ca="1" si="142"/>
        <v>WAS</v>
      </c>
    </row>
    <row r="830" spans="2:8" ht="15.75" thickBot="1" x14ac:dyDescent="0.3">
      <c r="B830" s="49" t="str">
        <f ca="1">IF(LEN(C814)&gt;0,   IF(ROW(B830)-ROW(C814)-1&lt;=$L$1/2,INDIRECT(CONCATENATE("Teams!F",CELL("contents",INDEX(MatchOrdering!$A$4:$CD$33,ROW(B830)-ROW(C814)-1,MATCH(C814,MatchOrdering!$A$3:$CD$3,0))))),""),"")</f>
        <v>PHI</v>
      </c>
      <c r="C830" s="53" t="str">
        <f ca="1">IF(LEN(C814)&gt;0,   IF(LEN(B830) &gt;0,CONCATENATE(B830," vs ",D830),""),"")</f>
        <v>PHI vs PIT</v>
      </c>
      <c r="D830" s="49" t="str">
        <f ca="1">IF(LEN(C814)&gt;0,   IF(ROW(D830)-ROW(C814)-1&lt;=$L$1/2,INDIRECT(CONCATENATE("Teams!F",E830)),""),"")</f>
        <v>PIT</v>
      </c>
      <c r="E830" s="6">
        <f ca="1">IF(LEN(C814)&gt;0,   IF(ROW(E830)-ROW(C814)-1&lt;=$L$1/2,INDIRECT(CONCATENATE("MatchOrdering!A",CHAR(96+C814-26),($L$1 + 1) - (ROW(E830)-ROW(C814)-1) + 3)),""),"")</f>
        <v>29</v>
      </c>
      <c r="F830" s="62">
        <f t="shared" ca="1" si="141"/>
        <v>4</v>
      </c>
      <c r="G830" s="63">
        <f t="shared" ca="1" si="140"/>
        <v>4</v>
      </c>
      <c r="H830" s="49" t="str">
        <f t="shared" ca="1" si="142"/>
        <v>*TIE*</v>
      </c>
    </row>
    <row r="832" spans="2:8" ht="18.75" x14ac:dyDescent="0.3">
      <c r="C832" s="51">
        <f>IF(LEN(C814)&lt;1,"",IF(C814+1 &lt; $L$2,C814+1,""))</f>
        <v>47</v>
      </c>
      <c r="D832" s="50"/>
      <c r="E832" s="50"/>
      <c r="F832" s="65" t="str">
        <f>IF(LEN(C832)&gt;0,"Scores","")</f>
        <v>Scores</v>
      </c>
      <c r="G832" s="65"/>
      <c r="H832" s="6"/>
    </row>
    <row r="833" spans="2:8" ht="16.5" thickBot="1" x14ac:dyDescent="0.3">
      <c r="B833" s="48" t="str">
        <f>IF(LEN(C832)&gt;0,"-","")</f>
        <v>-</v>
      </c>
      <c r="C833" s="52" t="str">
        <f>IF(LEN(C832)&gt;0,"Away          -          Home","")</f>
        <v>Away          -          Home</v>
      </c>
      <c r="D833" s="48" t="str">
        <f>IF(LEN(C832)&gt;0,"-","")</f>
        <v>-</v>
      </c>
      <c r="E833" s="6" t="str">
        <f>IF(LEN(C832)&gt;0,"-","")</f>
        <v>-</v>
      </c>
      <c r="F833" s="48" t="str">
        <f>IF(LEN(F832)&gt;0,"H","")</f>
        <v>H</v>
      </c>
      <c r="G833" s="48" t="str">
        <f>IF(LEN(F832)&gt;0,"A","")</f>
        <v>A</v>
      </c>
      <c r="H833" s="49" t="s">
        <v>267</v>
      </c>
    </row>
    <row r="834" spans="2:8" x14ac:dyDescent="0.25">
      <c r="B834" s="49" t="str">
        <f ca="1">IF(LEN(C832)&gt;0,   IF(ROW(B834)-ROW(C832)-1&lt;=$L$1/2,INDIRECT(CONCATENATE("Teams!F",CELL("contents",INDEX(MatchOrdering!$A$4:$CD$33,ROW(B834)-ROW(C832)-1,MATCH(C832,MatchOrdering!$A$3:$CD$3,0))))),""),"")</f>
        <v>ANA</v>
      </c>
      <c r="C834" s="53" t="str">
        <f ca="1">IF(LEN(C832)&gt;0,   IF(LEN(B834) &gt;0,CONCATENATE(B834," vs ",D834),""),"")</f>
        <v>ANA vs STL</v>
      </c>
      <c r="D834" s="49" t="str">
        <f ca="1">IF(LEN(C832)&gt;0,   IF(ROW(D834)-ROW(C832)-1&lt;=$L$1/2,INDIRECT(CONCATENATE("Teams!F",E834)),""),"")</f>
        <v>STL</v>
      </c>
      <c r="E834" s="6">
        <f ca="1">IF(LEN(C832)&gt;0,   IF(ROW(E834)-ROW(C832)-1&lt;=$L$1/2,INDIRECT(CONCATENATE("MatchOrdering!A",CHAR(96+C832-26),($L$1 + 1) - (ROW(E834)-ROW(C832)-1) + 3)),""),"")</f>
        <v>13</v>
      </c>
      <c r="F834" s="58">
        <f ca="1">ROUNDDOWN(RANDBETWEEN(0,6),0)</f>
        <v>1</v>
      </c>
      <c r="G834" s="59">
        <f t="shared" ref="G834:G848" ca="1" si="143">ROUNDDOWN(RANDBETWEEN(0,6),0)</f>
        <v>5</v>
      </c>
      <c r="H834" s="49" t="str">
        <f ca="1">IF(OR(B834 = "BYESLOT",D834 = "BYESLOT"),"BYE", IF(AND(LEN(F834)&gt;0,LEN(G834)&gt;0),IF(F834=G834,"*TIE*",IF(F834&gt;G834,B834,D834)),""))</f>
        <v>STL</v>
      </c>
    </row>
    <row r="835" spans="2:8" x14ac:dyDescent="0.25">
      <c r="B835" s="49" t="str">
        <f ca="1">IF(LEN(C832)&gt;0,   IF(ROW(B835)-ROW(C832)-1&lt;=$L$1/2,INDIRECT(CONCATENATE("Teams!F",CELL("contents",INDEX(MatchOrdering!$A$4:$CD$33,ROW(B835)-ROW(C832)-1,MATCH(C832,MatchOrdering!$A$3:$CD$3,0))))),""),"")</f>
        <v>WIN</v>
      </c>
      <c r="C835" s="53" t="str">
        <f ca="1">IF(LEN(C832)&gt;0,   IF(LEN(B835) &gt;0,CONCATENATE(B835," vs ",D835),""),"")</f>
        <v>WIN vs NAS</v>
      </c>
      <c r="D835" s="49" t="str">
        <f ca="1">IF(LEN(C832)&gt;0,   IF(ROW(D835)-ROW(C832)-1&lt;=$L$1/2,INDIRECT(CONCATENATE("Teams!F",E835)),""),"")</f>
        <v>NAS</v>
      </c>
      <c r="E835" s="6">
        <f ca="1">IF(LEN(C832)&gt;0,   IF(ROW(E835)-ROW(C832)-1&lt;=$L$1/2,INDIRECT(CONCATENATE("MatchOrdering!A",CHAR(96+C832-26),($L$1 + 1) - (ROW(E835)-ROW(C832)-1) + 3)),""),"")</f>
        <v>12</v>
      </c>
      <c r="F835" s="60">
        <f t="shared" ref="F835:F848" ca="1" si="144">ROUNDDOWN(RANDBETWEEN(0,6),0)</f>
        <v>2</v>
      </c>
      <c r="G835" s="61">
        <f t="shared" ca="1" si="143"/>
        <v>6</v>
      </c>
      <c r="H835" s="49" t="str">
        <f t="shared" ref="H835:H848" ca="1" si="145">IF(OR(B835 = "BYESLOT",D835 = "BYESLOT"),"BYE", IF(AND(LEN(F835)&gt;0,LEN(G835)&gt;0),IF(F835=G835,"*TIE*",IF(F835&gt;G835,B835,D835)),""))</f>
        <v>NAS</v>
      </c>
    </row>
    <row r="836" spans="2:8" x14ac:dyDescent="0.25">
      <c r="B836" s="49" t="str">
        <f ca="1">IF(LEN(C832)&gt;0,   IF(ROW(B836)-ROW(C832)-1&lt;=$L$1/2,INDIRECT(CONCATENATE("Teams!F",CELL("contents",INDEX(MatchOrdering!$A$4:$CD$33,ROW(B836)-ROW(C832)-1,MATCH(C832,MatchOrdering!$A$3:$CD$3,0))))),""),"")</f>
        <v>BOS</v>
      </c>
      <c r="C836" s="53" t="str">
        <f ca="1">IF(LEN(C832)&gt;0,   IF(LEN(B836) &gt;0,CONCATENATE(B836," vs ",D836),""),"")</f>
        <v>BOS vs MIN</v>
      </c>
      <c r="D836" s="49" t="str">
        <f ca="1">IF(LEN(C832)&gt;0,   IF(ROW(D836)-ROW(C832)-1&lt;=$L$1/2,INDIRECT(CONCATENATE("Teams!F",E836)),""),"")</f>
        <v>MIN</v>
      </c>
      <c r="E836" s="6">
        <f ca="1">IF(LEN(C832)&gt;0,   IF(ROW(E836)-ROW(C832)-1&lt;=$L$1/2,INDIRECT(CONCATENATE("MatchOrdering!A",CHAR(96+C832-26),($L$1 + 1) - (ROW(E836)-ROW(C832)-1) + 3)),""),"")</f>
        <v>11</v>
      </c>
      <c r="F836" s="60">
        <f t="shared" ca="1" si="144"/>
        <v>1</v>
      </c>
      <c r="G836" s="61">
        <f t="shared" ca="1" si="143"/>
        <v>5</v>
      </c>
      <c r="H836" s="49" t="str">
        <f t="shared" ca="1" si="145"/>
        <v>MIN</v>
      </c>
    </row>
    <row r="837" spans="2:8" x14ac:dyDescent="0.25">
      <c r="B837" s="49" t="str">
        <f ca="1">IF(LEN(C832)&gt;0,   IF(ROW(B837)-ROW(C832)-1&lt;=$L$1/2,INDIRECT(CONCATENATE("Teams!F",CELL("contents",INDEX(MatchOrdering!$A$4:$CD$33,ROW(B837)-ROW(C832)-1,MATCH(C832,MatchOrdering!$A$3:$CD$3,0))))),""),"")</f>
        <v>BUF</v>
      </c>
      <c r="C837" s="53" t="str">
        <f ca="1">IF(LEN(C832)&gt;0,   IF(LEN(B837) &gt;0,CONCATENATE(B837," vs ",D837),""),"")</f>
        <v>BUF vs DAL</v>
      </c>
      <c r="D837" s="49" t="str">
        <f ca="1">IF(LEN(C832)&gt;0,   IF(ROW(D837)-ROW(C832)-1&lt;=$L$1/2,INDIRECT(CONCATENATE("Teams!F",E837)),""),"")</f>
        <v>DAL</v>
      </c>
      <c r="E837" s="6">
        <f ca="1">IF(LEN(C832)&gt;0,   IF(ROW(E837)-ROW(C832)-1&lt;=$L$1/2,INDIRECT(CONCATENATE("MatchOrdering!A",CHAR(96+C832-26),($L$1 + 1) - (ROW(E837)-ROW(C832)-1) + 3)),""),"")</f>
        <v>10</v>
      </c>
      <c r="F837" s="60">
        <f t="shared" ca="1" si="144"/>
        <v>6</v>
      </c>
      <c r="G837" s="61">
        <f t="shared" ca="1" si="143"/>
        <v>5</v>
      </c>
      <c r="H837" s="49" t="str">
        <f t="shared" ca="1" si="145"/>
        <v>BUF</v>
      </c>
    </row>
    <row r="838" spans="2:8" x14ac:dyDescent="0.25">
      <c r="B838" s="49" t="str">
        <f ca="1">IF(LEN(C832)&gt;0,   IF(ROW(B838)-ROW(C832)-1&lt;=$L$1/2,INDIRECT(CONCATENATE("Teams!F",CELL("contents",INDEX(MatchOrdering!$A$4:$CD$33,ROW(B838)-ROW(C832)-1,MATCH(C832,MatchOrdering!$A$3:$CD$3,0))))),""),"")</f>
        <v>DET</v>
      </c>
      <c r="C838" s="53" t="str">
        <f ca="1">IF(LEN(C832)&gt;0,   IF(LEN(B838) &gt;0,CONCATENATE(B838," vs ",D838),""),"")</f>
        <v>DET vs COL</v>
      </c>
      <c r="D838" s="49" t="str">
        <f ca="1">IF(LEN(C832)&gt;0,   IF(ROW(D838)-ROW(C832)-1&lt;=$L$1/2,INDIRECT(CONCATENATE("Teams!F",E838)),""),"")</f>
        <v>COL</v>
      </c>
      <c r="E838" s="6">
        <f ca="1">IF(LEN(C832)&gt;0,   IF(ROW(E838)-ROW(C832)-1&lt;=$L$1/2,INDIRECT(CONCATENATE("MatchOrdering!A",CHAR(96+C832-26),($L$1 + 1) - (ROW(E838)-ROW(C832)-1) + 3)),""),"")</f>
        <v>9</v>
      </c>
      <c r="F838" s="60">
        <f t="shared" ca="1" si="144"/>
        <v>3</v>
      </c>
      <c r="G838" s="61">
        <f t="shared" ca="1" si="143"/>
        <v>6</v>
      </c>
      <c r="H838" s="49" t="str">
        <f t="shared" ca="1" si="145"/>
        <v>COL</v>
      </c>
    </row>
    <row r="839" spans="2:8" x14ac:dyDescent="0.25">
      <c r="B839" s="49" t="str">
        <f ca="1">IF(LEN(C832)&gt;0,   IF(ROW(B839)-ROW(C832)-1&lt;=$L$1/2,INDIRECT(CONCATENATE("Teams!F",CELL("contents",INDEX(MatchOrdering!$A$4:$CD$33,ROW(B839)-ROW(C832)-1,MATCH(C832,MatchOrdering!$A$3:$CD$3,0))))),""),"")</f>
        <v>FLA</v>
      </c>
      <c r="C839" s="53" t="str">
        <f ca="1">IF(LEN(C832)&gt;0,   IF(LEN(B839) &gt;0,CONCATENATE(B839," vs ",D839),""),"")</f>
        <v>FLA vs CHI</v>
      </c>
      <c r="D839" s="49" t="str">
        <f ca="1">IF(LEN(C832)&gt;0,   IF(ROW(D839)-ROW(C832)-1&lt;=$L$1/2,INDIRECT(CONCATENATE("Teams!F",E839)),""),"")</f>
        <v>CHI</v>
      </c>
      <c r="E839" s="6">
        <f ca="1">IF(LEN(C832)&gt;0,   IF(ROW(E839)-ROW(C832)-1&lt;=$L$1/2,INDIRECT(CONCATENATE("MatchOrdering!A",CHAR(96+C832-26),($L$1 + 1) - (ROW(E839)-ROW(C832)-1) + 3)),""),"")</f>
        <v>8</v>
      </c>
      <c r="F839" s="60">
        <f t="shared" ca="1" si="144"/>
        <v>4</v>
      </c>
      <c r="G839" s="61">
        <f t="shared" ca="1" si="143"/>
        <v>0</v>
      </c>
      <c r="H839" s="49" t="str">
        <f t="shared" ca="1" si="145"/>
        <v>FLA</v>
      </c>
    </row>
    <row r="840" spans="2:8" x14ac:dyDescent="0.25">
      <c r="B840" s="49" t="str">
        <f ca="1">IF(LEN(C832)&gt;0,   IF(ROW(B840)-ROW(C832)-1&lt;=$L$1/2,INDIRECT(CONCATENATE("Teams!F",CELL("contents",INDEX(MatchOrdering!$A$4:$CD$33,ROW(B840)-ROW(C832)-1,MATCH(C832,MatchOrdering!$A$3:$CD$3,0))))),""),"")</f>
        <v>MON</v>
      </c>
      <c r="C840" s="53" t="str">
        <f ca="1">IF(LEN(C832)&gt;0,   IF(LEN(B840) &gt;0,CONCATENATE(B840," vs ",D840),""),"")</f>
        <v>MON vs VAN</v>
      </c>
      <c r="D840" s="49" t="str">
        <f ca="1">IF(LEN(C832)&gt;0,   IF(ROW(D840)-ROW(C832)-1&lt;=$L$1/2,INDIRECT(CONCATENATE("Teams!F",E840)),""),"")</f>
        <v>VAN</v>
      </c>
      <c r="E840" s="6">
        <f ca="1">IF(LEN(C832)&gt;0,   IF(ROW(E840)-ROW(C832)-1&lt;=$L$1/2,INDIRECT(CONCATENATE("MatchOrdering!A",CHAR(96+C832-26),($L$1 + 1) - (ROW(E840)-ROW(C832)-1) + 3)),""),"")</f>
        <v>7</v>
      </c>
      <c r="F840" s="60">
        <f t="shared" ca="1" si="144"/>
        <v>5</v>
      </c>
      <c r="G840" s="61">
        <f t="shared" ca="1" si="143"/>
        <v>6</v>
      </c>
      <c r="H840" s="49" t="str">
        <f t="shared" ca="1" si="145"/>
        <v>VAN</v>
      </c>
    </row>
    <row r="841" spans="2:8" x14ac:dyDescent="0.25">
      <c r="B841" s="49" t="str">
        <f ca="1">IF(LEN(C832)&gt;0,   IF(ROW(B841)-ROW(C832)-1&lt;=$L$1/2,INDIRECT(CONCATENATE("Teams!F",CELL("contents",INDEX(MatchOrdering!$A$4:$CD$33,ROW(B841)-ROW(C832)-1,MATCH(C832,MatchOrdering!$A$3:$CD$3,0))))),""),"")</f>
        <v>OTT</v>
      </c>
      <c r="C841" s="53" t="str">
        <f ca="1">IF(LEN(C832)&gt;0,   IF(LEN(B841) &gt;0,CONCATENATE(B841," vs ",D841),""),"")</f>
        <v>OTT vs SJS</v>
      </c>
      <c r="D841" s="49" t="str">
        <f ca="1">IF(LEN(C832)&gt;0,   IF(ROW(D841)-ROW(C832)-1&lt;=$L$1/2,INDIRECT(CONCATENATE("Teams!F",E841)),""),"")</f>
        <v>SJS</v>
      </c>
      <c r="E841" s="6">
        <f ca="1">IF(LEN(C832)&gt;0,   IF(ROW(E841)-ROW(C832)-1&lt;=$L$1/2,INDIRECT(CONCATENATE("MatchOrdering!A",CHAR(96+C832-26),($L$1 + 1) - (ROW(E841)-ROW(C832)-1) + 3)),""),"")</f>
        <v>6</v>
      </c>
      <c r="F841" s="60">
        <f t="shared" ca="1" si="144"/>
        <v>1</v>
      </c>
      <c r="G841" s="61">
        <f t="shared" ca="1" si="143"/>
        <v>3</v>
      </c>
      <c r="H841" s="49" t="str">
        <f t="shared" ca="1" si="145"/>
        <v>SJS</v>
      </c>
    </row>
    <row r="842" spans="2:8" x14ac:dyDescent="0.25">
      <c r="B842" s="49" t="str">
        <f ca="1">IF(LEN(C832)&gt;0,   IF(ROW(B842)-ROW(C832)-1&lt;=$L$1/2,INDIRECT(CONCATENATE("Teams!F",CELL("contents",INDEX(MatchOrdering!$A$4:$CD$33,ROW(B842)-ROW(C832)-1,MATCH(C832,MatchOrdering!$A$3:$CD$3,0))))),""),"")</f>
        <v>TB</v>
      </c>
      <c r="C842" s="53" t="str">
        <f ca="1">IF(LEN(C832)&gt;0,   IF(LEN(B842) &gt;0,CONCATENATE(B842," vs ",D842),""),"")</f>
        <v>TB vs ARI</v>
      </c>
      <c r="D842" s="49" t="str">
        <f ca="1">IF(LEN(C832)&gt;0,   IF(ROW(D842)-ROW(C832)-1&lt;=$L$1/2,INDIRECT(CONCATENATE("Teams!F",E842)),""),"")</f>
        <v>ARI</v>
      </c>
      <c r="E842" s="6">
        <f ca="1">IF(LEN(C832)&gt;0,   IF(ROW(E842)-ROW(C832)-1&lt;=$L$1/2,INDIRECT(CONCATENATE("MatchOrdering!A",CHAR(96+C832-26),($L$1 + 1) - (ROW(E842)-ROW(C832)-1) + 3)),""),"")</f>
        <v>5</v>
      </c>
      <c r="F842" s="60">
        <f t="shared" ca="1" si="144"/>
        <v>0</v>
      </c>
      <c r="G842" s="61">
        <f t="shared" ca="1" si="143"/>
        <v>4</v>
      </c>
      <c r="H842" s="49" t="str">
        <f t="shared" ca="1" si="145"/>
        <v>ARI</v>
      </c>
    </row>
    <row r="843" spans="2:8" x14ac:dyDescent="0.25">
      <c r="B843" s="49" t="str">
        <f ca="1">IF(LEN(C832)&gt;0,   IF(ROW(B843)-ROW(C832)-1&lt;=$L$1/2,INDIRECT(CONCATENATE("Teams!F",CELL("contents",INDEX(MatchOrdering!$A$4:$CD$33,ROW(B843)-ROW(C832)-1,MATCH(C832,MatchOrdering!$A$3:$CD$3,0))))),""),"")</f>
        <v>TOR</v>
      </c>
      <c r="C843" s="53" t="str">
        <f ca="1">IF(LEN(C832)&gt;0,   IF(LEN(B843) &gt;0,CONCATENATE(B843," vs ",D843),""),"")</f>
        <v>TOR vs LAK</v>
      </c>
      <c r="D843" s="49" t="str">
        <f ca="1">IF(LEN(C832)&gt;0,   IF(ROW(D843)-ROW(C832)-1&lt;=$L$1/2,INDIRECT(CONCATENATE("Teams!F",E843)),""),"")</f>
        <v>LAK</v>
      </c>
      <c r="E843" s="6">
        <f ca="1">IF(LEN(C832)&gt;0,   IF(ROW(E843)-ROW(C832)-1&lt;=$L$1/2,INDIRECT(CONCATENATE("MatchOrdering!A",CHAR(96+C832-26),($L$1 + 1) - (ROW(E843)-ROW(C832)-1) + 3)),""),"")</f>
        <v>4</v>
      </c>
      <c r="F843" s="60">
        <f t="shared" ca="1" si="144"/>
        <v>4</v>
      </c>
      <c r="G843" s="61">
        <f t="shared" ca="1" si="143"/>
        <v>3</v>
      </c>
      <c r="H843" s="49" t="str">
        <f t="shared" ca="1" si="145"/>
        <v>TOR</v>
      </c>
    </row>
    <row r="844" spans="2:8" x14ac:dyDescent="0.25">
      <c r="B844" s="49" t="str">
        <f ca="1">IF(LEN(C832)&gt;0,   IF(ROW(B844)-ROW(C832)-1&lt;=$L$1/2,INDIRECT(CONCATENATE("Teams!F",CELL("contents",INDEX(MatchOrdering!$A$4:$CD$33,ROW(B844)-ROW(C832)-1,MATCH(C832,MatchOrdering!$A$3:$CD$3,0))))),""),"")</f>
        <v>CAR</v>
      </c>
      <c r="C844" s="53" t="str">
        <f ca="1">IF(LEN(C832)&gt;0,   IF(LEN(B844) &gt;0,CONCATENATE(B844," vs ",D844),""),"")</f>
        <v>CAR vs EDM</v>
      </c>
      <c r="D844" s="49" t="str">
        <f ca="1">IF(LEN(C832)&gt;0,   IF(ROW(D844)-ROW(C832)-1&lt;=$L$1/2,INDIRECT(CONCATENATE("Teams!F",E844)),""),"")</f>
        <v>EDM</v>
      </c>
      <c r="E844" s="6">
        <f ca="1">IF(LEN(C832)&gt;0,   IF(ROW(E844)-ROW(C832)-1&lt;=$L$1/2,INDIRECT(CONCATENATE("MatchOrdering!A",CHAR(96+C832-26),($L$1 + 1) - (ROW(E844)-ROW(C832)-1) + 3)),""),"")</f>
        <v>3</v>
      </c>
      <c r="F844" s="60">
        <f t="shared" ca="1" si="144"/>
        <v>0</v>
      </c>
      <c r="G844" s="61">
        <f t="shared" ca="1" si="143"/>
        <v>2</v>
      </c>
      <c r="H844" s="49" t="str">
        <f t="shared" ca="1" si="145"/>
        <v>EDM</v>
      </c>
    </row>
    <row r="845" spans="2:8" x14ac:dyDescent="0.25">
      <c r="B845" s="49" t="str">
        <f ca="1">IF(LEN(C832)&gt;0,   IF(ROW(B845)-ROW(C832)-1&lt;=$L$1/2,INDIRECT(CONCATENATE("Teams!F",CELL("contents",INDEX(MatchOrdering!$A$4:$CD$33,ROW(B845)-ROW(C832)-1,MATCH(C832,MatchOrdering!$A$3:$CD$3,0))))),""),"")</f>
        <v>CBJ</v>
      </c>
      <c r="C845" s="53" t="str">
        <f ca="1">IF(LEN(C832)&gt;0,   IF(LEN(B845) &gt;0,CONCATENATE(B845," vs ",D845),""),"")</f>
        <v>CBJ vs CGY</v>
      </c>
      <c r="D845" s="49" t="str">
        <f ca="1">IF(LEN(C832)&gt;0,   IF(ROW(D845)-ROW(C832)-1&lt;=$L$1/2,INDIRECT(CONCATENATE("Teams!F",E845)),""),"")</f>
        <v>CGY</v>
      </c>
      <c r="E845" s="6">
        <f ca="1">IF(LEN(C832)&gt;0,   IF(ROW(E845)-ROW(C832)-1&lt;=$L$1/2,INDIRECT(CONCATENATE("MatchOrdering!A",CHAR(96+C832-26),($L$1 + 1) - (ROW(E845)-ROW(C832)-1) + 3)),""),"")</f>
        <v>2</v>
      </c>
      <c r="F845" s="60">
        <f t="shared" ca="1" si="144"/>
        <v>3</v>
      </c>
      <c r="G845" s="61">
        <f t="shared" ca="1" si="143"/>
        <v>6</v>
      </c>
      <c r="H845" s="49" t="str">
        <f t="shared" ca="1" si="145"/>
        <v>CGY</v>
      </c>
    </row>
    <row r="846" spans="2:8" x14ac:dyDescent="0.25">
      <c r="B846" s="49" t="str">
        <f ca="1">IF(LEN(C832)&gt;0,   IF(ROW(B846)-ROW(C832)-1&lt;=$L$1/2,INDIRECT(CONCATENATE("Teams!F",CELL("contents",INDEX(MatchOrdering!$A$4:$CD$33,ROW(B846)-ROW(C832)-1,MATCH(C832,MatchOrdering!$A$3:$CD$3,0))))),""),"")</f>
        <v>NJD</v>
      </c>
      <c r="C846" s="53" t="str">
        <f ca="1">IF(LEN(C832)&gt;0,   IF(LEN(B846) &gt;0,CONCATENATE(B846," vs ",D846),""),"")</f>
        <v>NJD vs WAS</v>
      </c>
      <c r="D846" s="49" t="str">
        <f ca="1">IF(LEN(C832)&gt;0,   IF(ROW(D846)-ROW(C832)-1&lt;=$L$1/2,INDIRECT(CONCATENATE("Teams!F",E846)),""),"")</f>
        <v>WAS</v>
      </c>
      <c r="E846" s="6">
        <f ca="1">IF(LEN(C832)&gt;0,   IF(ROW(E846)-ROW(C832)-1&lt;=$L$1/2,INDIRECT(CONCATENATE("MatchOrdering!A",CHAR(96+C832-26),($L$1 + 1) - (ROW(E846)-ROW(C832)-1) + 3)),""),"")</f>
        <v>30</v>
      </c>
      <c r="F846" s="60">
        <f t="shared" ca="1" si="144"/>
        <v>0</v>
      </c>
      <c r="G846" s="61">
        <f t="shared" ca="1" si="143"/>
        <v>1</v>
      </c>
      <c r="H846" s="49" t="str">
        <f t="shared" ca="1" si="145"/>
        <v>WAS</v>
      </c>
    </row>
    <row r="847" spans="2:8" x14ac:dyDescent="0.25">
      <c r="B847" s="49" t="str">
        <f ca="1">IF(LEN(C832)&gt;0,   IF(ROW(B847)-ROW(C832)-1&lt;=$L$1/2,INDIRECT(CONCATENATE("Teams!F",CELL("contents",INDEX(MatchOrdering!$A$4:$CD$33,ROW(B847)-ROW(C832)-1,MATCH(C832,MatchOrdering!$A$3:$CD$3,0))))),""),"")</f>
        <v>NYI</v>
      </c>
      <c r="C847" s="53" t="str">
        <f ca="1">IF(LEN(C832)&gt;0,   IF(LEN(B847) &gt;0,CONCATENATE(B847," vs ",D847),""),"")</f>
        <v>NYI vs PIT</v>
      </c>
      <c r="D847" s="49" t="str">
        <f ca="1">IF(LEN(C832)&gt;0,   IF(ROW(D847)-ROW(C832)-1&lt;=$L$1/2,INDIRECT(CONCATENATE("Teams!F",E847)),""),"")</f>
        <v>PIT</v>
      </c>
      <c r="E847" s="6">
        <f ca="1">IF(LEN(C832)&gt;0,   IF(ROW(E847)-ROW(C832)-1&lt;=$L$1/2,INDIRECT(CONCATENATE("MatchOrdering!A",CHAR(96+C832-26),($L$1 + 1) - (ROW(E847)-ROW(C832)-1) + 3)),""),"")</f>
        <v>29</v>
      </c>
      <c r="F847" s="60">
        <f t="shared" ca="1" si="144"/>
        <v>2</v>
      </c>
      <c r="G847" s="61">
        <f t="shared" ca="1" si="143"/>
        <v>5</v>
      </c>
      <c r="H847" s="49" t="str">
        <f t="shared" ca="1" si="145"/>
        <v>PIT</v>
      </c>
    </row>
    <row r="848" spans="2:8" ht="15.75" thickBot="1" x14ac:dyDescent="0.3">
      <c r="B848" s="49" t="str">
        <f ca="1">IF(LEN(C832)&gt;0,   IF(ROW(B848)-ROW(C832)-1&lt;=$L$1/2,INDIRECT(CONCATENATE("Teams!F",CELL("contents",INDEX(MatchOrdering!$A$4:$CD$33,ROW(B848)-ROW(C832)-1,MATCH(C832,MatchOrdering!$A$3:$CD$3,0))))),""),"")</f>
        <v>NYR</v>
      </c>
      <c r="C848" s="53" t="str">
        <f ca="1">IF(LEN(C832)&gt;0,   IF(LEN(B848) &gt;0,CONCATENATE(B848," vs ",D848),""),"")</f>
        <v>NYR vs PHI</v>
      </c>
      <c r="D848" s="49" t="str">
        <f ca="1">IF(LEN(C832)&gt;0,   IF(ROW(D848)-ROW(C832)-1&lt;=$L$1/2,INDIRECT(CONCATENATE("Teams!F",E848)),""),"")</f>
        <v>PHI</v>
      </c>
      <c r="E848" s="6">
        <f ca="1">IF(LEN(C832)&gt;0,   IF(ROW(E848)-ROW(C832)-1&lt;=$L$1/2,INDIRECT(CONCATENATE("MatchOrdering!A",CHAR(96+C832-26),($L$1 + 1) - (ROW(E848)-ROW(C832)-1) + 3)),""),"")</f>
        <v>28</v>
      </c>
      <c r="F848" s="62">
        <f t="shared" ca="1" si="144"/>
        <v>4</v>
      </c>
      <c r="G848" s="63">
        <f t="shared" ca="1" si="143"/>
        <v>5</v>
      </c>
      <c r="H848" s="49" t="str">
        <f t="shared" ca="1" si="145"/>
        <v>PHI</v>
      </c>
    </row>
    <row r="850" spans="2:8" ht="18.75" x14ac:dyDescent="0.3">
      <c r="C850" s="51">
        <f>IF(LEN(C832)&lt;1,"",IF(C832+1 &lt; $L$2,C832+1,""))</f>
        <v>48</v>
      </c>
      <c r="D850" s="50"/>
      <c r="E850" s="50"/>
      <c r="F850" s="65" t="str">
        <f>IF(LEN(C850)&gt;0,"Scores","")</f>
        <v>Scores</v>
      </c>
      <c r="G850" s="65"/>
      <c r="H850" s="6"/>
    </row>
    <row r="851" spans="2:8" ht="16.5" thickBot="1" x14ac:dyDescent="0.3">
      <c r="B851" s="48" t="str">
        <f>IF(LEN(C850)&gt;0,"-","")</f>
        <v>-</v>
      </c>
      <c r="C851" s="52" t="str">
        <f>IF(LEN(C850)&gt;0,"Away          -          Home","")</f>
        <v>Away          -          Home</v>
      </c>
      <c r="D851" s="48" t="str">
        <f>IF(LEN(C850)&gt;0,"-","")</f>
        <v>-</v>
      </c>
      <c r="E851" s="6" t="str">
        <f>IF(LEN(C850)&gt;0,"-","")</f>
        <v>-</v>
      </c>
      <c r="F851" s="48" t="str">
        <f>IF(LEN(F850)&gt;0,"H","")</f>
        <v>H</v>
      </c>
      <c r="G851" s="48" t="str">
        <f>IF(LEN(F850)&gt;0,"A","")</f>
        <v>A</v>
      </c>
      <c r="H851" s="49" t="s">
        <v>267</v>
      </c>
    </row>
    <row r="852" spans="2:8" x14ac:dyDescent="0.25">
      <c r="B852" s="49" t="str">
        <f ca="1">IF(LEN(C850)&gt;0,   IF(ROW(B852)-ROW(C850)-1&lt;=$L$1/2,INDIRECT(CONCATENATE("Teams!F",CELL("contents",INDEX(MatchOrdering!$A$4:$CD$33,ROW(B852)-ROW(C850)-1,MATCH(C850,MatchOrdering!$A$3:$CD$3,0))))),""),"")</f>
        <v>ANA</v>
      </c>
      <c r="C852" s="53" t="str">
        <f ca="1">IF(LEN(C850)&gt;0,   IF(LEN(B852) &gt;0,CONCATENATE(B852," vs ",D852),""),"")</f>
        <v>ANA vs NAS</v>
      </c>
      <c r="D852" s="49" t="str">
        <f ca="1">IF(LEN(C850)&gt;0,   IF(ROW(D852)-ROW(C850)-1&lt;=$L$1/2,INDIRECT(CONCATENATE("Teams!F",E852)),""),"")</f>
        <v>NAS</v>
      </c>
      <c r="E852" s="6">
        <f ca="1">IF(LEN(C850)&gt;0,   IF(ROW(E852)-ROW(C850)-1&lt;=$L$1/2,INDIRECT(CONCATENATE("MatchOrdering!A",CHAR(96+C850-26),($L$1 + 1) - (ROW(E852)-ROW(C850)-1) + 3)),""),"")</f>
        <v>12</v>
      </c>
      <c r="F852" s="58">
        <f ca="1">ROUNDDOWN(RANDBETWEEN(0,6),0)</f>
        <v>5</v>
      </c>
      <c r="G852" s="59">
        <f t="shared" ref="G852:G866" ca="1" si="146">ROUNDDOWN(RANDBETWEEN(0,6),0)</f>
        <v>1</v>
      </c>
      <c r="H852" s="49" t="str">
        <f ca="1">IF(OR(B852 = "BYESLOT",D852 = "BYESLOT"),"BYE", IF(AND(LEN(F852)&gt;0,LEN(G852)&gt;0),IF(F852=G852,"*TIE*",IF(F852&gt;G852,B852,D852)),""))</f>
        <v>ANA</v>
      </c>
    </row>
    <row r="853" spans="2:8" x14ac:dyDescent="0.25">
      <c r="B853" s="49" t="str">
        <f ca="1">IF(LEN(C850)&gt;0,   IF(ROW(B853)-ROW(C850)-1&lt;=$L$1/2,INDIRECT(CONCATENATE("Teams!F",CELL("contents",INDEX(MatchOrdering!$A$4:$CD$33,ROW(B853)-ROW(C850)-1,MATCH(C850,MatchOrdering!$A$3:$CD$3,0))))),""),"")</f>
        <v>STL</v>
      </c>
      <c r="C853" s="53" t="str">
        <f ca="1">IF(LEN(C850)&gt;0,   IF(LEN(B853) &gt;0,CONCATENATE(B853," vs ",D853),""),"")</f>
        <v>STL vs MIN</v>
      </c>
      <c r="D853" s="49" t="str">
        <f ca="1">IF(LEN(C850)&gt;0,   IF(ROW(D853)-ROW(C850)-1&lt;=$L$1/2,INDIRECT(CONCATENATE("Teams!F",E853)),""),"")</f>
        <v>MIN</v>
      </c>
      <c r="E853" s="6">
        <f ca="1">IF(LEN(C850)&gt;0,   IF(ROW(E853)-ROW(C850)-1&lt;=$L$1/2,INDIRECT(CONCATENATE("MatchOrdering!A",CHAR(96+C850-26),($L$1 + 1) - (ROW(E853)-ROW(C850)-1) + 3)),""),"")</f>
        <v>11</v>
      </c>
      <c r="F853" s="60">
        <f t="shared" ref="F853:F866" ca="1" si="147">ROUNDDOWN(RANDBETWEEN(0,6),0)</f>
        <v>3</v>
      </c>
      <c r="G853" s="61">
        <f t="shared" ca="1" si="146"/>
        <v>0</v>
      </c>
      <c r="H853" s="49" t="str">
        <f t="shared" ref="H853:H866" ca="1" si="148">IF(OR(B853 = "BYESLOT",D853 = "BYESLOT"),"BYE", IF(AND(LEN(F853)&gt;0,LEN(G853)&gt;0),IF(F853=G853,"*TIE*",IF(F853&gt;G853,B853,D853)),""))</f>
        <v>STL</v>
      </c>
    </row>
    <row r="854" spans="2:8" x14ac:dyDescent="0.25">
      <c r="B854" s="49" t="str">
        <f ca="1">IF(LEN(C850)&gt;0,   IF(ROW(B854)-ROW(C850)-1&lt;=$L$1/2,INDIRECT(CONCATENATE("Teams!F",CELL("contents",INDEX(MatchOrdering!$A$4:$CD$33,ROW(B854)-ROW(C850)-1,MATCH(C850,MatchOrdering!$A$3:$CD$3,0))))),""),"")</f>
        <v>WIN</v>
      </c>
      <c r="C854" s="53" t="str">
        <f ca="1">IF(LEN(C850)&gt;0,   IF(LEN(B854) &gt;0,CONCATENATE(B854," vs ",D854),""),"")</f>
        <v>WIN vs DAL</v>
      </c>
      <c r="D854" s="49" t="str">
        <f ca="1">IF(LEN(C850)&gt;0,   IF(ROW(D854)-ROW(C850)-1&lt;=$L$1/2,INDIRECT(CONCATENATE("Teams!F",E854)),""),"")</f>
        <v>DAL</v>
      </c>
      <c r="E854" s="6">
        <f ca="1">IF(LEN(C850)&gt;0,   IF(ROW(E854)-ROW(C850)-1&lt;=$L$1/2,INDIRECT(CONCATENATE("MatchOrdering!A",CHAR(96+C850-26),($L$1 + 1) - (ROW(E854)-ROW(C850)-1) + 3)),""),"")</f>
        <v>10</v>
      </c>
      <c r="F854" s="60">
        <f t="shared" ca="1" si="147"/>
        <v>0</v>
      </c>
      <c r="G854" s="61">
        <f t="shared" ca="1" si="146"/>
        <v>0</v>
      </c>
      <c r="H854" s="49" t="str">
        <f t="shared" ca="1" si="148"/>
        <v>*TIE*</v>
      </c>
    </row>
    <row r="855" spans="2:8" x14ac:dyDescent="0.25">
      <c r="B855" s="49" t="str">
        <f ca="1">IF(LEN(C850)&gt;0,   IF(ROW(B855)-ROW(C850)-1&lt;=$L$1/2,INDIRECT(CONCATENATE("Teams!F",CELL("contents",INDEX(MatchOrdering!$A$4:$CD$33,ROW(B855)-ROW(C850)-1,MATCH(C850,MatchOrdering!$A$3:$CD$3,0))))),""),"")</f>
        <v>BOS</v>
      </c>
      <c r="C855" s="53" t="str">
        <f ca="1">IF(LEN(C850)&gt;0,   IF(LEN(B855) &gt;0,CONCATENATE(B855," vs ",D855),""),"")</f>
        <v>BOS vs COL</v>
      </c>
      <c r="D855" s="49" t="str">
        <f ca="1">IF(LEN(C850)&gt;0,   IF(ROW(D855)-ROW(C850)-1&lt;=$L$1/2,INDIRECT(CONCATENATE("Teams!F",E855)),""),"")</f>
        <v>COL</v>
      </c>
      <c r="E855" s="6">
        <f ca="1">IF(LEN(C850)&gt;0,   IF(ROW(E855)-ROW(C850)-1&lt;=$L$1/2,INDIRECT(CONCATENATE("MatchOrdering!A",CHAR(96+C850-26),($L$1 + 1) - (ROW(E855)-ROW(C850)-1) + 3)),""),"")</f>
        <v>9</v>
      </c>
      <c r="F855" s="60">
        <f t="shared" ca="1" si="147"/>
        <v>1</v>
      </c>
      <c r="G855" s="61">
        <f t="shared" ca="1" si="146"/>
        <v>3</v>
      </c>
      <c r="H855" s="49" t="str">
        <f t="shared" ca="1" si="148"/>
        <v>COL</v>
      </c>
    </row>
    <row r="856" spans="2:8" x14ac:dyDescent="0.25">
      <c r="B856" s="49" t="str">
        <f ca="1">IF(LEN(C850)&gt;0,   IF(ROW(B856)-ROW(C850)-1&lt;=$L$1/2,INDIRECT(CONCATENATE("Teams!F",CELL("contents",INDEX(MatchOrdering!$A$4:$CD$33,ROW(B856)-ROW(C850)-1,MATCH(C850,MatchOrdering!$A$3:$CD$3,0))))),""),"")</f>
        <v>BUF</v>
      </c>
      <c r="C856" s="53" t="str">
        <f ca="1">IF(LEN(C850)&gt;0,   IF(LEN(B856) &gt;0,CONCATENATE(B856," vs ",D856),""),"")</f>
        <v>BUF vs CHI</v>
      </c>
      <c r="D856" s="49" t="str">
        <f ca="1">IF(LEN(C850)&gt;0,   IF(ROW(D856)-ROW(C850)-1&lt;=$L$1/2,INDIRECT(CONCATENATE("Teams!F",E856)),""),"")</f>
        <v>CHI</v>
      </c>
      <c r="E856" s="6">
        <f ca="1">IF(LEN(C850)&gt;0,   IF(ROW(E856)-ROW(C850)-1&lt;=$L$1/2,INDIRECT(CONCATENATE("MatchOrdering!A",CHAR(96+C850-26),($L$1 + 1) - (ROW(E856)-ROW(C850)-1) + 3)),""),"")</f>
        <v>8</v>
      </c>
      <c r="F856" s="60">
        <f t="shared" ca="1" si="147"/>
        <v>3</v>
      </c>
      <c r="G856" s="61">
        <f t="shared" ca="1" si="146"/>
        <v>2</v>
      </c>
      <c r="H856" s="49" t="str">
        <f t="shared" ca="1" si="148"/>
        <v>BUF</v>
      </c>
    </row>
    <row r="857" spans="2:8" x14ac:dyDescent="0.25">
      <c r="B857" s="49" t="str">
        <f ca="1">IF(LEN(C850)&gt;0,   IF(ROW(B857)-ROW(C850)-1&lt;=$L$1/2,INDIRECT(CONCATENATE("Teams!F",CELL("contents",INDEX(MatchOrdering!$A$4:$CD$33,ROW(B857)-ROW(C850)-1,MATCH(C850,MatchOrdering!$A$3:$CD$3,0))))),""),"")</f>
        <v>DET</v>
      </c>
      <c r="C857" s="53" t="str">
        <f ca="1">IF(LEN(C850)&gt;0,   IF(LEN(B857) &gt;0,CONCATENATE(B857," vs ",D857),""),"")</f>
        <v>DET vs VAN</v>
      </c>
      <c r="D857" s="49" t="str">
        <f ca="1">IF(LEN(C850)&gt;0,   IF(ROW(D857)-ROW(C850)-1&lt;=$L$1/2,INDIRECT(CONCATENATE("Teams!F",E857)),""),"")</f>
        <v>VAN</v>
      </c>
      <c r="E857" s="6">
        <f ca="1">IF(LEN(C850)&gt;0,   IF(ROW(E857)-ROW(C850)-1&lt;=$L$1/2,INDIRECT(CONCATENATE("MatchOrdering!A",CHAR(96+C850-26),($L$1 + 1) - (ROW(E857)-ROW(C850)-1) + 3)),""),"")</f>
        <v>7</v>
      </c>
      <c r="F857" s="60">
        <f t="shared" ca="1" si="147"/>
        <v>3</v>
      </c>
      <c r="G857" s="61">
        <f t="shared" ca="1" si="146"/>
        <v>2</v>
      </c>
      <c r="H857" s="49" t="str">
        <f t="shared" ca="1" si="148"/>
        <v>DET</v>
      </c>
    </row>
    <row r="858" spans="2:8" x14ac:dyDescent="0.25">
      <c r="B858" s="49" t="str">
        <f ca="1">IF(LEN(C850)&gt;0,   IF(ROW(B858)-ROW(C850)-1&lt;=$L$1/2,INDIRECT(CONCATENATE("Teams!F",CELL("contents",INDEX(MatchOrdering!$A$4:$CD$33,ROW(B858)-ROW(C850)-1,MATCH(C850,MatchOrdering!$A$3:$CD$3,0))))),""),"")</f>
        <v>FLA</v>
      </c>
      <c r="C858" s="53" t="str">
        <f ca="1">IF(LEN(C850)&gt;0,   IF(LEN(B858) &gt;0,CONCATENATE(B858," vs ",D858),""),"")</f>
        <v>FLA vs SJS</v>
      </c>
      <c r="D858" s="49" t="str">
        <f ca="1">IF(LEN(C850)&gt;0,   IF(ROW(D858)-ROW(C850)-1&lt;=$L$1/2,INDIRECT(CONCATENATE("Teams!F",E858)),""),"")</f>
        <v>SJS</v>
      </c>
      <c r="E858" s="6">
        <f ca="1">IF(LEN(C850)&gt;0,   IF(ROW(E858)-ROW(C850)-1&lt;=$L$1/2,INDIRECT(CONCATENATE("MatchOrdering!A",CHAR(96+C850-26),($L$1 + 1) - (ROW(E858)-ROW(C850)-1) + 3)),""),"")</f>
        <v>6</v>
      </c>
      <c r="F858" s="60">
        <f t="shared" ca="1" si="147"/>
        <v>4</v>
      </c>
      <c r="G858" s="61">
        <f t="shared" ca="1" si="146"/>
        <v>3</v>
      </c>
      <c r="H858" s="49" t="str">
        <f t="shared" ca="1" si="148"/>
        <v>FLA</v>
      </c>
    </row>
    <row r="859" spans="2:8" x14ac:dyDescent="0.25">
      <c r="B859" s="49" t="str">
        <f ca="1">IF(LEN(C850)&gt;0,   IF(ROW(B859)-ROW(C850)-1&lt;=$L$1/2,INDIRECT(CONCATENATE("Teams!F",CELL("contents",INDEX(MatchOrdering!$A$4:$CD$33,ROW(B859)-ROW(C850)-1,MATCH(C850,MatchOrdering!$A$3:$CD$3,0))))),""),"")</f>
        <v>MON</v>
      </c>
      <c r="C859" s="53" t="str">
        <f ca="1">IF(LEN(C850)&gt;0,   IF(LEN(B859) &gt;0,CONCATENATE(B859," vs ",D859),""),"")</f>
        <v>MON vs ARI</v>
      </c>
      <c r="D859" s="49" t="str">
        <f ca="1">IF(LEN(C850)&gt;0,   IF(ROW(D859)-ROW(C850)-1&lt;=$L$1/2,INDIRECT(CONCATENATE("Teams!F",E859)),""),"")</f>
        <v>ARI</v>
      </c>
      <c r="E859" s="6">
        <f ca="1">IF(LEN(C850)&gt;0,   IF(ROW(E859)-ROW(C850)-1&lt;=$L$1/2,INDIRECT(CONCATENATE("MatchOrdering!A",CHAR(96+C850-26),($L$1 + 1) - (ROW(E859)-ROW(C850)-1) + 3)),""),"")</f>
        <v>5</v>
      </c>
      <c r="F859" s="60">
        <f t="shared" ca="1" si="147"/>
        <v>0</v>
      </c>
      <c r="G859" s="61">
        <f t="shared" ca="1" si="146"/>
        <v>6</v>
      </c>
      <c r="H859" s="49" t="str">
        <f t="shared" ca="1" si="148"/>
        <v>ARI</v>
      </c>
    </row>
    <row r="860" spans="2:8" x14ac:dyDescent="0.25">
      <c r="B860" s="49" t="str">
        <f ca="1">IF(LEN(C850)&gt;0,   IF(ROW(B860)-ROW(C850)-1&lt;=$L$1/2,INDIRECT(CONCATENATE("Teams!F",CELL("contents",INDEX(MatchOrdering!$A$4:$CD$33,ROW(B860)-ROW(C850)-1,MATCH(C850,MatchOrdering!$A$3:$CD$3,0))))),""),"")</f>
        <v>OTT</v>
      </c>
      <c r="C860" s="53" t="str">
        <f ca="1">IF(LEN(C850)&gt;0,   IF(LEN(B860) &gt;0,CONCATENATE(B860," vs ",D860),""),"")</f>
        <v>OTT vs LAK</v>
      </c>
      <c r="D860" s="49" t="str">
        <f ca="1">IF(LEN(C850)&gt;0,   IF(ROW(D860)-ROW(C850)-1&lt;=$L$1/2,INDIRECT(CONCATENATE("Teams!F",E860)),""),"")</f>
        <v>LAK</v>
      </c>
      <c r="E860" s="6">
        <f ca="1">IF(LEN(C850)&gt;0,   IF(ROW(E860)-ROW(C850)-1&lt;=$L$1/2,INDIRECT(CONCATENATE("MatchOrdering!A",CHAR(96+C850-26),($L$1 + 1) - (ROW(E860)-ROW(C850)-1) + 3)),""),"")</f>
        <v>4</v>
      </c>
      <c r="F860" s="60">
        <f t="shared" ca="1" si="147"/>
        <v>5</v>
      </c>
      <c r="G860" s="61">
        <f t="shared" ca="1" si="146"/>
        <v>5</v>
      </c>
      <c r="H860" s="49" t="str">
        <f t="shared" ca="1" si="148"/>
        <v>*TIE*</v>
      </c>
    </row>
    <row r="861" spans="2:8" x14ac:dyDescent="0.25">
      <c r="B861" s="49" t="str">
        <f ca="1">IF(LEN(C850)&gt;0,   IF(ROW(B861)-ROW(C850)-1&lt;=$L$1/2,INDIRECT(CONCATENATE("Teams!F",CELL("contents",INDEX(MatchOrdering!$A$4:$CD$33,ROW(B861)-ROW(C850)-1,MATCH(C850,MatchOrdering!$A$3:$CD$3,0))))),""),"")</f>
        <v>TB</v>
      </c>
      <c r="C861" s="53" t="str">
        <f ca="1">IF(LEN(C850)&gt;0,   IF(LEN(B861) &gt;0,CONCATENATE(B861," vs ",D861),""),"")</f>
        <v>TB vs EDM</v>
      </c>
      <c r="D861" s="49" t="str">
        <f ca="1">IF(LEN(C850)&gt;0,   IF(ROW(D861)-ROW(C850)-1&lt;=$L$1/2,INDIRECT(CONCATENATE("Teams!F",E861)),""),"")</f>
        <v>EDM</v>
      </c>
      <c r="E861" s="6">
        <f ca="1">IF(LEN(C850)&gt;0,   IF(ROW(E861)-ROW(C850)-1&lt;=$L$1/2,INDIRECT(CONCATENATE("MatchOrdering!A",CHAR(96+C850-26),($L$1 + 1) - (ROW(E861)-ROW(C850)-1) + 3)),""),"")</f>
        <v>3</v>
      </c>
      <c r="F861" s="60">
        <f t="shared" ca="1" si="147"/>
        <v>4</v>
      </c>
      <c r="G861" s="61">
        <f t="shared" ca="1" si="146"/>
        <v>5</v>
      </c>
      <c r="H861" s="49" t="str">
        <f t="shared" ca="1" si="148"/>
        <v>EDM</v>
      </c>
    </row>
    <row r="862" spans="2:8" x14ac:dyDescent="0.25">
      <c r="B862" s="49" t="str">
        <f ca="1">IF(LEN(C850)&gt;0,   IF(ROW(B862)-ROW(C850)-1&lt;=$L$1/2,INDIRECT(CONCATENATE("Teams!F",CELL("contents",INDEX(MatchOrdering!$A$4:$CD$33,ROW(B862)-ROW(C850)-1,MATCH(C850,MatchOrdering!$A$3:$CD$3,0))))),""),"")</f>
        <v>TOR</v>
      </c>
      <c r="C862" s="53" t="str">
        <f ca="1">IF(LEN(C850)&gt;0,   IF(LEN(B862) &gt;0,CONCATENATE(B862," vs ",D862),""),"")</f>
        <v>TOR vs CGY</v>
      </c>
      <c r="D862" s="49" t="str">
        <f ca="1">IF(LEN(C850)&gt;0,   IF(ROW(D862)-ROW(C850)-1&lt;=$L$1/2,INDIRECT(CONCATENATE("Teams!F",E862)),""),"")</f>
        <v>CGY</v>
      </c>
      <c r="E862" s="6">
        <f ca="1">IF(LEN(C850)&gt;0,   IF(ROW(E862)-ROW(C850)-1&lt;=$L$1/2,INDIRECT(CONCATENATE("MatchOrdering!A",CHAR(96+C850-26),($L$1 + 1) - (ROW(E862)-ROW(C850)-1) + 3)),""),"")</f>
        <v>2</v>
      </c>
      <c r="F862" s="60">
        <f t="shared" ca="1" si="147"/>
        <v>0</v>
      </c>
      <c r="G862" s="61">
        <f t="shared" ca="1" si="146"/>
        <v>3</v>
      </c>
      <c r="H862" s="49" t="str">
        <f t="shared" ca="1" si="148"/>
        <v>CGY</v>
      </c>
    </row>
    <row r="863" spans="2:8" x14ac:dyDescent="0.25">
      <c r="B863" s="49" t="str">
        <f ca="1">IF(LEN(C850)&gt;0,   IF(ROW(B863)-ROW(C850)-1&lt;=$L$1/2,INDIRECT(CONCATENATE("Teams!F",CELL("contents",INDEX(MatchOrdering!$A$4:$CD$33,ROW(B863)-ROW(C850)-1,MATCH(C850,MatchOrdering!$A$3:$CD$3,0))))),""),"")</f>
        <v>CAR</v>
      </c>
      <c r="C863" s="53" t="str">
        <f ca="1">IF(LEN(C850)&gt;0,   IF(LEN(B863) &gt;0,CONCATENATE(B863," vs ",D863),""),"")</f>
        <v>CAR vs WAS</v>
      </c>
      <c r="D863" s="49" t="str">
        <f ca="1">IF(LEN(C850)&gt;0,   IF(ROW(D863)-ROW(C850)-1&lt;=$L$1/2,INDIRECT(CONCATENATE("Teams!F",E863)),""),"")</f>
        <v>WAS</v>
      </c>
      <c r="E863" s="6">
        <f ca="1">IF(LEN(C850)&gt;0,   IF(ROW(E863)-ROW(C850)-1&lt;=$L$1/2,INDIRECT(CONCATENATE("MatchOrdering!A",CHAR(96+C850-26),($L$1 + 1) - (ROW(E863)-ROW(C850)-1) + 3)),""),"")</f>
        <v>30</v>
      </c>
      <c r="F863" s="60">
        <f t="shared" ca="1" si="147"/>
        <v>0</v>
      </c>
      <c r="G863" s="61">
        <f t="shared" ca="1" si="146"/>
        <v>6</v>
      </c>
      <c r="H863" s="49" t="str">
        <f t="shared" ca="1" si="148"/>
        <v>WAS</v>
      </c>
    </row>
    <row r="864" spans="2:8" x14ac:dyDescent="0.25">
      <c r="B864" s="49" t="str">
        <f ca="1">IF(LEN(C850)&gt;0,   IF(ROW(B864)-ROW(C850)-1&lt;=$L$1/2,INDIRECT(CONCATENATE("Teams!F",CELL("contents",INDEX(MatchOrdering!$A$4:$CD$33,ROW(B864)-ROW(C850)-1,MATCH(C850,MatchOrdering!$A$3:$CD$3,0))))),""),"")</f>
        <v>CBJ</v>
      </c>
      <c r="C864" s="53" t="str">
        <f ca="1">IF(LEN(C850)&gt;0,   IF(LEN(B864) &gt;0,CONCATENATE(B864," vs ",D864),""),"")</f>
        <v>CBJ vs PIT</v>
      </c>
      <c r="D864" s="49" t="str">
        <f ca="1">IF(LEN(C850)&gt;0,   IF(ROW(D864)-ROW(C850)-1&lt;=$L$1/2,INDIRECT(CONCATENATE("Teams!F",E864)),""),"")</f>
        <v>PIT</v>
      </c>
      <c r="E864" s="6">
        <f ca="1">IF(LEN(C850)&gt;0,   IF(ROW(E864)-ROW(C850)-1&lt;=$L$1/2,INDIRECT(CONCATENATE("MatchOrdering!A",CHAR(96+C850-26),($L$1 + 1) - (ROW(E864)-ROW(C850)-1) + 3)),""),"")</f>
        <v>29</v>
      </c>
      <c r="F864" s="60">
        <f t="shared" ca="1" si="147"/>
        <v>5</v>
      </c>
      <c r="G864" s="61">
        <f t="shared" ca="1" si="146"/>
        <v>6</v>
      </c>
      <c r="H864" s="49" t="str">
        <f t="shared" ca="1" si="148"/>
        <v>PIT</v>
      </c>
    </row>
    <row r="865" spans="2:8" x14ac:dyDescent="0.25">
      <c r="B865" s="49" t="str">
        <f ca="1">IF(LEN(C850)&gt;0,   IF(ROW(B865)-ROW(C850)-1&lt;=$L$1/2,INDIRECT(CONCATENATE("Teams!F",CELL("contents",INDEX(MatchOrdering!$A$4:$CD$33,ROW(B865)-ROW(C850)-1,MATCH(C850,MatchOrdering!$A$3:$CD$3,0))))),""),"")</f>
        <v>NJD</v>
      </c>
      <c r="C865" s="53" t="str">
        <f ca="1">IF(LEN(C850)&gt;0,   IF(LEN(B865) &gt;0,CONCATENATE(B865," vs ",D865),""),"")</f>
        <v>NJD vs PHI</v>
      </c>
      <c r="D865" s="49" t="str">
        <f ca="1">IF(LEN(C850)&gt;0,   IF(ROW(D865)-ROW(C850)-1&lt;=$L$1/2,INDIRECT(CONCATENATE("Teams!F",E865)),""),"")</f>
        <v>PHI</v>
      </c>
      <c r="E865" s="6">
        <f ca="1">IF(LEN(C850)&gt;0,   IF(ROW(E865)-ROW(C850)-1&lt;=$L$1/2,INDIRECT(CONCATENATE("MatchOrdering!A",CHAR(96+C850-26),($L$1 + 1) - (ROW(E865)-ROW(C850)-1) + 3)),""),"")</f>
        <v>28</v>
      </c>
      <c r="F865" s="60">
        <f t="shared" ca="1" si="147"/>
        <v>2</v>
      </c>
      <c r="G865" s="61">
        <f t="shared" ca="1" si="146"/>
        <v>2</v>
      </c>
      <c r="H865" s="49" t="str">
        <f t="shared" ca="1" si="148"/>
        <v>*TIE*</v>
      </c>
    </row>
    <row r="866" spans="2:8" ht="15.75" thickBot="1" x14ac:dyDescent="0.3">
      <c r="B866" s="49" t="str">
        <f ca="1">IF(LEN(C850)&gt;0,   IF(ROW(B866)-ROW(C850)-1&lt;=$L$1/2,INDIRECT(CONCATENATE("Teams!F",CELL("contents",INDEX(MatchOrdering!$A$4:$CD$33,ROW(B866)-ROW(C850)-1,MATCH(C850,MatchOrdering!$A$3:$CD$3,0))))),""),"")</f>
        <v>NYI</v>
      </c>
      <c r="C866" s="53" t="str">
        <f ca="1">IF(LEN(C850)&gt;0,   IF(LEN(B866) &gt;0,CONCATENATE(B866," vs ",D866),""),"")</f>
        <v>NYI vs NYR</v>
      </c>
      <c r="D866" s="49" t="str">
        <f ca="1">IF(LEN(C850)&gt;0,   IF(ROW(D866)-ROW(C850)-1&lt;=$L$1/2,INDIRECT(CONCATENATE("Teams!F",E866)),""),"")</f>
        <v>NYR</v>
      </c>
      <c r="E866" s="6">
        <f ca="1">IF(LEN(C850)&gt;0,   IF(ROW(E866)-ROW(C850)-1&lt;=$L$1/2,INDIRECT(CONCATENATE("MatchOrdering!A",CHAR(96+C850-26),($L$1 + 1) - (ROW(E866)-ROW(C850)-1) + 3)),""),"")</f>
        <v>27</v>
      </c>
      <c r="F866" s="62">
        <f t="shared" ca="1" si="147"/>
        <v>4</v>
      </c>
      <c r="G866" s="63">
        <f t="shared" ca="1" si="146"/>
        <v>6</v>
      </c>
      <c r="H866" s="49" t="str">
        <f t="shared" ca="1" si="148"/>
        <v>NYR</v>
      </c>
    </row>
    <row r="868" spans="2:8" ht="18.75" x14ac:dyDescent="0.3">
      <c r="C868" s="51">
        <f>IF(LEN(C850)&lt;1,"",IF(C850+1 &lt; $L$2,C850+1,""))</f>
        <v>49</v>
      </c>
      <c r="D868" s="50"/>
      <c r="E868" s="50"/>
      <c r="F868" s="65" t="str">
        <f>IF(LEN(C868)&gt;0,"Scores","")</f>
        <v>Scores</v>
      </c>
      <c r="G868" s="65"/>
      <c r="H868" s="6"/>
    </row>
    <row r="869" spans="2:8" ht="16.5" thickBot="1" x14ac:dyDescent="0.3">
      <c r="B869" s="48" t="str">
        <f>IF(LEN(C868)&gt;0,"-","")</f>
        <v>-</v>
      </c>
      <c r="C869" s="52" t="str">
        <f>IF(LEN(C868)&gt;0,"Away          -          Home","")</f>
        <v>Away          -          Home</v>
      </c>
      <c r="D869" s="48" t="str">
        <f>IF(LEN(C868)&gt;0,"-","")</f>
        <v>-</v>
      </c>
      <c r="E869" s="6" t="str">
        <f>IF(LEN(C868)&gt;0,"-","")</f>
        <v>-</v>
      </c>
      <c r="F869" s="48" t="str">
        <f>IF(LEN(F868)&gt;0,"H","")</f>
        <v>H</v>
      </c>
      <c r="G869" s="48" t="str">
        <f>IF(LEN(F868)&gt;0,"A","")</f>
        <v>A</v>
      </c>
      <c r="H869" s="49" t="s">
        <v>267</v>
      </c>
    </row>
    <row r="870" spans="2:8" x14ac:dyDescent="0.25">
      <c r="B870" s="49" t="str">
        <f ca="1">IF(LEN(C868)&gt;0,   IF(ROW(B870)-ROW(C868)-1&lt;=$L$1/2,INDIRECT(CONCATENATE("Teams!F",CELL("contents",INDEX(MatchOrdering!$A$4:$CD$33,ROW(B870)-ROW(C868)-1,MATCH(C868,MatchOrdering!$A$3:$CD$3,0))))),""),"")</f>
        <v>ANA</v>
      </c>
      <c r="C870" s="53" t="str">
        <f ca="1">IF(LEN(C868)&gt;0,   IF(LEN(B870) &gt;0,CONCATENATE(B870," vs ",D870),""),"")</f>
        <v>ANA vs MIN</v>
      </c>
      <c r="D870" s="49" t="str">
        <f ca="1">IF(LEN(C868)&gt;0,   IF(ROW(D870)-ROW(C868)-1&lt;=$L$1/2,INDIRECT(CONCATENATE("Teams!F",E870)),""),"")</f>
        <v>MIN</v>
      </c>
      <c r="E870" s="6">
        <f ca="1">IF(LEN(C868)&gt;0,   IF(ROW(E870)-ROW(C868)-1&lt;=$L$1/2,INDIRECT(CONCATENATE("MatchOrdering!A",CHAR(96+C868-26),($L$1 + 1) - (ROW(E870)-ROW(C868)-1) + 3)),""),"")</f>
        <v>11</v>
      </c>
      <c r="F870" s="58">
        <f ca="1">ROUNDDOWN(RANDBETWEEN(0,6),0)</f>
        <v>2</v>
      </c>
      <c r="G870" s="59">
        <f t="shared" ref="G870:G884" ca="1" si="149">ROUNDDOWN(RANDBETWEEN(0,6),0)</f>
        <v>4</v>
      </c>
      <c r="H870" s="49" t="str">
        <f ca="1">IF(OR(B870 = "BYESLOT",D870 = "BYESLOT"),"BYE", IF(AND(LEN(F870)&gt;0,LEN(G870)&gt;0),IF(F870=G870,"*TIE*",IF(F870&gt;G870,B870,D870)),""))</f>
        <v>MIN</v>
      </c>
    </row>
    <row r="871" spans="2:8" x14ac:dyDescent="0.25">
      <c r="B871" s="49" t="str">
        <f ca="1">IF(LEN(C868)&gt;0,   IF(ROW(B871)-ROW(C868)-1&lt;=$L$1/2,INDIRECT(CONCATENATE("Teams!F",CELL("contents",INDEX(MatchOrdering!$A$4:$CD$33,ROW(B871)-ROW(C868)-1,MATCH(C868,MatchOrdering!$A$3:$CD$3,0))))),""),"")</f>
        <v>NAS</v>
      </c>
      <c r="C871" s="53" t="str">
        <f ca="1">IF(LEN(C868)&gt;0,   IF(LEN(B871) &gt;0,CONCATENATE(B871," vs ",D871),""),"")</f>
        <v>NAS vs DAL</v>
      </c>
      <c r="D871" s="49" t="str">
        <f ca="1">IF(LEN(C868)&gt;0,   IF(ROW(D871)-ROW(C868)-1&lt;=$L$1/2,INDIRECT(CONCATENATE("Teams!F",E871)),""),"")</f>
        <v>DAL</v>
      </c>
      <c r="E871" s="6">
        <f ca="1">IF(LEN(C868)&gt;0,   IF(ROW(E871)-ROW(C868)-1&lt;=$L$1/2,INDIRECT(CONCATENATE("MatchOrdering!A",CHAR(96+C868-26),($L$1 + 1) - (ROW(E871)-ROW(C868)-1) + 3)),""),"")</f>
        <v>10</v>
      </c>
      <c r="F871" s="60">
        <f t="shared" ref="F871:F884" ca="1" si="150">ROUNDDOWN(RANDBETWEEN(0,6),0)</f>
        <v>1</v>
      </c>
      <c r="G871" s="61">
        <f t="shared" ca="1" si="149"/>
        <v>6</v>
      </c>
      <c r="H871" s="49" t="str">
        <f t="shared" ref="H871:H884" ca="1" si="151">IF(OR(B871 = "BYESLOT",D871 = "BYESLOT"),"BYE", IF(AND(LEN(F871)&gt;0,LEN(G871)&gt;0),IF(F871=G871,"*TIE*",IF(F871&gt;G871,B871,D871)),""))</f>
        <v>DAL</v>
      </c>
    </row>
    <row r="872" spans="2:8" x14ac:dyDescent="0.25">
      <c r="B872" s="49" t="str">
        <f ca="1">IF(LEN(C868)&gt;0,   IF(ROW(B872)-ROW(C868)-1&lt;=$L$1/2,INDIRECT(CONCATENATE("Teams!F",CELL("contents",INDEX(MatchOrdering!$A$4:$CD$33,ROW(B872)-ROW(C868)-1,MATCH(C868,MatchOrdering!$A$3:$CD$3,0))))),""),"")</f>
        <v>STL</v>
      </c>
      <c r="C872" s="53" t="str">
        <f ca="1">IF(LEN(C868)&gt;0,   IF(LEN(B872) &gt;0,CONCATENATE(B872," vs ",D872),""),"")</f>
        <v>STL vs COL</v>
      </c>
      <c r="D872" s="49" t="str">
        <f ca="1">IF(LEN(C868)&gt;0,   IF(ROW(D872)-ROW(C868)-1&lt;=$L$1/2,INDIRECT(CONCATENATE("Teams!F",E872)),""),"")</f>
        <v>COL</v>
      </c>
      <c r="E872" s="6">
        <f ca="1">IF(LEN(C868)&gt;0,   IF(ROW(E872)-ROW(C868)-1&lt;=$L$1/2,INDIRECT(CONCATENATE("MatchOrdering!A",CHAR(96+C868-26),($L$1 + 1) - (ROW(E872)-ROW(C868)-1) + 3)),""),"")</f>
        <v>9</v>
      </c>
      <c r="F872" s="60">
        <f t="shared" ca="1" si="150"/>
        <v>6</v>
      </c>
      <c r="G872" s="61">
        <f t="shared" ca="1" si="149"/>
        <v>3</v>
      </c>
      <c r="H872" s="49" t="str">
        <f t="shared" ca="1" si="151"/>
        <v>STL</v>
      </c>
    </row>
    <row r="873" spans="2:8" x14ac:dyDescent="0.25">
      <c r="B873" s="49" t="str">
        <f ca="1">IF(LEN(C868)&gt;0,   IF(ROW(B873)-ROW(C868)-1&lt;=$L$1/2,INDIRECT(CONCATENATE("Teams!F",CELL("contents",INDEX(MatchOrdering!$A$4:$CD$33,ROW(B873)-ROW(C868)-1,MATCH(C868,MatchOrdering!$A$3:$CD$3,0))))),""),"")</f>
        <v>WIN</v>
      </c>
      <c r="C873" s="53" t="str">
        <f ca="1">IF(LEN(C868)&gt;0,   IF(LEN(B873) &gt;0,CONCATENATE(B873," vs ",D873),""),"")</f>
        <v>WIN vs CHI</v>
      </c>
      <c r="D873" s="49" t="str">
        <f ca="1">IF(LEN(C868)&gt;0,   IF(ROW(D873)-ROW(C868)-1&lt;=$L$1/2,INDIRECT(CONCATENATE("Teams!F",E873)),""),"")</f>
        <v>CHI</v>
      </c>
      <c r="E873" s="6">
        <f ca="1">IF(LEN(C868)&gt;0,   IF(ROW(E873)-ROW(C868)-1&lt;=$L$1/2,INDIRECT(CONCATENATE("MatchOrdering!A",CHAR(96+C868-26),($L$1 + 1) - (ROW(E873)-ROW(C868)-1) + 3)),""),"")</f>
        <v>8</v>
      </c>
      <c r="F873" s="60">
        <f t="shared" ca="1" si="150"/>
        <v>0</v>
      </c>
      <c r="G873" s="61">
        <f t="shared" ca="1" si="149"/>
        <v>2</v>
      </c>
      <c r="H873" s="49" t="str">
        <f t="shared" ca="1" si="151"/>
        <v>CHI</v>
      </c>
    </row>
    <row r="874" spans="2:8" x14ac:dyDescent="0.25">
      <c r="B874" s="49" t="str">
        <f ca="1">IF(LEN(C868)&gt;0,   IF(ROW(B874)-ROW(C868)-1&lt;=$L$1/2,INDIRECT(CONCATENATE("Teams!F",CELL("contents",INDEX(MatchOrdering!$A$4:$CD$33,ROW(B874)-ROW(C868)-1,MATCH(C868,MatchOrdering!$A$3:$CD$3,0))))),""),"")</f>
        <v>BOS</v>
      </c>
      <c r="C874" s="53" t="str">
        <f ca="1">IF(LEN(C868)&gt;0,   IF(LEN(B874) &gt;0,CONCATENATE(B874," vs ",D874),""),"")</f>
        <v>BOS vs VAN</v>
      </c>
      <c r="D874" s="49" t="str">
        <f ca="1">IF(LEN(C868)&gt;0,   IF(ROW(D874)-ROW(C868)-1&lt;=$L$1/2,INDIRECT(CONCATENATE("Teams!F",E874)),""),"")</f>
        <v>VAN</v>
      </c>
      <c r="E874" s="6">
        <f ca="1">IF(LEN(C868)&gt;0,   IF(ROW(E874)-ROW(C868)-1&lt;=$L$1/2,INDIRECT(CONCATENATE("MatchOrdering!A",CHAR(96+C868-26),($L$1 + 1) - (ROW(E874)-ROW(C868)-1) + 3)),""),"")</f>
        <v>7</v>
      </c>
      <c r="F874" s="60">
        <f t="shared" ca="1" si="150"/>
        <v>1</v>
      </c>
      <c r="G874" s="61">
        <f t="shared" ca="1" si="149"/>
        <v>4</v>
      </c>
      <c r="H874" s="49" t="str">
        <f t="shared" ca="1" si="151"/>
        <v>VAN</v>
      </c>
    </row>
    <row r="875" spans="2:8" x14ac:dyDescent="0.25">
      <c r="B875" s="49" t="str">
        <f ca="1">IF(LEN(C868)&gt;0,   IF(ROW(B875)-ROW(C868)-1&lt;=$L$1/2,INDIRECT(CONCATENATE("Teams!F",CELL("contents",INDEX(MatchOrdering!$A$4:$CD$33,ROW(B875)-ROW(C868)-1,MATCH(C868,MatchOrdering!$A$3:$CD$3,0))))),""),"")</f>
        <v>BUF</v>
      </c>
      <c r="C875" s="53" t="str">
        <f ca="1">IF(LEN(C868)&gt;0,   IF(LEN(B875) &gt;0,CONCATENATE(B875," vs ",D875),""),"")</f>
        <v>BUF vs SJS</v>
      </c>
      <c r="D875" s="49" t="str">
        <f ca="1">IF(LEN(C868)&gt;0,   IF(ROW(D875)-ROW(C868)-1&lt;=$L$1/2,INDIRECT(CONCATENATE("Teams!F",E875)),""),"")</f>
        <v>SJS</v>
      </c>
      <c r="E875" s="6">
        <f ca="1">IF(LEN(C868)&gt;0,   IF(ROW(E875)-ROW(C868)-1&lt;=$L$1/2,INDIRECT(CONCATENATE("MatchOrdering!A",CHAR(96+C868-26),($L$1 + 1) - (ROW(E875)-ROW(C868)-1) + 3)),""),"")</f>
        <v>6</v>
      </c>
      <c r="F875" s="60">
        <f t="shared" ca="1" si="150"/>
        <v>5</v>
      </c>
      <c r="G875" s="61">
        <f t="shared" ca="1" si="149"/>
        <v>1</v>
      </c>
      <c r="H875" s="49" t="str">
        <f t="shared" ca="1" si="151"/>
        <v>BUF</v>
      </c>
    </row>
    <row r="876" spans="2:8" x14ac:dyDescent="0.25">
      <c r="B876" s="49" t="str">
        <f ca="1">IF(LEN(C868)&gt;0,   IF(ROW(B876)-ROW(C868)-1&lt;=$L$1/2,INDIRECT(CONCATENATE("Teams!F",CELL("contents",INDEX(MatchOrdering!$A$4:$CD$33,ROW(B876)-ROW(C868)-1,MATCH(C868,MatchOrdering!$A$3:$CD$3,0))))),""),"")</f>
        <v>DET</v>
      </c>
      <c r="C876" s="53" t="str">
        <f ca="1">IF(LEN(C868)&gt;0,   IF(LEN(B876) &gt;0,CONCATENATE(B876," vs ",D876),""),"")</f>
        <v>DET vs ARI</v>
      </c>
      <c r="D876" s="49" t="str">
        <f ca="1">IF(LEN(C868)&gt;0,   IF(ROW(D876)-ROW(C868)-1&lt;=$L$1/2,INDIRECT(CONCATENATE("Teams!F",E876)),""),"")</f>
        <v>ARI</v>
      </c>
      <c r="E876" s="6">
        <f ca="1">IF(LEN(C868)&gt;0,   IF(ROW(E876)-ROW(C868)-1&lt;=$L$1/2,INDIRECT(CONCATENATE("MatchOrdering!A",CHAR(96+C868-26),($L$1 + 1) - (ROW(E876)-ROW(C868)-1) + 3)),""),"")</f>
        <v>5</v>
      </c>
      <c r="F876" s="60">
        <f t="shared" ca="1" si="150"/>
        <v>4</v>
      </c>
      <c r="G876" s="61">
        <f t="shared" ca="1" si="149"/>
        <v>6</v>
      </c>
      <c r="H876" s="49" t="str">
        <f t="shared" ca="1" si="151"/>
        <v>ARI</v>
      </c>
    </row>
    <row r="877" spans="2:8" x14ac:dyDescent="0.25">
      <c r="B877" s="49" t="str">
        <f ca="1">IF(LEN(C868)&gt;0,   IF(ROW(B877)-ROW(C868)-1&lt;=$L$1/2,INDIRECT(CONCATENATE("Teams!F",CELL("contents",INDEX(MatchOrdering!$A$4:$CD$33,ROW(B877)-ROW(C868)-1,MATCH(C868,MatchOrdering!$A$3:$CD$3,0))))),""),"")</f>
        <v>FLA</v>
      </c>
      <c r="C877" s="53" t="str">
        <f ca="1">IF(LEN(C868)&gt;0,   IF(LEN(B877) &gt;0,CONCATENATE(B877," vs ",D877),""),"")</f>
        <v>FLA vs LAK</v>
      </c>
      <c r="D877" s="49" t="str">
        <f ca="1">IF(LEN(C868)&gt;0,   IF(ROW(D877)-ROW(C868)-1&lt;=$L$1/2,INDIRECT(CONCATENATE("Teams!F",E877)),""),"")</f>
        <v>LAK</v>
      </c>
      <c r="E877" s="6">
        <f ca="1">IF(LEN(C868)&gt;0,   IF(ROW(E877)-ROW(C868)-1&lt;=$L$1/2,INDIRECT(CONCATENATE("MatchOrdering!A",CHAR(96+C868-26),($L$1 + 1) - (ROW(E877)-ROW(C868)-1) + 3)),""),"")</f>
        <v>4</v>
      </c>
      <c r="F877" s="60">
        <f t="shared" ca="1" si="150"/>
        <v>4</v>
      </c>
      <c r="G877" s="61">
        <f t="shared" ca="1" si="149"/>
        <v>3</v>
      </c>
      <c r="H877" s="49" t="str">
        <f t="shared" ca="1" si="151"/>
        <v>FLA</v>
      </c>
    </row>
    <row r="878" spans="2:8" x14ac:dyDescent="0.25">
      <c r="B878" s="49" t="str">
        <f ca="1">IF(LEN(C868)&gt;0,   IF(ROW(B878)-ROW(C868)-1&lt;=$L$1/2,INDIRECT(CONCATENATE("Teams!F",CELL("contents",INDEX(MatchOrdering!$A$4:$CD$33,ROW(B878)-ROW(C868)-1,MATCH(C868,MatchOrdering!$A$3:$CD$3,0))))),""),"")</f>
        <v>MON</v>
      </c>
      <c r="C878" s="53" t="str">
        <f ca="1">IF(LEN(C868)&gt;0,   IF(LEN(B878) &gt;0,CONCATENATE(B878," vs ",D878),""),"")</f>
        <v>MON vs EDM</v>
      </c>
      <c r="D878" s="49" t="str">
        <f ca="1">IF(LEN(C868)&gt;0,   IF(ROW(D878)-ROW(C868)-1&lt;=$L$1/2,INDIRECT(CONCATENATE("Teams!F",E878)),""),"")</f>
        <v>EDM</v>
      </c>
      <c r="E878" s="6">
        <f ca="1">IF(LEN(C868)&gt;0,   IF(ROW(E878)-ROW(C868)-1&lt;=$L$1/2,INDIRECT(CONCATENATE("MatchOrdering!A",CHAR(96+C868-26),($L$1 + 1) - (ROW(E878)-ROW(C868)-1) + 3)),""),"")</f>
        <v>3</v>
      </c>
      <c r="F878" s="60">
        <f t="shared" ca="1" si="150"/>
        <v>4</v>
      </c>
      <c r="G878" s="61">
        <f t="shared" ca="1" si="149"/>
        <v>1</v>
      </c>
      <c r="H878" s="49" t="str">
        <f t="shared" ca="1" si="151"/>
        <v>MON</v>
      </c>
    </row>
    <row r="879" spans="2:8" x14ac:dyDescent="0.25">
      <c r="B879" s="49" t="str">
        <f ca="1">IF(LEN(C868)&gt;0,   IF(ROW(B879)-ROW(C868)-1&lt;=$L$1/2,INDIRECT(CONCATENATE("Teams!F",CELL("contents",INDEX(MatchOrdering!$A$4:$CD$33,ROW(B879)-ROW(C868)-1,MATCH(C868,MatchOrdering!$A$3:$CD$3,0))))),""),"")</f>
        <v>OTT</v>
      </c>
      <c r="C879" s="53" t="str">
        <f ca="1">IF(LEN(C868)&gt;0,   IF(LEN(B879) &gt;0,CONCATENATE(B879," vs ",D879),""),"")</f>
        <v>OTT vs CGY</v>
      </c>
      <c r="D879" s="49" t="str">
        <f ca="1">IF(LEN(C868)&gt;0,   IF(ROW(D879)-ROW(C868)-1&lt;=$L$1/2,INDIRECT(CONCATENATE("Teams!F",E879)),""),"")</f>
        <v>CGY</v>
      </c>
      <c r="E879" s="6">
        <f ca="1">IF(LEN(C868)&gt;0,   IF(ROW(E879)-ROW(C868)-1&lt;=$L$1/2,INDIRECT(CONCATENATE("MatchOrdering!A",CHAR(96+C868-26),($L$1 + 1) - (ROW(E879)-ROW(C868)-1) + 3)),""),"")</f>
        <v>2</v>
      </c>
      <c r="F879" s="60">
        <f t="shared" ca="1" si="150"/>
        <v>5</v>
      </c>
      <c r="G879" s="61">
        <f t="shared" ca="1" si="149"/>
        <v>0</v>
      </c>
      <c r="H879" s="49" t="str">
        <f t="shared" ca="1" si="151"/>
        <v>OTT</v>
      </c>
    </row>
    <row r="880" spans="2:8" x14ac:dyDescent="0.25">
      <c r="B880" s="49" t="str">
        <f ca="1">IF(LEN(C868)&gt;0,   IF(ROW(B880)-ROW(C868)-1&lt;=$L$1/2,INDIRECT(CONCATENATE("Teams!F",CELL("contents",INDEX(MatchOrdering!$A$4:$CD$33,ROW(B880)-ROW(C868)-1,MATCH(C868,MatchOrdering!$A$3:$CD$3,0))))),""),"")</f>
        <v>TB</v>
      </c>
      <c r="C880" s="53" t="str">
        <f ca="1">IF(LEN(C868)&gt;0,   IF(LEN(B880) &gt;0,CONCATENATE(B880," vs ",D880),""),"")</f>
        <v>TB vs WAS</v>
      </c>
      <c r="D880" s="49" t="str">
        <f ca="1">IF(LEN(C868)&gt;0,   IF(ROW(D880)-ROW(C868)-1&lt;=$L$1/2,INDIRECT(CONCATENATE("Teams!F",E880)),""),"")</f>
        <v>WAS</v>
      </c>
      <c r="E880" s="6">
        <f ca="1">IF(LEN(C868)&gt;0,   IF(ROW(E880)-ROW(C868)-1&lt;=$L$1/2,INDIRECT(CONCATENATE("MatchOrdering!A",CHAR(96+C868-26),($L$1 + 1) - (ROW(E880)-ROW(C868)-1) + 3)),""),"")</f>
        <v>30</v>
      </c>
      <c r="F880" s="60">
        <f t="shared" ca="1" si="150"/>
        <v>2</v>
      </c>
      <c r="G880" s="61">
        <f t="shared" ca="1" si="149"/>
        <v>4</v>
      </c>
      <c r="H880" s="49" t="str">
        <f t="shared" ca="1" si="151"/>
        <v>WAS</v>
      </c>
    </row>
    <row r="881" spans="2:8" x14ac:dyDescent="0.25">
      <c r="B881" s="49" t="str">
        <f ca="1">IF(LEN(C868)&gt;0,   IF(ROW(B881)-ROW(C868)-1&lt;=$L$1/2,INDIRECT(CONCATENATE("Teams!F",CELL("contents",INDEX(MatchOrdering!$A$4:$CD$33,ROW(B881)-ROW(C868)-1,MATCH(C868,MatchOrdering!$A$3:$CD$3,0))))),""),"")</f>
        <v>TOR</v>
      </c>
      <c r="C881" s="53" t="str">
        <f ca="1">IF(LEN(C868)&gt;0,   IF(LEN(B881) &gt;0,CONCATENATE(B881," vs ",D881),""),"")</f>
        <v>TOR vs PIT</v>
      </c>
      <c r="D881" s="49" t="str">
        <f ca="1">IF(LEN(C868)&gt;0,   IF(ROW(D881)-ROW(C868)-1&lt;=$L$1/2,INDIRECT(CONCATENATE("Teams!F",E881)),""),"")</f>
        <v>PIT</v>
      </c>
      <c r="E881" s="6">
        <f ca="1">IF(LEN(C868)&gt;0,   IF(ROW(E881)-ROW(C868)-1&lt;=$L$1/2,INDIRECT(CONCATENATE("MatchOrdering!A",CHAR(96+C868-26),($L$1 + 1) - (ROW(E881)-ROW(C868)-1) + 3)),""),"")</f>
        <v>29</v>
      </c>
      <c r="F881" s="60">
        <f t="shared" ca="1" si="150"/>
        <v>1</v>
      </c>
      <c r="G881" s="61">
        <f t="shared" ca="1" si="149"/>
        <v>1</v>
      </c>
      <c r="H881" s="49" t="str">
        <f t="shared" ca="1" si="151"/>
        <v>*TIE*</v>
      </c>
    </row>
    <row r="882" spans="2:8" x14ac:dyDescent="0.25">
      <c r="B882" s="49" t="str">
        <f ca="1">IF(LEN(C868)&gt;0,   IF(ROW(B882)-ROW(C868)-1&lt;=$L$1/2,INDIRECT(CONCATENATE("Teams!F",CELL("contents",INDEX(MatchOrdering!$A$4:$CD$33,ROW(B882)-ROW(C868)-1,MATCH(C868,MatchOrdering!$A$3:$CD$3,0))))),""),"")</f>
        <v>CAR</v>
      </c>
      <c r="C882" s="53" t="str">
        <f ca="1">IF(LEN(C868)&gt;0,   IF(LEN(B882) &gt;0,CONCATENATE(B882," vs ",D882),""),"")</f>
        <v>CAR vs PHI</v>
      </c>
      <c r="D882" s="49" t="str">
        <f ca="1">IF(LEN(C868)&gt;0,   IF(ROW(D882)-ROW(C868)-1&lt;=$L$1/2,INDIRECT(CONCATENATE("Teams!F",E882)),""),"")</f>
        <v>PHI</v>
      </c>
      <c r="E882" s="6">
        <f ca="1">IF(LEN(C868)&gt;0,   IF(ROW(E882)-ROW(C868)-1&lt;=$L$1/2,INDIRECT(CONCATENATE("MatchOrdering!A",CHAR(96+C868-26),($L$1 + 1) - (ROW(E882)-ROW(C868)-1) + 3)),""),"")</f>
        <v>28</v>
      </c>
      <c r="F882" s="60">
        <f t="shared" ca="1" si="150"/>
        <v>2</v>
      </c>
      <c r="G882" s="61">
        <f t="shared" ca="1" si="149"/>
        <v>3</v>
      </c>
      <c r="H882" s="49" t="str">
        <f t="shared" ca="1" si="151"/>
        <v>PHI</v>
      </c>
    </row>
    <row r="883" spans="2:8" x14ac:dyDescent="0.25">
      <c r="B883" s="49" t="str">
        <f ca="1">IF(LEN(C868)&gt;0,   IF(ROW(B883)-ROW(C868)-1&lt;=$L$1/2,INDIRECT(CONCATENATE("Teams!F",CELL("contents",INDEX(MatchOrdering!$A$4:$CD$33,ROW(B883)-ROW(C868)-1,MATCH(C868,MatchOrdering!$A$3:$CD$3,0))))),""),"")</f>
        <v>CBJ</v>
      </c>
      <c r="C883" s="53" t="str">
        <f ca="1">IF(LEN(C868)&gt;0,   IF(LEN(B883) &gt;0,CONCATENATE(B883," vs ",D883),""),"")</f>
        <v>CBJ vs NYR</v>
      </c>
      <c r="D883" s="49" t="str">
        <f ca="1">IF(LEN(C868)&gt;0,   IF(ROW(D883)-ROW(C868)-1&lt;=$L$1/2,INDIRECT(CONCATENATE("Teams!F",E883)),""),"")</f>
        <v>NYR</v>
      </c>
      <c r="E883" s="6">
        <f ca="1">IF(LEN(C868)&gt;0,   IF(ROW(E883)-ROW(C868)-1&lt;=$L$1/2,INDIRECT(CONCATENATE("MatchOrdering!A",CHAR(96+C868-26),($L$1 + 1) - (ROW(E883)-ROW(C868)-1) + 3)),""),"")</f>
        <v>27</v>
      </c>
      <c r="F883" s="60">
        <f t="shared" ca="1" si="150"/>
        <v>3</v>
      </c>
      <c r="G883" s="61">
        <f t="shared" ca="1" si="149"/>
        <v>5</v>
      </c>
      <c r="H883" s="49" t="str">
        <f t="shared" ca="1" si="151"/>
        <v>NYR</v>
      </c>
    </row>
    <row r="884" spans="2:8" ht="15.75" thickBot="1" x14ac:dyDescent="0.3">
      <c r="B884" s="49" t="str">
        <f ca="1">IF(LEN(C868)&gt;0,   IF(ROW(B884)-ROW(C868)-1&lt;=$L$1/2,INDIRECT(CONCATENATE("Teams!F",CELL("contents",INDEX(MatchOrdering!$A$4:$CD$33,ROW(B884)-ROW(C868)-1,MATCH(C868,MatchOrdering!$A$3:$CD$3,0))))),""),"")</f>
        <v>NJD</v>
      </c>
      <c r="C884" s="53" t="str">
        <f ca="1">IF(LEN(C868)&gt;0,   IF(LEN(B884) &gt;0,CONCATENATE(B884," vs ",D884),""),"")</f>
        <v>NJD vs NYI</v>
      </c>
      <c r="D884" s="49" t="str">
        <f ca="1">IF(LEN(C868)&gt;0,   IF(ROW(D884)-ROW(C868)-1&lt;=$L$1/2,INDIRECT(CONCATENATE("Teams!F",E884)),""),"")</f>
        <v>NYI</v>
      </c>
      <c r="E884" s="6">
        <f ca="1">IF(LEN(C868)&gt;0,   IF(ROW(E884)-ROW(C868)-1&lt;=$L$1/2,INDIRECT(CONCATENATE("MatchOrdering!A",CHAR(96+C868-26),($L$1 + 1) - (ROW(E884)-ROW(C868)-1) + 3)),""),"")</f>
        <v>26</v>
      </c>
      <c r="F884" s="62">
        <f t="shared" ca="1" si="150"/>
        <v>6</v>
      </c>
      <c r="G884" s="63">
        <f t="shared" ca="1" si="149"/>
        <v>4</v>
      </c>
      <c r="H884" s="49" t="str">
        <f t="shared" ca="1" si="151"/>
        <v>NJD</v>
      </c>
    </row>
    <row r="886" spans="2:8" ht="18.75" x14ac:dyDescent="0.3">
      <c r="C886" s="51">
        <f>IF(LEN(C868)&lt;1,"",IF(C868+1 &lt; $L$2,C868+1,""))</f>
        <v>50</v>
      </c>
      <c r="D886" s="50"/>
      <c r="E886" s="50"/>
      <c r="F886" s="65" t="str">
        <f>IF(LEN(C886)&gt;0,"Scores","")</f>
        <v>Scores</v>
      </c>
      <c r="G886" s="65"/>
      <c r="H886" s="6"/>
    </row>
    <row r="887" spans="2:8" ht="16.5" thickBot="1" x14ac:dyDescent="0.3">
      <c r="B887" s="48" t="str">
        <f>IF(LEN(C886)&gt;0,"-","")</f>
        <v>-</v>
      </c>
      <c r="C887" s="52" t="str">
        <f>IF(LEN(C886)&gt;0,"Away          -          Home","")</f>
        <v>Away          -          Home</v>
      </c>
      <c r="D887" s="48" t="str">
        <f>IF(LEN(C886)&gt;0,"-","")</f>
        <v>-</v>
      </c>
      <c r="E887" s="6" t="str">
        <f>IF(LEN(C886)&gt;0,"-","")</f>
        <v>-</v>
      </c>
      <c r="F887" s="48" t="str">
        <f>IF(LEN(F886)&gt;0,"H","")</f>
        <v>H</v>
      </c>
      <c r="G887" s="48" t="str">
        <f>IF(LEN(F886)&gt;0,"A","")</f>
        <v>A</v>
      </c>
      <c r="H887" s="49" t="s">
        <v>267</v>
      </c>
    </row>
    <row r="888" spans="2:8" x14ac:dyDescent="0.25">
      <c r="B888" s="49" t="str">
        <f ca="1">IF(LEN(C886)&gt;0,   IF(ROW(B888)-ROW(C886)-1&lt;=$L$1/2,INDIRECT(CONCATENATE("Teams!F",CELL("contents",INDEX(MatchOrdering!$A$4:$CD$33,ROW(B888)-ROW(C886)-1,MATCH(C886,MatchOrdering!$A$3:$CD$3,0))))),""),"")</f>
        <v>ANA</v>
      </c>
      <c r="C888" s="53" t="str">
        <f ca="1">IF(LEN(C886)&gt;0,   IF(LEN(B888) &gt;0,CONCATENATE(B888," vs ",D888),""),"")</f>
        <v>ANA vs DAL</v>
      </c>
      <c r="D888" s="49" t="str">
        <f ca="1">IF(LEN(C886)&gt;0,   IF(ROW(D888)-ROW(C886)-1&lt;=$L$1/2,INDIRECT(CONCATENATE("Teams!F",E888)),""),"")</f>
        <v>DAL</v>
      </c>
      <c r="E888" s="6">
        <f ca="1">IF(LEN(C886)&gt;0,   IF(ROW(E888)-ROW(C886)-1&lt;=$L$1/2,INDIRECT(CONCATENATE("MatchOrdering!A",CHAR(96+C886-26),($L$1 + 1) - (ROW(E888)-ROW(C886)-1) + 3)),""),"")</f>
        <v>10</v>
      </c>
      <c r="F888" s="58">
        <f ca="1">ROUNDDOWN(RANDBETWEEN(0,6),0)</f>
        <v>3</v>
      </c>
      <c r="G888" s="59">
        <f t="shared" ref="G888:G902" ca="1" si="152">ROUNDDOWN(RANDBETWEEN(0,6),0)</f>
        <v>5</v>
      </c>
      <c r="H888" s="49" t="str">
        <f ca="1">IF(OR(B888 = "BYESLOT",D888 = "BYESLOT"),"BYE", IF(AND(LEN(F888)&gt;0,LEN(G888)&gt;0),IF(F888=G888,"*TIE*",IF(F888&gt;G888,B888,D888)),""))</f>
        <v>DAL</v>
      </c>
    </row>
    <row r="889" spans="2:8" x14ac:dyDescent="0.25">
      <c r="B889" s="49" t="str">
        <f ca="1">IF(LEN(C886)&gt;0,   IF(ROW(B889)-ROW(C886)-1&lt;=$L$1/2,INDIRECT(CONCATENATE("Teams!F",CELL("contents",INDEX(MatchOrdering!$A$4:$CD$33,ROW(B889)-ROW(C886)-1,MATCH(C886,MatchOrdering!$A$3:$CD$3,0))))),""),"")</f>
        <v>MIN</v>
      </c>
      <c r="C889" s="53" t="str">
        <f ca="1">IF(LEN(C886)&gt;0,   IF(LEN(B889) &gt;0,CONCATENATE(B889," vs ",D889),""),"")</f>
        <v>MIN vs COL</v>
      </c>
      <c r="D889" s="49" t="str">
        <f ca="1">IF(LEN(C886)&gt;0,   IF(ROW(D889)-ROW(C886)-1&lt;=$L$1/2,INDIRECT(CONCATENATE("Teams!F",E889)),""),"")</f>
        <v>COL</v>
      </c>
      <c r="E889" s="6">
        <f ca="1">IF(LEN(C886)&gt;0,   IF(ROW(E889)-ROW(C886)-1&lt;=$L$1/2,INDIRECT(CONCATENATE("MatchOrdering!A",CHAR(96+C886-26),($L$1 + 1) - (ROW(E889)-ROW(C886)-1) + 3)),""),"")</f>
        <v>9</v>
      </c>
      <c r="F889" s="60">
        <f t="shared" ref="F889:F902" ca="1" si="153">ROUNDDOWN(RANDBETWEEN(0,6),0)</f>
        <v>0</v>
      </c>
      <c r="G889" s="61">
        <f t="shared" ca="1" si="152"/>
        <v>2</v>
      </c>
      <c r="H889" s="49" t="str">
        <f t="shared" ref="H889:H902" ca="1" si="154">IF(OR(B889 = "BYESLOT",D889 = "BYESLOT"),"BYE", IF(AND(LEN(F889)&gt;0,LEN(G889)&gt;0),IF(F889=G889,"*TIE*",IF(F889&gt;G889,B889,D889)),""))</f>
        <v>COL</v>
      </c>
    </row>
    <row r="890" spans="2:8" x14ac:dyDescent="0.25">
      <c r="B890" s="49" t="str">
        <f ca="1">IF(LEN(C886)&gt;0,   IF(ROW(B890)-ROW(C886)-1&lt;=$L$1/2,INDIRECT(CONCATENATE("Teams!F",CELL("contents",INDEX(MatchOrdering!$A$4:$CD$33,ROW(B890)-ROW(C886)-1,MATCH(C886,MatchOrdering!$A$3:$CD$3,0))))),""),"")</f>
        <v>NAS</v>
      </c>
      <c r="C890" s="53" t="str">
        <f ca="1">IF(LEN(C886)&gt;0,   IF(LEN(B890) &gt;0,CONCATENATE(B890," vs ",D890),""),"")</f>
        <v>NAS vs CHI</v>
      </c>
      <c r="D890" s="49" t="str">
        <f ca="1">IF(LEN(C886)&gt;0,   IF(ROW(D890)-ROW(C886)-1&lt;=$L$1/2,INDIRECT(CONCATENATE("Teams!F",E890)),""),"")</f>
        <v>CHI</v>
      </c>
      <c r="E890" s="6">
        <f ca="1">IF(LEN(C886)&gt;0,   IF(ROW(E890)-ROW(C886)-1&lt;=$L$1/2,INDIRECT(CONCATENATE("MatchOrdering!A",CHAR(96+C886-26),($L$1 + 1) - (ROW(E890)-ROW(C886)-1) + 3)),""),"")</f>
        <v>8</v>
      </c>
      <c r="F890" s="60">
        <f t="shared" ca="1" si="153"/>
        <v>2</v>
      </c>
      <c r="G890" s="61">
        <f t="shared" ca="1" si="152"/>
        <v>0</v>
      </c>
      <c r="H890" s="49" t="str">
        <f t="shared" ca="1" si="154"/>
        <v>NAS</v>
      </c>
    </row>
    <row r="891" spans="2:8" x14ac:dyDescent="0.25">
      <c r="B891" s="49" t="str">
        <f ca="1">IF(LEN(C886)&gt;0,   IF(ROW(B891)-ROW(C886)-1&lt;=$L$1/2,INDIRECT(CONCATENATE("Teams!F",CELL("contents",INDEX(MatchOrdering!$A$4:$CD$33,ROW(B891)-ROW(C886)-1,MATCH(C886,MatchOrdering!$A$3:$CD$3,0))))),""),"")</f>
        <v>STL</v>
      </c>
      <c r="C891" s="53" t="str">
        <f ca="1">IF(LEN(C886)&gt;0,   IF(LEN(B891) &gt;0,CONCATENATE(B891," vs ",D891),""),"")</f>
        <v>STL vs VAN</v>
      </c>
      <c r="D891" s="49" t="str">
        <f ca="1">IF(LEN(C886)&gt;0,   IF(ROW(D891)-ROW(C886)-1&lt;=$L$1/2,INDIRECT(CONCATENATE("Teams!F",E891)),""),"")</f>
        <v>VAN</v>
      </c>
      <c r="E891" s="6">
        <f ca="1">IF(LEN(C886)&gt;0,   IF(ROW(E891)-ROW(C886)-1&lt;=$L$1/2,INDIRECT(CONCATENATE("MatchOrdering!A",CHAR(96+C886-26),($L$1 + 1) - (ROW(E891)-ROW(C886)-1) + 3)),""),"")</f>
        <v>7</v>
      </c>
      <c r="F891" s="60">
        <f t="shared" ca="1" si="153"/>
        <v>4</v>
      </c>
      <c r="G891" s="61">
        <f t="shared" ca="1" si="152"/>
        <v>6</v>
      </c>
      <c r="H891" s="49" t="str">
        <f t="shared" ca="1" si="154"/>
        <v>VAN</v>
      </c>
    </row>
    <row r="892" spans="2:8" x14ac:dyDescent="0.25">
      <c r="B892" s="49" t="str">
        <f ca="1">IF(LEN(C886)&gt;0,   IF(ROW(B892)-ROW(C886)-1&lt;=$L$1/2,INDIRECT(CONCATENATE("Teams!F",CELL("contents",INDEX(MatchOrdering!$A$4:$CD$33,ROW(B892)-ROW(C886)-1,MATCH(C886,MatchOrdering!$A$3:$CD$3,0))))),""),"")</f>
        <v>WIN</v>
      </c>
      <c r="C892" s="53" t="str">
        <f ca="1">IF(LEN(C886)&gt;0,   IF(LEN(B892) &gt;0,CONCATENATE(B892," vs ",D892),""),"")</f>
        <v>WIN vs SJS</v>
      </c>
      <c r="D892" s="49" t="str">
        <f ca="1">IF(LEN(C886)&gt;0,   IF(ROW(D892)-ROW(C886)-1&lt;=$L$1/2,INDIRECT(CONCATENATE("Teams!F",E892)),""),"")</f>
        <v>SJS</v>
      </c>
      <c r="E892" s="6">
        <f ca="1">IF(LEN(C886)&gt;0,   IF(ROW(E892)-ROW(C886)-1&lt;=$L$1/2,INDIRECT(CONCATENATE("MatchOrdering!A",CHAR(96+C886-26),($L$1 + 1) - (ROW(E892)-ROW(C886)-1) + 3)),""),"")</f>
        <v>6</v>
      </c>
      <c r="F892" s="60">
        <f t="shared" ca="1" si="153"/>
        <v>2</v>
      </c>
      <c r="G892" s="61">
        <f t="shared" ca="1" si="152"/>
        <v>6</v>
      </c>
      <c r="H892" s="49" t="str">
        <f t="shared" ca="1" si="154"/>
        <v>SJS</v>
      </c>
    </row>
    <row r="893" spans="2:8" x14ac:dyDescent="0.25">
      <c r="B893" s="49" t="str">
        <f ca="1">IF(LEN(C886)&gt;0,   IF(ROW(B893)-ROW(C886)-1&lt;=$L$1/2,INDIRECT(CONCATENATE("Teams!F",CELL("contents",INDEX(MatchOrdering!$A$4:$CD$33,ROW(B893)-ROW(C886)-1,MATCH(C886,MatchOrdering!$A$3:$CD$3,0))))),""),"")</f>
        <v>BOS</v>
      </c>
      <c r="C893" s="53" t="str">
        <f ca="1">IF(LEN(C886)&gt;0,   IF(LEN(B893) &gt;0,CONCATENATE(B893," vs ",D893),""),"")</f>
        <v>BOS vs ARI</v>
      </c>
      <c r="D893" s="49" t="str">
        <f ca="1">IF(LEN(C886)&gt;0,   IF(ROW(D893)-ROW(C886)-1&lt;=$L$1/2,INDIRECT(CONCATENATE("Teams!F",E893)),""),"")</f>
        <v>ARI</v>
      </c>
      <c r="E893" s="6">
        <f ca="1">IF(LEN(C886)&gt;0,   IF(ROW(E893)-ROW(C886)-1&lt;=$L$1/2,INDIRECT(CONCATENATE("MatchOrdering!A",CHAR(96+C886-26),($L$1 + 1) - (ROW(E893)-ROW(C886)-1) + 3)),""),"")</f>
        <v>5</v>
      </c>
      <c r="F893" s="60">
        <f t="shared" ca="1" si="153"/>
        <v>6</v>
      </c>
      <c r="G893" s="61">
        <f t="shared" ca="1" si="152"/>
        <v>4</v>
      </c>
      <c r="H893" s="49" t="str">
        <f t="shared" ca="1" si="154"/>
        <v>BOS</v>
      </c>
    </row>
    <row r="894" spans="2:8" x14ac:dyDescent="0.25">
      <c r="B894" s="49" t="str">
        <f ca="1">IF(LEN(C886)&gt;0,   IF(ROW(B894)-ROW(C886)-1&lt;=$L$1/2,INDIRECT(CONCATENATE("Teams!F",CELL("contents",INDEX(MatchOrdering!$A$4:$CD$33,ROW(B894)-ROW(C886)-1,MATCH(C886,MatchOrdering!$A$3:$CD$3,0))))),""),"")</f>
        <v>BUF</v>
      </c>
      <c r="C894" s="53" t="str">
        <f ca="1">IF(LEN(C886)&gt;0,   IF(LEN(B894) &gt;0,CONCATENATE(B894," vs ",D894),""),"")</f>
        <v>BUF vs LAK</v>
      </c>
      <c r="D894" s="49" t="str">
        <f ca="1">IF(LEN(C886)&gt;0,   IF(ROW(D894)-ROW(C886)-1&lt;=$L$1/2,INDIRECT(CONCATENATE("Teams!F",E894)),""),"")</f>
        <v>LAK</v>
      </c>
      <c r="E894" s="6">
        <f ca="1">IF(LEN(C886)&gt;0,   IF(ROW(E894)-ROW(C886)-1&lt;=$L$1/2,INDIRECT(CONCATENATE("MatchOrdering!A",CHAR(96+C886-26),($L$1 + 1) - (ROW(E894)-ROW(C886)-1) + 3)),""),"")</f>
        <v>4</v>
      </c>
      <c r="F894" s="60">
        <f t="shared" ca="1" si="153"/>
        <v>5</v>
      </c>
      <c r="G894" s="61">
        <f t="shared" ca="1" si="152"/>
        <v>6</v>
      </c>
      <c r="H894" s="49" t="str">
        <f t="shared" ca="1" si="154"/>
        <v>LAK</v>
      </c>
    </row>
    <row r="895" spans="2:8" x14ac:dyDescent="0.25">
      <c r="B895" s="49" t="str">
        <f ca="1">IF(LEN(C886)&gt;0,   IF(ROW(B895)-ROW(C886)-1&lt;=$L$1/2,INDIRECT(CONCATENATE("Teams!F",CELL("contents",INDEX(MatchOrdering!$A$4:$CD$33,ROW(B895)-ROW(C886)-1,MATCH(C886,MatchOrdering!$A$3:$CD$3,0))))),""),"")</f>
        <v>DET</v>
      </c>
      <c r="C895" s="53" t="str">
        <f ca="1">IF(LEN(C886)&gt;0,   IF(LEN(B895) &gt;0,CONCATENATE(B895," vs ",D895),""),"")</f>
        <v>DET vs EDM</v>
      </c>
      <c r="D895" s="49" t="str">
        <f ca="1">IF(LEN(C886)&gt;0,   IF(ROW(D895)-ROW(C886)-1&lt;=$L$1/2,INDIRECT(CONCATENATE("Teams!F",E895)),""),"")</f>
        <v>EDM</v>
      </c>
      <c r="E895" s="6">
        <f ca="1">IF(LEN(C886)&gt;0,   IF(ROW(E895)-ROW(C886)-1&lt;=$L$1/2,INDIRECT(CONCATENATE("MatchOrdering!A",CHAR(96+C886-26),($L$1 + 1) - (ROW(E895)-ROW(C886)-1) + 3)),""),"")</f>
        <v>3</v>
      </c>
      <c r="F895" s="60">
        <f t="shared" ca="1" si="153"/>
        <v>2</v>
      </c>
      <c r="G895" s="61">
        <f t="shared" ca="1" si="152"/>
        <v>4</v>
      </c>
      <c r="H895" s="49" t="str">
        <f t="shared" ca="1" si="154"/>
        <v>EDM</v>
      </c>
    </row>
    <row r="896" spans="2:8" x14ac:dyDescent="0.25">
      <c r="B896" s="49" t="str">
        <f ca="1">IF(LEN(C886)&gt;0,   IF(ROW(B896)-ROW(C886)-1&lt;=$L$1/2,INDIRECT(CONCATENATE("Teams!F",CELL("contents",INDEX(MatchOrdering!$A$4:$CD$33,ROW(B896)-ROW(C886)-1,MATCH(C886,MatchOrdering!$A$3:$CD$3,0))))),""),"")</f>
        <v>FLA</v>
      </c>
      <c r="C896" s="53" t="str">
        <f ca="1">IF(LEN(C886)&gt;0,   IF(LEN(B896) &gt;0,CONCATENATE(B896," vs ",D896),""),"")</f>
        <v>FLA vs CGY</v>
      </c>
      <c r="D896" s="49" t="str">
        <f ca="1">IF(LEN(C886)&gt;0,   IF(ROW(D896)-ROW(C886)-1&lt;=$L$1/2,INDIRECT(CONCATENATE("Teams!F",E896)),""),"")</f>
        <v>CGY</v>
      </c>
      <c r="E896" s="6">
        <f ca="1">IF(LEN(C886)&gt;0,   IF(ROW(E896)-ROW(C886)-1&lt;=$L$1/2,INDIRECT(CONCATENATE("MatchOrdering!A",CHAR(96+C886-26),($L$1 + 1) - (ROW(E896)-ROW(C886)-1) + 3)),""),"")</f>
        <v>2</v>
      </c>
      <c r="F896" s="60">
        <f t="shared" ca="1" si="153"/>
        <v>5</v>
      </c>
      <c r="G896" s="61">
        <f t="shared" ca="1" si="152"/>
        <v>3</v>
      </c>
      <c r="H896" s="49" t="str">
        <f t="shared" ca="1" si="154"/>
        <v>FLA</v>
      </c>
    </row>
    <row r="897" spans="2:8" x14ac:dyDescent="0.25">
      <c r="B897" s="49" t="str">
        <f ca="1">IF(LEN(C886)&gt;0,   IF(ROW(B897)-ROW(C886)-1&lt;=$L$1/2,INDIRECT(CONCATENATE("Teams!F",CELL("contents",INDEX(MatchOrdering!$A$4:$CD$33,ROW(B897)-ROW(C886)-1,MATCH(C886,MatchOrdering!$A$3:$CD$3,0))))),""),"")</f>
        <v>MON</v>
      </c>
      <c r="C897" s="53" t="str">
        <f ca="1">IF(LEN(C886)&gt;0,   IF(LEN(B897) &gt;0,CONCATENATE(B897," vs ",D897),""),"")</f>
        <v>MON vs WAS</v>
      </c>
      <c r="D897" s="49" t="str">
        <f ca="1">IF(LEN(C886)&gt;0,   IF(ROW(D897)-ROW(C886)-1&lt;=$L$1/2,INDIRECT(CONCATENATE("Teams!F",E897)),""),"")</f>
        <v>WAS</v>
      </c>
      <c r="E897" s="6">
        <f ca="1">IF(LEN(C886)&gt;0,   IF(ROW(E897)-ROW(C886)-1&lt;=$L$1/2,INDIRECT(CONCATENATE("MatchOrdering!A",CHAR(96+C886-26),($L$1 + 1) - (ROW(E897)-ROW(C886)-1) + 3)),""),"")</f>
        <v>30</v>
      </c>
      <c r="F897" s="60">
        <f t="shared" ca="1" si="153"/>
        <v>3</v>
      </c>
      <c r="G897" s="61">
        <f t="shared" ca="1" si="152"/>
        <v>5</v>
      </c>
      <c r="H897" s="49" t="str">
        <f t="shared" ca="1" si="154"/>
        <v>WAS</v>
      </c>
    </row>
    <row r="898" spans="2:8" x14ac:dyDescent="0.25">
      <c r="B898" s="49" t="str">
        <f ca="1">IF(LEN(C886)&gt;0,   IF(ROW(B898)-ROW(C886)-1&lt;=$L$1/2,INDIRECT(CONCATENATE("Teams!F",CELL("contents",INDEX(MatchOrdering!$A$4:$CD$33,ROW(B898)-ROW(C886)-1,MATCH(C886,MatchOrdering!$A$3:$CD$3,0))))),""),"")</f>
        <v>OTT</v>
      </c>
      <c r="C898" s="53" t="str">
        <f ca="1">IF(LEN(C886)&gt;0,   IF(LEN(B898) &gt;0,CONCATENATE(B898," vs ",D898),""),"")</f>
        <v>OTT vs PIT</v>
      </c>
      <c r="D898" s="49" t="str">
        <f ca="1">IF(LEN(C886)&gt;0,   IF(ROW(D898)-ROW(C886)-1&lt;=$L$1/2,INDIRECT(CONCATENATE("Teams!F",E898)),""),"")</f>
        <v>PIT</v>
      </c>
      <c r="E898" s="6">
        <f ca="1">IF(LEN(C886)&gt;0,   IF(ROW(E898)-ROW(C886)-1&lt;=$L$1/2,INDIRECT(CONCATENATE("MatchOrdering!A",CHAR(96+C886-26),($L$1 + 1) - (ROW(E898)-ROW(C886)-1) + 3)),""),"")</f>
        <v>29</v>
      </c>
      <c r="F898" s="60">
        <f t="shared" ca="1" si="153"/>
        <v>3</v>
      </c>
      <c r="G898" s="61">
        <f t="shared" ca="1" si="152"/>
        <v>1</v>
      </c>
      <c r="H898" s="49" t="str">
        <f t="shared" ca="1" si="154"/>
        <v>OTT</v>
      </c>
    </row>
    <row r="899" spans="2:8" x14ac:dyDescent="0.25">
      <c r="B899" s="49" t="str">
        <f ca="1">IF(LEN(C886)&gt;0,   IF(ROW(B899)-ROW(C886)-1&lt;=$L$1/2,INDIRECT(CONCATENATE("Teams!F",CELL("contents",INDEX(MatchOrdering!$A$4:$CD$33,ROW(B899)-ROW(C886)-1,MATCH(C886,MatchOrdering!$A$3:$CD$3,0))))),""),"")</f>
        <v>TB</v>
      </c>
      <c r="C899" s="53" t="str">
        <f ca="1">IF(LEN(C886)&gt;0,   IF(LEN(B899) &gt;0,CONCATENATE(B899," vs ",D899),""),"")</f>
        <v>TB vs PHI</v>
      </c>
      <c r="D899" s="49" t="str">
        <f ca="1">IF(LEN(C886)&gt;0,   IF(ROW(D899)-ROW(C886)-1&lt;=$L$1/2,INDIRECT(CONCATENATE("Teams!F",E899)),""),"")</f>
        <v>PHI</v>
      </c>
      <c r="E899" s="6">
        <f ca="1">IF(LEN(C886)&gt;0,   IF(ROW(E899)-ROW(C886)-1&lt;=$L$1/2,INDIRECT(CONCATENATE("MatchOrdering!A",CHAR(96+C886-26),($L$1 + 1) - (ROW(E899)-ROW(C886)-1) + 3)),""),"")</f>
        <v>28</v>
      </c>
      <c r="F899" s="60">
        <f t="shared" ca="1" si="153"/>
        <v>5</v>
      </c>
      <c r="G899" s="61">
        <f t="shared" ca="1" si="152"/>
        <v>0</v>
      </c>
      <c r="H899" s="49" t="str">
        <f t="shared" ca="1" si="154"/>
        <v>TB</v>
      </c>
    </row>
    <row r="900" spans="2:8" x14ac:dyDescent="0.25">
      <c r="B900" s="49" t="str">
        <f ca="1">IF(LEN(C886)&gt;0,   IF(ROW(B900)-ROW(C886)-1&lt;=$L$1/2,INDIRECT(CONCATENATE("Teams!F",CELL("contents",INDEX(MatchOrdering!$A$4:$CD$33,ROW(B900)-ROW(C886)-1,MATCH(C886,MatchOrdering!$A$3:$CD$3,0))))),""),"")</f>
        <v>TOR</v>
      </c>
      <c r="C900" s="53" t="str">
        <f ca="1">IF(LEN(C886)&gt;0,   IF(LEN(B900) &gt;0,CONCATENATE(B900," vs ",D900),""),"")</f>
        <v>TOR vs NYR</v>
      </c>
      <c r="D900" s="49" t="str">
        <f ca="1">IF(LEN(C886)&gt;0,   IF(ROW(D900)-ROW(C886)-1&lt;=$L$1/2,INDIRECT(CONCATENATE("Teams!F",E900)),""),"")</f>
        <v>NYR</v>
      </c>
      <c r="E900" s="6">
        <f ca="1">IF(LEN(C886)&gt;0,   IF(ROW(E900)-ROW(C886)-1&lt;=$L$1/2,INDIRECT(CONCATENATE("MatchOrdering!A",CHAR(96+C886-26),($L$1 + 1) - (ROW(E900)-ROW(C886)-1) + 3)),""),"")</f>
        <v>27</v>
      </c>
      <c r="F900" s="60">
        <f t="shared" ca="1" si="153"/>
        <v>1</v>
      </c>
      <c r="G900" s="61">
        <f t="shared" ca="1" si="152"/>
        <v>3</v>
      </c>
      <c r="H900" s="49" t="str">
        <f t="shared" ca="1" si="154"/>
        <v>NYR</v>
      </c>
    </row>
    <row r="901" spans="2:8" x14ac:dyDescent="0.25">
      <c r="B901" s="49" t="str">
        <f ca="1">IF(LEN(C886)&gt;0,   IF(ROW(B901)-ROW(C886)-1&lt;=$L$1/2,INDIRECT(CONCATENATE("Teams!F",CELL("contents",INDEX(MatchOrdering!$A$4:$CD$33,ROW(B901)-ROW(C886)-1,MATCH(C886,MatchOrdering!$A$3:$CD$3,0))))),""),"")</f>
        <v>CAR</v>
      </c>
      <c r="C901" s="53" t="str">
        <f ca="1">IF(LEN(C886)&gt;0,   IF(LEN(B901) &gt;0,CONCATENATE(B901," vs ",D901),""),"")</f>
        <v>CAR vs NYI</v>
      </c>
      <c r="D901" s="49" t="str">
        <f ca="1">IF(LEN(C886)&gt;0,   IF(ROW(D901)-ROW(C886)-1&lt;=$L$1/2,INDIRECT(CONCATENATE("Teams!F",E901)),""),"")</f>
        <v>NYI</v>
      </c>
      <c r="E901" s="6">
        <f ca="1">IF(LEN(C886)&gt;0,   IF(ROW(E901)-ROW(C886)-1&lt;=$L$1/2,INDIRECT(CONCATENATE("MatchOrdering!A",CHAR(96+C886-26),($L$1 + 1) - (ROW(E901)-ROW(C886)-1) + 3)),""),"")</f>
        <v>26</v>
      </c>
      <c r="F901" s="60">
        <f t="shared" ca="1" si="153"/>
        <v>2</v>
      </c>
      <c r="G901" s="61">
        <f t="shared" ca="1" si="152"/>
        <v>6</v>
      </c>
      <c r="H901" s="49" t="str">
        <f t="shared" ca="1" si="154"/>
        <v>NYI</v>
      </c>
    </row>
    <row r="902" spans="2:8" ht="15.75" thickBot="1" x14ac:dyDescent="0.3">
      <c r="B902" s="49" t="str">
        <f ca="1">IF(LEN(C886)&gt;0,   IF(ROW(B902)-ROW(C886)-1&lt;=$L$1/2,INDIRECT(CONCATENATE("Teams!F",CELL("contents",INDEX(MatchOrdering!$A$4:$CD$33,ROW(B902)-ROW(C886)-1,MATCH(C886,MatchOrdering!$A$3:$CD$3,0))))),""),"")</f>
        <v>CBJ</v>
      </c>
      <c r="C902" s="53" t="str">
        <f ca="1">IF(LEN(C886)&gt;0,   IF(LEN(B902) &gt;0,CONCATENATE(B902," vs ",D902),""),"")</f>
        <v>CBJ vs NJD</v>
      </c>
      <c r="D902" s="49" t="str">
        <f ca="1">IF(LEN(C886)&gt;0,   IF(ROW(D902)-ROW(C886)-1&lt;=$L$1/2,INDIRECT(CONCATENATE("Teams!F",E902)),""),"")</f>
        <v>NJD</v>
      </c>
      <c r="E902" s="6">
        <f ca="1">IF(LEN(C886)&gt;0,   IF(ROW(E902)-ROW(C886)-1&lt;=$L$1/2,INDIRECT(CONCATENATE("MatchOrdering!A",CHAR(96+C886-26),($L$1 + 1) - (ROW(E902)-ROW(C886)-1) + 3)),""),"")</f>
        <v>25</v>
      </c>
      <c r="F902" s="62">
        <f t="shared" ca="1" si="153"/>
        <v>5</v>
      </c>
      <c r="G902" s="63">
        <f t="shared" ca="1" si="152"/>
        <v>3</v>
      </c>
      <c r="H902" s="49" t="str">
        <f t="shared" ca="1" si="154"/>
        <v>CBJ</v>
      </c>
    </row>
    <row r="904" spans="2:8" ht="18.75" x14ac:dyDescent="0.3">
      <c r="C904" s="51">
        <f>IF(LEN(C886)&lt;1,"",IF(C886+1 &lt; $L$2,C886+1,""))</f>
        <v>51</v>
      </c>
      <c r="D904" s="50"/>
      <c r="E904" s="50"/>
      <c r="F904" s="65" t="str">
        <f>IF(LEN(C904)&gt;0,"Scores","")</f>
        <v>Scores</v>
      </c>
      <c r="G904" s="65"/>
      <c r="H904" s="6"/>
    </row>
    <row r="905" spans="2:8" ht="16.5" thickBot="1" x14ac:dyDescent="0.3">
      <c r="B905" s="48" t="str">
        <f>IF(LEN(C904)&gt;0,"-","")</f>
        <v>-</v>
      </c>
      <c r="C905" s="52" t="str">
        <f>IF(LEN(C904)&gt;0,"Away          -          Home","")</f>
        <v>Away          -          Home</v>
      </c>
      <c r="D905" s="48" t="str">
        <f>IF(LEN(C904)&gt;0,"-","")</f>
        <v>-</v>
      </c>
      <c r="E905" s="6" t="str">
        <f>IF(LEN(C904)&gt;0,"-","")</f>
        <v>-</v>
      </c>
      <c r="F905" s="48" t="str">
        <f>IF(LEN(F904)&gt;0,"H","")</f>
        <v>H</v>
      </c>
      <c r="G905" s="48" t="str">
        <f>IF(LEN(F904)&gt;0,"A","")</f>
        <v>A</v>
      </c>
      <c r="H905" s="49" t="s">
        <v>267</v>
      </c>
    </row>
    <row r="906" spans="2:8" x14ac:dyDescent="0.25">
      <c r="B906" s="49" t="str">
        <f ca="1">IF(LEN(C904)&gt;0,   IF(ROW(B906)-ROW(C904)-1&lt;=$L$1/2,INDIRECT(CONCATENATE("Teams!F",CELL("contents",INDEX(MatchOrdering!$A$4:$CD$33,ROW(B906)-ROW(C904)-1,MATCH(C904,MatchOrdering!$A$3:$CD$3,0))))),""),"")</f>
        <v>ANA</v>
      </c>
      <c r="C906" s="53" t="str">
        <f ca="1">IF(LEN(C904)&gt;0,   IF(LEN(B906) &gt;0,CONCATENATE(B906," vs ",D906),""),"")</f>
        <v>ANA vs COL</v>
      </c>
      <c r="D906" s="49" t="str">
        <f ca="1">IF(LEN(C904)&gt;0,   IF(ROW(D906)-ROW(C904)-1&lt;=$L$1/2,INDIRECT(CONCATENATE("Teams!F",E906)),""),"")</f>
        <v>COL</v>
      </c>
      <c r="E906" s="6">
        <f ca="1">IF(LEN(C904)&gt;0,   IF(ROW(E906)-ROW(C904)-1&lt;=$L$1/2,INDIRECT(CONCATENATE("MatchOrdering!A",CHAR(96+C904-26),($L$1 + 1) - (ROW(E906)-ROW(C904)-1) + 3)),""),"")</f>
        <v>9</v>
      </c>
      <c r="F906" s="58">
        <f ca="1">ROUNDDOWN(RANDBETWEEN(0,6),0)</f>
        <v>3</v>
      </c>
      <c r="G906" s="59">
        <f t="shared" ref="G906:G920" ca="1" si="155">ROUNDDOWN(RANDBETWEEN(0,6),0)</f>
        <v>2</v>
      </c>
      <c r="H906" s="49" t="str">
        <f ca="1">IF(OR(B906 = "BYESLOT",D906 = "BYESLOT"),"BYE", IF(AND(LEN(F906)&gt;0,LEN(G906)&gt;0),IF(F906=G906,"*TIE*",IF(F906&gt;G906,B906,D906)),""))</f>
        <v>ANA</v>
      </c>
    </row>
    <row r="907" spans="2:8" x14ac:dyDescent="0.25">
      <c r="B907" s="49" t="str">
        <f ca="1">IF(LEN(C904)&gt;0,   IF(ROW(B907)-ROW(C904)-1&lt;=$L$1/2,INDIRECT(CONCATENATE("Teams!F",CELL("contents",INDEX(MatchOrdering!$A$4:$CD$33,ROW(B907)-ROW(C904)-1,MATCH(C904,MatchOrdering!$A$3:$CD$3,0))))),""),"")</f>
        <v>DAL</v>
      </c>
      <c r="C907" s="53" t="str">
        <f ca="1">IF(LEN(C904)&gt;0,   IF(LEN(B907) &gt;0,CONCATENATE(B907," vs ",D907),""),"")</f>
        <v>DAL vs CHI</v>
      </c>
      <c r="D907" s="49" t="str">
        <f ca="1">IF(LEN(C904)&gt;0,   IF(ROW(D907)-ROW(C904)-1&lt;=$L$1/2,INDIRECT(CONCATENATE("Teams!F",E907)),""),"")</f>
        <v>CHI</v>
      </c>
      <c r="E907" s="6">
        <f ca="1">IF(LEN(C904)&gt;0,   IF(ROW(E907)-ROW(C904)-1&lt;=$L$1/2,INDIRECT(CONCATENATE("MatchOrdering!A",CHAR(96+C904-26),($L$1 + 1) - (ROW(E907)-ROW(C904)-1) + 3)),""),"")</f>
        <v>8</v>
      </c>
      <c r="F907" s="60">
        <f t="shared" ref="F907:F920" ca="1" si="156">ROUNDDOWN(RANDBETWEEN(0,6),0)</f>
        <v>5</v>
      </c>
      <c r="G907" s="61">
        <f t="shared" ca="1" si="155"/>
        <v>5</v>
      </c>
      <c r="H907" s="49" t="str">
        <f t="shared" ref="H907:H920" ca="1" si="157">IF(OR(B907 = "BYESLOT",D907 = "BYESLOT"),"BYE", IF(AND(LEN(F907)&gt;0,LEN(G907)&gt;0),IF(F907=G907,"*TIE*",IF(F907&gt;G907,B907,D907)),""))</f>
        <v>*TIE*</v>
      </c>
    </row>
    <row r="908" spans="2:8" x14ac:dyDescent="0.25">
      <c r="B908" s="49" t="str">
        <f ca="1">IF(LEN(C904)&gt;0,   IF(ROW(B908)-ROW(C904)-1&lt;=$L$1/2,INDIRECT(CONCATENATE("Teams!F",CELL("contents",INDEX(MatchOrdering!$A$4:$CD$33,ROW(B908)-ROW(C904)-1,MATCH(C904,MatchOrdering!$A$3:$CD$3,0))))),""),"")</f>
        <v>MIN</v>
      </c>
      <c r="C908" s="53" t="str">
        <f ca="1">IF(LEN(C904)&gt;0,   IF(LEN(B908) &gt;0,CONCATENATE(B908," vs ",D908),""),"")</f>
        <v>MIN vs VAN</v>
      </c>
      <c r="D908" s="49" t="str">
        <f ca="1">IF(LEN(C904)&gt;0,   IF(ROW(D908)-ROW(C904)-1&lt;=$L$1/2,INDIRECT(CONCATENATE("Teams!F",E908)),""),"")</f>
        <v>VAN</v>
      </c>
      <c r="E908" s="6">
        <f ca="1">IF(LEN(C904)&gt;0,   IF(ROW(E908)-ROW(C904)-1&lt;=$L$1/2,INDIRECT(CONCATENATE("MatchOrdering!A",CHAR(96+C904-26),($L$1 + 1) - (ROW(E908)-ROW(C904)-1) + 3)),""),"")</f>
        <v>7</v>
      </c>
      <c r="F908" s="60">
        <f t="shared" ca="1" si="156"/>
        <v>0</v>
      </c>
      <c r="G908" s="61">
        <f t="shared" ca="1" si="155"/>
        <v>6</v>
      </c>
      <c r="H908" s="49" t="str">
        <f t="shared" ca="1" si="157"/>
        <v>VAN</v>
      </c>
    </row>
    <row r="909" spans="2:8" x14ac:dyDescent="0.25">
      <c r="B909" s="49" t="str">
        <f ca="1">IF(LEN(C904)&gt;0,   IF(ROW(B909)-ROW(C904)-1&lt;=$L$1/2,INDIRECT(CONCATENATE("Teams!F",CELL("contents",INDEX(MatchOrdering!$A$4:$CD$33,ROW(B909)-ROW(C904)-1,MATCH(C904,MatchOrdering!$A$3:$CD$3,0))))),""),"")</f>
        <v>NAS</v>
      </c>
      <c r="C909" s="53" t="str">
        <f ca="1">IF(LEN(C904)&gt;0,   IF(LEN(B909) &gt;0,CONCATENATE(B909," vs ",D909),""),"")</f>
        <v>NAS vs SJS</v>
      </c>
      <c r="D909" s="49" t="str">
        <f ca="1">IF(LEN(C904)&gt;0,   IF(ROW(D909)-ROW(C904)-1&lt;=$L$1/2,INDIRECT(CONCATENATE("Teams!F",E909)),""),"")</f>
        <v>SJS</v>
      </c>
      <c r="E909" s="6">
        <f ca="1">IF(LEN(C904)&gt;0,   IF(ROW(E909)-ROW(C904)-1&lt;=$L$1/2,INDIRECT(CONCATENATE("MatchOrdering!A",CHAR(96+C904-26),($L$1 + 1) - (ROW(E909)-ROW(C904)-1) + 3)),""),"")</f>
        <v>6</v>
      </c>
      <c r="F909" s="60">
        <f t="shared" ca="1" si="156"/>
        <v>6</v>
      </c>
      <c r="G909" s="61">
        <f t="shared" ca="1" si="155"/>
        <v>2</v>
      </c>
      <c r="H909" s="49" t="str">
        <f t="shared" ca="1" si="157"/>
        <v>NAS</v>
      </c>
    </row>
    <row r="910" spans="2:8" x14ac:dyDescent="0.25">
      <c r="B910" s="49" t="str">
        <f ca="1">IF(LEN(C904)&gt;0,   IF(ROW(B910)-ROW(C904)-1&lt;=$L$1/2,INDIRECT(CONCATENATE("Teams!F",CELL("contents",INDEX(MatchOrdering!$A$4:$CD$33,ROW(B910)-ROW(C904)-1,MATCH(C904,MatchOrdering!$A$3:$CD$3,0))))),""),"")</f>
        <v>STL</v>
      </c>
      <c r="C910" s="53" t="str">
        <f ca="1">IF(LEN(C904)&gt;0,   IF(LEN(B910) &gt;0,CONCATENATE(B910," vs ",D910),""),"")</f>
        <v>STL vs ARI</v>
      </c>
      <c r="D910" s="49" t="str">
        <f ca="1">IF(LEN(C904)&gt;0,   IF(ROW(D910)-ROW(C904)-1&lt;=$L$1/2,INDIRECT(CONCATENATE("Teams!F",E910)),""),"")</f>
        <v>ARI</v>
      </c>
      <c r="E910" s="6">
        <f ca="1">IF(LEN(C904)&gt;0,   IF(ROW(E910)-ROW(C904)-1&lt;=$L$1/2,INDIRECT(CONCATENATE("MatchOrdering!A",CHAR(96+C904-26),($L$1 + 1) - (ROW(E910)-ROW(C904)-1) + 3)),""),"")</f>
        <v>5</v>
      </c>
      <c r="F910" s="60">
        <f t="shared" ca="1" si="156"/>
        <v>0</v>
      </c>
      <c r="G910" s="61">
        <f t="shared" ca="1" si="155"/>
        <v>3</v>
      </c>
      <c r="H910" s="49" t="str">
        <f t="shared" ca="1" si="157"/>
        <v>ARI</v>
      </c>
    </row>
    <row r="911" spans="2:8" x14ac:dyDescent="0.25">
      <c r="B911" s="49" t="str">
        <f ca="1">IF(LEN(C904)&gt;0,   IF(ROW(B911)-ROW(C904)-1&lt;=$L$1/2,INDIRECT(CONCATENATE("Teams!F",CELL("contents",INDEX(MatchOrdering!$A$4:$CD$33,ROW(B911)-ROW(C904)-1,MATCH(C904,MatchOrdering!$A$3:$CD$3,0))))),""),"")</f>
        <v>WIN</v>
      </c>
      <c r="C911" s="53" t="str">
        <f ca="1">IF(LEN(C904)&gt;0,   IF(LEN(B911) &gt;0,CONCATENATE(B911," vs ",D911),""),"")</f>
        <v>WIN vs LAK</v>
      </c>
      <c r="D911" s="49" t="str">
        <f ca="1">IF(LEN(C904)&gt;0,   IF(ROW(D911)-ROW(C904)-1&lt;=$L$1/2,INDIRECT(CONCATENATE("Teams!F",E911)),""),"")</f>
        <v>LAK</v>
      </c>
      <c r="E911" s="6">
        <f ca="1">IF(LEN(C904)&gt;0,   IF(ROW(E911)-ROW(C904)-1&lt;=$L$1/2,INDIRECT(CONCATENATE("MatchOrdering!A",CHAR(96+C904-26),($L$1 + 1) - (ROW(E911)-ROW(C904)-1) + 3)),""),"")</f>
        <v>4</v>
      </c>
      <c r="F911" s="60">
        <f t="shared" ca="1" si="156"/>
        <v>4</v>
      </c>
      <c r="G911" s="61">
        <f t="shared" ca="1" si="155"/>
        <v>1</v>
      </c>
      <c r="H911" s="49" t="str">
        <f t="shared" ca="1" si="157"/>
        <v>WIN</v>
      </c>
    </row>
    <row r="912" spans="2:8" x14ac:dyDescent="0.25">
      <c r="B912" s="49" t="str">
        <f ca="1">IF(LEN(C904)&gt;0,   IF(ROW(B912)-ROW(C904)-1&lt;=$L$1/2,INDIRECT(CONCATENATE("Teams!F",CELL("contents",INDEX(MatchOrdering!$A$4:$CD$33,ROW(B912)-ROW(C904)-1,MATCH(C904,MatchOrdering!$A$3:$CD$3,0))))),""),"")</f>
        <v>BOS</v>
      </c>
      <c r="C912" s="53" t="str">
        <f ca="1">IF(LEN(C904)&gt;0,   IF(LEN(B912) &gt;0,CONCATENATE(B912," vs ",D912),""),"")</f>
        <v>BOS vs EDM</v>
      </c>
      <c r="D912" s="49" t="str">
        <f ca="1">IF(LEN(C904)&gt;0,   IF(ROW(D912)-ROW(C904)-1&lt;=$L$1/2,INDIRECT(CONCATENATE("Teams!F",E912)),""),"")</f>
        <v>EDM</v>
      </c>
      <c r="E912" s="6">
        <f ca="1">IF(LEN(C904)&gt;0,   IF(ROW(E912)-ROW(C904)-1&lt;=$L$1/2,INDIRECT(CONCATENATE("MatchOrdering!A",CHAR(96+C904-26),($L$1 + 1) - (ROW(E912)-ROW(C904)-1) + 3)),""),"")</f>
        <v>3</v>
      </c>
      <c r="F912" s="60">
        <f t="shared" ca="1" si="156"/>
        <v>1</v>
      </c>
      <c r="G912" s="61">
        <f t="shared" ca="1" si="155"/>
        <v>1</v>
      </c>
      <c r="H912" s="49" t="str">
        <f t="shared" ca="1" si="157"/>
        <v>*TIE*</v>
      </c>
    </row>
    <row r="913" spans="2:8" x14ac:dyDescent="0.25">
      <c r="B913" s="49" t="str">
        <f ca="1">IF(LEN(C904)&gt;0,   IF(ROW(B913)-ROW(C904)-1&lt;=$L$1/2,INDIRECT(CONCATENATE("Teams!F",CELL("contents",INDEX(MatchOrdering!$A$4:$CD$33,ROW(B913)-ROW(C904)-1,MATCH(C904,MatchOrdering!$A$3:$CD$3,0))))),""),"")</f>
        <v>BUF</v>
      </c>
      <c r="C913" s="53" t="str">
        <f ca="1">IF(LEN(C904)&gt;0,   IF(LEN(B913) &gt;0,CONCATENATE(B913," vs ",D913),""),"")</f>
        <v>BUF vs CGY</v>
      </c>
      <c r="D913" s="49" t="str">
        <f ca="1">IF(LEN(C904)&gt;0,   IF(ROW(D913)-ROW(C904)-1&lt;=$L$1/2,INDIRECT(CONCATENATE("Teams!F",E913)),""),"")</f>
        <v>CGY</v>
      </c>
      <c r="E913" s="6">
        <f ca="1">IF(LEN(C904)&gt;0,   IF(ROW(E913)-ROW(C904)-1&lt;=$L$1/2,INDIRECT(CONCATENATE("MatchOrdering!A",CHAR(96+C904-26),($L$1 + 1) - (ROW(E913)-ROW(C904)-1) + 3)),""),"")</f>
        <v>2</v>
      </c>
      <c r="F913" s="60">
        <f t="shared" ca="1" si="156"/>
        <v>2</v>
      </c>
      <c r="G913" s="61">
        <f t="shared" ca="1" si="155"/>
        <v>6</v>
      </c>
      <c r="H913" s="49" t="str">
        <f t="shared" ca="1" si="157"/>
        <v>CGY</v>
      </c>
    </row>
    <row r="914" spans="2:8" x14ac:dyDescent="0.25">
      <c r="B914" s="49" t="str">
        <f ca="1">IF(LEN(C904)&gt;0,   IF(ROW(B914)-ROW(C904)-1&lt;=$L$1/2,INDIRECT(CONCATENATE("Teams!F",CELL("contents",INDEX(MatchOrdering!$A$4:$CD$33,ROW(B914)-ROW(C904)-1,MATCH(C904,MatchOrdering!$A$3:$CD$3,0))))),""),"")</f>
        <v>DET</v>
      </c>
      <c r="C914" s="53" t="str">
        <f ca="1">IF(LEN(C904)&gt;0,   IF(LEN(B914) &gt;0,CONCATENATE(B914," vs ",D914),""),"")</f>
        <v>DET vs WAS</v>
      </c>
      <c r="D914" s="49" t="str">
        <f ca="1">IF(LEN(C904)&gt;0,   IF(ROW(D914)-ROW(C904)-1&lt;=$L$1/2,INDIRECT(CONCATENATE("Teams!F",E914)),""),"")</f>
        <v>WAS</v>
      </c>
      <c r="E914" s="6">
        <f ca="1">IF(LEN(C904)&gt;0,   IF(ROW(E914)-ROW(C904)-1&lt;=$L$1/2,INDIRECT(CONCATENATE("MatchOrdering!A",CHAR(96+C904-26),($L$1 + 1) - (ROW(E914)-ROW(C904)-1) + 3)),""),"")</f>
        <v>30</v>
      </c>
      <c r="F914" s="60">
        <f t="shared" ca="1" si="156"/>
        <v>1</v>
      </c>
      <c r="G914" s="61">
        <f t="shared" ca="1" si="155"/>
        <v>0</v>
      </c>
      <c r="H914" s="49" t="str">
        <f t="shared" ca="1" si="157"/>
        <v>DET</v>
      </c>
    </row>
    <row r="915" spans="2:8" x14ac:dyDescent="0.25">
      <c r="B915" s="49" t="str">
        <f ca="1">IF(LEN(C904)&gt;0,   IF(ROW(B915)-ROW(C904)-1&lt;=$L$1/2,INDIRECT(CONCATENATE("Teams!F",CELL("contents",INDEX(MatchOrdering!$A$4:$CD$33,ROW(B915)-ROW(C904)-1,MATCH(C904,MatchOrdering!$A$3:$CD$3,0))))),""),"")</f>
        <v>FLA</v>
      </c>
      <c r="C915" s="53" t="str">
        <f ca="1">IF(LEN(C904)&gt;0,   IF(LEN(B915) &gt;0,CONCATENATE(B915," vs ",D915),""),"")</f>
        <v>FLA vs PIT</v>
      </c>
      <c r="D915" s="49" t="str">
        <f ca="1">IF(LEN(C904)&gt;0,   IF(ROW(D915)-ROW(C904)-1&lt;=$L$1/2,INDIRECT(CONCATENATE("Teams!F",E915)),""),"")</f>
        <v>PIT</v>
      </c>
      <c r="E915" s="6">
        <f ca="1">IF(LEN(C904)&gt;0,   IF(ROW(E915)-ROW(C904)-1&lt;=$L$1/2,INDIRECT(CONCATENATE("MatchOrdering!A",CHAR(96+C904-26),($L$1 + 1) - (ROW(E915)-ROW(C904)-1) + 3)),""),"")</f>
        <v>29</v>
      </c>
      <c r="F915" s="60">
        <f t="shared" ca="1" si="156"/>
        <v>1</v>
      </c>
      <c r="G915" s="61">
        <f t="shared" ca="1" si="155"/>
        <v>2</v>
      </c>
      <c r="H915" s="49" t="str">
        <f t="shared" ca="1" si="157"/>
        <v>PIT</v>
      </c>
    </row>
    <row r="916" spans="2:8" x14ac:dyDescent="0.25">
      <c r="B916" s="49" t="str">
        <f ca="1">IF(LEN(C904)&gt;0,   IF(ROW(B916)-ROW(C904)-1&lt;=$L$1/2,INDIRECT(CONCATENATE("Teams!F",CELL("contents",INDEX(MatchOrdering!$A$4:$CD$33,ROW(B916)-ROW(C904)-1,MATCH(C904,MatchOrdering!$A$3:$CD$3,0))))),""),"")</f>
        <v>MON</v>
      </c>
      <c r="C916" s="53" t="str">
        <f ca="1">IF(LEN(C904)&gt;0,   IF(LEN(B916) &gt;0,CONCATENATE(B916," vs ",D916),""),"")</f>
        <v>MON vs PHI</v>
      </c>
      <c r="D916" s="49" t="str">
        <f ca="1">IF(LEN(C904)&gt;0,   IF(ROW(D916)-ROW(C904)-1&lt;=$L$1/2,INDIRECT(CONCATENATE("Teams!F",E916)),""),"")</f>
        <v>PHI</v>
      </c>
      <c r="E916" s="6">
        <f ca="1">IF(LEN(C904)&gt;0,   IF(ROW(E916)-ROW(C904)-1&lt;=$L$1/2,INDIRECT(CONCATENATE("MatchOrdering!A",CHAR(96+C904-26),($L$1 + 1) - (ROW(E916)-ROW(C904)-1) + 3)),""),"")</f>
        <v>28</v>
      </c>
      <c r="F916" s="60">
        <f t="shared" ca="1" si="156"/>
        <v>0</v>
      </c>
      <c r="G916" s="61">
        <f t="shared" ca="1" si="155"/>
        <v>0</v>
      </c>
      <c r="H916" s="49" t="str">
        <f t="shared" ca="1" si="157"/>
        <v>*TIE*</v>
      </c>
    </row>
    <row r="917" spans="2:8" x14ac:dyDescent="0.25">
      <c r="B917" s="49" t="str">
        <f ca="1">IF(LEN(C904)&gt;0,   IF(ROW(B917)-ROW(C904)-1&lt;=$L$1/2,INDIRECT(CONCATENATE("Teams!F",CELL("contents",INDEX(MatchOrdering!$A$4:$CD$33,ROW(B917)-ROW(C904)-1,MATCH(C904,MatchOrdering!$A$3:$CD$3,0))))),""),"")</f>
        <v>OTT</v>
      </c>
      <c r="C917" s="53" t="str">
        <f ca="1">IF(LEN(C904)&gt;0,   IF(LEN(B917) &gt;0,CONCATENATE(B917," vs ",D917),""),"")</f>
        <v>OTT vs NYR</v>
      </c>
      <c r="D917" s="49" t="str">
        <f ca="1">IF(LEN(C904)&gt;0,   IF(ROW(D917)-ROW(C904)-1&lt;=$L$1/2,INDIRECT(CONCATENATE("Teams!F",E917)),""),"")</f>
        <v>NYR</v>
      </c>
      <c r="E917" s="6">
        <f ca="1">IF(LEN(C904)&gt;0,   IF(ROW(E917)-ROW(C904)-1&lt;=$L$1/2,INDIRECT(CONCATENATE("MatchOrdering!A",CHAR(96+C904-26),($L$1 + 1) - (ROW(E917)-ROW(C904)-1) + 3)),""),"")</f>
        <v>27</v>
      </c>
      <c r="F917" s="60">
        <f t="shared" ca="1" si="156"/>
        <v>3</v>
      </c>
      <c r="G917" s="61">
        <f t="shared" ca="1" si="155"/>
        <v>3</v>
      </c>
      <c r="H917" s="49" t="str">
        <f t="shared" ca="1" si="157"/>
        <v>*TIE*</v>
      </c>
    </row>
    <row r="918" spans="2:8" x14ac:dyDescent="0.25">
      <c r="B918" s="49" t="str">
        <f ca="1">IF(LEN(C904)&gt;0,   IF(ROW(B918)-ROW(C904)-1&lt;=$L$1/2,INDIRECT(CONCATENATE("Teams!F",CELL("contents",INDEX(MatchOrdering!$A$4:$CD$33,ROW(B918)-ROW(C904)-1,MATCH(C904,MatchOrdering!$A$3:$CD$3,0))))),""),"")</f>
        <v>TB</v>
      </c>
      <c r="C918" s="53" t="str">
        <f ca="1">IF(LEN(C904)&gt;0,   IF(LEN(B918) &gt;0,CONCATENATE(B918," vs ",D918),""),"")</f>
        <v>TB vs NYI</v>
      </c>
      <c r="D918" s="49" t="str">
        <f ca="1">IF(LEN(C904)&gt;0,   IF(ROW(D918)-ROW(C904)-1&lt;=$L$1/2,INDIRECT(CONCATENATE("Teams!F",E918)),""),"")</f>
        <v>NYI</v>
      </c>
      <c r="E918" s="6">
        <f ca="1">IF(LEN(C904)&gt;0,   IF(ROW(E918)-ROW(C904)-1&lt;=$L$1/2,INDIRECT(CONCATENATE("MatchOrdering!A",CHAR(96+C904-26),($L$1 + 1) - (ROW(E918)-ROW(C904)-1) + 3)),""),"")</f>
        <v>26</v>
      </c>
      <c r="F918" s="60">
        <f t="shared" ca="1" si="156"/>
        <v>3</v>
      </c>
      <c r="G918" s="61">
        <f t="shared" ca="1" si="155"/>
        <v>2</v>
      </c>
      <c r="H918" s="49" t="str">
        <f t="shared" ca="1" si="157"/>
        <v>TB</v>
      </c>
    </row>
    <row r="919" spans="2:8" x14ac:dyDescent="0.25">
      <c r="B919" s="49" t="str">
        <f ca="1">IF(LEN(C904)&gt;0,   IF(ROW(B919)-ROW(C904)-1&lt;=$L$1/2,INDIRECT(CONCATENATE("Teams!F",CELL("contents",INDEX(MatchOrdering!$A$4:$CD$33,ROW(B919)-ROW(C904)-1,MATCH(C904,MatchOrdering!$A$3:$CD$3,0))))),""),"")</f>
        <v>TOR</v>
      </c>
      <c r="C919" s="53" t="str">
        <f ca="1">IF(LEN(C904)&gt;0,   IF(LEN(B919) &gt;0,CONCATENATE(B919," vs ",D919),""),"")</f>
        <v>TOR vs NJD</v>
      </c>
      <c r="D919" s="49" t="str">
        <f ca="1">IF(LEN(C904)&gt;0,   IF(ROW(D919)-ROW(C904)-1&lt;=$L$1/2,INDIRECT(CONCATENATE("Teams!F",E919)),""),"")</f>
        <v>NJD</v>
      </c>
      <c r="E919" s="6">
        <f ca="1">IF(LEN(C904)&gt;0,   IF(ROW(E919)-ROW(C904)-1&lt;=$L$1/2,INDIRECT(CONCATENATE("MatchOrdering!A",CHAR(96+C904-26),($L$1 + 1) - (ROW(E919)-ROW(C904)-1) + 3)),""),"")</f>
        <v>25</v>
      </c>
      <c r="F919" s="60">
        <f t="shared" ca="1" si="156"/>
        <v>5</v>
      </c>
      <c r="G919" s="61">
        <f t="shared" ca="1" si="155"/>
        <v>2</v>
      </c>
      <c r="H919" s="49" t="str">
        <f t="shared" ca="1" si="157"/>
        <v>TOR</v>
      </c>
    </row>
    <row r="920" spans="2:8" ht="15.75" thickBot="1" x14ac:dyDescent="0.3">
      <c r="B920" s="49" t="str">
        <f ca="1">IF(LEN(C904)&gt;0,   IF(ROW(B920)-ROW(C904)-1&lt;=$L$1/2,INDIRECT(CONCATENATE("Teams!F",CELL("contents",INDEX(MatchOrdering!$A$4:$CD$33,ROW(B920)-ROW(C904)-1,MATCH(C904,MatchOrdering!$A$3:$CD$3,0))))),""),"")</f>
        <v>CAR</v>
      </c>
      <c r="C920" s="53" t="str">
        <f ca="1">IF(LEN(C904)&gt;0,   IF(LEN(B920) &gt;0,CONCATENATE(B920," vs ",D920),""),"")</f>
        <v>CAR vs CBJ</v>
      </c>
      <c r="D920" s="49" t="str">
        <f ca="1">IF(LEN(C904)&gt;0,   IF(ROW(D920)-ROW(C904)-1&lt;=$L$1/2,INDIRECT(CONCATENATE("Teams!F",E920)),""),"")</f>
        <v>CBJ</v>
      </c>
      <c r="E920" s="6">
        <f ca="1">IF(LEN(C904)&gt;0,   IF(ROW(E920)-ROW(C904)-1&lt;=$L$1/2,INDIRECT(CONCATENATE("MatchOrdering!A",CHAR(96+C904-26),($L$1 + 1) - (ROW(E920)-ROW(C904)-1) + 3)),""),"")</f>
        <v>24</v>
      </c>
      <c r="F920" s="62">
        <f t="shared" ca="1" si="156"/>
        <v>0</v>
      </c>
      <c r="G920" s="63">
        <f t="shared" ca="1" si="155"/>
        <v>5</v>
      </c>
      <c r="H920" s="49" t="str">
        <f t="shared" ca="1" si="157"/>
        <v>CBJ</v>
      </c>
    </row>
    <row r="922" spans="2:8" ht="18.75" x14ac:dyDescent="0.3">
      <c r="C922" s="51">
        <f>IF(LEN(C904)&lt;1,"",IF(C904+1 &lt; $L$2,C904+1,""))</f>
        <v>52</v>
      </c>
      <c r="D922" s="50"/>
      <c r="E922" s="50"/>
      <c r="F922" s="65" t="str">
        <f>IF(LEN(C922)&gt;0,"Scores","")</f>
        <v>Scores</v>
      </c>
      <c r="G922" s="65"/>
      <c r="H922" s="6"/>
    </row>
    <row r="923" spans="2:8" ht="16.5" thickBot="1" x14ac:dyDescent="0.3">
      <c r="B923" s="48" t="str">
        <f>IF(LEN(C922)&gt;0,"-","")</f>
        <v>-</v>
      </c>
      <c r="C923" s="52" t="str">
        <f>IF(LEN(C922)&gt;0,"Away          -          Home","")</f>
        <v>Away          -          Home</v>
      </c>
      <c r="D923" s="48" t="str">
        <f>IF(LEN(C922)&gt;0,"-","")</f>
        <v>-</v>
      </c>
      <c r="E923" s="6" t="str">
        <f>IF(LEN(C922)&gt;0,"-","")</f>
        <v>-</v>
      </c>
      <c r="F923" s="48" t="str">
        <f>IF(LEN(F922)&gt;0,"H","")</f>
        <v>H</v>
      </c>
      <c r="G923" s="48" t="str">
        <f>IF(LEN(F922)&gt;0,"A","")</f>
        <v>A</v>
      </c>
      <c r="H923" s="49" t="s">
        <v>267</v>
      </c>
    </row>
    <row r="924" spans="2:8" x14ac:dyDescent="0.25">
      <c r="B924" s="49" t="str">
        <f ca="1">IF(LEN(C922)&gt;0,   IF(ROW(B924)-ROW(C922)-1&lt;=$L$1/2,INDIRECT(CONCATENATE("Teams!F",CELL("contents",INDEX(MatchOrdering!$A$4:$CD$33,ROW(B924)-ROW(C922)-1,MATCH(C922,MatchOrdering!$A$3:$CD$3,0))))),""),"")</f>
        <v>ANA</v>
      </c>
      <c r="C924" s="53" t="str">
        <f ca="1">IF(LEN(C922)&gt;0,   IF(LEN(B924) &gt;0,CONCATENATE(B924," vs ",D924),""),"")</f>
        <v>ANA vs CHI</v>
      </c>
      <c r="D924" s="49" t="str">
        <f ca="1">IF(LEN(C922)&gt;0,   IF(ROW(D924)-ROW(C922)-1&lt;=$L$1/2,INDIRECT(CONCATENATE("Teams!F",E924)),""),"")</f>
        <v>CHI</v>
      </c>
      <c r="E924" s="6">
        <f ca="1">IF(LEN(C922)&gt;0,   IF(ROW(E924)-ROW(C922)-1&lt;=$L$1/2,INDIRECT(CONCATENATE("MatchOrdering!A",CHAR(96+C922-26),($L$1 + 1) - (ROW(E924)-ROW(C922)-1) + 3)),""),"")</f>
        <v>8</v>
      </c>
      <c r="F924" s="58">
        <f ca="1">ROUNDDOWN(RANDBETWEEN(0,6),0)</f>
        <v>6</v>
      </c>
      <c r="G924" s="59">
        <f t="shared" ref="G924:G938" ca="1" si="158">ROUNDDOWN(RANDBETWEEN(0,6),0)</f>
        <v>3</v>
      </c>
      <c r="H924" s="49" t="str">
        <f ca="1">IF(OR(B924 = "BYESLOT",D924 = "BYESLOT"),"BYE", IF(AND(LEN(F924)&gt;0,LEN(G924)&gt;0),IF(F924=G924,"*TIE*",IF(F924&gt;G924,B924,D924)),""))</f>
        <v>ANA</v>
      </c>
    </row>
    <row r="925" spans="2:8" x14ac:dyDescent="0.25">
      <c r="B925" s="49" t="str">
        <f ca="1">IF(LEN(C922)&gt;0,   IF(ROW(B925)-ROW(C922)-1&lt;=$L$1/2,INDIRECT(CONCATENATE("Teams!F",CELL("contents",INDEX(MatchOrdering!$A$4:$CD$33,ROW(B925)-ROW(C922)-1,MATCH(C922,MatchOrdering!$A$3:$CD$3,0))))),""),"")</f>
        <v>COL</v>
      </c>
      <c r="C925" s="53" t="str">
        <f ca="1">IF(LEN(C922)&gt;0,   IF(LEN(B925) &gt;0,CONCATENATE(B925," vs ",D925),""),"")</f>
        <v>COL vs VAN</v>
      </c>
      <c r="D925" s="49" t="str">
        <f ca="1">IF(LEN(C922)&gt;0,   IF(ROW(D925)-ROW(C922)-1&lt;=$L$1/2,INDIRECT(CONCATENATE("Teams!F",E925)),""),"")</f>
        <v>VAN</v>
      </c>
      <c r="E925" s="6">
        <f ca="1">IF(LEN(C922)&gt;0,   IF(ROW(E925)-ROW(C922)-1&lt;=$L$1/2,INDIRECT(CONCATENATE("MatchOrdering!A",CHAR(96+C922-26),($L$1 + 1) - (ROW(E925)-ROW(C922)-1) + 3)),""),"")</f>
        <v>7</v>
      </c>
      <c r="F925" s="60">
        <f t="shared" ref="F925:F938" ca="1" si="159">ROUNDDOWN(RANDBETWEEN(0,6),0)</f>
        <v>1</v>
      </c>
      <c r="G925" s="61">
        <f t="shared" ca="1" si="158"/>
        <v>5</v>
      </c>
      <c r="H925" s="49" t="str">
        <f t="shared" ref="H925:H938" ca="1" si="160">IF(OR(B925 = "BYESLOT",D925 = "BYESLOT"),"BYE", IF(AND(LEN(F925)&gt;0,LEN(G925)&gt;0),IF(F925=G925,"*TIE*",IF(F925&gt;G925,B925,D925)),""))</f>
        <v>VAN</v>
      </c>
    </row>
    <row r="926" spans="2:8" x14ac:dyDescent="0.25">
      <c r="B926" s="49" t="str">
        <f ca="1">IF(LEN(C922)&gt;0,   IF(ROW(B926)-ROW(C922)-1&lt;=$L$1/2,INDIRECT(CONCATENATE("Teams!F",CELL("contents",INDEX(MatchOrdering!$A$4:$CD$33,ROW(B926)-ROW(C922)-1,MATCH(C922,MatchOrdering!$A$3:$CD$3,0))))),""),"")</f>
        <v>DAL</v>
      </c>
      <c r="C926" s="53" t="str">
        <f ca="1">IF(LEN(C922)&gt;0,   IF(LEN(B926) &gt;0,CONCATENATE(B926," vs ",D926),""),"")</f>
        <v>DAL vs SJS</v>
      </c>
      <c r="D926" s="49" t="str">
        <f ca="1">IF(LEN(C922)&gt;0,   IF(ROW(D926)-ROW(C922)-1&lt;=$L$1/2,INDIRECT(CONCATENATE("Teams!F",E926)),""),"")</f>
        <v>SJS</v>
      </c>
      <c r="E926" s="6">
        <f ca="1">IF(LEN(C922)&gt;0,   IF(ROW(E926)-ROW(C922)-1&lt;=$L$1/2,INDIRECT(CONCATENATE("MatchOrdering!A",CHAR(96+C922-26),($L$1 + 1) - (ROW(E926)-ROW(C922)-1) + 3)),""),"")</f>
        <v>6</v>
      </c>
      <c r="F926" s="60">
        <f t="shared" ca="1" si="159"/>
        <v>5</v>
      </c>
      <c r="G926" s="61">
        <f t="shared" ca="1" si="158"/>
        <v>3</v>
      </c>
      <c r="H926" s="49" t="str">
        <f t="shared" ca="1" si="160"/>
        <v>DAL</v>
      </c>
    </row>
    <row r="927" spans="2:8" x14ac:dyDescent="0.25">
      <c r="B927" s="49" t="str">
        <f ca="1">IF(LEN(C922)&gt;0,   IF(ROW(B927)-ROW(C922)-1&lt;=$L$1/2,INDIRECT(CONCATENATE("Teams!F",CELL("contents",INDEX(MatchOrdering!$A$4:$CD$33,ROW(B927)-ROW(C922)-1,MATCH(C922,MatchOrdering!$A$3:$CD$3,0))))),""),"")</f>
        <v>MIN</v>
      </c>
      <c r="C927" s="53" t="str">
        <f ca="1">IF(LEN(C922)&gt;0,   IF(LEN(B927) &gt;0,CONCATENATE(B927," vs ",D927),""),"")</f>
        <v>MIN vs ARI</v>
      </c>
      <c r="D927" s="49" t="str">
        <f ca="1">IF(LEN(C922)&gt;0,   IF(ROW(D927)-ROW(C922)-1&lt;=$L$1/2,INDIRECT(CONCATENATE("Teams!F",E927)),""),"")</f>
        <v>ARI</v>
      </c>
      <c r="E927" s="6">
        <f ca="1">IF(LEN(C922)&gt;0,   IF(ROW(E927)-ROW(C922)-1&lt;=$L$1/2,INDIRECT(CONCATENATE("MatchOrdering!A",CHAR(96+C922-26),($L$1 + 1) - (ROW(E927)-ROW(C922)-1) + 3)),""),"")</f>
        <v>5</v>
      </c>
      <c r="F927" s="60">
        <f t="shared" ca="1" si="159"/>
        <v>2</v>
      </c>
      <c r="G927" s="61">
        <f t="shared" ca="1" si="158"/>
        <v>5</v>
      </c>
      <c r="H927" s="49" t="str">
        <f t="shared" ca="1" si="160"/>
        <v>ARI</v>
      </c>
    </row>
    <row r="928" spans="2:8" x14ac:dyDescent="0.25">
      <c r="B928" s="49" t="str">
        <f ca="1">IF(LEN(C922)&gt;0,   IF(ROW(B928)-ROW(C922)-1&lt;=$L$1/2,INDIRECT(CONCATENATE("Teams!F",CELL("contents",INDEX(MatchOrdering!$A$4:$CD$33,ROW(B928)-ROW(C922)-1,MATCH(C922,MatchOrdering!$A$3:$CD$3,0))))),""),"")</f>
        <v>NAS</v>
      </c>
      <c r="C928" s="53" t="str">
        <f ca="1">IF(LEN(C922)&gt;0,   IF(LEN(B928) &gt;0,CONCATENATE(B928," vs ",D928),""),"")</f>
        <v>NAS vs LAK</v>
      </c>
      <c r="D928" s="49" t="str">
        <f ca="1">IF(LEN(C922)&gt;0,   IF(ROW(D928)-ROW(C922)-1&lt;=$L$1/2,INDIRECT(CONCATENATE("Teams!F",E928)),""),"")</f>
        <v>LAK</v>
      </c>
      <c r="E928" s="6">
        <f ca="1">IF(LEN(C922)&gt;0,   IF(ROW(E928)-ROW(C922)-1&lt;=$L$1/2,INDIRECT(CONCATENATE("MatchOrdering!A",CHAR(96+C922-26),($L$1 + 1) - (ROW(E928)-ROW(C922)-1) + 3)),""),"")</f>
        <v>4</v>
      </c>
      <c r="F928" s="60">
        <f t="shared" ca="1" si="159"/>
        <v>6</v>
      </c>
      <c r="G928" s="61">
        <f t="shared" ca="1" si="158"/>
        <v>3</v>
      </c>
      <c r="H928" s="49" t="str">
        <f t="shared" ca="1" si="160"/>
        <v>NAS</v>
      </c>
    </row>
    <row r="929" spans="2:8" x14ac:dyDescent="0.25">
      <c r="B929" s="49" t="str">
        <f ca="1">IF(LEN(C922)&gt;0,   IF(ROW(B929)-ROW(C922)-1&lt;=$L$1/2,INDIRECT(CONCATENATE("Teams!F",CELL("contents",INDEX(MatchOrdering!$A$4:$CD$33,ROW(B929)-ROW(C922)-1,MATCH(C922,MatchOrdering!$A$3:$CD$3,0))))),""),"")</f>
        <v>STL</v>
      </c>
      <c r="C929" s="53" t="str">
        <f ca="1">IF(LEN(C922)&gt;0,   IF(LEN(B929) &gt;0,CONCATENATE(B929," vs ",D929),""),"")</f>
        <v>STL vs EDM</v>
      </c>
      <c r="D929" s="49" t="str">
        <f ca="1">IF(LEN(C922)&gt;0,   IF(ROW(D929)-ROW(C922)-1&lt;=$L$1/2,INDIRECT(CONCATENATE("Teams!F",E929)),""),"")</f>
        <v>EDM</v>
      </c>
      <c r="E929" s="6">
        <f ca="1">IF(LEN(C922)&gt;0,   IF(ROW(E929)-ROW(C922)-1&lt;=$L$1/2,INDIRECT(CONCATENATE("MatchOrdering!A",CHAR(96+C922-26),($L$1 + 1) - (ROW(E929)-ROW(C922)-1) + 3)),""),"")</f>
        <v>3</v>
      </c>
      <c r="F929" s="60">
        <f t="shared" ca="1" si="159"/>
        <v>4</v>
      </c>
      <c r="G929" s="61">
        <f t="shared" ca="1" si="158"/>
        <v>0</v>
      </c>
      <c r="H929" s="49" t="str">
        <f t="shared" ca="1" si="160"/>
        <v>STL</v>
      </c>
    </row>
    <row r="930" spans="2:8" x14ac:dyDescent="0.25">
      <c r="B930" s="49" t="str">
        <f ca="1">IF(LEN(C922)&gt;0,   IF(ROW(B930)-ROW(C922)-1&lt;=$L$1/2,INDIRECT(CONCATENATE("Teams!F",CELL("contents",INDEX(MatchOrdering!$A$4:$CD$33,ROW(B930)-ROW(C922)-1,MATCH(C922,MatchOrdering!$A$3:$CD$3,0))))),""),"")</f>
        <v>WIN</v>
      </c>
      <c r="C930" s="53" t="str">
        <f ca="1">IF(LEN(C922)&gt;0,   IF(LEN(B930) &gt;0,CONCATENATE(B930," vs ",D930),""),"")</f>
        <v>WIN vs CGY</v>
      </c>
      <c r="D930" s="49" t="str">
        <f ca="1">IF(LEN(C922)&gt;0,   IF(ROW(D930)-ROW(C922)-1&lt;=$L$1/2,INDIRECT(CONCATENATE("Teams!F",E930)),""),"")</f>
        <v>CGY</v>
      </c>
      <c r="E930" s="6">
        <f ca="1">IF(LEN(C922)&gt;0,   IF(ROW(E930)-ROW(C922)-1&lt;=$L$1/2,INDIRECT(CONCATENATE("MatchOrdering!A",CHAR(96+C922-26),($L$1 + 1) - (ROW(E930)-ROW(C922)-1) + 3)),""),"")</f>
        <v>2</v>
      </c>
      <c r="F930" s="60">
        <f t="shared" ca="1" si="159"/>
        <v>1</v>
      </c>
      <c r="G930" s="61">
        <f t="shared" ca="1" si="158"/>
        <v>2</v>
      </c>
      <c r="H930" s="49" t="str">
        <f t="shared" ca="1" si="160"/>
        <v>CGY</v>
      </c>
    </row>
    <row r="931" spans="2:8" x14ac:dyDescent="0.25">
      <c r="B931" s="49" t="str">
        <f ca="1">IF(LEN(C922)&gt;0,   IF(ROW(B931)-ROW(C922)-1&lt;=$L$1/2,INDIRECT(CONCATENATE("Teams!F",CELL("contents",INDEX(MatchOrdering!$A$4:$CD$33,ROW(B931)-ROW(C922)-1,MATCH(C922,MatchOrdering!$A$3:$CD$3,0))))),""),"")</f>
        <v>BOS</v>
      </c>
      <c r="C931" s="53" t="str">
        <f ca="1">IF(LEN(C922)&gt;0,   IF(LEN(B931) &gt;0,CONCATENATE(B931," vs ",D931),""),"")</f>
        <v>BOS vs WAS</v>
      </c>
      <c r="D931" s="49" t="str">
        <f ca="1">IF(LEN(C922)&gt;0,   IF(ROW(D931)-ROW(C922)-1&lt;=$L$1/2,INDIRECT(CONCATENATE("Teams!F",E931)),""),"")</f>
        <v>WAS</v>
      </c>
      <c r="E931" s="6">
        <f ca="1">IF(LEN(C922)&gt;0,   IF(ROW(E931)-ROW(C922)-1&lt;=$L$1/2,INDIRECT(CONCATENATE("MatchOrdering!A",CHAR(96+C922-26),($L$1 + 1) - (ROW(E931)-ROW(C922)-1) + 3)),""),"")</f>
        <v>30</v>
      </c>
      <c r="F931" s="60">
        <f t="shared" ca="1" si="159"/>
        <v>6</v>
      </c>
      <c r="G931" s="61">
        <f t="shared" ca="1" si="158"/>
        <v>2</v>
      </c>
      <c r="H931" s="49" t="str">
        <f t="shared" ca="1" si="160"/>
        <v>BOS</v>
      </c>
    </row>
    <row r="932" spans="2:8" x14ac:dyDescent="0.25">
      <c r="B932" s="49" t="str">
        <f ca="1">IF(LEN(C922)&gt;0,   IF(ROW(B932)-ROW(C922)-1&lt;=$L$1/2,INDIRECT(CONCATENATE("Teams!F",CELL("contents",INDEX(MatchOrdering!$A$4:$CD$33,ROW(B932)-ROW(C922)-1,MATCH(C922,MatchOrdering!$A$3:$CD$3,0))))),""),"")</f>
        <v>BUF</v>
      </c>
      <c r="C932" s="53" t="str">
        <f ca="1">IF(LEN(C922)&gt;0,   IF(LEN(B932) &gt;0,CONCATENATE(B932," vs ",D932),""),"")</f>
        <v>BUF vs PIT</v>
      </c>
      <c r="D932" s="49" t="str">
        <f ca="1">IF(LEN(C922)&gt;0,   IF(ROW(D932)-ROW(C922)-1&lt;=$L$1/2,INDIRECT(CONCATENATE("Teams!F",E932)),""),"")</f>
        <v>PIT</v>
      </c>
      <c r="E932" s="6">
        <f ca="1">IF(LEN(C922)&gt;0,   IF(ROW(E932)-ROW(C922)-1&lt;=$L$1/2,INDIRECT(CONCATENATE("MatchOrdering!A",CHAR(96+C922-26),($L$1 + 1) - (ROW(E932)-ROW(C922)-1) + 3)),""),"")</f>
        <v>29</v>
      </c>
      <c r="F932" s="60">
        <f t="shared" ca="1" si="159"/>
        <v>4</v>
      </c>
      <c r="G932" s="61">
        <f t="shared" ca="1" si="158"/>
        <v>2</v>
      </c>
      <c r="H932" s="49" t="str">
        <f t="shared" ca="1" si="160"/>
        <v>BUF</v>
      </c>
    </row>
    <row r="933" spans="2:8" x14ac:dyDescent="0.25">
      <c r="B933" s="49" t="str">
        <f ca="1">IF(LEN(C922)&gt;0,   IF(ROW(B933)-ROW(C922)-1&lt;=$L$1/2,INDIRECT(CONCATENATE("Teams!F",CELL("contents",INDEX(MatchOrdering!$A$4:$CD$33,ROW(B933)-ROW(C922)-1,MATCH(C922,MatchOrdering!$A$3:$CD$3,0))))),""),"")</f>
        <v>DET</v>
      </c>
      <c r="C933" s="53" t="str">
        <f ca="1">IF(LEN(C922)&gt;0,   IF(LEN(B933) &gt;0,CONCATENATE(B933," vs ",D933),""),"")</f>
        <v>DET vs PHI</v>
      </c>
      <c r="D933" s="49" t="str">
        <f ca="1">IF(LEN(C922)&gt;0,   IF(ROW(D933)-ROW(C922)-1&lt;=$L$1/2,INDIRECT(CONCATENATE("Teams!F",E933)),""),"")</f>
        <v>PHI</v>
      </c>
      <c r="E933" s="6">
        <f ca="1">IF(LEN(C922)&gt;0,   IF(ROW(E933)-ROW(C922)-1&lt;=$L$1/2,INDIRECT(CONCATENATE("MatchOrdering!A",CHAR(96+C922-26),($L$1 + 1) - (ROW(E933)-ROW(C922)-1) + 3)),""),"")</f>
        <v>28</v>
      </c>
      <c r="F933" s="60">
        <f t="shared" ca="1" si="159"/>
        <v>4</v>
      </c>
      <c r="G933" s="61">
        <f t="shared" ca="1" si="158"/>
        <v>3</v>
      </c>
      <c r="H933" s="49" t="str">
        <f t="shared" ca="1" si="160"/>
        <v>DET</v>
      </c>
    </row>
    <row r="934" spans="2:8" x14ac:dyDescent="0.25">
      <c r="B934" s="49" t="str">
        <f ca="1">IF(LEN(C922)&gt;0,   IF(ROW(B934)-ROW(C922)-1&lt;=$L$1/2,INDIRECT(CONCATENATE("Teams!F",CELL("contents",INDEX(MatchOrdering!$A$4:$CD$33,ROW(B934)-ROW(C922)-1,MATCH(C922,MatchOrdering!$A$3:$CD$3,0))))),""),"")</f>
        <v>FLA</v>
      </c>
      <c r="C934" s="53" t="str">
        <f ca="1">IF(LEN(C922)&gt;0,   IF(LEN(B934) &gt;0,CONCATENATE(B934," vs ",D934),""),"")</f>
        <v>FLA vs NYR</v>
      </c>
      <c r="D934" s="49" t="str">
        <f ca="1">IF(LEN(C922)&gt;0,   IF(ROW(D934)-ROW(C922)-1&lt;=$L$1/2,INDIRECT(CONCATENATE("Teams!F",E934)),""),"")</f>
        <v>NYR</v>
      </c>
      <c r="E934" s="6">
        <f ca="1">IF(LEN(C922)&gt;0,   IF(ROW(E934)-ROW(C922)-1&lt;=$L$1/2,INDIRECT(CONCATENATE("MatchOrdering!A",CHAR(96+C922-26),($L$1 + 1) - (ROW(E934)-ROW(C922)-1) + 3)),""),"")</f>
        <v>27</v>
      </c>
      <c r="F934" s="60">
        <f t="shared" ca="1" si="159"/>
        <v>4</v>
      </c>
      <c r="G934" s="61">
        <f t="shared" ca="1" si="158"/>
        <v>2</v>
      </c>
      <c r="H934" s="49" t="str">
        <f t="shared" ca="1" si="160"/>
        <v>FLA</v>
      </c>
    </row>
    <row r="935" spans="2:8" x14ac:dyDescent="0.25">
      <c r="B935" s="49" t="str">
        <f ca="1">IF(LEN(C922)&gt;0,   IF(ROW(B935)-ROW(C922)-1&lt;=$L$1/2,INDIRECT(CONCATENATE("Teams!F",CELL("contents",INDEX(MatchOrdering!$A$4:$CD$33,ROW(B935)-ROW(C922)-1,MATCH(C922,MatchOrdering!$A$3:$CD$3,0))))),""),"")</f>
        <v>MON</v>
      </c>
      <c r="C935" s="53" t="str">
        <f ca="1">IF(LEN(C922)&gt;0,   IF(LEN(B935) &gt;0,CONCATENATE(B935," vs ",D935),""),"")</f>
        <v>MON vs NYI</v>
      </c>
      <c r="D935" s="49" t="str">
        <f ca="1">IF(LEN(C922)&gt;0,   IF(ROW(D935)-ROW(C922)-1&lt;=$L$1/2,INDIRECT(CONCATENATE("Teams!F",E935)),""),"")</f>
        <v>NYI</v>
      </c>
      <c r="E935" s="6">
        <f ca="1">IF(LEN(C922)&gt;0,   IF(ROW(E935)-ROW(C922)-1&lt;=$L$1/2,INDIRECT(CONCATENATE("MatchOrdering!A",CHAR(96+C922-26),($L$1 + 1) - (ROW(E935)-ROW(C922)-1) + 3)),""),"")</f>
        <v>26</v>
      </c>
      <c r="F935" s="60">
        <f t="shared" ca="1" si="159"/>
        <v>4</v>
      </c>
      <c r="G935" s="61">
        <f t="shared" ca="1" si="158"/>
        <v>3</v>
      </c>
      <c r="H935" s="49" t="str">
        <f t="shared" ca="1" si="160"/>
        <v>MON</v>
      </c>
    </row>
    <row r="936" spans="2:8" x14ac:dyDescent="0.25">
      <c r="B936" s="49" t="str">
        <f ca="1">IF(LEN(C922)&gt;0,   IF(ROW(B936)-ROW(C922)-1&lt;=$L$1/2,INDIRECT(CONCATENATE("Teams!F",CELL("contents",INDEX(MatchOrdering!$A$4:$CD$33,ROW(B936)-ROW(C922)-1,MATCH(C922,MatchOrdering!$A$3:$CD$3,0))))),""),"")</f>
        <v>OTT</v>
      </c>
      <c r="C936" s="53" t="str">
        <f ca="1">IF(LEN(C922)&gt;0,   IF(LEN(B936) &gt;0,CONCATENATE(B936," vs ",D936),""),"")</f>
        <v>OTT vs NJD</v>
      </c>
      <c r="D936" s="49" t="str">
        <f ca="1">IF(LEN(C922)&gt;0,   IF(ROW(D936)-ROW(C922)-1&lt;=$L$1/2,INDIRECT(CONCATENATE("Teams!F",E936)),""),"")</f>
        <v>NJD</v>
      </c>
      <c r="E936" s="6">
        <f ca="1">IF(LEN(C922)&gt;0,   IF(ROW(E936)-ROW(C922)-1&lt;=$L$1/2,INDIRECT(CONCATENATE("MatchOrdering!A",CHAR(96+C922-26),($L$1 + 1) - (ROW(E936)-ROW(C922)-1) + 3)),""),"")</f>
        <v>25</v>
      </c>
      <c r="F936" s="60">
        <f t="shared" ca="1" si="159"/>
        <v>6</v>
      </c>
      <c r="G936" s="61">
        <f t="shared" ca="1" si="158"/>
        <v>4</v>
      </c>
      <c r="H936" s="49" t="str">
        <f t="shared" ca="1" si="160"/>
        <v>OTT</v>
      </c>
    </row>
    <row r="937" spans="2:8" x14ac:dyDescent="0.25">
      <c r="B937" s="49" t="str">
        <f ca="1">IF(LEN(C922)&gt;0,   IF(ROW(B937)-ROW(C922)-1&lt;=$L$1/2,INDIRECT(CONCATENATE("Teams!F",CELL("contents",INDEX(MatchOrdering!$A$4:$CD$33,ROW(B937)-ROW(C922)-1,MATCH(C922,MatchOrdering!$A$3:$CD$3,0))))),""),"")</f>
        <v>TB</v>
      </c>
      <c r="C937" s="53" t="str">
        <f ca="1">IF(LEN(C922)&gt;0,   IF(LEN(B937) &gt;0,CONCATENATE(B937," vs ",D937),""),"")</f>
        <v>TB vs CBJ</v>
      </c>
      <c r="D937" s="49" t="str">
        <f ca="1">IF(LEN(C922)&gt;0,   IF(ROW(D937)-ROW(C922)-1&lt;=$L$1/2,INDIRECT(CONCATENATE("Teams!F",E937)),""),"")</f>
        <v>CBJ</v>
      </c>
      <c r="E937" s="6">
        <f ca="1">IF(LEN(C922)&gt;0,   IF(ROW(E937)-ROW(C922)-1&lt;=$L$1/2,INDIRECT(CONCATENATE("MatchOrdering!A",CHAR(96+C922-26),($L$1 + 1) - (ROW(E937)-ROW(C922)-1) + 3)),""),"")</f>
        <v>24</v>
      </c>
      <c r="F937" s="60">
        <f t="shared" ca="1" si="159"/>
        <v>2</v>
      </c>
      <c r="G937" s="61">
        <f t="shared" ca="1" si="158"/>
        <v>0</v>
      </c>
      <c r="H937" s="49" t="str">
        <f t="shared" ca="1" si="160"/>
        <v>TB</v>
      </c>
    </row>
    <row r="938" spans="2:8" ht="15.75" thickBot="1" x14ac:dyDescent="0.3">
      <c r="B938" s="49" t="str">
        <f ca="1">IF(LEN(C922)&gt;0,   IF(ROW(B938)-ROW(C922)-1&lt;=$L$1/2,INDIRECT(CONCATENATE("Teams!F",CELL("contents",INDEX(MatchOrdering!$A$4:$CD$33,ROW(B938)-ROW(C922)-1,MATCH(C922,MatchOrdering!$A$3:$CD$3,0))))),""),"")</f>
        <v>TOR</v>
      </c>
      <c r="C938" s="53" t="str">
        <f ca="1">IF(LEN(C922)&gt;0,   IF(LEN(B938) &gt;0,CONCATENATE(B938," vs ",D938),""),"")</f>
        <v>TOR vs CAR</v>
      </c>
      <c r="D938" s="49" t="str">
        <f ca="1">IF(LEN(C922)&gt;0,   IF(ROW(D938)-ROW(C922)-1&lt;=$L$1/2,INDIRECT(CONCATENATE("Teams!F",E938)),""),"")</f>
        <v>CAR</v>
      </c>
      <c r="E938" s="6">
        <f ca="1">IF(LEN(C922)&gt;0,   IF(ROW(E938)-ROW(C922)-1&lt;=$L$1/2,INDIRECT(CONCATENATE("MatchOrdering!A",CHAR(96+C922-26),($L$1 + 1) - (ROW(E938)-ROW(C922)-1) + 3)),""),"")</f>
        <v>23</v>
      </c>
      <c r="F938" s="62">
        <f t="shared" ca="1" si="159"/>
        <v>0</v>
      </c>
      <c r="G938" s="63">
        <f t="shared" ca="1" si="158"/>
        <v>3</v>
      </c>
      <c r="H938" s="49" t="str">
        <f t="shared" ca="1" si="160"/>
        <v>CAR</v>
      </c>
    </row>
    <row r="940" spans="2:8" ht="18.75" x14ac:dyDescent="0.3">
      <c r="C940" s="51">
        <f>IF(LEN(C922)&lt;1,"",IF(C922+1 &lt; $L$2,C922+1,""))</f>
        <v>53</v>
      </c>
      <c r="D940" s="50"/>
      <c r="E940" s="50"/>
      <c r="F940" s="65" t="str">
        <f>IF(LEN(C940)&gt;0,"Scores","")</f>
        <v>Scores</v>
      </c>
      <c r="G940" s="65"/>
      <c r="H940" s="6"/>
    </row>
    <row r="941" spans="2:8" ht="16.5" thickBot="1" x14ac:dyDescent="0.3">
      <c r="B941" s="48" t="str">
        <f>IF(LEN(C940)&gt;0,"-","")</f>
        <v>-</v>
      </c>
      <c r="C941" s="52" t="str">
        <f>IF(LEN(C940)&gt;0,"Away          -          Home","")</f>
        <v>Away          -          Home</v>
      </c>
      <c r="D941" s="48" t="str">
        <f>IF(LEN(C940)&gt;0,"-","")</f>
        <v>-</v>
      </c>
      <c r="E941" s="6" t="str">
        <f>IF(LEN(C940)&gt;0,"-","")</f>
        <v>-</v>
      </c>
      <c r="F941" s="48" t="str">
        <f>IF(LEN(F940)&gt;0,"H","")</f>
        <v>H</v>
      </c>
      <c r="G941" s="48" t="str">
        <f>IF(LEN(F940)&gt;0,"A","")</f>
        <v>A</v>
      </c>
      <c r="H941" s="49" t="s">
        <v>267</v>
      </c>
    </row>
    <row r="942" spans="2:8" x14ac:dyDescent="0.25">
      <c r="B942" s="49" t="str">
        <f ca="1">IF(LEN(C940)&gt;0,   IF(ROW(B942)-ROW(C940)-1&lt;=$L$1/2,INDIRECT(CONCATENATE("Teams!F",CELL("contents",INDEX(MatchOrdering!$A$4:$CD$33,ROW(B942)-ROW(C940)-1,MATCH(C940,MatchOrdering!$A$3:$CD$3,0))))),""),"")</f>
        <v>ANA</v>
      </c>
      <c r="C942" s="53" t="str">
        <f ca="1">IF(LEN(C940)&gt;0,   IF(LEN(B942) &gt;0,CONCATENATE(B942," vs ",D942),""),"")</f>
        <v>ANA vs VAN</v>
      </c>
      <c r="D942" s="49" t="str">
        <f ca="1">IF(LEN(C940)&gt;0,   IF(ROW(D942)-ROW(C940)-1&lt;=$L$1/2,INDIRECT(CONCATENATE("Teams!F",E942)),""),"")</f>
        <v>VAN</v>
      </c>
      <c r="E942" s="6">
        <f ca="1">IF(LEN(C940)&gt;0,   IF(ROW(E942)-ROW(C940)-1&lt;=$L$1/2,INDIRECT(CONCATENATE("MatchOrdering!B",CHAR(96+C940-52),($L$1 + 1) - (ROW(E942)-ROW(C940)-1) + 3)),""),"")</f>
        <v>7</v>
      </c>
      <c r="F942" s="58">
        <f ca="1">ROUNDDOWN(RANDBETWEEN(0,6),0)</f>
        <v>1</v>
      </c>
      <c r="G942" s="59">
        <f t="shared" ref="G942:G956" ca="1" si="161">ROUNDDOWN(RANDBETWEEN(0,6),0)</f>
        <v>1</v>
      </c>
      <c r="H942" s="49" t="str">
        <f ca="1">IF(OR(B942 = "BYESLOT",D942 = "BYESLOT"),"BYE", IF(AND(LEN(F942)&gt;0,LEN(G942)&gt;0),IF(F942=G942,"*TIE*",IF(F942&gt;G942,B942,D942)),""))</f>
        <v>*TIE*</v>
      </c>
    </row>
    <row r="943" spans="2:8" x14ac:dyDescent="0.25">
      <c r="B943" s="49" t="str">
        <f ca="1">IF(LEN(C940)&gt;0,   IF(ROW(B943)-ROW(C940)-1&lt;=$L$1/2,INDIRECT(CONCATENATE("Teams!F",CELL("contents",INDEX(MatchOrdering!$A$4:$CD$33,ROW(B943)-ROW(C940)-1,MATCH(C940,MatchOrdering!$A$3:$CD$3,0))))),""),"")</f>
        <v>CHI</v>
      </c>
      <c r="C943" s="53" t="str">
        <f ca="1">IF(LEN(C940)&gt;0,   IF(LEN(B943) &gt;0,CONCATENATE(B943," vs ",D943),""),"")</f>
        <v>CHI vs SJS</v>
      </c>
      <c r="D943" s="49" t="str">
        <f ca="1">IF(LEN(C940)&gt;0,   IF(ROW(D943)-ROW(C940)-1&lt;=$L$1/2,INDIRECT(CONCATENATE("Teams!F",E943)),""),"")</f>
        <v>SJS</v>
      </c>
      <c r="E943" s="6">
        <f ca="1">IF(LEN(C940)&gt;0,   IF(ROW(E943)-ROW(C940)-1&lt;=$L$1/2,INDIRECT(CONCATENATE("MatchOrdering!B",CHAR(96+C940-52),($L$1 + 1) - (ROW(E943)-ROW(C940)-1) + 3)),""),"")</f>
        <v>6</v>
      </c>
      <c r="F943" s="60">
        <f t="shared" ref="F943:F956" ca="1" si="162">ROUNDDOWN(RANDBETWEEN(0,6),0)</f>
        <v>4</v>
      </c>
      <c r="G943" s="61">
        <f t="shared" ca="1" si="161"/>
        <v>5</v>
      </c>
      <c r="H943" s="49" t="str">
        <f t="shared" ref="H943:H956" ca="1" si="163">IF(OR(B943 = "BYESLOT",D943 = "BYESLOT"),"BYE", IF(AND(LEN(F943)&gt;0,LEN(G943)&gt;0),IF(F943=G943,"*TIE*",IF(F943&gt;G943,B943,D943)),""))</f>
        <v>SJS</v>
      </c>
    </row>
    <row r="944" spans="2:8" x14ac:dyDescent="0.25">
      <c r="B944" s="49" t="str">
        <f ca="1">IF(LEN(C940)&gt;0,   IF(ROW(B944)-ROW(C940)-1&lt;=$L$1/2,INDIRECT(CONCATENATE("Teams!F",CELL("contents",INDEX(MatchOrdering!$A$4:$CD$33,ROW(B944)-ROW(C940)-1,MATCH(C940,MatchOrdering!$A$3:$CD$3,0))))),""),"")</f>
        <v>COL</v>
      </c>
      <c r="C944" s="53" t="str">
        <f ca="1">IF(LEN(C940)&gt;0,   IF(LEN(B944) &gt;0,CONCATENATE(B944," vs ",D944),""),"")</f>
        <v>COL vs ARI</v>
      </c>
      <c r="D944" s="49" t="str">
        <f ca="1">IF(LEN(C940)&gt;0,   IF(ROW(D944)-ROW(C940)-1&lt;=$L$1/2,INDIRECT(CONCATENATE("Teams!F",E944)),""),"")</f>
        <v>ARI</v>
      </c>
      <c r="E944" s="6">
        <f ca="1">IF(LEN(C940)&gt;0,   IF(ROW(E944)-ROW(C940)-1&lt;=$L$1/2,INDIRECT(CONCATENATE("MatchOrdering!B",CHAR(96+C940-52),($L$1 + 1) - (ROW(E944)-ROW(C940)-1) + 3)),""),"")</f>
        <v>5</v>
      </c>
      <c r="F944" s="60">
        <f t="shared" ca="1" si="162"/>
        <v>6</v>
      </c>
      <c r="G944" s="61">
        <f t="shared" ca="1" si="161"/>
        <v>1</v>
      </c>
      <c r="H944" s="49" t="str">
        <f t="shared" ca="1" si="163"/>
        <v>COL</v>
      </c>
    </row>
    <row r="945" spans="2:8" x14ac:dyDescent="0.25">
      <c r="B945" s="49" t="str">
        <f ca="1">IF(LEN(C940)&gt;0,   IF(ROW(B945)-ROW(C940)-1&lt;=$L$1/2,INDIRECT(CONCATENATE("Teams!F",CELL("contents",INDEX(MatchOrdering!$A$4:$CD$33,ROW(B945)-ROW(C940)-1,MATCH(C940,MatchOrdering!$A$3:$CD$3,0))))),""),"")</f>
        <v>DAL</v>
      </c>
      <c r="C945" s="53" t="str">
        <f ca="1">IF(LEN(C940)&gt;0,   IF(LEN(B945) &gt;0,CONCATENATE(B945," vs ",D945),""),"")</f>
        <v>DAL vs LAK</v>
      </c>
      <c r="D945" s="49" t="str">
        <f ca="1">IF(LEN(C940)&gt;0,   IF(ROW(D945)-ROW(C940)-1&lt;=$L$1/2,INDIRECT(CONCATENATE("Teams!F",E945)),""),"")</f>
        <v>LAK</v>
      </c>
      <c r="E945" s="6">
        <f ca="1">IF(LEN(C940)&gt;0,   IF(ROW(E945)-ROW(C940)-1&lt;=$L$1/2,INDIRECT(CONCATENATE("MatchOrdering!B",CHAR(96+C940-52),($L$1 + 1) - (ROW(E945)-ROW(C940)-1) + 3)),""),"")</f>
        <v>4</v>
      </c>
      <c r="F945" s="60">
        <f t="shared" ca="1" si="162"/>
        <v>6</v>
      </c>
      <c r="G945" s="61">
        <f t="shared" ca="1" si="161"/>
        <v>3</v>
      </c>
      <c r="H945" s="49" t="str">
        <f t="shared" ca="1" si="163"/>
        <v>DAL</v>
      </c>
    </row>
    <row r="946" spans="2:8" x14ac:dyDescent="0.25">
      <c r="B946" s="49" t="str">
        <f ca="1">IF(LEN(C940)&gt;0,   IF(ROW(B946)-ROW(C940)-1&lt;=$L$1/2,INDIRECT(CONCATENATE("Teams!F",CELL("contents",INDEX(MatchOrdering!$A$4:$CD$33,ROW(B946)-ROW(C940)-1,MATCH(C940,MatchOrdering!$A$3:$CD$3,0))))),""),"")</f>
        <v>MIN</v>
      </c>
      <c r="C946" s="53" t="str">
        <f ca="1">IF(LEN(C940)&gt;0,   IF(LEN(B946) &gt;0,CONCATENATE(B946," vs ",D946),""),"")</f>
        <v>MIN vs EDM</v>
      </c>
      <c r="D946" s="49" t="str">
        <f ca="1">IF(LEN(C940)&gt;0,   IF(ROW(D946)-ROW(C940)-1&lt;=$L$1/2,INDIRECT(CONCATENATE("Teams!F",E946)),""),"")</f>
        <v>EDM</v>
      </c>
      <c r="E946" s="6">
        <f ca="1">IF(LEN(C940)&gt;0,   IF(ROW(E946)-ROW(C940)-1&lt;=$L$1/2,INDIRECT(CONCATENATE("MatchOrdering!B",CHAR(96+C940-52),($L$1 + 1) - (ROW(E946)-ROW(C940)-1) + 3)),""),"")</f>
        <v>3</v>
      </c>
      <c r="F946" s="60">
        <f t="shared" ca="1" si="162"/>
        <v>4</v>
      </c>
      <c r="G946" s="61">
        <f t="shared" ca="1" si="161"/>
        <v>3</v>
      </c>
      <c r="H946" s="49" t="str">
        <f t="shared" ca="1" si="163"/>
        <v>MIN</v>
      </c>
    </row>
    <row r="947" spans="2:8" x14ac:dyDescent="0.25">
      <c r="B947" s="49" t="str">
        <f ca="1">IF(LEN(C940)&gt;0,   IF(ROW(B947)-ROW(C940)-1&lt;=$L$1/2,INDIRECT(CONCATENATE("Teams!F",CELL("contents",INDEX(MatchOrdering!$A$4:$CD$33,ROW(B947)-ROW(C940)-1,MATCH(C940,MatchOrdering!$A$3:$CD$3,0))))),""),"")</f>
        <v>NAS</v>
      </c>
      <c r="C947" s="53" t="str">
        <f ca="1">IF(LEN(C940)&gt;0,   IF(LEN(B947) &gt;0,CONCATENATE(B947," vs ",D947),""),"")</f>
        <v>NAS vs CGY</v>
      </c>
      <c r="D947" s="49" t="str">
        <f ca="1">IF(LEN(C940)&gt;0,   IF(ROW(D947)-ROW(C940)-1&lt;=$L$1/2,INDIRECT(CONCATENATE("Teams!F",E947)),""),"")</f>
        <v>CGY</v>
      </c>
      <c r="E947" s="6">
        <f ca="1">IF(LEN(C940)&gt;0,   IF(ROW(E947)-ROW(C940)-1&lt;=$L$1/2,INDIRECT(CONCATENATE("MatchOrdering!B",CHAR(96+C940-52),($L$1 + 1) - (ROW(E947)-ROW(C940)-1) + 3)),""),"")</f>
        <v>2</v>
      </c>
      <c r="F947" s="60">
        <f t="shared" ca="1" si="162"/>
        <v>5</v>
      </c>
      <c r="G947" s="61">
        <f t="shared" ca="1" si="161"/>
        <v>0</v>
      </c>
      <c r="H947" s="49" t="str">
        <f t="shared" ca="1" si="163"/>
        <v>NAS</v>
      </c>
    </row>
    <row r="948" spans="2:8" x14ac:dyDescent="0.25">
      <c r="B948" s="49" t="str">
        <f ca="1">IF(LEN(C940)&gt;0,   IF(ROW(B948)-ROW(C940)-1&lt;=$L$1/2,INDIRECT(CONCATENATE("Teams!F",CELL("contents",INDEX(MatchOrdering!$A$4:$CD$33,ROW(B948)-ROW(C940)-1,MATCH(C940,MatchOrdering!$A$3:$CD$3,0))))),""),"")</f>
        <v>STL</v>
      </c>
      <c r="C948" s="53" t="str">
        <f ca="1">IF(LEN(C940)&gt;0,   IF(LEN(B948) &gt;0,CONCATENATE(B948," vs ",D948),""),"")</f>
        <v>STL vs WAS</v>
      </c>
      <c r="D948" s="49" t="str">
        <f ca="1">IF(LEN(C940)&gt;0,   IF(ROW(D948)-ROW(C940)-1&lt;=$L$1/2,INDIRECT(CONCATENATE("Teams!F",E948)),""),"")</f>
        <v>WAS</v>
      </c>
      <c r="E948" s="6">
        <f ca="1">IF(LEN(C940)&gt;0,   IF(ROW(E948)-ROW(C940)-1&lt;=$L$1/2,INDIRECT(CONCATENATE("MatchOrdering!B",CHAR(96+C940-52),($L$1 + 1) - (ROW(E948)-ROW(C940)-1) + 3)),""),"")</f>
        <v>30</v>
      </c>
      <c r="F948" s="60">
        <f t="shared" ca="1" si="162"/>
        <v>3</v>
      </c>
      <c r="G948" s="61">
        <f t="shared" ca="1" si="161"/>
        <v>4</v>
      </c>
      <c r="H948" s="49" t="str">
        <f t="shared" ca="1" si="163"/>
        <v>WAS</v>
      </c>
    </row>
    <row r="949" spans="2:8" x14ac:dyDescent="0.25">
      <c r="B949" s="49" t="str">
        <f ca="1">IF(LEN(C940)&gt;0,   IF(ROW(B949)-ROW(C940)-1&lt;=$L$1/2,INDIRECT(CONCATENATE("Teams!F",CELL("contents",INDEX(MatchOrdering!$A$4:$CD$33,ROW(B949)-ROW(C940)-1,MATCH(C940,MatchOrdering!$A$3:$CD$3,0))))),""),"")</f>
        <v>WIN</v>
      </c>
      <c r="C949" s="53" t="str">
        <f ca="1">IF(LEN(C940)&gt;0,   IF(LEN(B949) &gt;0,CONCATENATE(B949," vs ",D949),""),"")</f>
        <v>WIN vs PIT</v>
      </c>
      <c r="D949" s="49" t="str">
        <f ca="1">IF(LEN(C940)&gt;0,   IF(ROW(D949)-ROW(C940)-1&lt;=$L$1/2,INDIRECT(CONCATENATE("Teams!F",E949)),""),"")</f>
        <v>PIT</v>
      </c>
      <c r="E949" s="6">
        <f ca="1">IF(LEN(C940)&gt;0,   IF(ROW(E949)-ROW(C940)-1&lt;=$L$1/2,INDIRECT(CONCATENATE("MatchOrdering!B",CHAR(96+C940-52),($L$1 + 1) - (ROW(E949)-ROW(C940)-1) + 3)),""),"")</f>
        <v>29</v>
      </c>
      <c r="F949" s="60">
        <f t="shared" ca="1" si="162"/>
        <v>6</v>
      </c>
      <c r="G949" s="61">
        <f t="shared" ca="1" si="161"/>
        <v>5</v>
      </c>
      <c r="H949" s="49" t="str">
        <f t="shared" ca="1" si="163"/>
        <v>WIN</v>
      </c>
    </row>
    <row r="950" spans="2:8" x14ac:dyDescent="0.25">
      <c r="B950" s="49" t="str">
        <f ca="1">IF(LEN(C940)&gt;0,   IF(ROW(B950)-ROW(C940)-1&lt;=$L$1/2,INDIRECT(CONCATENATE("Teams!F",CELL("contents",INDEX(MatchOrdering!$A$4:$CD$33,ROW(B950)-ROW(C940)-1,MATCH(C940,MatchOrdering!$A$3:$CD$3,0))))),""),"")</f>
        <v>BOS</v>
      </c>
      <c r="C950" s="53" t="str">
        <f ca="1">IF(LEN(C940)&gt;0,   IF(LEN(B950) &gt;0,CONCATENATE(B950," vs ",D950),""),"")</f>
        <v>BOS vs PHI</v>
      </c>
      <c r="D950" s="49" t="str">
        <f ca="1">IF(LEN(C940)&gt;0,   IF(ROW(D950)-ROW(C940)-1&lt;=$L$1/2,INDIRECT(CONCATENATE("Teams!F",E950)),""),"")</f>
        <v>PHI</v>
      </c>
      <c r="E950" s="6">
        <f ca="1">IF(LEN(C940)&gt;0,   IF(ROW(E950)-ROW(C940)-1&lt;=$L$1/2,INDIRECT(CONCATENATE("MatchOrdering!B",CHAR(96+C940-52),($L$1 + 1) - (ROW(E950)-ROW(C940)-1) + 3)),""),"")</f>
        <v>28</v>
      </c>
      <c r="F950" s="60">
        <f t="shared" ca="1" si="162"/>
        <v>6</v>
      </c>
      <c r="G950" s="61">
        <f t="shared" ca="1" si="161"/>
        <v>4</v>
      </c>
      <c r="H950" s="49" t="str">
        <f t="shared" ca="1" si="163"/>
        <v>BOS</v>
      </c>
    </row>
    <row r="951" spans="2:8" x14ac:dyDescent="0.25">
      <c r="B951" s="49" t="str">
        <f ca="1">IF(LEN(C940)&gt;0,   IF(ROW(B951)-ROW(C940)-1&lt;=$L$1/2,INDIRECT(CONCATENATE("Teams!F",CELL("contents",INDEX(MatchOrdering!$A$4:$CD$33,ROW(B951)-ROW(C940)-1,MATCH(C940,MatchOrdering!$A$3:$CD$3,0))))),""),"")</f>
        <v>BUF</v>
      </c>
      <c r="C951" s="53" t="str">
        <f ca="1">IF(LEN(C940)&gt;0,   IF(LEN(B951) &gt;0,CONCATENATE(B951," vs ",D951),""),"")</f>
        <v>BUF vs NYR</v>
      </c>
      <c r="D951" s="49" t="str">
        <f ca="1">IF(LEN(C940)&gt;0,   IF(ROW(D951)-ROW(C940)-1&lt;=$L$1/2,INDIRECT(CONCATENATE("Teams!F",E951)),""),"")</f>
        <v>NYR</v>
      </c>
      <c r="E951" s="6">
        <f ca="1">IF(LEN(C940)&gt;0,   IF(ROW(E951)-ROW(C940)-1&lt;=$L$1/2,INDIRECT(CONCATENATE("MatchOrdering!B",CHAR(96+C940-52),($L$1 + 1) - (ROW(E951)-ROW(C940)-1) + 3)),""),"")</f>
        <v>27</v>
      </c>
      <c r="F951" s="60">
        <f t="shared" ca="1" si="162"/>
        <v>5</v>
      </c>
      <c r="G951" s="61">
        <f t="shared" ca="1" si="161"/>
        <v>6</v>
      </c>
      <c r="H951" s="49" t="str">
        <f t="shared" ca="1" si="163"/>
        <v>NYR</v>
      </c>
    </row>
    <row r="952" spans="2:8" x14ac:dyDescent="0.25">
      <c r="B952" s="49" t="str">
        <f ca="1">IF(LEN(C940)&gt;0,   IF(ROW(B952)-ROW(C940)-1&lt;=$L$1/2,INDIRECT(CONCATENATE("Teams!F",CELL("contents",INDEX(MatchOrdering!$A$4:$CD$33,ROW(B952)-ROW(C940)-1,MATCH(C940,MatchOrdering!$A$3:$CD$3,0))))),""),"")</f>
        <v>DET</v>
      </c>
      <c r="C952" s="53" t="str">
        <f ca="1">IF(LEN(C940)&gt;0,   IF(LEN(B952) &gt;0,CONCATENATE(B952," vs ",D952),""),"")</f>
        <v>DET vs NYI</v>
      </c>
      <c r="D952" s="49" t="str">
        <f ca="1">IF(LEN(C940)&gt;0,   IF(ROW(D952)-ROW(C940)-1&lt;=$L$1/2,INDIRECT(CONCATENATE("Teams!F",E952)),""),"")</f>
        <v>NYI</v>
      </c>
      <c r="E952" s="6">
        <f ca="1">IF(LEN(C940)&gt;0,   IF(ROW(E952)-ROW(C940)-1&lt;=$L$1/2,INDIRECT(CONCATENATE("MatchOrdering!B",CHAR(96+C940-52),($L$1 + 1) - (ROW(E952)-ROW(C940)-1) + 3)),""),"")</f>
        <v>26</v>
      </c>
      <c r="F952" s="60">
        <f t="shared" ca="1" si="162"/>
        <v>0</v>
      </c>
      <c r="G952" s="61">
        <f t="shared" ca="1" si="161"/>
        <v>5</v>
      </c>
      <c r="H952" s="49" t="str">
        <f t="shared" ca="1" si="163"/>
        <v>NYI</v>
      </c>
    </row>
    <row r="953" spans="2:8" x14ac:dyDescent="0.25">
      <c r="B953" s="49" t="str">
        <f ca="1">IF(LEN(C940)&gt;0,   IF(ROW(B953)-ROW(C940)-1&lt;=$L$1/2,INDIRECT(CONCATENATE("Teams!F",CELL("contents",INDEX(MatchOrdering!$A$4:$CD$33,ROW(B953)-ROW(C940)-1,MATCH(C940,MatchOrdering!$A$3:$CD$3,0))))),""),"")</f>
        <v>FLA</v>
      </c>
      <c r="C953" s="53" t="str">
        <f ca="1">IF(LEN(C940)&gt;0,   IF(LEN(B953) &gt;0,CONCATENATE(B953," vs ",D953),""),"")</f>
        <v>FLA vs NJD</v>
      </c>
      <c r="D953" s="49" t="str">
        <f ca="1">IF(LEN(C940)&gt;0,   IF(ROW(D953)-ROW(C940)-1&lt;=$L$1/2,INDIRECT(CONCATENATE("Teams!F",E953)),""),"")</f>
        <v>NJD</v>
      </c>
      <c r="E953" s="6">
        <f ca="1">IF(LEN(C940)&gt;0,   IF(ROW(E953)-ROW(C940)-1&lt;=$L$1/2,INDIRECT(CONCATENATE("MatchOrdering!B",CHAR(96+C940-52),($L$1 + 1) - (ROW(E953)-ROW(C940)-1) + 3)),""),"")</f>
        <v>25</v>
      </c>
      <c r="F953" s="60">
        <f t="shared" ca="1" si="162"/>
        <v>6</v>
      </c>
      <c r="G953" s="61">
        <f t="shared" ca="1" si="161"/>
        <v>4</v>
      </c>
      <c r="H953" s="49" t="str">
        <f t="shared" ca="1" si="163"/>
        <v>FLA</v>
      </c>
    </row>
    <row r="954" spans="2:8" x14ac:dyDescent="0.25">
      <c r="B954" s="49" t="str">
        <f ca="1">IF(LEN(C940)&gt;0,   IF(ROW(B954)-ROW(C940)-1&lt;=$L$1/2,INDIRECT(CONCATENATE("Teams!F",CELL("contents",INDEX(MatchOrdering!$A$4:$CD$33,ROW(B954)-ROW(C940)-1,MATCH(C940,MatchOrdering!$A$3:$CD$3,0))))),""),"")</f>
        <v>MON</v>
      </c>
      <c r="C954" s="53" t="str">
        <f ca="1">IF(LEN(C940)&gt;0,   IF(LEN(B954) &gt;0,CONCATENATE(B954," vs ",D954),""),"")</f>
        <v>MON vs CBJ</v>
      </c>
      <c r="D954" s="49" t="str">
        <f ca="1">IF(LEN(C940)&gt;0,   IF(ROW(D954)-ROW(C940)-1&lt;=$L$1/2,INDIRECT(CONCATENATE("Teams!F",E954)),""),"")</f>
        <v>CBJ</v>
      </c>
      <c r="E954" s="6">
        <f ca="1">IF(LEN(C940)&gt;0,   IF(ROW(E954)-ROW(C940)-1&lt;=$L$1/2,INDIRECT(CONCATENATE("MatchOrdering!B",CHAR(96+C940-52),($L$1 + 1) - (ROW(E954)-ROW(C940)-1) + 3)),""),"")</f>
        <v>24</v>
      </c>
      <c r="F954" s="60">
        <f t="shared" ca="1" si="162"/>
        <v>6</v>
      </c>
      <c r="G954" s="61">
        <f t="shared" ca="1" si="161"/>
        <v>5</v>
      </c>
      <c r="H954" s="49" t="str">
        <f t="shared" ca="1" si="163"/>
        <v>MON</v>
      </c>
    </row>
    <row r="955" spans="2:8" x14ac:dyDescent="0.25">
      <c r="B955" s="49" t="str">
        <f ca="1">IF(LEN(C940)&gt;0,   IF(ROW(B955)-ROW(C940)-1&lt;=$L$1/2,INDIRECT(CONCATENATE("Teams!F",CELL("contents",INDEX(MatchOrdering!$A$4:$CD$33,ROW(B955)-ROW(C940)-1,MATCH(C940,MatchOrdering!$A$3:$CD$3,0))))),""),"")</f>
        <v>OTT</v>
      </c>
      <c r="C955" s="53" t="str">
        <f ca="1">IF(LEN(C940)&gt;0,   IF(LEN(B955) &gt;0,CONCATENATE(B955," vs ",D955),""),"")</f>
        <v>OTT vs CAR</v>
      </c>
      <c r="D955" s="49" t="str">
        <f ca="1">IF(LEN(C940)&gt;0,   IF(ROW(D955)-ROW(C940)-1&lt;=$L$1/2,INDIRECT(CONCATENATE("Teams!F",E955)),""),"")</f>
        <v>CAR</v>
      </c>
      <c r="E955" s="6">
        <f ca="1">IF(LEN(C940)&gt;0,   IF(ROW(E955)-ROW(C940)-1&lt;=$L$1/2,INDIRECT(CONCATENATE("MatchOrdering!B",CHAR(96+C940-52),($L$1 + 1) - (ROW(E955)-ROW(C940)-1) + 3)),""),"")</f>
        <v>23</v>
      </c>
      <c r="F955" s="60">
        <f t="shared" ca="1" si="162"/>
        <v>6</v>
      </c>
      <c r="G955" s="61">
        <f t="shared" ca="1" si="161"/>
        <v>2</v>
      </c>
      <c r="H955" s="49" t="str">
        <f t="shared" ca="1" si="163"/>
        <v>OTT</v>
      </c>
    </row>
    <row r="956" spans="2:8" ht="15.75" thickBot="1" x14ac:dyDescent="0.3">
      <c r="B956" s="49" t="str">
        <f ca="1">IF(LEN(C940)&gt;0,   IF(ROW(B956)-ROW(C940)-1&lt;=$L$1/2,INDIRECT(CONCATENATE("Teams!F",CELL("contents",INDEX(MatchOrdering!$A$4:$CD$33,ROW(B956)-ROW(C940)-1,MATCH(C940,MatchOrdering!$A$3:$CD$3,0))))),""),"")</f>
        <v>TB</v>
      </c>
      <c r="C956" s="53" t="str">
        <f ca="1">IF(LEN(C940)&gt;0,   IF(LEN(B956) &gt;0,CONCATENATE(B956," vs ",D956),""),"")</f>
        <v>TB vs TOR</v>
      </c>
      <c r="D956" s="49" t="str">
        <f ca="1">IF(LEN(C940)&gt;0,   IF(ROW(D956)-ROW(C940)-1&lt;=$L$1/2,INDIRECT(CONCATENATE("Teams!F",E956)),""),"")</f>
        <v>TOR</v>
      </c>
      <c r="E956" s="6">
        <f ca="1">IF(LEN(C940)&gt;0,   IF(ROW(E956)-ROW(C940)-1&lt;=$L$1/2,INDIRECT(CONCATENATE("MatchOrdering!B",CHAR(96+C940-52),($L$1 + 1) - (ROW(E956)-ROW(C940)-1) + 3)),""),"")</f>
        <v>22</v>
      </c>
      <c r="F956" s="62">
        <f t="shared" ca="1" si="162"/>
        <v>4</v>
      </c>
      <c r="G956" s="63">
        <f t="shared" ca="1" si="161"/>
        <v>0</v>
      </c>
      <c r="H956" s="49" t="str">
        <f t="shared" ca="1" si="163"/>
        <v>TB</v>
      </c>
    </row>
    <row r="958" spans="2:8" ht="18.75" x14ac:dyDescent="0.3">
      <c r="C958" s="51">
        <f>IF(LEN(C940)&lt;1,"",IF(C940+1 &lt; $L$2,C940+1,""))</f>
        <v>54</v>
      </c>
      <c r="D958" s="50"/>
      <c r="E958" s="50"/>
      <c r="F958" s="65" t="str">
        <f>IF(LEN(C958)&gt;0,"Scores","")</f>
        <v>Scores</v>
      </c>
      <c r="G958" s="65"/>
      <c r="H958" s="6"/>
    </row>
    <row r="959" spans="2:8" ht="16.5" thickBot="1" x14ac:dyDescent="0.3">
      <c r="B959" s="48" t="str">
        <f>IF(LEN(C958)&gt;0,"-","")</f>
        <v>-</v>
      </c>
      <c r="C959" s="52" t="str">
        <f>IF(LEN(C958)&gt;0,"Away          -          Home","")</f>
        <v>Away          -          Home</v>
      </c>
      <c r="D959" s="48" t="str">
        <f>IF(LEN(C958)&gt;0,"-","")</f>
        <v>-</v>
      </c>
      <c r="E959" s="6" t="str">
        <f>IF(LEN(C958)&gt;0,"-","")</f>
        <v>-</v>
      </c>
      <c r="F959" s="48" t="str">
        <f>IF(LEN(F958)&gt;0,"H","")</f>
        <v>H</v>
      </c>
      <c r="G959" s="48" t="str">
        <f>IF(LEN(F958)&gt;0,"A","")</f>
        <v>A</v>
      </c>
      <c r="H959" s="49" t="s">
        <v>267</v>
      </c>
    </row>
    <row r="960" spans="2:8" x14ac:dyDescent="0.25">
      <c r="B960" s="49" t="str">
        <f ca="1">IF(LEN(C958)&gt;0,   IF(ROW(B960)-ROW(C958)-1&lt;=$L$1/2,INDIRECT(CONCATENATE("Teams!F",CELL("contents",INDEX(MatchOrdering!$A$4:$CD$33,ROW(B960)-ROW(C958)-1,MATCH(C958,MatchOrdering!$A$3:$CD$3,0))))),""),"")</f>
        <v>ANA</v>
      </c>
      <c r="C960" s="53" t="str">
        <f ca="1">IF(LEN(C958)&gt;0,   IF(LEN(B960) &gt;0,CONCATENATE(B960," vs ",D960),""),"")</f>
        <v>ANA vs SJS</v>
      </c>
      <c r="D960" s="49" t="str">
        <f ca="1">IF(LEN(C958)&gt;0,   IF(ROW(D960)-ROW(C958)-1&lt;=$L$1/2,INDIRECT(CONCATENATE("Teams!F",E960)),""),"")</f>
        <v>SJS</v>
      </c>
      <c r="E960" s="6">
        <f ca="1">IF(LEN(C958)&gt;0,   IF(ROW(E960)-ROW(C958)-1&lt;=$L$1/2,INDIRECT(CONCATENATE("MatchOrdering!B",CHAR(96+C958-52),($L$1 + 1) - (ROW(E960)-ROW(C958)-1) + 3)),""),"")</f>
        <v>6</v>
      </c>
      <c r="F960" s="58">
        <f ca="1">ROUNDDOWN(RANDBETWEEN(0,6),0)</f>
        <v>2</v>
      </c>
      <c r="G960" s="59">
        <f t="shared" ref="G960:G974" ca="1" si="164">ROUNDDOWN(RANDBETWEEN(0,6),0)</f>
        <v>6</v>
      </c>
      <c r="H960" s="49" t="str">
        <f ca="1">IF(OR(B960 = "BYESLOT",D960 = "BYESLOT"),"BYE", IF(AND(LEN(F960)&gt;0,LEN(G960)&gt;0),IF(F960=G960,"*TIE*",IF(F960&gt;G960,B960,D960)),""))</f>
        <v>SJS</v>
      </c>
    </row>
    <row r="961" spans="2:8" x14ac:dyDescent="0.25">
      <c r="B961" s="49" t="str">
        <f ca="1">IF(LEN(C958)&gt;0,   IF(ROW(B961)-ROW(C958)-1&lt;=$L$1/2,INDIRECT(CONCATENATE("Teams!F",CELL("contents",INDEX(MatchOrdering!$A$4:$CD$33,ROW(B961)-ROW(C958)-1,MATCH(C958,MatchOrdering!$A$3:$CD$3,0))))),""),"")</f>
        <v>VAN</v>
      </c>
      <c r="C961" s="53" t="str">
        <f ca="1">IF(LEN(C958)&gt;0,   IF(LEN(B961) &gt;0,CONCATENATE(B961," vs ",D961),""),"")</f>
        <v>VAN vs ARI</v>
      </c>
      <c r="D961" s="49" t="str">
        <f ca="1">IF(LEN(C958)&gt;0,   IF(ROW(D961)-ROW(C958)-1&lt;=$L$1/2,INDIRECT(CONCATENATE("Teams!F",E961)),""),"")</f>
        <v>ARI</v>
      </c>
      <c r="E961" s="6">
        <f ca="1">IF(LEN(C958)&gt;0,   IF(ROW(E961)-ROW(C958)-1&lt;=$L$1/2,INDIRECT(CONCATENATE("MatchOrdering!B",CHAR(96+C958-52),($L$1 + 1) - (ROW(E961)-ROW(C958)-1) + 3)),""),"")</f>
        <v>5</v>
      </c>
      <c r="F961" s="60">
        <f t="shared" ref="F961:F974" ca="1" si="165">ROUNDDOWN(RANDBETWEEN(0,6),0)</f>
        <v>6</v>
      </c>
      <c r="G961" s="61">
        <f t="shared" ca="1" si="164"/>
        <v>6</v>
      </c>
      <c r="H961" s="49" t="str">
        <f t="shared" ref="H961:H974" ca="1" si="166">IF(OR(B961 = "BYESLOT",D961 = "BYESLOT"),"BYE", IF(AND(LEN(F961)&gt;0,LEN(G961)&gt;0),IF(F961=G961,"*TIE*",IF(F961&gt;G961,B961,D961)),""))</f>
        <v>*TIE*</v>
      </c>
    </row>
    <row r="962" spans="2:8" x14ac:dyDescent="0.25">
      <c r="B962" s="49" t="str">
        <f ca="1">IF(LEN(C958)&gt;0,   IF(ROW(B962)-ROW(C958)-1&lt;=$L$1/2,INDIRECT(CONCATENATE("Teams!F",CELL("contents",INDEX(MatchOrdering!$A$4:$CD$33,ROW(B962)-ROW(C958)-1,MATCH(C958,MatchOrdering!$A$3:$CD$3,0))))),""),"")</f>
        <v>CHI</v>
      </c>
      <c r="C962" s="53" t="str">
        <f ca="1">IF(LEN(C958)&gt;0,   IF(LEN(B962) &gt;0,CONCATENATE(B962," vs ",D962),""),"")</f>
        <v>CHI vs LAK</v>
      </c>
      <c r="D962" s="49" t="str">
        <f ca="1">IF(LEN(C958)&gt;0,   IF(ROW(D962)-ROW(C958)-1&lt;=$L$1/2,INDIRECT(CONCATENATE("Teams!F",E962)),""),"")</f>
        <v>LAK</v>
      </c>
      <c r="E962" s="6">
        <f ca="1">IF(LEN(C958)&gt;0,   IF(ROW(E962)-ROW(C958)-1&lt;=$L$1/2,INDIRECT(CONCATENATE("MatchOrdering!B",CHAR(96+C958-52),($L$1 + 1) - (ROW(E962)-ROW(C958)-1) + 3)),""),"")</f>
        <v>4</v>
      </c>
      <c r="F962" s="60">
        <f t="shared" ca="1" si="165"/>
        <v>6</v>
      </c>
      <c r="G962" s="61">
        <f t="shared" ca="1" si="164"/>
        <v>3</v>
      </c>
      <c r="H962" s="49" t="str">
        <f t="shared" ca="1" si="166"/>
        <v>CHI</v>
      </c>
    </row>
    <row r="963" spans="2:8" x14ac:dyDescent="0.25">
      <c r="B963" s="49" t="str">
        <f ca="1">IF(LEN(C958)&gt;0,   IF(ROW(B963)-ROW(C958)-1&lt;=$L$1/2,INDIRECT(CONCATENATE("Teams!F",CELL("contents",INDEX(MatchOrdering!$A$4:$CD$33,ROW(B963)-ROW(C958)-1,MATCH(C958,MatchOrdering!$A$3:$CD$3,0))))),""),"")</f>
        <v>COL</v>
      </c>
      <c r="C963" s="53" t="str">
        <f ca="1">IF(LEN(C958)&gt;0,   IF(LEN(B963) &gt;0,CONCATENATE(B963," vs ",D963),""),"")</f>
        <v>COL vs EDM</v>
      </c>
      <c r="D963" s="49" t="str">
        <f ca="1">IF(LEN(C958)&gt;0,   IF(ROW(D963)-ROW(C958)-1&lt;=$L$1/2,INDIRECT(CONCATENATE("Teams!F",E963)),""),"")</f>
        <v>EDM</v>
      </c>
      <c r="E963" s="6">
        <f ca="1">IF(LEN(C958)&gt;0,   IF(ROW(E963)-ROW(C958)-1&lt;=$L$1/2,INDIRECT(CONCATENATE("MatchOrdering!B",CHAR(96+C958-52),($L$1 + 1) - (ROW(E963)-ROW(C958)-1) + 3)),""),"")</f>
        <v>3</v>
      </c>
      <c r="F963" s="60">
        <f t="shared" ca="1" si="165"/>
        <v>6</v>
      </c>
      <c r="G963" s="61">
        <f t="shared" ca="1" si="164"/>
        <v>5</v>
      </c>
      <c r="H963" s="49" t="str">
        <f t="shared" ca="1" si="166"/>
        <v>COL</v>
      </c>
    </row>
    <row r="964" spans="2:8" x14ac:dyDescent="0.25">
      <c r="B964" s="49" t="str">
        <f ca="1">IF(LEN(C958)&gt;0,   IF(ROW(B964)-ROW(C958)-1&lt;=$L$1/2,INDIRECT(CONCATENATE("Teams!F",CELL("contents",INDEX(MatchOrdering!$A$4:$CD$33,ROW(B964)-ROW(C958)-1,MATCH(C958,MatchOrdering!$A$3:$CD$3,0))))),""),"")</f>
        <v>DAL</v>
      </c>
      <c r="C964" s="53" t="str">
        <f ca="1">IF(LEN(C958)&gt;0,   IF(LEN(B964) &gt;0,CONCATENATE(B964," vs ",D964),""),"")</f>
        <v>DAL vs CGY</v>
      </c>
      <c r="D964" s="49" t="str">
        <f ca="1">IF(LEN(C958)&gt;0,   IF(ROW(D964)-ROW(C958)-1&lt;=$L$1/2,INDIRECT(CONCATENATE("Teams!F",E964)),""),"")</f>
        <v>CGY</v>
      </c>
      <c r="E964" s="6">
        <f ca="1">IF(LEN(C958)&gt;0,   IF(ROW(E964)-ROW(C958)-1&lt;=$L$1/2,INDIRECT(CONCATENATE("MatchOrdering!B",CHAR(96+C958-52),($L$1 + 1) - (ROW(E964)-ROW(C958)-1) + 3)),""),"")</f>
        <v>2</v>
      </c>
      <c r="F964" s="60">
        <f t="shared" ca="1" si="165"/>
        <v>6</v>
      </c>
      <c r="G964" s="61">
        <f t="shared" ca="1" si="164"/>
        <v>3</v>
      </c>
      <c r="H964" s="49" t="str">
        <f t="shared" ca="1" si="166"/>
        <v>DAL</v>
      </c>
    </row>
    <row r="965" spans="2:8" x14ac:dyDescent="0.25">
      <c r="B965" s="49" t="str">
        <f ca="1">IF(LEN(C958)&gt;0,   IF(ROW(B965)-ROW(C958)-1&lt;=$L$1/2,INDIRECT(CONCATENATE("Teams!F",CELL("contents",INDEX(MatchOrdering!$A$4:$CD$33,ROW(B965)-ROW(C958)-1,MATCH(C958,MatchOrdering!$A$3:$CD$3,0))))),""),"")</f>
        <v>MIN</v>
      </c>
      <c r="C965" s="53" t="str">
        <f ca="1">IF(LEN(C958)&gt;0,   IF(LEN(B965) &gt;0,CONCATENATE(B965," vs ",D965),""),"")</f>
        <v>MIN vs WAS</v>
      </c>
      <c r="D965" s="49" t="str">
        <f ca="1">IF(LEN(C958)&gt;0,   IF(ROW(D965)-ROW(C958)-1&lt;=$L$1/2,INDIRECT(CONCATENATE("Teams!F",E965)),""),"")</f>
        <v>WAS</v>
      </c>
      <c r="E965" s="6">
        <f ca="1">IF(LEN(C958)&gt;0,   IF(ROW(E965)-ROW(C958)-1&lt;=$L$1/2,INDIRECT(CONCATENATE("MatchOrdering!B",CHAR(96+C958-52),($L$1 + 1) - (ROW(E965)-ROW(C958)-1) + 3)),""),"")</f>
        <v>30</v>
      </c>
      <c r="F965" s="60">
        <f t="shared" ca="1" si="165"/>
        <v>2</v>
      </c>
      <c r="G965" s="61">
        <f t="shared" ca="1" si="164"/>
        <v>6</v>
      </c>
      <c r="H965" s="49" t="str">
        <f t="shared" ca="1" si="166"/>
        <v>WAS</v>
      </c>
    </row>
    <row r="966" spans="2:8" x14ac:dyDescent="0.25">
      <c r="B966" s="49" t="str">
        <f ca="1">IF(LEN(C958)&gt;0,   IF(ROW(B966)-ROW(C958)-1&lt;=$L$1/2,INDIRECT(CONCATENATE("Teams!F",CELL("contents",INDEX(MatchOrdering!$A$4:$CD$33,ROW(B966)-ROW(C958)-1,MATCH(C958,MatchOrdering!$A$3:$CD$3,0))))),""),"")</f>
        <v>NAS</v>
      </c>
      <c r="C966" s="53" t="str">
        <f ca="1">IF(LEN(C958)&gt;0,   IF(LEN(B966) &gt;0,CONCATENATE(B966," vs ",D966),""),"")</f>
        <v>NAS vs PIT</v>
      </c>
      <c r="D966" s="49" t="str">
        <f ca="1">IF(LEN(C958)&gt;0,   IF(ROW(D966)-ROW(C958)-1&lt;=$L$1/2,INDIRECT(CONCATENATE("Teams!F",E966)),""),"")</f>
        <v>PIT</v>
      </c>
      <c r="E966" s="6">
        <f ca="1">IF(LEN(C958)&gt;0,   IF(ROW(E966)-ROW(C958)-1&lt;=$L$1/2,INDIRECT(CONCATENATE("MatchOrdering!B",CHAR(96+C958-52),($L$1 + 1) - (ROW(E966)-ROW(C958)-1) + 3)),""),"")</f>
        <v>29</v>
      </c>
      <c r="F966" s="60">
        <f t="shared" ca="1" si="165"/>
        <v>4</v>
      </c>
      <c r="G966" s="61">
        <f t="shared" ca="1" si="164"/>
        <v>3</v>
      </c>
      <c r="H966" s="49" t="str">
        <f t="shared" ca="1" si="166"/>
        <v>NAS</v>
      </c>
    </row>
    <row r="967" spans="2:8" x14ac:dyDescent="0.25">
      <c r="B967" s="49" t="str">
        <f ca="1">IF(LEN(C958)&gt;0,   IF(ROW(B967)-ROW(C958)-1&lt;=$L$1/2,INDIRECT(CONCATENATE("Teams!F",CELL("contents",INDEX(MatchOrdering!$A$4:$CD$33,ROW(B967)-ROW(C958)-1,MATCH(C958,MatchOrdering!$A$3:$CD$3,0))))),""),"")</f>
        <v>STL</v>
      </c>
      <c r="C967" s="53" t="str">
        <f ca="1">IF(LEN(C958)&gt;0,   IF(LEN(B967) &gt;0,CONCATENATE(B967," vs ",D967),""),"")</f>
        <v>STL vs PHI</v>
      </c>
      <c r="D967" s="49" t="str">
        <f ca="1">IF(LEN(C958)&gt;0,   IF(ROW(D967)-ROW(C958)-1&lt;=$L$1/2,INDIRECT(CONCATENATE("Teams!F",E967)),""),"")</f>
        <v>PHI</v>
      </c>
      <c r="E967" s="6">
        <f ca="1">IF(LEN(C958)&gt;0,   IF(ROW(E967)-ROW(C958)-1&lt;=$L$1/2,INDIRECT(CONCATENATE("MatchOrdering!B",CHAR(96+C958-52),($L$1 + 1) - (ROW(E967)-ROW(C958)-1) + 3)),""),"")</f>
        <v>28</v>
      </c>
      <c r="F967" s="60">
        <f t="shared" ca="1" si="165"/>
        <v>0</v>
      </c>
      <c r="G967" s="61">
        <f t="shared" ca="1" si="164"/>
        <v>6</v>
      </c>
      <c r="H967" s="49" t="str">
        <f t="shared" ca="1" si="166"/>
        <v>PHI</v>
      </c>
    </row>
    <row r="968" spans="2:8" x14ac:dyDescent="0.25">
      <c r="B968" s="49" t="str">
        <f ca="1">IF(LEN(C958)&gt;0,   IF(ROW(B968)-ROW(C958)-1&lt;=$L$1/2,INDIRECT(CONCATENATE("Teams!F",CELL("contents",INDEX(MatchOrdering!$A$4:$CD$33,ROW(B968)-ROW(C958)-1,MATCH(C958,MatchOrdering!$A$3:$CD$3,0))))),""),"")</f>
        <v>WIN</v>
      </c>
      <c r="C968" s="53" t="str">
        <f ca="1">IF(LEN(C958)&gt;0,   IF(LEN(B968) &gt;0,CONCATENATE(B968," vs ",D968),""),"")</f>
        <v>WIN vs NYR</v>
      </c>
      <c r="D968" s="49" t="str">
        <f ca="1">IF(LEN(C958)&gt;0,   IF(ROW(D968)-ROW(C958)-1&lt;=$L$1/2,INDIRECT(CONCATENATE("Teams!F",E968)),""),"")</f>
        <v>NYR</v>
      </c>
      <c r="E968" s="6">
        <f ca="1">IF(LEN(C958)&gt;0,   IF(ROW(E968)-ROW(C958)-1&lt;=$L$1/2,INDIRECT(CONCATENATE("MatchOrdering!B",CHAR(96+C958-52),($L$1 + 1) - (ROW(E968)-ROW(C958)-1) + 3)),""),"")</f>
        <v>27</v>
      </c>
      <c r="F968" s="60">
        <f t="shared" ca="1" si="165"/>
        <v>2</v>
      </c>
      <c r="G968" s="61">
        <f t="shared" ca="1" si="164"/>
        <v>5</v>
      </c>
      <c r="H968" s="49" t="str">
        <f t="shared" ca="1" si="166"/>
        <v>NYR</v>
      </c>
    </row>
    <row r="969" spans="2:8" x14ac:dyDescent="0.25">
      <c r="B969" s="49" t="str">
        <f ca="1">IF(LEN(C958)&gt;0,   IF(ROW(B969)-ROW(C958)-1&lt;=$L$1/2,INDIRECT(CONCATENATE("Teams!F",CELL("contents",INDEX(MatchOrdering!$A$4:$CD$33,ROW(B969)-ROW(C958)-1,MATCH(C958,MatchOrdering!$A$3:$CD$3,0))))),""),"")</f>
        <v>BOS</v>
      </c>
      <c r="C969" s="53" t="str">
        <f ca="1">IF(LEN(C958)&gt;0,   IF(LEN(B969) &gt;0,CONCATENATE(B969," vs ",D969),""),"")</f>
        <v>BOS vs NYI</v>
      </c>
      <c r="D969" s="49" t="str">
        <f ca="1">IF(LEN(C958)&gt;0,   IF(ROW(D969)-ROW(C958)-1&lt;=$L$1/2,INDIRECT(CONCATENATE("Teams!F",E969)),""),"")</f>
        <v>NYI</v>
      </c>
      <c r="E969" s="6">
        <f ca="1">IF(LEN(C958)&gt;0,   IF(ROW(E969)-ROW(C958)-1&lt;=$L$1/2,INDIRECT(CONCATENATE("MatchOrdering!B",CHAR(96+C958-52),($L$1 + 1) - (ROW(E969)-ROW(C958)-1) + 3)),""),"")</f>
        <v>26</v>
      </c>
      <c r="F969" s="60">
        <f t="shared" ca="1" si="165"/>
        <v>0</v>
      </c>
      <c r="G969" s="61">
        <f t="shared" ca="1" si="164"/>
        <v>6</v>
      </c>
      <c r="H969" s="49" t="str">
        <f t="shared" ca="1" si="166"/>
        <v>NYI</v>
      </c>
    </row>
    <row r="970" spans="2:8" x14ac:dyDescent="0.25">
      <c r="B970" s="49" t="str">
        <f ca="1">IF(LEN(C958)&gt;0,   IF(ROW(B970)-ROW(C958)-1&lt;=$L$1/2,INDIRECT(CONCATENATE("Teams!F",CELL("contents",INDEX(MatchOrdering!$A$4:$CD$33,ROW(B970)-ROW(C958)-1,MATCH(C958,MatchOrdering!$A$3:$CD$3,0))))),""),"")</f>
        <v>BUF</v>
      </c>
      <c r="C970" s="53" t="str">
        <f ca="1">IF(LEN(C958)&gt;0,   IF(LEN(B970) &gt;0,CONCATENATE(B970," vs ",D970),""),"")</f>
        <v>BUF vs NJD</v>
      </c>
      <c r="D970" s="49" t="str">
        <f ca="1">IF(LEN(C958)&gt;0,   IF(ROW(D970)-ROW(C958)-1&lt;=$L$1/2,INDIRECT(CONCATENATE("Teams!F",E970)),""),"")</f>
        <v>NJD</v>
      </c>
      <c r="E970" s="6">
        <f ca="1">IF(LEN(C958)&gt;0,   IF(ROW(E970)-ROW(C958)-1&lt;=$L$1/2,INDIRECT(CONCATENATE("MatchOrdering!B",CHAR(96+C958-52),($L$1 + 1) - (ROW(E970)-ROW(C958)-1) + 3)),""),"")</f>
        <v>25</v>
      </c>
      <c r="F970" s="60">
        <f t="shared" ca="1" si="165"/>
        <v>0</v>
      </c>
      <c r="G970" s="61">
        <f t="shared" ca="1" si="164"/>
        <v>2</v>
      </c>
      <c r="H970" s="49" t="str">
        <f t="shared" ca="1" si="166"/>
        <v>NJD</v>
      </c>
    </row>
    <row r="971" spans="2:8" x14ac:dyDescent="0.25">
      <c r="B971" s="49" t="str">
        <f ca="1">IF(LEN(C958)&gt;0,   IF(ROW(B971)-ROW(C958)-1&lt;=$L$1/2,INDIRECT(CONCATENATE("Teams!F",CELL("contents",INDEX(MatchOrdering!$A$4:$CD$33,ROW(B971)-ROW(C958)-1,MATCH(C958,MatchOrdering!$A$3:$CD$3,0))))),""),"")</f>
        <v>DET</v>
      </c>
      <c r="C971" s="53" t="str">
        <f ca="1">IF(LEN(C958)&gt;0,   IF(LEN(B971) &gt;0,CONCATENATE(B971," vs ",D971),""),"")</f>
        <v>DET vs CBJ</v>
      </c>
      <c r="D971" s="49" t="str">
        <f ca="1">IF(LEN(C958)&gt;0,   IF(ROW(D971)-ROW(C958)-1&lt;=$L$1/2,INDIRECT(CONCATENATE("Teams!F",E971)),""),"")</f>
        <v>CBJ</v>
      </c>
      <c r="E971" s="6">
        <f ca="1">IF(LEN(C958)&gt;0,   IF(ROW(E971)-ROW(C958)-1&lt;=$L$1/2,INDIRECT(CONCATENATE("MatchOrdering!B",CHAR(96+C958-52),($L$1 + 1) - (ROW(E971)-ROW(C958)-1) + 3)),""),"")</f>
        <v>24</v>
      </c>
      <c r="F971" s="60">
        <f t="shared" ca="1" si="165"/>
        <v>4</v>
      </c>
      <c r="G971" s="61">
        <f t="shared" ca="1" si="164"/>
        <v>5</v>
      </c>
      <c r="H971" s="49" t="str">
        <f t="shared" ca="1" si="166"/>
        <v>CBJ</v>
      </c>
    </row>
    <row r="972" spans="2:8" x14ac:dyDescent="0.25">
      <c r="B972" s="49" t="str">
        <f ca="1">IF(LEN(C958)&gt;0,   IF(ROW(B972)-ROW(C958)-1&lt;=$L$1/2,INDIRECT(CONCATENATE("Teams!F",CELL("contents",INDEX(MatchOrdering!$A$4:$CD$33,ROW(B972)-ROW(C958)-1,MATCH(C958,MatchOrdering!$A$3:$CD$3,0))))),""),"")</f>
        <v>FLA</v>
      </c>
      <c r="C972" s="53" t="str">
        <f ca="1">IF(LEN(C958)&gt;0,   IF(LEN(B972) &gt;0,CONCATENATE(B972," vs ",D972),""),"")</f>
        <v>FLA vs CAR</v>
      </c>
      <c r="D972" s="49" t="str">
        <f ca="1">IF(LEN(C958)&gt;0,   IF(ROW(D972)-ROW(C958)-1&lt;=$L$1/2,INDIRECT(CONCATENATE("Teams!F",E972)),""),"")</f>
        <v>CAR</v>
      </c>
      <c r="E972" s="6">
        <f ca="1">IF(LEN(C958)&gt;0,   IF(ROW(E972)-ROW(C958)-1&lt;=$L$1/2,INDIRECT(CONCATENATE("MatchOrdering!B",CHAR(96+C958-52),($L$1 + 1) - (ROW(E972)-ROW(C958)-1) + 3)),""),"")</f>
        <v>23</v>
      </c>
      <c r="F972" s="60">
        <f t="shared" ca="1" si="165"/>
        <v>5</v>
      </c>
      <c r="G972" s="61">
        <f t="shared" ca="1" si="164"/>
        <v>1</v>
      </c>
      <c r="H972" s="49" t="str">
        <f t="shared" ca="1" si="166"/>
        <v>FLA</v>
      </c>
    </row>
    <row r="973" spans="2:8" x14ac:dyDescent="0.25">
      <c r="B973" s="49" t="str">
        <f ca="1">IF(LEN(C958)&gt;0,   IF(ROW(B973)-ROW(C958)-1&lt;=$L$1/2,INDIRECT(CONCATENATE("Teams!F",CELL("contents",INDEX(MatchOrdering!$A$4:$CD$33,ROW(B973)-ROW(C958)-1,MATCH(C958,MatchOrdering!$A$3:$CD$3,0))))),""),"")</f>
        <v>MON</v>
      </c>
      <c r="C973" s="53" t="str">
        <f ca="1">IF(LEN(C958)&gt;0,   IF(LEN(B973) &gt;0,CONCATENATE(B973," vs ",D973),""),"")</f>
        <v>MON vs TOR</v>
      </c>
      <c r="D973" s="49" t="str">
        <f ca="1">IF(LEN(C958)&gt;0,   IF(ROW(D973)-ROW(C958)-1&lt;=$L$1/2,INDIRECT(CONCATENATE("Teams!F",E973)),""),"")</f>
        <v>TOR</v>
      </c>
      <c r="E973" s="6">
        <f ca="1">IF(LEN(C958)&gt;0,   IF(ROW(E973)-ROW(C958)-1&lt;=$L$1/2,INDIRECT(CONCATENATE("MatchOrdering!B",CHAR(96+C958-52),($L$1 + 1) - (ROW(E973)-ROW(C958)-1) + 3)),""),"")</f>
        <v>22</v>
      </c>
      <c r="F973" s="60">
        <f t="shared" ca="1" si="165"/>
        <v>4</v>
      </c>
      <c r="G973" s="61">
        <f t="shared" ca="1" si="164"/>
        <v>0</v>
      </c>
      <c r="H973" s="49" t="str">
        <f t="shared" ca="1" si="166"/>
        <v>MON</v>
      </c>
    </row>
    <row r="974" spans="2:8" ht="15.75" thickBot="1" x14ac:dyDescent="0.3">
      <c r="B974" s="49" t="str">
        <f ca="1">IF(LEN(C958)&gt;0,   IF(ROW(B974)-ROW(C958)-1&lt;=$L$1/2,INDIRECT(CONCATENATE("Teams!F",CELL("contents",INDEX(MatchOrdering!$A$4:$CD$33,ROW(B974)-ROW(C958)-1,MATCH(C958,MatchOrdering!$A$3:$CD$3,0))))),""),"")</f>
        <v>OTT</v>
      </c>
      <c r="C974" s="53" t="str">
        <f ca="1">IF(LEN(C958)&gt;0,   IF(LEN(B974) &gt;0,CONCATENATE(B974," vs ",D974),""),"")</f>
        <v>OTT vs TB</v>
      </c>
      <c r="D974" s="49" t="str">
        <f ca="1">IF(LEN(C958)&gt;0,   IF(ROW(D974)-ROW(C958)-1&lt;=$L$1/2,INDIRECT(CONCATENATE("Teams!F",E974)),""),"")</f>
        <v>TB</v>
      </c>
      <c r="E974" s="6">
        <f ca="1">IF(LEN(C958)&gt;0,   IF(ROW(E974)-ROW(C958)-1&lt;=$L$1/2,INDIRECT(CONCATENATE("MatchOrdering!B",CHAR(96+C958-52),($L$1 + 1) - (ROW(E974)-ROW(C958)-1) + 3)),""),"")</f>
        <v>21</v>
      </c>
      <c r="F974" s="62">
        <f t="shared" ca="1" si="165"/>
        <v>3</v>
      </c>
      <c r="G974" s="63">
        <f t="shared" ca="1" si="164"/>
        <v>6</v>
      </c>
      <c r="H974" s="49" t="str">
        <f t="shared" ca="1" si="166"/>
        <v>TB</v>
      </c>
    </row>
    <row r="976" spans="2:8" ht="18.75" x14ac:dyDescent="0.3">
      <c r="C976" s="51">
        <f>IF(LEN(C958)&lt;1,"",IF(C958+1 &lt; $L$2,C958+1,""))</f>
        <v>55</v>
      </c>
      <c r="D976" s="50"/>
      <c r="E976" s="50"/>
      <c r="F976" s="65" t="str">
        <f>IF(LEN(C976)&gt;0,"Scores","")</f>
        <v>Scores</v>
      </c>
      <c r="G976" s="65"/>
      <c r="H976" s="6"/>
    </row>
    <row r="977" spans="2:8" ht="16.5" thickBot="1" x14ac:dyDescent="0.3">
      <c r="B977" s="48" t="str">
        <f>IF(LEN(C976)&gt;0,"-","")</f>
        <v>-</v>
      </c>
      <c r="C977" s="52" t="str">
        <f>IF(LEN(C976)&gt;0,"Away          -          Home","")</f>
        <v>Away          -          Home</v>
      </c>
      <c r="D977" s="48" t="str">
        <f>IF(LEN(C976)&gt;0,"-","")</f>
        <v>-</v>
      </c>
      <c r="E977" s="6" t="str">
        <f>IF(LEN(C976)&gt;0,"-","")</f>
        <v>-</v>
      </c>
      <c r="F977" s="48" t="str">
        <f>IF(LEN(F976)&gt;0,"H","")</f>
        <v>H</v>
      </c>
      <c r="G977" s="48" t="str">
        <f>IF(LEN(F976)&gt;0,"A","")</f>
        <v>A</v>
      </c>
      <c r="H977" s="49" t="s">
        <v>267</v>
      </c>
    </row>
    <row r="978" spans="2:8" x14ac:dyDescent="0.25">
      <c r="B978" s="49" t="str">
        <f ca="1">IF(LEN(C976)&gt;0,   IF(ROW(B978)-ROW(C976)-1&lt;=$L$1/2,INDIRECT(CONCATENATE("Teams!F",CELL("contents",INDEX(MatchOrdering!$A$4:$CD$33,ROW(B978)-ROW(C976)-1,MATCH(C976,MatchOrdering!$A$3:$CD$3,0))))),""),"")</f>
        <v>ANA</v>
      </c>
      <c r="C978" s="53" t="str">
        <f ca="1">IF(LEN(C976)&gt;0,   IF(LEN(B978) &gt;0,CONCATENATE(B978," vs ",D978),""),"")</f>
        <v>ANA vs ARI</v>
      </c>
      <c r="D978" s="49" t="str">
        <f ca="1">IF(LEN(C976)&gt;0,   IF(ROW(D978)-ROW(C976)-1&lt;=$L$1/2,INDIRECT(CONCATENATE("Teams!F",E978)),""),"")</f>
        <v>ARI</v>
      </c>
      <c r="E978" s="6">
        <f ca="1">IF(LEN(C976)&gt;0,   IF(ROW(E978)-ROW(C976)-1&lt;=$L$1/2,INDIRECT(CONCATENATE("MatchOrdering!B",CHAR(96+C976-52),($L$1 + 1) - (ROW(E978)-ROW(C976)-1) + 3)),""),"")</f>
        <v>5</v>
      </c>
      <c r="F978" s="58">
        <f ca="1">ROUNDDOWN(RANDBETWEEN(0,6),0)</f>
        <v>5</v>
      </c>
      <c r="G978" s="59">
        <f t="shared" ref="G978:G992" ca="1" si="167">ROUNDDOWN(RANDBETWEEN(0,6),0)</f>
        <v>6</v>
      </c>
      <c r="H978" s="49" t="str">
        <f ca="1">IF(OR(B978 = "BYESLOT",D978 = "BYESLOT"),"BYE", IF(AND(LEN(F978)&gt;0,LEN(G978)&gt;0),IF(F978=G978,"*TIE*",IF(F978&gt;G978,B978,D978)),""))</f>
        <v>ARI</v>
      </c>
    </row>
    <row r="979" spans="2:8" x14ac:dyDescent="0.25">
      <c r="B979" s="49" t="str">
        <f ca="1">IF(LEN(C976)&gt;0,   IF(ROW(B979)-ROW(C976)-1&lt;=$L$1/2,INDIRECT(CONCATENATE("Teams!F",CELL("contents",INDEX(MatchOrdering!$A$4:$CD$33,ROW(B979)-ROW(C976)-1,MATCH(C976,MatchOrdering!$A$3:$CD$3,0))))),""),"")</f>
        <v>SJS</v>
      </c>
      <c r="C979" s="53" t="str">
        <f ca="1">IF(LEN(C976)&gt;0,   IF(LEN(B979) &gt;0,CONCATENATE(B979," vs ",D979),""),"")</f>
        <v>SJS vs LAK</v>
      </c>
      <c r="D979" s="49" t="str">
        <f ca="1">IF(LEN(C976)&gt;0,   IF(ROW(D979)-ROW(C976)-1&lt;=$L$1/2,INDIRECT(CONCATENATE("Teams!F",E979)),""),"")</f>
        <v>LAK</v>
      </c>
      <c r="E979" s="6">
        <f ca="1">IF(LEN(C976)&gt;0,   IF(ROW(E979)-ROW(C976)-1&lt;=$L$1/2,INDIRECT(CONCATENATE("MatchOrdering!B",CHAR(96+C976-52),($L$1 + 1) - (ROW(E979)-ROW(C976)-1) + 3)),""),"")</f>
        <v>4</v>
      </c>
      <c r="F979" s="60">
        <f t="shared" ref="F979:F992" ca="1" si="168">ROUNDDOWN(RANDBETWEEN(0,6),0)</f>
        <v>0</v>
      </c>
      <c r="G979" s="61">
        <f t="shared" ca="1" si="167"/>
        <v>1</v>
      </c>
      <c r="H979" s="49" t="str">
        <f t="shared" ref="H979:H992" ca="1" si="169">IF(OR(B979 = "BYESLOT",D979 = "BYESLOT"),"BYE", IF(AND(LEN(F979)&gt;0,LEN(G979)&gt;0),IF(F979=G979,"*TIE*",IF(F979&gt;G979,B979,D979)),""))</f>
        <v>LAK</v>
      </c>
    </row>
    <row r="980" spans="2:8" x14ac:dyDescent="0.25">
      <c r="B980" s="49" t="str">
        <f ca="1">IF(LEN(C976)&gt;0,   IF(ROW(B980)-ROW(C976)-1&lt;=$L$1/2,INDIRECT(CONCATENATE("Teams!F",CELL("contents",INDEX(MatchOrdering!$A$4:$CD$33,ROW(B980)-ROW(C976)-1,MATCH(C976,MatchOrdering!$A$3:$CD$3,0))))),""),"")</f>
        <v>VAN</v>
      </c>
      <c r="C980" s="53" t="str">
        <f ca="1">IF(LEN(C976)&gt;0,   IF(LEN(B980) &gt;0,CONCATENATE(B980," vs ",D980),""),"")</f>
        <v>VAN vs EDM</v>
      </c>
      <c r="D980" s="49" t="str">
        <f ca="1">IF(LEN(C976)&gt;0,   IF(ROW(D980)-ROW(C976)-1&lt;=$L$1/2,INDIRECT(CONCATENATE("Teams!F",E980)),""),"")</f>
        <v>EDM</v>
      </c>
      <c r="E980" s="6">
        <f ca="1">IF(LEN(C976)&gt;0,   IF(ROW(E980)-ROW(C976)-1&lt;=$L$1/2,INDIRECT(CONCATENATE("MatchOrdering!B",CHAR(96+C976-52),($L$1 + 1) - (ROW(E980)-ROW(C976)-1) + 3)),""),"")</f>
        <v>3</v>
      </c>
      <c r="F980" s="60">
        <f t="shared" ca="1" si="168"/>
        <v>6</v>
      </c>
      <c r="G980" s="61">
        <f t="shared" ca="1" si="167"/>
        <v>2</v>
      </c>
      <c r="H980" s="49" t="str">
        <f t="shared" ca="1" si="169"/>
        <v>VAN</v>
      </c>
    </row>
    <row r="981" spans="2:8" x14ac:dyDescent="0.25">
      <c r="B981" s="49" t="str">
        <f ca="1">IF(LEN(C976)&gt;0,   IF(ROW(B981)-ROW(C976)-1&lt;=$L$1/2,INDIRECT(CONCATENATE("Teams!F",CELL("contents",INDEX(MatchOrdering!$A$4:$CD$33,ROW(B981)-ROW(C976)-1,MATCH(C976,MatchOrdering!$A$3:$CD$3,0))))),""),"")</f>
        <v>CHI</v>
      </c>
      <c r="C981" s="53" t="str">
        <f ca="1">IF(LEN(C976)&gt;0,   IF(LEN(B981) &gt;0,CONCATENATE(B981," vs ",D981),""),"")</f>
        <v>CHI vs CGY</v>
      </c>
      <c r="D981" s="49" t="str">
        <f ca="1">IF(LEN(C976)&gt;0,   IF(ROW(D981)-ROW(C976)-1&lt;=$L$1/2,INDIRECT(CONCATENATE("Teams!F",E981)),""),"")</f>
        <v>CGY</v>
      </c>
      <c r="E981" s="6">
        <f ca="1">IF(LEN(C976)&gt;0,   IF(ROW(E981)-ROW(C976)-1&lt;=$L$1/2,INDIRECT(CONCATENATE("MatchOrdering!B",CHAR(96+C976-52),($L$1 + 1) - (ROW(E981)-ROW(C976)-1) + 3)),""),"")</f>
        <v>2</v>
      </c>
      <c r="F981" s="60">
        <f t="shared" ca="1" si="168"/>
        <v>4</v>
      </c>
      <c r="G981" s="61">
        <f t="shared" ca="1" si="167"/>
        <v>0</v>
      </c>
      <c r="H981" s="49" t="str">
        <f t="shared" ca="1" si="169"/>
        <v>CHI</v>
      </c>
    </row>
    <row r="982" spans="2:8" x14ac:dyDescent="0.25">
      <c r="B982" s="49" t="str">
        <f ca="1">IF(LEN(C976)&gt;0,   IF(ROW(B982)-ROW(C976)-1&lt;=$L$1/2,INDIRECT(CONCATENATE("Teams!F",CELL("contents",INDEX(MatchOrdering!$A$4:$CD$33,ROW(B982)-ROW(C976)-1,MATCH(C976,MatchOrdering!$A$3:$CD$3,0))))),""),"")</f>
        <v>COL</v>
      </c>
      <c r="C982" s="53" t="str">
        <f ca="1">IF(LEN(C976)&gt;0,   IF(LEN(B982) &gt;0,CONCATENATE(B982," vs ",D982),""),"")</f>
        <v>COL vs WAS</v>
      </c>
      <c r="D982" s="49" t="str">
        <f ca="1">IF(LEN(C976)&gt;0,   IF(ROW(D982)-ROW(C976)-1&lt;=$L$1/2,INDIRECT(CONCATENATE("Teams!F",E982)),""),"")</f>
        <v>WAS</v>
      </c>
      <c r="E982" s="6">
        <f ca="1">IF(LEN(C976)&gt;0,   IF(ROW(E982)-ROW(C976)-1&lt;=$L$1/2,INDIRECT(CONCATENATE("MatchOrdering!B",CHAR(96+C976-52),($L$1 + 1) - (ROW(E982)-ROW(C976)-1) + 3)),""),"")</f>
        <v>30</v>
      </c>
      <c r="F982" s="60">
        <f t="shared" ca="1" si="168"/>
        <v>6</v>
      </c>
      <c r="G982" s="61">
        <f t="shared" ca="1" si="167"/>
        <v>4</v>
      </c>
      <c r="H982" s="49" t="str">
        <f t="shared" ca="1" si="169"/>
        <v>COL</v>
      </c>
    </row>
    <row r="983" spans="2:8" x14ac:dyDescent="0.25">
      <c r="B983" s="49" t="str">
        <f ca="1">IF(LEN(C976)&gt;0,   IF(ROW(B983)-ROW(C976)-1&lt;=$L$1/2,INDIRECT(CONCATENATE("Teams!F",CELL("contents",INDEX(MatchOrdering!$A$4:$CD$33,ROW(B983)-ROW(C976)-1,MATCH(C976,MatchOrdering!$A$3:$CD$3,0))))),""),"")</f>
        <v>DAL</v>
      </c>
      <c r="C983" s="53" t="str">
        <f ca="1">IF(LEN(C976)&gt;0,   IF(LEN(B983) &gt;0,CONCATENATE(B983," vs ",D983),""),"")</f>
        <v>DAL vs PIT</v>
      </c>
      <c r="D983" s="49" t="str">
        <f ca="1">IF(LEN(C976)&gt;0,   IF(ROW(D983)-ROW(C976)-1&lt;=$L$1/2,INDIRECT(CONCATENATE("Teams!F",E983)),""),"")</f>
        <v>PIT</v>
      </c>
      <c r="E983" s="6">
        <f ca="1">IF(LEN(C976)&gt;0,   IF(ROW(E983)-ROW(C976)-1&lt;=$L$1/2,INDIRECT(CONCATENATE("MatchOrdering!B",CHAR(96+C976-52),($L$1 + 1) - (ROW(E983)-ROW(C976)-1) + 3)),""),"")</f>
        <v>29</v>
      </c>
      <c r="F983" s="60">
        <f t="shared" ca="1" si="168"/>
        <v>3</v>
      </c>
      <c r="G983" s="61">
        <f t="shared" ca="1" si="167"/>
        <v>3</v>
      </c>
      <c r="H983" s="49" t="str">
        <f t="shared" ca="1" si="169"/>
        <v>*TIE*</v>
      </c>
    </row>
    <row r="984" spans="2:8" x14ac:dyDescent="0.25">
      <c r="B984" s="49" t="str">
        <f ca="1">IF(LEN(C976)&gt;0,   IF(ROW(B984)-ROW(C976)-1&lt;=$L$1/2,INDIRECT(CONCATENATE("Teams!F",CELL("contents",INDEX(MatchOrdering!$A$4:$CD$33,ROW(B984)-ROW(C976)-1,MATCH(C976,MatchOrdering!$A$3:$CD$3,0))))),""),"")</f>
        <v>MIN</v>
      </c>
      <c r="C984" s="53" t="str">
        <f ca="1">IF(LEN(C976)&gt;0,   IF(LEN(B984) &gt;0,CONCATENATE(B984," vs ",D984),""),"")</f>
        <v>MIN vs PHI</v>
      </c>
      <c r="D984" s="49" t="str">
        <f ca="1">IF(LEN(C976)&gt;0,   IF(ROW(D984)-ROW(C976)-1&lt;=$L$1/2,INDIRECT(CONCATENATE("Teams!F",E984)),""),"")</f>
        <v>PHI</v>
      </c>
      <c r="E984" s="6">
        <f ca="1">IF(LEN(C976)&gt;0,   IF(ROW(E984)-ROW(C976)-1&lt;=$L$1/2,INDIRECT(CONCATENATE("MatchOrdering!B",CHAR(96+C976-52),($L$1 + 1) - (ROW(E984)-ROW(C976)-1) + 3)),""),"")</f>
        <v>28</v>
      </c>
      <c r="F984" s="60">
        <f t="shared" ca="1" si="168"/>
        <v>6</v>
      </c>
      <c r="G984" s="61">
        <f t="shared" ca="1" si="167"/>
        <v>1</v>
      </c>
      <c r="H984" s="49" t="str">
        <f t="shared" ca="1" si="169"/>
        <v>MIN</v>
      </c>
    </row>
    <row r="985" spans="2:8" x14ac:dyDescent="0.25">
      <c r="B985" s="49" t="str">
        <f ca="1">IF(LEN(C976)&gt;0,   IF(ROW(B985)-ROW(C976)-1&lt;=$L$1/2,INDIRECT(CONCATENATE("Teams!F",CELL("contents",INDEX(MatchOrdering!$A$4:$CD$33,ROW(B985)-ROW(C976)-1,MATCH(C976,MatchOrdering!$A$3:$CD$3,0))))),""),"")</f>
        <v>NAS</v>
      </c>
      <c r="C985" s="53" t="str">
        <f ca="1">IF(LEN(C976)&gt;0,   IF(LEN(B985) &gt;0,CONCATENATE(B985," vs ",D985),""),"")</f>
        <v>NAS vs NYR</v>
      </c>
      <c r="D985" s="49" t="str">
        <f ca="1">IF(LEN(C976)&gt;0,   IF(ROW(D985)-ROW(C976)-1&lt;=$L$1/2,INDIRECT(CONCATENATE("Teams!F",E985)),""),"")</f>
        <v>NYR</v>
      </c>
      <c r="E985" s="6">
        <f ca="1">IF(LEN(C976)&gt;0,   IF(ROW(E985)-ROW(C976)-1&lt;=$L$1/2,INDIRECT(CONCATENATE("MatchOrdering!B",CHAR(96+C976-52),($L$1 + 1) - (ROW(E985)-ROW(C976)-1) + 3)),""),"")</f>
        <v>27</v>
      </c>
      <c r="F985" s="60">
        <f t="shared" ca="1" si="168"/>
        <v>6</v>
      </c>
      <c r="G985" s="61">
        <f t="shared" ca="1" si="167"/>
        <v>1</v>
      </c>
      <c r="H985" s="49" t="str">
        <f t="shared" ca="1" si="169"/>
        <v>NAS</v>
      </c>
    </row>
    <row r="986" spans="2:8" x14ac:dyDescent="0.25">
      <c r="B986" s="49" t="str">
        <f ca="1">IF(LEN(C976)&gt;0,   IF(ROW(B986)-ROW(C976)-1&lt;=$L$1/2,INDIRECT(CONCATENATE("Teams!F",CELL("contents",INDEX(MatchOrdering!$A$4:$CD$33,ROW(B986)-ROW(C976)-1,MATCH(C976,MatchOrdering!$A$3:$CD$3,0))))),""),"")</f>
        <v>STL</v>
      </c>
      <c r="C986" s="53" t="str">
        <f ca="1">IF(LEN(C976)&gt;0,   IF(LEN(B986) &gt;0,CONCATENATE(B986," vs ",D986),""),"")</f>
        <v>STL vs NYI</v>
      </c>
      <c r="D986" s="49" t="str">
        <f ca="1">IF(LEN(C976)&gt;0,   IF(ROW(D986)-ROW(C976)-1&lt;=$L$1/2,INDIRECT(CONCATENATE("Teams!F",E986)),""),"")</f>
        <v>NYI</v>
      </c>
      <c r="E986" s="6">
        <f ca="1">IF(LEN(C976)&gt;0,   IF(ROW(E986)-ROW(C976)-1&lt;=$L$1/2,INDIRECT(CONCATENATE("MatchOrdering!B",CHAR(96+C976-52),($L$1 + 1) - (ROW(E986)-ROW(C976)-1) + 3)),""),"")</f>
        <v>26</v>
      </c>
      <c r="F986" s="60">
        <f t="shared" ca="1" si="168"/>
        <v>1</v>
      </c>
      <c r="G986" s="61">
        <f t="shared" ca="1" si="167"/>
        <v>4</v>
      </c>
      <c r="H986" s="49" t="str">
        <f t="shared" ca="1" si="169"/>
        <v>NYI</v>
      </c>
    </row>
    <row r="987" spans="2:8" x14ac:dyDescent="0.25">
      <c r="B987" s="49" t="str">
        <f ca="1">IF(LEN(C976)&gt;0,   IF(ROW(B987)-ROW(C976)-1&lt;=$L$1/2,INDIRECT(CONCATENATE("Teams!F",CELL("contents",INDEX(MatchOrdering!$A$4:$CD$33,ROW(B987)-ROW(C976)-1,MATCH(C976,MatchOrdering!$A$3:$CD$3,0))))),""),"")</f>
        <v>WIN</v>
      </c>
      <c r="C987" s="53" t="str">
        <f ca="1">IF(LEN(C976)&gt;0,   IF(LEN(B987) &gt;0,CONCATENATE(B987," vs ",D987),""),"")</f>
        <v>WIN vs NJD</v>
      </c>
      <c r="D987" s="49" t="str">
        <f ca="1">IF(LEN(C976)&gt;0,   IF(ROW(D987)-ROW(C976)-1&lt;=$L$1/2,INDIRECT(CONCATENATE("Teams!F",E987)),""),"")</f>
        <v>NJD</v>
      </c>
      <c r="E987" s="6">
        <f ca="1">IF(LEN(C976)&gt;0,   IF(ROW(E987)-ROW(C976)-1&lt;=$L$1/2,INDIRECT(CONCATENATE("MatchOrdering!B",CHAR(96+C976-52),($L$1 + 1) - (ROW(E987)-ROW(C976)-1) + 3)),""),"")</f>
        <v>25</v>
      </c>
      <c r="F987" s="60">
        <f t="shared" ca="1" si="168"/>
        <v>6</v>
      </c>
      <c r="G987" s="61">
        <f t="shared" ca="1" si="167"/>
        <v>2</v>
      </c>
      <c r="H987" s="49" t="str">
        <f t="shared" ca="1" si="169"/>
        <v>WIN</v>
      </c>
    </row>
    <row r="988" spans="2:8" x14ac:dyDescent="0.25">
      <c r="B988" s="49" t="str">
        <f ca="1">IF(LEN(C976)&gt;0,   IF(ROW(B988)-ROW(C976)-1&lt;=$L$1/2,INDIRECT(CONCATENATE("Teams!F",CELL("contents",INDEX(MatchOrdering!$A$4:$CD$33,ROW(B988)-ROW(C976)-1,MATCH(C976,MatchOrdering!$A$3:$CD$3,0))))),""),"")</f>
        <v>BOS</v>
      </c>
      <c r="C988" s="53" t="str">
        <f ca="1">IF(LEN(C976)&gt;0,   IF(LEN(B988) &gt;0,CONCATENATE(B988," vs ",D988),""),"")</f>
        <v>BOS vs CBJ</v>
      </c>
      <c r="D988" s="49" t="str">
        <f ca="1">IF(LEN(C976)&gt;0,   IF(ROW(D988)-ROW(C976)-1&lt;=$L$1/2,INDIRECT(CONCATENATE("Teams!F",E988)),""),"")</f>
        <v>CBJ</v>
      </c>
      <c r="E988" s="6">
        <f ca="1">IF(LEN(C976)&gt;0,   IF(ROW(E988)-ROW(C976)-1&lt;=$L$1/2,INDIRECT(CONCATENATE("MatchOrdering!B",CHAR(96+C976-52),($L$1 + 1) - (ROW(E988)-ROW(C976)-1) + 3)),""),"")</f>
        <v>24</v>
      </c>
      <c r="F988" s="60">
        <f t="shared" ca="1" si="168"/>
        <v>5</v>
      </c>
      <c r="G988" s="61">
        <f t="shared" ca="1" si="167"/>
        <v>0</v>
      </c>
      <c r="H988" s="49" t="str">
        <f t="shared" ca="1" si="169"/>
        <v>BOS</v>
      </c>
    </row>
    <row r="989" spans="2:8" x14ac:dyDescent="0.25">
      <c r="B989" s="49" t="str">
        <f ca="1">IF(LEN(C976)&gt;0,   IF(ROW(B989)-ROW(C976)-1&lt;=$L$1/2,INDIRECT(CONCATENATE("Teams!F",CELL("contents",INDEX(MatchOrdering!$A$4:$CD$33,ROW(B989)-ROW(C976)-1,MATCH(C976,MatchOrdering!$A$3:$CD$3,0))))),""),"")</f>
        <v>BUF</v>
      </c>
      <c r="C989" s="53" t="str">
        <f ca="1">IF(LEN(C976)&gt;0,   IF(LEN(B989) &gt;0,CONCATENATE(B989," vs ",D989),""),"")</f>
        <v>BUF vs CAR</v>
      </c>
      <c r="D989" s="49" t="str">
        <f ca="1">IF(LEN(C976)&gt;0,   IF(ROW(D989)-ROW(C976)-1&lt;=$L$1/2,INDIRECT(CONCATENATE("Teams!F",E989)),""),"")</f>
        <v>CAR</v>
      </c>
      <c r="E989" s="6">
        <f ca="1">IF(LEN(C976)&gt;0,   IF(ROW(E989)-ROW(C976)-1&lt;=$L$1/2,INDIRECT(CONCATENATE("MatchOrdering!B",CHAR(96+C976-52),($L$1 + 1) - (ROW(E989)-ROW(C976)-1) + 3)),""),"")</f>
        <v>23</v>
      </c>
      <c r="F989" s="60">
        <f t="shared" ca="1" si="168"/>
        <v>0</v>
      </c>
      <c r="G989" s="61">
        <f t="shared" ca="1" si="167"/>
        <v>5</v>
      </c>
      <c r="H989" s="49" t="str">
        <f t="shared" ca="1" si="169"/>
        <v>CAR</v>
      </c>
    </row>
    <row r="990" spans="2:8" x14ac:dyDescent="0.25">
      <c r="B990" s="49" t="str">
        <f ca="1">IF(LEN(C976)&gt;0,   IF(ROW(B990)-ROW(C976)-1&lt;=$L$1/2,INDIRECT(CONCATENATE("Teams!F",CELL("contents",INDEX(MatchOrdering!$A$4:$CD$33,ROW(B990)-ROW(C976)-1,MATCH(C976,MatchOrdering!$A$3:$CD$3,0))))),""),"")</f>
        <v>DET</v>
      </c>
      <c r="C990" s="53" t="str">
        <f ca="1">IF(LEN(C976)&gt;0,   IF(LEN(B990) &gt;0,CONCATENATE(B990," vs ",D990),""),"")</f>
        <v>DET vs TOR</v>
      </c>
      <c r="D990" s="49" t="str">
        <f ca="1">IF(LEN(C976)&gt;0,   IF(ROW(D990)-ROW(C976)-1&lt;=$L$1/2,INDIRECT(CONCATENATE("Teams!F",E990)),""),"")</f>
        <v>TOR</v>
      </c>
      <c r="E990" s="6">
        <f ca="1">IF(LEN(C976)&gt;0,   IF(ROW(E990)-ROW(C976)-1&lt;=$L$1/2,INDIRECT(CONCATENATE("MatchOrdering!B",CHAR(96+C976-52),($L$1 + 1) - (ROW(E990)-ROW(C976)-1) + 3)),""),"")</f>
        <v>22</v>
      </c>
      <c r="F990" s="60">
        <f t="shared" ca="1" si="168"/>
        <v>4</v>
      </c>
      <c r="G990" s="61">
        <f t="shared" ca="1" si="167"/>
        <v>0</v>
      </c>
      <c r="H990" s="49" t="str">
        <f t="shared" ca="1" si="169"/>
        <v>DET</v>
      </c>
    </row>
    <row r="991" spans="2:8" x14ac:dyDescent="0.25">
      <c r="B991" s="49" t="str">
        <f ca="1">IF(LEN(C976)&gt;0,   IF(ROW(B991)-ROW(C976)-1&lt;=$L$1/2,INDIRECT(CONCATENATE("Teams!F",CELL("contents",INDEX(MatchOrdering!$A$4:$CD$33,ROW(B991)-ROW(C976)-1,MATCH(C976,MatchOrdering!$A$3:$CD$3,0))))),""),"")</f>
        <v>FLA</v>
      </c>
      <c r="C991" s="53" t="str">
        <f ca="1">IF(LEN(C976)&gt;0,   IF(LEN(B991) &gt;0,CONCATENATE(B991," vs ",D991),""),"")</f>
        <v>FLA vs TB</v>
      </c>
      <c r="D991" s="49" t="str">
        <f ca="1">IF(LEN(C976)&gt;0,   IF(ROW(D991)-ROW(C976)-1&lt;=$L$1/2,INDIRECT(CONCATENATE("Teams!F",E991)),""),"")</f>
        <v>TB</v>
      </c>
      <c r="E991" s="6">
        <f ca="1">IF(LEN(C976)&gt;0,   IF(ROW(E991)-ROW(C976)-1&lt;=$L$1/2,INDIRECT(CONCATENATE("MatchOrdering!B",CHAR(96+C976-52),($L$1 + 1) - (ROW(E991)-ROW(C976)-1) + 3)),""),"")</f>
        <v>21</v>
      </c>
      <c r="F991" s="60">
        <f t="shared" ca="1" si="168"/>
        <v>0</v>
      </c>
      <c r="G991" s="61">
        <f t="shared" ca="1" si="167"/>
        <v>6</v>
      </c>
      <c r="H991" s="49" t="str">
        <f t="shared" ca="1" si="169"/>
        <v>TB</v>
      </c>
    </row>
    <row r="992" spans="2:8" ht="15.75" thickBot="1" x14ac:dyDescent="0.3">
      <c r="B992" s="49" t="str">
        <f ca="1">IF(LEN(C976)&gt;0,   IF(ROW(B992)-ROW(C976)-1&lt;=$L$1/2,INDIRECT(CONCATENATE("Teams!F",CELL("contents",INDEX(MatchOrdering!$A$4:$CD$33,ROW(B992)-ROW(C976)-1,MATCH(C976,MatchOrdering!$A$3:$CD$3,0))))),""),"")</f>
        <v>MON</v>
      </c>
      <c r="C992" s="53" t="str">
        <f ca="1">IF(LEN(C976)&gt;0,   IF(LEN(B992) &gt;0,CONCATENATE(B992," vs ",D992),""),"")</f>
        <v>MON vs OTT</v>
      </c>
      <c r="D992" s="49" t="str">
        <f ca="1">IF(LEN(C976)&gt;0,   IF(ROW(D992)-ROW(C976)-1&lt;=$L$1/2,INDIRECT(CONCATENATE("Teams!F",E992)),""),"")</f>
        <v>OTT</v>
      </c>
      <c r="E992" s="6">
        <f ca="1">IF(LEN(C976)&gt;0,   IF(ROW(E992)-ROW(C976)-1&lt;=$L$1/2,INDIRECT(CONCATENATE("MatchOrdering!B",CHAR(96+C976-52),($L$1 + 1) - (ROW(E992)-ROW(C976)-1) + 3)),""),"")</f>
        <v>20</v>
      </c>
      <c r="F992" s="62">
        <f t="shared" ca="1" si="168"/>
        <v>4</v>
      </c>
      <c r="G992" s="63">
        <f t="shared" ca="1" si="167"/>
        <v>4</v>
      </c>
      <c r="H992" s="49" t="str">
        <f t="shared" ca="1" si="169"/>
        <v>*TIE*</v>
      </c>
    </row>
    <row r="994" spans="2:8" ht="18.75" x14ac:dyDescent="0.3">
      <c r="C994" s="51">
        <f>IF(LEN(C976)&lt;1,"",IF(C976+1 &lt; $L$2,C976+1,""))</f>
        <v>56</v>
      </c>
      <c r="D994" s="50"/>
      <c r="E994" s="50"/>
      <c r="F994" s="65" t="str">
        <f>IF(LEN(C994)&gt;0,"Scores","")</f>
        <v>Scores</v>
      </c>
      <c r="G994" s="65"/>
      <c r="H994" s="6"/>
    </row>
    <row r="995" spans="2:8" ht="16.5" thickBot="1" x14ac:dyDescent="0.3">
      <c r="B995" s="48" t="str">
        <f>IF(LEN(C994)&gt;0,"-","")</f>
        <v>-</v>
      </c>
      <c r="C995" s="52" t="str">
        <f>IF(LEN(C994)&gt;0,"Away          -          Home","")</f>
        <v>Away          -          Home</v>
      </c>
      <c r="D995" s="48" t="str">
        <f>IF(LEN(C994)&gt;0,"-","")</f>
        <v>-</v>
      </c>
      <c r="E995" s="6" t="str">
        <f>IF(LEN(C994)&gt;0,"-","")</f>
        <v>-</v>
      </c>
      <c r="F995" s="48" t="str">
        <f>IF(LEN(F994)&gt;0,"H","")</f>
        <v>H</v>
      </c>
      <c r="G995" s="48" t="str">
        <f>IF(LEN(F994)&gt;0,"A","")</f>
        <v>A</v>
      </c>
      <c r="H995" s="49" t="s">
        <v>267</v>
      </c>
    </row>
    <row r="996" spans="2:8" x14ac:dyDescent="0.25">
      <c r="B996" s="49" t="str">
        <f ca="1">IF(LEN(C994)&gt;0,   IF(ROW(B996)-ROW(C994)-1&lt;=$L$1/2,INDIRECT(CONCATENATE("Teams!F",CELL("contents",INDEX(MatchOrdering!$A$4:$CD$33,ROW(B996)-ROW(C994)-1,MATCH(C994,MatchOrdering!$A$3:$CD$3,0))))),""),"")</f>
        <v>ANA</v>
      </c>
      <c r="C996" s="53" t="str">
        <f ca="1">IF(LEN(C994)&gt;0,   IF(LEN(B996) &gt;0,CONCATENATE(B996," vs ",D996),""),"")</f>
        <v>ANA vs LAK</v>
      </c>
      <c r="D996" s="49" t="str">
        <f ca="1">IF(LEN(C994)&gt;0,   IF(ROW(D996)-ROW(C994)-1&lt;=$L$1/2,INDIRECT(CONCATENATE("Teams!F",E996)),""),"")</f>
        <v>LAK</v>
      </c>
      <c r="E996" s="6">
        <f ca="1">IF(LEN(C994)&gt;0,   IF(ROW(E996)-ROW(C994)-1&lt;=$L$1/2,INDIRECT(CONCATENATE("MatchOrdering!B",CHAR(96+C994-52),($L$1 + 1) - (ROW(E996)-ROW(C994)-1) + 3)),""),"")</f>
        <v>4</v>
      </c>
      <c r="F996" s="58">
        <f ca="1">ROUNDDOWN(RANDBETWEEN(0,6),0)</f>
        <v>2</v>
      </c>
      <c r="G996" s="59">
        <f t="shared" ref="G996:G1010" ca="1" si="170">ROUNDDOWN(RANDBETWEEN(0,6),0)</f>
        <v>5</v>
      </c>
      <c r="H996" s="49" t="str">
        <f ca="1">IF(OR(B996 = "BYESLOT",D996 = "BYESLOT"),"BYE", IF(AND(LEN(F996)&gt;0,LEN(G996)&gt;0),IF(F996=G996,"*TIE*",IF(F996&gt;G996,B996,D996)),""))</f>
        <v>LAK</v>
      </c>
    </row>
    <row r="997" spans="2:8" x14ac:dyDescent="0.25">
      <c r="B997" s="49" t="str">
        <f ca="1">IF(LEN(C994)&gt;0,   IF(ROW(B997)-ROW(C994)-1&lt;=$L$1/2,INDIRECT(CONCATENATE("Teams!F",CELL("contents",INDEX(MatchOrdering!$A$4:$CD$33,ROW(B997)-ROW(C994)-1,MATCH(C994,MatchOrdering!$A$3:$CD$3,0))))),""),"")</f>
        <v>ARI</v>
      </c>
      <c r="C997" s="53" t="str">
        <f ca="1">IF(LEN(C994)&gt;0,   IF(LEN(B997) &gt;0,CONCATENATE(B997," vs ",D997),""),"")</f>
        <v>ARI vs EDM</v>
      </c>
      <c r="D997" s="49" t="str">
        <f ca="1">IF(LEN(C994)&gt;0,   IF(ROW(D997)-ROW(C994)-1&lt;=$L$1/2,INDIRECT(CONCATENATE("Teams!F",E997)),""),"")</f>
        <v>EDM</v>
      </c>
      <c r="E997" s="6">
        <f ca="1">IF(LEN(C994)&gt;0,   IF(ROW(E997)-ROW(C994)-1&lt;=$L$1/2,INDIRECT(CONCATENATE("MatchOrdering!B",CHAR(96+C994-52),($L$1 + 1) - (ROW(E997)-ROW(C994)-1) + 3)),""),"")</f>
        <v>3</v>
      </c>
      <c r="F997" s="60">
        <f t="shared" ref="F997:F1010" ca="1" si="171">ROUNDDOWN(RANDBETWEEN(0,6),0)</f>
        <v>1</v>
      </c>
      <c r="G997" s="61">
        <f t="shared" ca="1" si="170"/>
        <v>6</v>
      </c>
      <c r="H997" s="49" t="str">
        <f t="shared" ref="H997:H1010" ca="1" si="172">IF(OR(B997 = "BYESLOT",D997 = "BYESLOT"),"BYE", IF(AND(LEN(F997)&gt;0,LEN(G997)&gt;0),IF(F997=G997,"*TIE*",IF(F997&gt;G997,B997,D997)),""))</f>
        <v>EDM</v>
      </c>
    </row>
    <row r="998" spans="2:8" x14ac:dyDescent="0.25">
      <c r="B998" s="49" t="str">
        <f ca="1">IF(LEN(C994)&gt;0,   IF(ROW(B998)-ROW(C994)-1&lt;=$L$1/2,INDIRECT(CONCATENATE("Teams!F",CELL("contents",INDEX(MatchOrdering!$A$4:$CD$33,ROW(B998)-ROW(C994)-1,MATCH(C994,MatchOrdering!$A$3:$CD$3,0))))),""),"")</f>
        <v>SJS</v>
      </c>
      <c r="C998" s="53" t="str">
        <f ca="1">IF(LEN(C994)&gt;0,   IF(LEN(B998) &gt;0,CONCATENATE(B998," vs ",D998),""),"")</f>
        <v>SJS vs CGY</v>
      </c>
      <c r="D998" s="49" t="str">
        <f ca="1">IF(LEN(C994)&gt;0,   IF(ROW(D998)-ROW(C994)-1&lt;=$L$1/2,INDIRECT(CONCATENATE("Teams!F",E998)),""),"")</f>
        <v>CGY</v>
      </c>
      <c r="E998" s="6">
        <f ca="1">IF(LEN(C994)&gt;0,   IF(ROW(E998)-ROW(C994)-1&lt;=$L$1/2,INDIRECT(CONCATENATE("MatchOrdering!B",CHAR(96+C994-52),($L$1 + 1) - (ROW(E998)-ROW(C994)-1) + 3)),""),"")</f>
        <v>2</v>
      </c>
      <c r="F998" s="60">
        <f t="shared" ca="1" si="171"/>
        <v>2</v>
      </c>
      <c r="G998" s="61">
        <f t="shared" ca="1" si="170"/>
        <v>1</v>
      </c>
      <c r="H998" s="49" t="str">
        <f t="shared" ca="1" si="172"/>
        <v>SJS</v>
      </c>
    </row>
    <row r="999" spans="2:8" x14ac:dyDescent="0.25">
      <c r="B999" s="49" t="str">
        <f ca="1">IF(LEN(C994)&gt;0,   IF(ROW(B999)-ROW(C994)-1&lt;=$L$1/2,INDIRECT(CONCATENATE("Teams!F",CELL("contents",INDEX(MatchOrdering!$A$4:$CD$33,ROW(B999)-ROW(C994)-1,MATCH(C994,MatchOrdering!$A$3:$CD$3,0))))),""),"")</f>
        <v>VAN</v>
      </c>
      <c r="C999" s="53" t="str">
        <f ca="1">IF(LEN(C994)&gt;0,   IF(LEN(B999) &gt;0,CONCATENATE(B999," vs ",D999),""),"")</f>
        <v>VAN vs WAS</v>
      </c>
      <c r="D999" s="49" t="str">
        <f ca="1">IF(LEN(C994)&gt;0,   IF(ROW(D999)-ROW(C994)-1&lt;=$L$1/2,INDIRECT(CONCATENATE("Teams!F",E999)),""),"")</f>
        <v>WAS</v>
      </c>
      <c r="E999" s="6">
        <f ca="1">IF(LEN(C994)&gt;0,   IF(ROW(E999)-ROW(C994)-1&lt;=$L$1/2,INDIRECT(CONCATENATE("MatchOrdering!B",CHAR(96+C994-52),($L$1 + 1) - (ROW(E999)-ROW(C994)-1) + 3)),""),"")</f>
        <v>30</v>
      </c>
      <c r="F999" s="60">
        <f t="shared" ca="1" si="171"/>
        <v>6</v>
      </c>
      <c r="G999" s="61">
        <f t="shared" ca="1" si="170"/>
        <v>1</v>
      </c>
      <c r="H999" s="49" t="str">
        <f t="shared" ca="1" si="172"/>
        <v>VAN</v>
      </c>
    </row>
    <row r="1000" spans="2:8" x14ac:dyDescent="0.25">
      <c r="B1000" s="49" t="str">
        <f ca="1">IF(LEN(C994)&gt;0,   IF(ROW(B1000)-ROW(C994)-1&lt;=$L$1/2,INDIRECT(CONCATENATE("Teams!F",CELL("contents",INDEX(MatchOrdering!$A$4:$CD$33,ROW(B1000)-ROW(C994)-1,MATCH(C994,MatchOrdering!$A$3:$CD$3,0))))),""),"")</f>
        <v>CHI</v>
      </c>
      <c r="C1000" s="53" t="str">
        <f ca="1">IF(LEN(C994)&gt;0,   IF(LEN(B1000) &gt;0,CONCATENATE(B1000," vs ",D1000),""),"")</f>
        <v>CHI vs PIT</v>
      </c>
      <c r="D1000" s="49" t="str">
        <f ca="1">IF(LEN(C994)&gt;0,   IF(ROW(D1000)-ROW(C994)-1&lt;=$L$1/2,INDIRECT(CONCATENATE("Teams!F",E1000)),""),"")</f>
        <v>PIT</v>
      </c>
      <c r="E1000" s="6">
        <f ca="1">IF(LEN(C994)&gt;0,   IF(ROW(E1000)-ROW(C994)-1&lt;=$L$1/2,INDIRECT(CONCATENATE("MatchOrdering!B",CHAR(96+C994-52),($L$1 + 1) - (ROW(E1000)-ROW(C994)-1) + 3)),""),"")</f>
        <v>29</v>
      </c>
      <c r="F1000" s="60">
        <f t="shared" ca="1" si="171"/>
        <v>1</v>
      </c>
      <c r="G1000" s="61">
        <f t="shared" ca="1" si="170"/>
        <v>2</v>
      </c>
      <c r="H1000" s="49" t="str">
        <f t="shared" ca="1" si="172"/>
        <v>PIT</v>
      </c>
    </row>
    <row r="1001" spans="2:8" x14ac:dyDescent="0.25">
      <c r="B1001" s="49" t="str">
        <f ca="1">IF(LEN(C994)&gt;0,   IF(ROW(B1001)-ROW(C994)-1&lt;=$L$1/2,INDIRECT(CONCATENATE("Teams!F",CELL("contents",INDEX(MatchOrdering!$A$4:$CD$33,ROW(B1001)-ROW(C994)-1,MATCH(C994,MatchOrdering!$A$3:$CD$3,0))))),""),"")</f>
        <v>COL</v>
      </c>
      <c r="C1001" s="53" t="str">
        <f ca="1">IF(LEN(C994)&gt;0,   IF(LEN(B1001) &gt;0,CONCATENATE(B1001," vs ",D1001),""),"")</f>
        <v>COL vs PHI</v>
      </c>
      <c r="D1001" s="49" t="str">
        <f ca="1">IF(LEN(C994)&gt;0,   IF(ROW(D1001)-ROW(C994)-1&lt;=$L$1/2,INDIRECT(CONCATENATE("Teams!F",E1001)),""),"")</f>
        <v>PHI</v>
      </c>
      <c r="E1001" s="6">
        <f ca="1">IF(LEN(C994)&gt;0,   IF(ROW(E1001)-ROW(C994)-1&lt;=$L$1/2,INDIRECT(CONCATENATE("MatchOrdering!B",CHAR(96+C994-52),($L$1 + 1) - (ROW(E1001)-ROW(C994)-1) + 3)),""),"")</f>
        <v>28</v>
      </c>
      <c r="F1001" s="60">
        <f t="shared" ca="1" si="171"/>
        <v>1</v>
      </c>
      <c r="G1001" s="61">
        <f t="shared" ca="1" si="170"/>
        <v>4</v>
      </c>
      <c r="H1001" s="49" t="str">
        <f t="shared" ca="1" si="172"/>
        <v>PHI</v>
      </c>
    </row>
    <row r="1002" spans="2:8" x14ac:dyDescent="0.25">
      <c r="B1002" s="49" t="str">
        <f ca="1">IF(LEN(C994)&gt;0,   IF(ROW(B1002)-ROW(C994)-1&lt;=$L$1/2,INDIRECT(CONCATENATE("Teams!F",CELL("contents",INDEX(MatchOrdering!$A$4:$CD$33,ROW(B1002)-ROW(C994)-1,MATCH(C994,MatchOrdering!$A$3:$CD$3,0))))),""),"")</f>
        <v>DAL</v>
      </c>
      <c r="C1002" s="53" t="str">
        <f ca="1">IF(LEN(C994)&gt;0,   IF(LEN(B1002) &gt;0,CONCATENATE(B1002," vs ",D1002),""),"")</f>
        <v>DAL vs NYR</v>
      </c>
      <c r="D1002" s="49" t="str">
        <f ca="1">IF(LEN(C994)&gt;0,   IF(ROW(D1002)-ROW(C994)-1&lt;=$L$1/2,INDIRECT(CONCATENATE("Teams!F",E1002)),""),"")</f>
        <v>NYR</v>
      </c>
      <c r="E1002" s="6">
        <f ca="1">IF(LEN(C994)&gt;0,   IF(ROW(E1002)-ROW(C994)-1&lt;=$L$1/2,INDIRECT(CONCATENATE("MatchOrdering!B",CHAR(96+C994-52),($L$1 + 1) - (ROW(E1002)-ROW(C994)-1) + 3)),""),"")</f>
        <v>27</v>
      </c>
      <c r="F1002" s="60">
        <f t="shared" ca="1" si="171"/>
        <v>3</v>
      </c>
      <c r="G1002" s="61">
        <f t="shared" ca="1" si="170"/>
        <v>3</v>
      </c>
      <c r="H1002" s="49" t="str">
        <f t="shared" ca="1" si="172"/>
        <v>*TIE*</v>
      </c>
    </row>
    <row r="1003" spans="2:8" x14ac:dyDescent="0.25">
      <c r="B1003" s="49" t="str">
        <f ca="1">IF(LEN(C994)&gt;0,   IF(ROW(B1003)-ROW(C994)-1&lt;=$L$1/2,INDIRECT(CONCATENATE("Teams!F",CELL("contents",INDEX(MatchOrdering!$A$4:$CD$33,ROW(B1003)-ROW(C994)-1,MATCH(C994,MatchOrdering!$A$3:$CD$3,0))))),""),"")</f>
        <v>MIN</v>
      </c>
      <c r="C1003" s="53" t="str">
        <f ca="1">IF(LEN(C994)&gt;0,   IF(LEN(B1003) &gt;0,CONCATENATE(B1003," vs ",D1003),""),"")</f>
        <v>MIN vs NYI</v>
      </c>
      <c r="D1003" s="49" t="str">
        <f ca="1">IF(LEN(C994)&gt;0,   IF(ROW(D1003)-ROW(C994)-1&lt;=$L$1/2,INDIRECT(CONCATENATE("Teams!F",E1003)),""),"")</f>
        <v>NYI</v>
      </c>
      <c r="E1003" s="6">
        <f ca="1">IF(LEN(C994)&gt;0,   IF(ROW(E1003)-ROW(C994)-1&lt;=$L$1/2,INDIRECT(CONCATENATE("MatchOrdering!B",CHAR(96+C994-52),($L$1 + 1) - (ROW(E1003)-ROW(C994)-1) + 3)),""),"")</f>
        <v>26</v>
      </c>
      <c r="F1003" s="60">
        <f t="shared" ca="1" si="171"/>
        <v>3</v>
      </c>
      <c r="G1003" s="61">
        <f t="shared" ca="1" si="170"/>
        <v>0</v>
      </c>
      <c r="H1003" s="49" t="str">
        <f t="shared" ca="1" si="172"/>
        <v>MIN</v>
      </c>
    </row>
    <row r="1004" spans="2:8" x14ac:dyDescent="0.25">
      <c r="B1004" s="49" t="str">
        <f ca="1">IF(LEN(C994)&gt;0,   IF(ROW(B1004)-ROW(C994)-1&lt;=$L$1/2,INDIRECT(CONCATENATE("Teams!F",CELL("contents",INDEX(MatchOrdering!$A$4:$CD$33,ROW(B1004)-ROW(C994)-1,MATCH(C994,MatchOrdering!$A$3:$CD$3,0))))),""),"")</f>
        <v>NAS</v>
      </c>
      <c r="C1004" s="53" t="str">
        <f ca="1">IF(LEN(C994)&gt;0,   IF(LEN(B1004) &gt;0,CONCATENATE(B1004," vs ",D1004),""),"")</f>
        <v>NAS vs NJD</v>
      </c>
      <c r="D1004" s="49" t="str">
        <f ca="1">IF(LEN(C994)&gt;0,   IF(ROW(D1004)-ROW(C994)-1&lt;=$L$1/2,INDIRECT(CONCATENATE("Teams!F",E1004)),""),"")</f>
        <v>NJD</v>
      </c>
      <c r="E1004" s="6">
        <f ca="1">IF(LEN(C994)&gt;0,   IF(ROW(E1004)-ROW(C994)-1&lt;=$L$1/2,INDIRECT(CONCATENATE("MatchOrdering!B",CHAR(96+C994-52),($L$1 + 1) - (ROW(E1004)-ROW(C994)-1) + 3)),""),"")</f>
        <v>25</v>
      </c>
      <c r="F1004" s="60">
        <f t="shared" ca="1" si="171"/>
        <v>1</v>
      </c>
      <c r="G1004" s="61">
        <f t="shared" ca="1" si="170"/>
        <v>2</v>
      </c>
      <c r="H1004" s="49" t="str">
        <f t="shared" ca="1" si="172"/>
        <v>NJD</v>
      </c>
    </row>
    <row r="1005" spans="2:8" x14ac:dyDescent="0.25">
      <c r="B1005" s="49" t="str">
        <f ca="1">IF(LEN(C994)&gt;0,   IF(ROW(B1005)-ROW(C994)-1&lt;=$L$1/2,INDIRECT(CONCATENATE("Teams!F",CELL("contents",INDEX(MatchOrdering!$A$4:$CD$33,ROW(B1005)-ROW(C994)-1,MATCH(C994,MatchOrdering!$A$3:$CD$3,0))))),""),"")</f>
        <v>STL</v>
      </c>
      <c r="C1005" s="53" t="str">
        <f ca="1">IF(LEN(C994)&gt;0,   IF(LEN(B1005) &gt;0,CONCATENATE(B1005," vs ",D1005),""),"")</f>
        <v>STL vs CBJ</v>
      </c>
      <c r="D1005" s="49" t="str">
        <f ca="1">IF(LEN(C994)&gt;0,   IF(ROW(D1005)-ROW(C994)-1&lt;=$L$1/2,INDIRECT(CONCATENATE("Teams!F",E1005)),""),"")</f>
        <v>CBJ</v>
      </c>
      <c r="E1005" s="6">
        <f ca="1">IF(LEN(C994)&gt;0,   IF(ROW(E1005)-ROW(C994)-1&lt;=$L$1/2,INDIRECT(CONCATENATE("MatchOrdering!B",CHAR(96+C994-52),($L$1 + 1) - (ROW(E1005)-ROW(C994)-1) + 3)),""),"")</f>
        <v>24</v>
      </c>
      <c r="F1005" s="60">
        <f t="shared" ca="1" si="171"/>
        <v>5</v>
      </c>
      <c r="G1005" s="61">
        <f t="shared" ca="1" si="170"/>
        <v>1</v>
      </c>
      <c r="H1005" s="49" t="str">
        <f t="shared" ca="1" si="172"/>
        <v>STL</v>
      </c>
    </row>
    <row r="1006" spans="2:8" x14ac:dyDescent="0.25">
      <c r="B1006" s="49" t="str">
        <f ca="1">IF(LEN(C994)&gt;0,   IF(ROW(B1006)-ROW(C994)-1&lt;=$L$1/2,INDIRECT(CONCATENATE("Teams!F",CELL("contents",INDEX(MatchOrdering!$A$4:$CD$33,ROW(B1006)-ROW(C994)-1,MATCH(C994,MatchOrdering!$A$3:$CD$3,0))))),""),"")</f>
        <v>WIN</v>
      </c>
      <c r="C1006" s="53" t="str">
        <f ca="1">IF(LEN(C994)&gt;0,   IF(LEN(B1006) &gt;0,CONCATENATE(B1006," vs ",D1006),""),"")</f>
        <v>WIN vs CAR</v>
      </c>
      <c r="D1006" s="49" t="str">
        <f ca="1">IF(LEN(C994)&gt;0,   IF(ROW(D1006)-ROW(C994)-1&lt;=$L$1/2,INDIRECT(CONCATENATE("Teams!F",E1006)),""),"")</f>
        <v>CAR</v>
      </c>
      <c r="E1006" s="6">
        <f ca="1">IF(LEN(C994)&gt;0,   IF(ROW(E1006)-ROW(C994)-1&lt;=$L$1/2,INDIRECT(CONCATENATE("MatchOrdering!B",CHAR(96+C994-52),($L$1 + 1) - (ROW(E1006)-ROW(C994)-1) + 3)),""),"")</f>
        <v>23</v>
      </c>
      <c r="F1006" s="60">
        <f t="shared" ca="1" si="171"/>
        <v>0</v>
      </c>
      <c r="G1006" s="61">
        <f t="shared" ca="1" si="170"/>
        <v>5</v>
      </c>
      <c r="H1006" s="49" t="str">
        <f t="shared" ca="1" si="172"/>
        <v>CAR</v>
      </c>
    </row>
    <row r="1007" spans="2:8" x14ac:dyDescent="0.25">
      <c r="B1007" s="49" t="str">
        <f ca="1">IF(LEN(C994)&gt;0,   IF(ROW(B1007)-ROW(C994)-1&lt;=$L$1/2,INDIRECT(CONCATENATE("Teams!F",CELL("contents",INDEX(MatchOrdering!$A$4:$CD$33,ROW(B1007)-ROW(C994)-1,MATCH(C994,MatchOrdering!$A$3:$CD$3,0))))),""),"")</f>
        <v>BOS</v>
      </c>
      <c r="C1007" s="53" t="str">
        <f ca="1">IF(LEN(C994)&gt;0,   IF(LEN(B1007) &gt;0,CONCATENATE(B1007," vs ",D1007),""),"")</f>
        <v>BOS vs TOR</v>
      </c>
      <c r="D1007" s="49" t="str">
        <f ca="1">IF(LEN(C994)&gt;0,   IF(ROW(D1007)-ROW(C994)-1&lt;=$L$1/2,INDIRECT(CONCATENATE("Teams!F",E1007)),""),"")</f>
        <v>TOR</v>
      </c>
      <c r="E1007" s="6">
        <f ca="1">IF(LEN(C994)&gt;0,   IF(ROW(E1007)-ROW(C994)-1&lt;=$L$1/2,INDIRECT(CONCATENATE("MatchOrdering!B",CHAR(96+C994-52),($L$1 + 1) - (ROW(E1007)-ROW(C994)-1) + 3)),""),"")</f>
        <v>22</v>
      </c>
      <c r="F1007" s="60">
        <f t="shared" ca="1" si="171"/>
        <v>6</v>
      </c>
      <c r="G1007" s="61">
        <f t="shared" ca="1" si="170"/>
        <v>6</v>
      </c>
      <c r="H1007" s="49" t="str">
        <f t="shared" ca="1" si="172"/>
        <v>*TIE*</v>
      </c>
    </row>
    <row r="1008" spans="2:8" x14ac:dyDescent="0.25">
      <c r="B1008" s="49" t="str">
        <f ca="1">IF(LEN(C994)&gt;0,   IF(ROW(B1008)-ROW(C994)-1&lt;=$L$1/2,INDIRECT(CONCATENATE("Teams!F",CELL("contents",INDEX(MatchOrdering!$A$4:$CD$33,ROW(B1008)-ROW(C994)-1,MATCH(C994,MatchOrdering!$A$3:$CD$3,0))))),""),"")</f>
        <v>BUF</v>
      </c>
      <c r="C1008" s="53" t="str">
        <f ca="1">IF(LEN(C994)&gt;0,   IF(LEN(B1008) &gt;0,CONCATENATE(B1008," vs ",D1008),""),"")</f>
        <v>BUF vs TB</v>
      </c>
      <c r="D1008" s="49" t="str">
        <f ca="1">IF(LEN(C994)&gt;0,   IF(ROW(D1008)-ROW(C994)-1&lt;=$L$1/2,INDIRECT(CONCATENATE("Teams!F",E1008)),""),"")</f>
        <v>TB</v>
      </c>
      <c r="E1008" s="6">
        <f ca="1">IF(LEN(C994)&gt;0,   IF(ROW(E1008)-ROW(C994)-1&lt;=$L$1/2,INDIRECT(CONCATENATE("MatchOrdering!B",CHAR(96+C994-52),($L$1 + 1) - (ROW(E1008)-ROW(C994)-1) + 3)),""),"")</f>
        <v>21</v>
      </c>
      <c r="F1008" s="60">
        <f t="shared" ca="1" si="171"/>
        <v>6</v>
      </c>
      <c r="G1008" s="61">
        <f t="shared" ca="1" si="170"/>
        <v>5</v>
      </c>
      <c r="H1008" s="49" t="str">
        <f t="shared" ca="1" si="172"/>
        <v>BUF</v>
      </c>
    </row>
    <row r="1009" spans="2:8" x14ac:dyDescent="0.25">
      <c r="B1009" s="49" t="str">
        <f ca="1">IF(LEN(C994)&gt;0,   IF(ROW(B1009)-ROW(C994)-1&lt;=$L$1/2,INDIRECT(CONCATENATE("Teams!F",CELL("contents",INDEX(MatchOrdering!$A$4:$CD$33,ROW(B1009)-ROW(C994)-1,MATCH(C994,MatchOrdering!$A$3:$CD$3,0))))),""),"")</f>
        <v>DET</v>
      </c>
      <c r="C1009" s="53" t="str">
        <f ca="1">IF(LEN(C994)&gt;0,   IF(LEN(B1009) &gt;0,CONCATENATE(B1009," vs ",D1009),""),"")</f>
        <v>DET vs OTT</v>
      </c>
      <c r="D1009" s="49" t="str">
        <f ca="1">IF(LEN(C994)&gt;0,   IF(ROW(D1009)-ROW(C994)-1&lt;=$L$1/2,INDIRECT(CONCATENATE("Teams!F",E1009)),""),"")</f>
        <v>OTT</v>
      </c>
      <c r="E1009" s="6">
        <f ca="1">IF(LEN(C994)&gt;0,   IF(ROW(E1009)-ROW(C994)-1&lt;=$L$1/2,INDIRECT(CONCATENATE("MatchOrdering!B",CHAR(96+C994-52),($L$1 + 1) - (ROW(E1009)-ROW(C994)-1) + 3)),""),"")</f>
        <v>20</v>
      </c>
      <c r="F1009" s="60">
        <f t="shared" ca="1" si="171"/>
        <v>0</v>
      </c>
      <c r="G1009" s="61">
        <f t="shared" ca="1" si="170"/>
        <v>3</v>
      </c>
      <c r="H1009" s="49" t="str">
        <f t="shared" ca="1" si="172"/>
        <v>OTT</v>
      </c>
    </row>
    <row r="1010" spans="2:8" ht="15.75" thickBot="1" x14ac:dyDescent="0.3">
      <c r="B1010" s="49" t="str">
        <f ca="1">IF(LEN(C994)&gt;0,   IF(ROW(B1010)-ROW(C994)-1&lt;=$L$1/2,INDIRECT(CONCATENATE("Teams!F",CELL("contents",INDEX(MatchOrdering!$A$4:$CD$33,ROW(B1010)-ROW(C994)-1,MATCH(C994,MatchOrdering!$A$3:$CD$3,0))))),""),"")</f>
        <v>FLA</v>
      </c>
      <c r="C1010" s="53" t="str">
        <f ca="1">IF(LEN(C994)&gt;0,   IF(LEN(B1010) &gt;0,CONCATENATE(B1010," vs ",D1010),""),"")</f>
        <v>FLA vs MON</v>
      </c>
      <c r="D1010" s="49" t="str">
        <f ca="1">IF(LEN(C994)&gt;0,   IF(ROW(D1010)-ROW(C994)-1&lt;=$L$1/2,INDIRECT(CONCATENATE("Teams!F",E1010)),""),"")</f>
        <v>MON</v>
      </c>
      <c r="E1010" s="6">
        <f ca="1">IF(LEN(C994)&gt;0,   IF(ROW(E1010)-ROW(C994)-1&lt;=$L$1/2,INDIRECT(CONCATENATE("MatchOrdering!B",CHAR(96+C994-52),($L$1 + 1) - (ROW(E1010)-ROW(C994)-1) + 3)),""),"")</f>
        <v>19</v>
      </c>
      <c r="F1010" s="62">
        <f t="shared" ca="1" si="171"/>
        <v>6</v>
      </c>
      <c r="G1010" s="63">
        <f t="shared" ca="1" si="170"/>
        <v>4</v>
      </c>
      <c r="H1010" s="49" t="str">
        <f t="shared" ca="1" si="172"/>
        <v>FLA</v>
      </c>
    </row>
    <row r="1012" spans="2:8" ht="18.75" x14ac:dyDescent="0.3">
      <c r="C1012" s="51">
        <f>IF(LEN(C994)&lt;1,"",IF(C994+1 &lt; $L$2,C994+1,""))</f>
        <v>57</v>
      </c>
      <c r="D1012" s="50"/>
      <c r="E1012" s="50"/>
      <c r="F1012" s="65" t="str">
        <f>IF(LEN(C1012)&gt;0,"Scores","")</f>
        <v>Scores</v>
      </c>
      <c r="G1012" s="65"/>
      <c r="H1012" s="6"/>
    </row>
    <row r="1013" spans="2:8" ht="16.5" thickBot="1" x14ac:dyDescent="0.3">
      <c r="B1013" s="48" t="str">
        <f>IF(LEN(C1012)&gt;0,"-","")</f>
        <v>-</v>
      </c>
      <c r="C1013" s="52" t="str">
        <f>IF(LEN(C1012)&gt;0,"Away          -          Home","")</f>
        <v>Away          -          Home</v>
      </c>
      <c r="D1013" s="48" t="str">
        <f>IF(LEN(C1012)&gt;0,"-","")</f>
        <v>-</v>
      </c>
      <c r="E1013" s="6" t="str">
        <f>IF(LEN(C1012)&gt;0,"-","")</f>
        <v>-</v>
      </c>
      <c r="F1013" s="48" t="str">
        <f>IF(LEN(F1012)&gt;0,"H","")</f>
        <v>H</v>
      </c>
      <c r="G1013" s="48" t="str">
        <f>IF(LEN(F1012)&gt;0,"A","")</f>
        <v>A</v>
      </c>
      <c r="H1013" s="49" t="s">
        <v>267</v>
      </c>
    </row>
    <row r="1014" spans="2:8" x14ac:dyDescent="0.25">
      <c r="B1014" s="49" t="str">
        <f ca="1">IF(LEN(C1012)&gt;0,   IF(ROW(B1014)-ROW(C1012)-1&lt;=$L$1/2,INDIRECT(CONCATENATE("Teams!F",CELL("contents",INDEX(MatchOrdering!$A$4:$CD$33,ROW(B1014)-ROW(C1012)-1,MATCH(C1012,MatchOrdering!$A$3:$CD$3,0))))),""),"")</f>
        <v>ANA</v>
      </c>
      <c r="C1014" s="53" t="str">
        <f ca="1">IF(LEN(C1012)&gt;0,   IF(LEN(B1014) &gt;0,CONCATENATE(B1014," vs ",D1014),""),"")</f>
        <v>ANA vs EDM</v>
      </c>
      <c r="D1014" s="49" t="str">
        <f ca="1">IF(LEN(C1012)&gt;0,   IF(ROW(D1014)-ROW(C1012)-1&lt;=$L$1/2,INDIRECT(CONCATENATE("Teams!F",E1014)),""),"")</f>
        <v>EDM</v>
      </c>
      <c r="E1014" s="6">
        <f ca="1">IF(LEN(C1012)&gt;0,   IF(ROW(E1014)-ROW(C1012)-1&lt;=$L$1/2,INDIRECT(CONCATENATE("MatchOrdering!B",CHAR(96+C1012-52),($L$1 + 1) - (ROW(E1014)-ROW(C1012)-1) + 3)),""),"")</f>
        <v>3</v>
      </c>
      <c r="F1014" s="58">
        <f ca="1">ROUNDDOWN(RANDBETWEEN(0,6),0)</f>
        <v>0</v>
      </c>
      <c r="G1014" s="59">
        <f t="shared" ref="G1014:G1028" ca="1" si="173">ROUNDDOWN(RANDBETWEEN(0,6),0)</f>
        <v>1</v>
      </c>
      <c r="H1014" s="49" t="str">
        <f ca="1">IF(OR(B1014 = "BYESLOT",D1014 = "BYESLOT"),"BYE", IF(AND(LEN(F1014)&gt;0,LEN(G1014)&gt;0),IF(F1014=G1014,"*TIE*",IF(F1014&gt;G1014,B1014,D1014)),""))</f>
        <v>EDM</v>
      </c>
    </row>
    <row r="1015" spans="2:8" x14ac:dyDescent="0.25">
      <c r="B1015" s="49" t="str">
        <f ca="1">IF(LEN(C1012)&gt;0,   IF(ROW(B1015)-ROW(C1012)-1&lt;=$L$1/2,INDIRECT(CONCATENATE("Teams!F",CELL("contents",INDEX(MatchOrdering!$A$4:$CD$33,ROW(B1015)-ROW(C1012)-1,MATCH(C1012,MatchOrdering!$A$3:$CD$3,0))))),""),"")</f>
        <v>LAK</v>
      </c>
      <c r="C1015" s="53" t="str">
        <f ca="1">IF(LEN(C1012)&gt;0,   IF(LEN(B1015) &gt;0,CONCATENATE(B1015," vs ",D1015),""),"")</f>
        <v>LAK vs CGY</v>
      </c>
      <c r="D1015" s="49" t="str">
        <f ca="1">IF(LEN(C1012)&gt;0,   IF(ROW(D1015)-ROW(C1012)-1&lt;=$L$1/2,INDIRECT(CONCATENATE("Teams!F",E1015)),""),"")</f>
        <v>CGY</v>
      </c>
      <c r="E1015" s="6">
        <f ca="1">IF(LEN(C1012)&gt;0,   IF(ROW(E1015)-ROW(C1012)-1&lt;=$L$1/2,INDIRECT(CONCATENATE("MatchOrdering!B",CHAR(96+C1012-52),($L$1 + 1) - (ROW(E1015)-ROW(C1012)-1) + 3)),""),"")</f>
        <v>2</v>
      </c>
      <c r="F1015" s="60">
        <f t="shared" ref="F1015:F1028" ca="1" si="174">ROUNDDOWN(RANDBETWEEN(0,6),0)</f>
        <v>2</v>
      </c>
      <c r="G1015" s="61">
        <f t="shared" ca="1" si="173"/>
        <v>5</v>
      </c>
      <c r="H1015" s="49" t="str">
        <f t="shared" ref="H1015:H1028" ca="1" si="175">IF(OR(B1015 = "BYESLOT",D1015 = "BYESLOT"),"BYE", IF(AND(LEN(F1015)&gt;0,LEN(G1015)&gt;0),IF(F1015=G1015,"*TIE*",IF(F1015&gt;G1015,B1015,D1015)),""))</f>
        <v>CGY</v>
      </c>
    </row>
    <row r="1016" spans="2:8" x14ac:dyDescent="0.25">
      <c r="B1016" s="49" t="str">
        <f ca="1">IF(LEN(C1012)&gt;0,   IF(ROW(B1016)-ROW(C1012)-1&lt;=$L$1/2,INDIRECT(CONCATENATE("Teams!F",CELL("contents",INDEX(MatchOrdering!$A$4:$CD$33,ROW(B1016)-ROW(C1012)-1,MATCH(C1012,MatchOrdering!$A$3:$CD$3,0))))),""),"")</f>
        <v>ARI</v>
      </c>
      <c r="C1016" s="53" t="str">
        <f ca="1">IF(LEN(C1012)&gt;0,   IF(LEN(B1016) &gt;0,CONCATENATE(B1016," vs ",D1016),""),"")</f>
        <v>ARI vs WAS</v>
      </c>
      <c r="D1016" s="49" t="str">
        <f ca="1">IF(LEN(C1012)&gt;0,   IF(ROW(D1016)-ROW(C1012)-1&lt;=$L$1/2,INDIRECT(CONCATENATE("Teams!F",E1016)),""),"")</f>
        <v>WAS</v>
      </c>
      <c r="E1016" s="6">
        <f ca="1">IF(LEN(C1012)&gt;0,   IF(ROW(E1016)-ROW(C1012)-1&lt;=$L$1/2,INDIRECT(CONCATENATE("MatchOrdering!B",CHAR(96+C1012-52),($L$1 + 1) - (ROW(E1016)-ROW(C1012)-1) + 3)),""),"")</f>
        <v>30</v>
      </c>
      <c r="F1016" s="60">
        <f t="shared" ca="1" si="174"/>
        <v>4</v>
      </c>
      <c r="G1016" s="61">
        <f t="shared" ca="1" si="173"/>
        <v>6</v>
      </c>
      <c r="H1016" s="49" t="str">
        <f t="shared" ca="1" si="175"/>
        <v>WAS</v>
      </c>
    </row>
    <row r="1017" spans="2:8" x14ac:dyDescent="0.25">
      <c r="B1017" s="49" t="str">
        <f ca="1">IF(LEN(C1012)&gt;0,   IF(ROW(B1017)-ROW(C1012)-1&lt;=$L$1/2,INDIRECT(CONCATENATE("Teams!F",CELL("contents",INDEX(MatchOrdering!$A$4:$CD$33,ROW(B1017)-ROW(C1012)-1,MATCH(C1012,MatchOrdering!$A$3:$CD$3,0))))),""),"")</f>
        <v>SJS</v>
      </c>
      <c r="C1017" s="53" t="str">
        <f ca="1">IF(LEN(C1012)&gt;0,   IF(LEN(B1017) &gt;0,CONCATENATE(B1017," vs ",D1017),""),"")</f>
        <v>SJS vs PIT</v>
      </c>
      <c r="D1017" s="49" t="str">
        <f ca="1">IF(LEN(C1012)&gt;0,   IF(ROW(D1017)-ROW(C1012)-1&lt;=$L$1/2,INDIRECT(CONCATENATE("Teams!F",E1017)),""),"")</f>
        <v>PIT</v>
      </c>
      <c r="E1017" s="6">
        <f ca="1">IF(LEN(C1012)&gt;0,   IF(ROW(E1017)-ROW(C1012)-1&lt;=$L$1/2,INDIRECT(CONCATENATE("MatchOrdering!B",CHAR(96+C1012-52),($L$1 + 1) - (ROW(E1017)-ROW(C1012)-1) + 3)),""),"")</f>
        <v>29</v>
      </c>
      <c r="F1017" s="60">
        <f t="shared" ca="1" si="174"/>
        <v>2</v>
      </c>
      <c r="G1017" s="61">
        <f t="shared" ca="1" si="173"/>
        <v>4</v>
      </c>
      <c r="H1017" s="49" t="str">
        <f t="shared" ca="1" si="175"/>
        <v>PIT</v>
      </c>
    </row>
    <row r="1018" spans="2:8" x14ac:dyDescent="0.25">
      <c r="B1018" s="49" t="str">
        <f ca="1">IF(LEN(C1012)&gt;0,   IF(ROW(B1018)-ROW(C1012)-1&lt;=$L$1/2,INDIRECT(CONCATENATE("Teams!F",CELL("contents",INDEX(MatchOrdering!$A$4:$CD$33,ROW(B1018)-ROW(C1012)-1,MATCH(C1012,MatchOrdering!$A$3:$CD$3,0))))),""),"")</f>
        <v>VAN</v>
      </c>
      <c r="C1018" s="53" t="str">
        <f ca="1">IF(LEN(C1012)&gt;0,   IF(LEN(B1018) &gt;0,CONCATENATE(B1018," vs ",D1018),""),"")</f>
        <v>VAN vs PHI</v>
      </c>
      <c r="D1018" s="49" t="str">
        <f ca="1">IF(LEN(C1012)&gt;0,   IF(ROW(D1018)-ROW(C1012)-1&lt;=$L$1/2,INDIRECT(CONCATENATE("Teams!F",E1018)),""),"")</f>
        <v>PHI</v>
      </c>
      <c r="E1018" s="6">
        <f ca="1">IF(LEN(C1012)&gt;0,   IF(ROW(E1018)-ROW(C1012)-1&lt;=$L$1/2,INDIRECT(CONCATENATE("MatchOrdering!B",CHAR(96+C1012-52),($L$1 + 1) - (ROW(E1018)-ROW(C1012)-1) + 3)),""),"")</f>
        <v>28</v>
      </c>
      <c r="F1018" s="60">
        <f t="shared" ca="1" si="174"/>
        <v>2</v>
      </c>
      <c r="G1018" s="61">
        <f t="shared" ca="1" si="173"/>
        <v>6</v>
      </c>
      <c r="H1018" s="49" t="str">
        <f t="shared" ca="1" si="175"/>
        <v>PHI</v>
      </c>
    </row>
    <row r="1019" spans="2:8" x14ac:dyDescent="0.25">
      <c r="B1019" s="49" t="str">
        <f ca="1">IF(LEN(C1012)&gt;0,   IF(ROW(B1019)-ROW(C1012)-1&lt;=$L$1/2,INDIRECT(CONCATENATE("Teams!F",CELL("contents",INDEX(MatchOrdering!$A$4:$CD$33,ROW(B1019)-ROW(C1012)-1,MATCH(C1012,MatchOrdering!$A$3:$CD$3,0))))),""),"")</f>
        <v>CHI</v>
      </c>
      <c r="C1019" s="53" t="str">
        <f ca="1">IF(LEN(C1012)&gt;0,   IF(LEN(B1019) &gt;0,CONCATENATE(B1019," vs ",D1019),""),"")</f>
        <v>CHI vs NYR</v>
      </c>
      <c r="D1019" s="49" t="str">
        <f ca="1">IF(LEN(C1012)&gt;0,   IF(ROW(D1019)-ROW(C1012)-1&lt;=$L$1/2,INDIRECT(CONCATENATE("Teams!F",E1019)),""),"")</f>
        <v>NYR</v>
      </c>
      <c r="E1019" s="6">
        <f ca="1">IF(LEN(C1012)&gt;0,   IF(ROW(E1019)-ROW(C1012)-1&lt;=$L$1/2,INDIRECT(CONCATENATE("MatchOrdering!B",CHAR(96+C1012-52),($L$1 + 1) - (ROW(E1019)-ROW(C1012)-1) + 3)),""),"")</f>
        <v>27</v>
      </c>
      <c r="F1019" s="60">
        <f t="shared" ca="1" si="174"/>
        <v>4</v>
      </c>
      <c r="G1019" s="61">
        <f t="shared" ca="1" si="173"/>
        <v>5</v>
      </c>
      <c r="H1019" s="49" t="str">
        <f t="shared" ca="1" si="175"/>
        <v>NYR</v>
      </c>
    </row>
    <row r="1020" spans="2:8" x14ac:dyDescent="0.25">
      <c r="B1020" s="49" t="str">
        <f ca="1">IF(LEN(C1012)&gt;0,   IF(ROW(B1020)-ROW(C1012)-1&lt;=$L$1/2,INDIRECT(CONCATENATE("Teams!F",CELL("contents",INDEX(MatchOrdering!$A$4:$CD$33,ROW(B1020)-ROW(C1012)-1,MATCH(C1012,MatchOrdering!$A$3:$CD$3,0))))),""),"")</f>
        <v>COL</v>
      </c>
      <c r="C1020" s="53" t="str">
        <f ca="1">IF(LEN(C1012)&gt;0,   IF(LEN(B1020) &gt;0,CONCATENATE(B1020," vs ",D1020),""),"")</f>
        <v>COL vs NYI</v>
      </c>
      <c r="D1020" s="49" t="str">
        <f ca="1">IF(LEN(C1012)&gt;0,   IF(ROW(D1020)-ROW(C1012)-1&lt;=$L$1/2,INDIRECT(CONCATENATE("Teams!F",E1020)),""),"")</f>
        <v>NYI</v>
      </c>
      <c r="E1020" s="6">
        <f ca="1">IF(LEN(C1012)&gt;0,   IF(ROW(E1020)-ROW(C1012)-1&lt;=$L$1/2,INDIRECT(CONCATENATE("MatchOrdering!B",CHAR(96+C1012-52),($L$1 + 1) - (ROW(E1020)-ROW(C1012)-1) + 3)),""),"")</f>
        <v>26</v>
      </c>
      <c r="F1020" s="60">
        <f t="shared" ca="1" si="174"/>
        <v>4</v>
      </c>
      <c r="G1020" s="61">
        <f t="shared" ca="1" si="173"/>
        <v>2</v>
      </c>
      <c r="H1020" s="49" t="str">
        <f t="shared" ca="1" si="175"/>
        <v>COL</v>
      </c>
    </row>
    <row r="1021" spans="2:8" x14ac:dyDescent="0.25">
      <c r="B1021" s="49" t="str">
        <f ca="1">IF(LEN(C1012)&gt;0,   IF(ROW(B1021)-ROW(C1012)-1&lt;=$L$1/2,INDIRECT(CONCATENATE("Teams!F",CELL("contents",INDEX(MatchOrdering!$A$4:$CD$33,ROW(B1021)-ROW(C1012)-1,MATCH(C1012,MatchOrdering!$A$3:$CD$3,0))))),""),"")</f>
        <v>DAL</v>
      </c>
      <c r="C1021" s="53" t="str">
        <f ca="1">IF(LEN(C1012)&gt;0,   IF(LEN(B1021) &gt;0,CONCATENATE(B1021," vs ",D1021),""),"")</f>
        <v>DAL vs NJD</v>
      </c>
      <c r="D1021" s="49" t="str">
        <f ca="1">IF(LEN(C1012)&gt;0,   IF(ROW(D1021)-ROW(C1012)-1&lt;=$L$1/2,INDIRECT(CONCATENATE("Teams!F",E1021)),""),"")</f>
        <v>NJD</v>
      </c>
      <c r="E1021" s="6">
        <f ca="1">IF(LEN(C1012)&gt;0,   IF(ROW(E1021)-ROW(C1012)-1&lt;=$L$1/2,INDIRECT(CONCATENATE("MatchOrdering!B",CHAR(96+C1012-52),($L$1 + 1) - (ROW(E1021)-ROW(C1012)-1) + 3)),""),"")</f>
        <v>25</v>
      </c>
      <c r="F1021" s="60">
        <f t="shared" ca="1" si="174"/>
        <v>2</v>
      </c>
      <c r="G1021" s="61">
        <f t="shared" ca="1" si="173"/>
        <v>3</v>
      </c>
      <c r="H1021" s="49" t="str">
        <f t="shared" ca="1" si="175"/>
        <v>NJD</v>
      </c>
    </row>
    <row r="1022" spans="2:8" x14ac:dyDescent="0.25">
      <c r="B1022" s="49" t="str">
        <f ca="1">IF(LEN(C1012)&gt;0,   IF(ROW(B1022)-ROW(C1012)-1&lt;=$L$1/2,INDIRECT(CONCATENATE("Teams!F",CELL("contents",INDEX(MatchOrdering!$A$4:$CD$33,ROW(B1022)-ROW(C1012)-1,MATCH(C1012,MatchOrdering!$A$3:$CD$3,0))))),""),"")</f>
        <v>MIN</v>
      </c>
      <c r="C1022" s="53" t="str">
        <f ca="1">IF(LEN(C1012)&gt;0,   IF(LEN(B1022) &gt;0,CONCATENATE(B1022," vs ",D1022),""),"")</f>
        <v>MIN vs CBJ</v>
      </c>
      <c r="D1022" s="49" t="str">
        <f ca="1">IF(LEN(C1012)&gt;0,   IF(ROW(D1022)-ROW(C1012)-1&lt;=$L$1/2,INDIRECT(CONCATENATE("Teams!F",E1022)),""),"")</f>
        <v>CBJ</v>
      </c>
      <c r="E1022" s="6">
        <f ca="1">IF(LEN(C1012)&gt;0,   IF(ROW(E1022)-ROW(C1012)-1&lt;=$L$1/2,INDIRECT(CONCATENATE("MatchOrdering!B",CHAR(96+C1012-52),($L$1 + 1) - (ROW(E1022)-ROW(C1012)-1) + 3)),""),"")</f>
        <v>24</v>
      </c>
      <c r="F1022" s="60">
        <f t="shared" ca="1" si="174"/>
        <v>2</v>
      </c>
      <c r="G1022" s="61">
        <f t="shared" ca="1" si="173"/>
        <v>2</v>
      </c>
      <c r="H1022" s="49" t="str">
        <f t="shared" ca="1" si="175"/>
        <v>*TIE*</v>
      </c>
    </row>
    <row r="1023" spans="2:8" x14ac:dyDescent="0.25">
      <c r="B1023" s="49" t="str">
        <f ca="1">IF(LEN(C1012)&gt;0,   IF(ROW(B1023)-ROW(C1012)-1&lt;=$L$1/2,INDIRECT(CONCATENATE("Teams!F",CELL("contents",INDEX(MatchOrdering!$A$4:$CD$33,ROW(B1023)-ROW(C1012)-1,MATCH(C1012,MatchOrdering!$A$3:$CD$3,0))))),""),"")</f>
        <v>NAS</v>
      </c>
      <c r="C1023" s="53" t="str">
        <f ca="1">IF(LEN(C1012)&gt;0,   IF(LEN(B1023) &gt;0,CONCATENATE(B1023," vs ",D1023),""),"")</f>
        <v>NAS vs CAR</v>
      </c>
      <c r="D1023" s="49" t="str">
        <f ca="1">IF(LEN(C1012)&gt;0,   IF(ROW(D1023)-ROW(C1012)-1&lt;=$L$1/2,INDIRECT(CONCATENATE("Teams!F",E1023)),""),"")</f>
        <v>CAR</v>
      </c>
      <c r="E1023" s="6">
        <f ca="1">IF(LEN(C1012)&gt;0,   IF(ROW(E1023)-ROW(C1012)-1&lt;=$L$1/2,INDIRECT(CONCATENATE("MatchOrdering!B",CHAR(96+C1012-52),($L$1 + 1) - (ROW(E1023)-ROW(C1012)-1) + 3)),""),"")</f>
        <v>23</v>
      </c>
      <c r="F1023" s="60">
        <f t="shared" ca="1" si="174"/>
        <v>1</v>
      </c>
      <c r="G1023" s="61">
        <f t="shared" ca="1" si="173"/>
        <v>2</v>
      </c>
      <c r="H1023" s="49" t="str">
        <f t="shared" ca="1" si="175"/>
        <v>CAR</v>
      </c>
    </row>
    <row r="1024" spans="2:8" x14ac:dyDescent="0.25">
      <c r="B1024" s="49" t="str">
        <f ca="1">IF(LEN(C1012)&gt;0,   IF(ROW(B1024)-ROW(C1012)-1&lt;=$L$1/2,INDIRECT(CONCATENATE("Teams!F",CELL("contents",INDEX(MatchOrdering!$A$4:$CD$33,ROW(B1024)-ROW(C1012)-1,MATCH(C1012,MatchOrdering!$A$3:$CD$3,0))))),""),"")</f>
        <v>STL</v>
      </c>
      <c r="C1024" s="53" t="str">
        <f ca="1">IF(LEN(C1012)&gt;0,   IF(LEN(B1024) &gt;0,CONCATENATE(B1024," vs ",D1024),""),"")</f>
        <v>STL vs TOR</v>
      </c>
      <c r="D1024" s="49" t="str">
        <f ca="1">IF(LEN(C1012)&gt;0,   IF(ROW(D1024)-ROW(C1012)-1&lt;=$L$1/2,INDIRECT(CONCATENATE("Teams!F",E1024)),""),"")</f>
        <v>TOR</v>
      </c>
      <c r="E1024" s="6">
        <f ca="1">IF(LEN(C1012)&gt;0,   IF(ROW(E1024)-ROW(C1012)-1&lt;=$L$1/2,INDIRECT(CONCATENATE("MatchOrdering!B",CHAR(96+C1012-52),($L$1 + 1) - (ROW(E1024)-ROW(C1012)-1) + 3)),""),"")</f>
        <v>22</v>
      </c>
      <c r="F1024" s="60">
        <f t="shared" ca="1" si="174"/>
        <v>1</v>
      </c>
      <c r="G1024" s="61">
        <f t="shared" ca="1" si="173"/>
        <v>2</v>
      </c>
      <c r="H1024" s="49" t="str">
        <f t="shared" ca="1" si="175"/>
        <v>TOR</v>
      </c>
    </row>
    <row r="1025" spans="2:8" x14ac:dyDescent="0.25">
      <c r="B1025" s="49" t="str">
        <f ca="1">IF(LEN(C1012)&gt;0,   IF(ROW(B1025)-ROW(C1012)-1&lt;=$L$1/2,INDIRECT(CONCATENATE("Teams!F",CELL("contents",INDEX(MatchOrdering!$A$4:$CD$33,ROW(B1025)-ROW(C1012)-1,MATCH(C1012,MatchOrdering!$A$3:$CD$3,0))))),""),"")</f>
        <v>WIN</v>
      </c>
      <c r="C1025" s="53" t="str">
        <f ca="1">IF(LEN(C1012)&gt;0,   IF(LEN(B1025) &gt;0,CONCATENATE(B1025," vs ",D1025),""),"")</f>
        <v>WIN vs TB</v>
      </c>
      <c r="D1025" s="49" t="str">
        <f ca="1">IF(LEN(C1012)&gt;0,   IF(ROW(D1025)-ROW(C1012)-1&lt;=$L$1/2,INDIRECT(CONCATENATE("Teams!F",E1025)),""),"")</f>
        <v>TB</v>
      </c>
      <c r="E1025" s="6">
        <f ca="1">IF(LEN(C1012)&gt;0,   IF(ROW(E1025)-ROW(C1012)-1&lt;=$L$1/2,INDIRECT(CONCATENATE("MatchOrdering!B",CHAR(96+C1012-52),($L$1 + 1) - (ROW(E1025)-ROW(C1012)-1) + 3)),""),"")</f>
        <v>21</v>
      </c>
      <c r="F1025" s="60">
        <f t="shared" ca="1" si="174"/>
        <v>0</v>
      </c>
      <c r="G1025" s="61">
        <f t="shared" ca="1" si="173"/>
        <v>2</v>
      </c>
      <c r="H1025" s="49" t="str">
        <f t="shared" ca="1" si="175"/>
        <v>TB</v>
      </c>
    </row>
    <row r="1026" spans="2:8" x14ac:dyDescent="0.25">
      <c r="B1026" s="49" t="str">
        <f ca="1">IF(LEN(C1012)&gt;0,   IF(ROW(B1026)-ROW(C1012)-1&lt;=$L$1/2,INDIRECT(CONCATENATE("Teams!F",CELL("contents",INDEX(MatchOrdering!$A$4:$CD$33,ROW(B1026)-ROW(C1012)-1,MATCH(C1012,MatchOrdering!$A$3:$CD$3,0))))),""),"")</f>
        <v>BOS</v>
      </c>
      <c r="C1026" s="53" t="str">
        <f ca="1">IF(LEN(C1012)&gt;0,   IF(LEN(B1026) &gt;0,CONCATENATE(B1026," vs ",D1026),""),"")</f>
        <v>BOS vs OTT</v>
      </c>
      <c r="D1026" s="49" t="str">
        <f ca="1">IF(LEN(C1012)&gt;0,   IF(ROW(D1026)-ROW(C1012)-1&lt;=$L$1/2,INDIRECT(CONCATENATE("Teams!F",E1026)),""),"")</f>
        <v>OTT</v>
      </c>
      <c r="E1026" s="6">
        <f ca="1">IF(LEN(C1012)&gt;0,   IF(ROW(E1026)-ROW(C1012)-1&lt;=$L$1/2,INDIRECT(CONCATENATE("MatchOrdering!B",CHAR(96+C1012-52),($L$1 + 1) - (ROW(E1026)-ROW(C1012)-1) + 3)),""),"")</f>
        <v>20</v>
      </c>
      <c r="F1026" s="60">
        <f t="shared" ca="1" si="174"/>
        <v>4</v>
      </c>
      <c r="G1026" s="61">
        <f t="shared" ca="1" si="173"/>
        <v>3</v>
      </c>
      <c r="H1026" s="49" t="str">
        <f t="shared" ca="1" si="175"/>
        <v>BOS</v>
      </c>
    </row>
    <row r="1027" spans="2:8" x14ac:dyDescent="0.25">
      <c r="B1027" s="49" t="str">
        <f ca="1">IF(LEN(C1012)&gt;0,   IF(ROW(B1027)-ROW(C1012)-1&lt;=$L$1/2,INDIRECT(CONCATENATE("Teams!F",CELL("contents",INDEX(MatchOrdering!$A$4:$CD$33,ROW(B1027)-ROW(C1012)-1,MATCH(C1012,MatchOrdering!$A$3:$CD$3,0))))),""),"")</f>
        <v>BUF</v>
      </c>
      <c r="C1027" s="53" t="str">
        <f ca="1">IF(LEN(C1012)&gt;0,   IF(LEN(B1027) &gt;0,CONCATENATE(B1027," vs ",D1027),""),"")</f>
        <v>BUF vs MON</v>
      </c>
      <c r="D1027" s="49" t="str">
        <f ca="1">IF(LEN(C1012)&gt;0,   IF(ROW(D1027)-ROW(C1012)-1&lt;=$L$1/2,INDIRECT(CONCATENATE("Teams!F",E1027)),""),"")</f>
        <v>MON</v>
      </c>
      <c r="E1027" s="6">
        <f ca="1">IF(LEN(C1012)&gt;0,   IF(ROW(E1027)-ROW(C1012)-1&lt;=$L$1/2,INDIRECT(CONCATENATE("MatchOrdering!B",CHAR(96+C1012-52),($L$1 + 1) - (ROW(E1027)-ROW(C1012)-1) + 3)),""),"")</f>
        <v>19</v>
      </c>
      <c r="F1027" s="60">
        <f t="shared" ca="1" si="174"/>
        <v>5</v>
      </c>
      <c r="G1027" s="61">
        <f t="shared" ca="1" si="173"/>
        <v>4</v>
      </c>
      <c r="H1027" s="49" t="str">
        <f t="shared" ca="1" si="175"/>
        <v>BUF</v>
      </c>
    </row>
    <row r="1028" spans="2:8" ht="15.75" thickBot="1" x14ac:dyDescent="0.3">
      <c r="B1028" s="49" t="str">
        <f ca="1">IF(LEN(C1012)&gt;0,   IF(ROW(B1028)-ROW(C1012)-1&lt;=$L$1/2,INDIRECT(CONCATENATE("Teams!F",CELL("contents",INDEX(MatchOrdering!$A$4:$CD$33,ROW(B1028)-ROW(C1012)-1,MATCH(C1012,MatchOrdering!$A$3:$CD$3,0))))),""),"")</f>
        <v>DET</v>
      </c>
      <c r="C1028" s="53" t="str">
        <f ca="1">IF(LEN(C1012)&gt;0,   IF(LEN(B1028) &gt;0,CONCATENATE(B1028," vs ",D1028),""),"")</f>
        <v>DET vs FLA</v>
      </c>
      <c r="D1028" s="49" t="str">
        <f ca="1">IF(LEN(C1012)&gt;0,   IF(ROW(D1028)-ROW(C1012)-1&lt;=$L$1/2,INDIRECT(CONCATENATE("Teams!F",E1028)),""),"")</f>
        <v>FLA</v>
      </c>
      <c r="E1028" s="6">
        <f ca="1">IF(LEN(C1012)&gt;0,   IF(ROW(E1028)-ROW(C1012)-1&lt;=$L$1/2,INDIRECT(CONCATENATE("MatchOrdering!B",CHAR(96+C1012-52),($L$1 + 1) - (ROW(E1028)-ROW(C1012)-1) + 3)),""),"")</f>
        <v>18</v>
      </c>
      <c r="F1028" s="62">
        <f t="shared" ca="1" si="174"/>
        <v>1</v>
      </c>
      <c r="G1028" s="63">
        <f t="shared" ca="1" si="173"/>
        <v>1</v>
      </c>
      <c r="H1028" s="49" t="str">
        <f t="shared" ca="1" si="175"/>
        <v>*TIE*</v>
      </c>
    </row>
    <row r="1030" spans="2:8" ht="18.75" x14ac:dyDescent="0.3">
      <c r="C1030" s="51">
        <f>IF(LEN(C1012)&lt;1,"",IF(C1012+1 &lt; $L$2,C1012+1,""))</f>
        <v>58</v>
      </c>
      <c r="D1030" s="50"/>
      <c r="E1030" s="50"/>
      <c r="F1030" s="65" t="str">
        <f>IF(LEN(C1030)&gt;0,"Scores","")</f>
        <v>Scores</v>
      </c>
      <c r="G1030" s="65"/>
      <c r="H1030" s="6"/>
    </row>
    <row r="1031" spans="2:8" ht="16.5" thickBot="1" x14ac:dyDescent="0.3">
      <c r="B1031" s="48" t="str">
        <f>IF(LEN(C1030)&gt;0,"-","")</f>
        <v>-</v>
      </c>
      <c r="C1031" s="52" t="str">
        <f>IF(LEN(C1030)&gt;0,"Away          -          Home","")</f>
        <v>Away          -          Home</v>
      </c>
      <c r="D1031" s="48" t="str">
        <f>IF(LEN(C1030)&gt;0,"-","")</f>
        <v>-</v>
      </c>
      <c r="E1031" s="6" t="str">
        <f>IF(LEN(C1030)&gt;0,"-","")</f>
        <v>-</v>
      </c>
      <c r="F1031" s="48" t="str">
        <f>IF(LEN(F1030)&gt;0,"H","")</f>
        <v>H</v>
      </c>
      <c r="G1031" s="48" t="str">
        <f>IF(LEN(F1030)&gt;0,"A","")</f>
        <v>A</v>
      </c>
      <c r="H1031" s="49" t="s">
        <v>267</v>
      </c>
    </row>
    <row r="1032" spans="2:8" x14ac:dyDescent="0.25">
      <c r="B1032" s="49" t="str">
        <f ca="1">IF(LEN(C1030)&gt;0,   IF(ROW(B1032)-ROW(C1030)-1&lt;=$L$1/2,INDIRECT(CONCATENATE("Teams!F",CELL("contents",INDEX(MatchOrdering!$A$4:$CD$33,ROW(B1032)-ROW(C1030)-1,MATCH(C1030,MatchOrdering!$A$3:$CD$3,0))))),""),"")</f>
        <v>ANA</v>
      </c>
      <c r="C1032" s="53" t="str">
        <f ca="1">IF(LEN(C1030)&gt;0,   IF(LEN(B1032) &gt;0,CONCATENATE(B1032," vs ",D1032),""),"")</f>
        <v>ANA vs CGY</v>
      </c>
      <c r="D1032" s="49" t="str">
        <f ca="1">IF(LEN(C1030)&gt;0,   IF(ROW(D1032)-ROW(C1030)-1&lt;=$L$1/2,INDIRECT(CONCATENATE("Teams!F",E1032)),""),"")</f>
        <v>CGY</v>
      </c>
      <c r="E1032" s="6">
        <f ca="1">IF(LEN(C1030)&gt;0,   IF(ROW(E1032)-ROW(C1030)-1&lt;=$L$1/2,INDIRECT(CONCATENATE("MatchOrdering!B",CHAR(96+C1030-52),($L$1 + 1) - (ROW(E1032)-ROW(C1030)-1) + 3)),""),"")</f>
        <v>2</v>
      </c>
      <c r="F1032" s="58">
        <f ca="1">ROUNDDOWN(RANDBETWEEN(0,6),0)</f>
        <v>0</v>
      </c>
      <c r="G1032" s="59">
        <f t="shared" ref="G1032:G1046" ca="1" si="176">ROUNDDOWN(RANDBETWEEN(0,6),0)</f>
        <v>3</v>
      </c>
      <c r="H1032" s="49" t="str">
        <f ca="1">IF(OR(B1032 = "BYESLOT",D1032 = "BYESLOT"),"BYE", IF(AND(LEN(F1032)&gt;0,LEN(G1032)&gt;0),IF(F1032=G1032,"*TIE*",IF(F1032&gt;G1032,B1032,D1032)),""))</f>
        <v>CGY</v>
      </c>
    </row>
    <row r="1033" spans="2:8" x14ac:dyDescent="0.25">
      <c r="B1033" s="49" t="str">
        <f ca="1">IF(LEN(C1030)&gt;0,   IF(ROW(B1033)-ROW(C1030)-1&lt;=$L$1/2,INDIRECT(CONCATENATE("Teams!F",CELL("contents",INDEX(MatchOrdering!$A$4:$CD$33,ROW(B1033)-ROW(C1030)-1,MATCH(C1030,MatchOrdering!$A$3:$CD$3,0))))),""),"")</f>
        <v>EDM</v>
      </c>
      <c r="C1033" s="53" t="str">
        <f ca="1">IF(LEN(C1030)&gt;0,   IF(LEN(B1033) &gt;0,CONCATENATE(B1033," vs ",D1033),""),"")</f>
        <v>EDM vs WAS</v>
      </c>
      <c r="D1033" s="49" t="str">
        <f ca="1">IF(LEN(C1030)&gt;0,   IF(ROW(D1033)-ROW(C1030)-1&lt;=$L$1/2,INDIRECT(CONCATENATE("Teams!F",E1033)),""),"")</f>
        <v>WAS</v>
      </c>
      <c r="E1033" s="6">
        <f ca="1">IF(LEN(C1030)&gt;0,   IF(ROW(E1033)-ROW(C1030)-1&lt;=$L$1/2,INDIRECT(CONCATENATE("MatchOrdering!B",CHAR(96+C1030-52),($L$1 + 1) - (ROW(E1033)-ROW(C1030)-1) + 3)),""),"")</f>
        <v>30</v>
      </c>
      <c r="F1033" s="60">
        <f t="shared" ref="F1033:F1046" ca="1" si="177">ROUNDDOWN(RANDBETWEEN(0,6),0)</f>
        <v>1</v>
      </c>
      <c r="G1033" s="61">
        <f t="shared" ca="1" si="176"/>
        <v>3</v>
      </c>
      <c r="H1033" s="49" t="str">
        <f t="shared" ref="H1033:H1046" ca="1" si="178">IF(OR(B1033 = "BYESLOT",D1033 = "BYESLOT"),"BYE", IF(AND(LEN(F1033)&gt;0,LEN(G1033)&gt;0),IF(F1033=G1033,"*TIE*",IF(F1033&gt;G1033,B1033,D1033)),""))</f>
        <v>WAS</v>
      </c>
    </row>
    <row r="1034" spans="2:8" x14ac:dyDescent="0.25">
      <c r="B1034" s="49" t="str">
        <f ca="1">IF(LEN(C1030)&gt;0,   IF(ROW(B1034)-ROW(C1030)-1&lt;=$L$1/2,INDIRECT(CONCATENATE("Teams!F",CELL("contents",INDEX(MatchOrdering!$A$4:$CD$33,ROW(B1034)-ROW(C1030)-1,MATCH(C1030,MatchOrdering!$A$3:$CD$3,0))))),""),"")</f>
        <v>LAK</v>
      </c>
      <c r="C1034" s="53" t="str">
        <f ca="1">IF(LEN(C1030)&gt;0,   IF(LEN(B1034) &gt;0,CONCATENATE(B1034," vs ",D1034),""),"")</f>
        <v>LAK vs PIT</v>
      </c>
      <c r="D1034" s="49" t="str">
        <f ca="1">IF(LEN(C1030)&gt;0,   IF(ROW(D1034)-ROW(C1030)-1&lt;=$L$1/2,INDIRECT(CONCATENATE("Teams!F",E1034)),""),"")</f>
        <v>PIT</v>
      </c>
      <c r="E1034" s="6">
        <f ca="1">IF(LEN(C1030)&gt;0,   IF(ROW(E1034)-ROW(C1030)-1&lt;=$L$1/2,INDIRECT(CONCATENATE("MatchOrdering!B",CHAR(96+C1030-52),($L$1 + 1) - (ROW(E1034)-ROW(C1030)-1) + 3)),""),"")</f>
        <v>29</v>
      </c>
      <c r="F1034" s="60">
        <f t="shared" ca="1" si="177"/>
        <v>1</v>
      </c>
      <c r="G1034" s="61">
        <f t="shared" ca="1" si="176"/>
        <v>5</v>
      </c>
      <c r="H1034" s="49" t="str">
        <f t="shared" ca="1" si="178"/>
        <v>PIT</v>
      </c>
    </row>
    <row r="1035" spans="2:8" x14ac:dyDescent="0.25">
      <c r="B1035" s="49" t="str">
        <f ca="1">IF(LEN(C1030)&gt;0,   IF(ROW(B1035)-ROW(C1030)-1&lt;=$L$1/2,INDIRECT(CONCATENATE("Teams!F",CELL("contents",INDEX(MatchOrdering!$A$4:$CD$33,ROW(B1035)-ROW(C1030)-1,MATCH(C1030,MatchOrdering!$A$3:$CD$3,0))))),""),"")</f>
        <v>ARI</v>
      </c>
      <c r="C1035" s="53" t="str">
        <f ca="1">IF(LEN(C1030)&gt;0,   IF(LEN(B1035) &gt;0,CONCATENATE(B1035," vs ",D1035),""),"")</f>
        <v>ARI vs PHI</v>
      </c>
      <c r="D1035" s="49" t="str">
        <f ca="1">IF(LEN(C1030)&gt;0,   IF(ROW(D1035)-ROW(C1030)-1&lt;=$L$1/2,INDIRECT(CONCATENATE("Teams!F",E1035)),""),"")</f>
        <v>PHI</v>
      </c>
      <c r="E1035" s="6">
        <f ca="1">IF(LEN(C1030)&gt;0,   IF(ROW(E1035)-ROW(C1030)-1&lt;=$L$1/2,INDIRECT(CONCATENATE("MatchOrdering!B",CHAR(96+C1030-52),($L$1 + 1) - (ROW(E1035)-ROW(C1030)-1) + 3)),""),"")</f>
        <v>28</v>
      </c>
      <c r="F1035" s="60">
        <f t="shared" ca="1" si="177"/>
        <v>2</v>
      </c>
      <c r="G1035" s="61">
        <f t="shared" ca="1" si="176"/>
        <v>5</v>
      </c>
      <c r="H1035" s="49" t="str">
        <f t="shared" ca="1" si="178"/>
        <v>PHI</v>
      </c>
    </row>
    <row r="1036" spans="2:8" x14ac:dyDescent="0.25">
      <c r="B1036" s="49" t="str">
        <f ca="1">IF(LEN(C1030)&gt;0,   IF(ROW(B1036)-ROW(C1030)-1&lt;=$L$1/2,INDIRECT(CONCATENATE("Teams!F",CELL("contents",INDEX(MatchOrdering!$A$4:$CD$33,ROW(B1036)-ROW(C1030)-1,MATCH(C1030,MatchOrdering!$A$3:$CD$3,0))))),""),"")</f>
        <v>SJS</v>
      </c>
      <c r="C1036" s="53" t="str">
        <f ca="1">IF(LEN(C1030)&gt;0,   IF(LEN(B1036) &gt;0,CONCATENATE(B1036," vs ",D1036),""),"")</f>
        <v>SJS vs NYR</v>
      </c>
      <c r="D1036" s="49" t="str">
        <f ca="1">IF(LEN(C1030)&gt;0,   IF(ROW(D1036)-ROW(C1030)-1&lt;=$L$1/2,INDIRECT(CONCATENATE("Teams!F",E1036)),""),"")</f>
        <v>NYR</v>
      </c>
      <c r="E1036" s="6">
        <f ca="1">IF(LEN(C1030)&gt;0,   IF(ROW(E1036)-ROW(C1030)-1&lt;=$L$1/2,INDIRECT(CONCATENATE("MatchOrdering!B",CHAR(96+C1030-52),($L$1 + 1) - (ROW(E1036)-ROW(C1030)-1) + 3)),""),"")</f>
        <v>27</v>
      </c>
      <c r="F1036" s="60">
        <f t="shared" ca="1" si="177"/>
        <v>5</v>
      </c>
      <c r="G1036" s="61">
        <f t="shared" ca="1" si="176"/>
        <v>6</v>
      </c>
      <c r="H1036" s="49" t="str">
        <f t="shared" ca="1" si="178"/>
        <v>NYR</v>
      </c>
    </row>
    <row r="1037" spans="2:8" x14ac:dyDescent="0.25">
      <c r="B1037" s="49" t="str">
        <f ca="1">IF(LEN(C1030)&gt;0,   IF(ROW(B1037)-ROW(C1030)-1&lt;=$L$1/2,INDIRECT(CONCATENATE("Teams!F",CELL("contents",INDEX(MatchOrdering!$A$4:$CD$33,ROW(B1037)-ROW(C1030)-1,MATCH(C1030,MatchOrdering!$A$3:$CD$3,0))))),""),"")</f>
        <v>VAN</v>
      </c>
      <c r="C1037" s="53" t="str">
        <f ca="1">IF(LEN(C1030)&gt;0,   IF(LEN(B1037) &gt;0,CONCATENATE(B1037," vs ",D1037),""),"")</f>
        <v>VAN vs NYI</v>
      </c>
      <c r="D1037" s="49" t="str">
        <f ca="1">IF(LEN(C1030)&gt;0,   IF(ROW(D1037)-ROW(C1030)-1&lt;=$L$1/2,INDIRECT(CONCATENATE("Teams!F",E1037)),""),"")</f>
        <v>NYI</v>
      </c>
      <c r="E1037" s="6">
        <f ca="1">IF(LEN(C1030)&gt;0,   IF(ROW(E1037)-ROW(C1030)-1&lt;=$L$1/2,INDIRECT(CONCATENATE("MatchOrdering!B",CHAR(96+C1030-52),($L$1 + 1) - (ROW(E1037)-ROW(C1030)-1) + 3)),""),"")</f>
        <v>26</v>
      </c>
      <c r="F1037" s="60">
        <f t="shared" ca="1" si="177"/>
        <v>2</v>
      </c>
      <c r="G1037" s="61">
        <f t="shared" ca="1" si="176"/>
        <v>3</v>
      </c>
      <c r="H1037" s="49" t="str">
        <f t="shared" ca="1" si="178"/>
        <v>NYI</v>
      </c>
    </row>
    <row r="1038" spans="2:8" x14ac:dyDescent="0.25">
      <c r="B1038" s="49" t="str">
        <f ca="1">IF(LEN(C1030)&gt;0,   IF(ROW(B1038)-ROW(C1030)-1&lt;=$L$1/2,INDIRECT(CONCATENATE("Teams!F",CELL("contents",INDEX(MatchOrdering!$A$4:$CD$33,ROW(B1038)-ROW(C1030)-1,MATCH(C1030,MatchOrdering!$A$3:$CD$3,0))))),""),"")</f>
        <v>CHI</v>
      </c>
      <c r="C1038" s="53" t="str">
        <f ca="1">IF(LEN(C1030)&gt;0,   IF(LEN(B1038) &gt;0,CONCATENATE(B1038," vs ",D1038),""),"")</f>
        <v>CHI vs NJD</v>
      </c>
      <c r="D1038" s="49" t="str">
        <f ca="1">IF(LEN(C1030)&gt;0,   IF(ROW(D1038)-ROW(C1030)-1&lt;=$L$1/2,INDIRECT(CONCATENATE("Teams!F",E1038)),""),"")</f>
        <v>NJD</v>
      </c>
      <c r="E1038" s="6">
        <f ca="1">IF(LEN(C1030)&gt;0,   IF(ROW(E1038)-ROW(C1030)-1&lt;=$L$1/2,INDIRECT(CONCATENATE("MatchOrdering!B",CHAR(96+C1030-52),($L$1 + 1) - (ROW(E1038)-ROW(C1030)-1) + 3)),""),"")</f>
        <v>25</v>
      </c>
      <c r="F1038" s="60">
        <f t="shared" ca="1" si="177"/>
        <v>2</v>
      </c>
      <c r="G1038" s="61">
        <f t="shared" ca="1" si="176"/>
        <v>6</v>
      </c>
      <c r="H1038" s="49" t="str">
        <f t="shared" ca="1" si="178"/>
        <v>NJD</v>
      </c>
    </row>
    <row r="1039" spans="2:8" x14ac:dyDescent="0.25">
      <c r="B1039" s="49" t="str">
        <f ca="1">IF(LEN(C1030)&gt;0,   IF(ROW(B1039)-ROW(C1030)-1&lt;=$L$1/2,INDIRECT(CONCATENATE("Teams!F",CELL("contents",INDEX(MatchOrdering!$A$4:$CD$33,ROW(B1039)-ROW(C1030)-1,MATCH(C1030,MatchOrdering!$A$3:$CD$3,0))))),""),"")</f>
        <v>COL</v>
      </c>
      <c r="C1039" s="53" t="str">
        <f ca="1">IF(LEN(C1030)&gt;0,   IF(LEN(B1039) &gt;0,CONCATENATE(B1039," vs ",D1039),""),"")</f>
        <v>COL vs CBJ</v>
      </c>
      <c r="D1039" s="49" t="str">
        <f ca="1">IF(LEN(C1030)&gt;0,   IF(ROW(D1039)-ROW(C1030)-1&lt;=$L$1/2,INDIRECT(CONCATENATE("Teams!F",E1039)),""),"")</f>
        <v>CBJ</v>
      </c>
      <c r="E1039" s="6">
        <f ca="1">IF(LEN(C1030)&gt;0,   IF(ROW(E1039)-ROW(C1030)-1&lt;=$L$1/2,INDIRECT(CONCATENATE("MatchOrdering!B",CHAR(96+C1030-52),($L$1 + 1) - (ROW(E1039)-ROW(C1030)-1) + 3)),""),"")</f>
        <v>24</v>
      </c>
      <c r="F1039" s="60">
        <f t="shared" ca="1" si="177"/>
        <v>3</v>
      </c>
      <c r="G1039" s="61">
        <f t="shared" ca="1" si="176"/>
        <v>5</v>
      </c>
      <c r="H1039" s="49" t="str">
        <f t="shared" ca="1" si="178"/>
        <v>CBJ</v>
      </c>
    </row>
    <row r="1040" spans="2:8" x14ac:dyDescent="0.25">
      <c r="B1040" s="49" t="str">
        <f ca="1">IF(LEN(C1030)&gt;0,   IF(ROW(B1040)-ROW(C1030)-1&lt;=$L$1/2,INDIRECT(CONCATENATE("Teams!F",CELL("contents",INDEX(MatchOrdering!$A$4:$CD$33,ROW(B1040)-ROW(C1030)-1,MATCH(C1030,MatchOrdering!$A$3:$CD$3,0))))),""),"")</f>
        <v>DAL</v>
      </c>
      <c r="C1040" s="53" t="str">
        <f ca="1">IF(LEN(C1030)&gt;0,   IF(LEN(B1040) &gt;0,CONCATENATE(B1040," vs ",D1040),""),"")</f>
        <v>DAL vs CAR</v>
      </c>
      <c r="D1040" s="49" t="str">
        <f ca="1">IF(LEN(C1030)&gt;0,   IF(ROW(D1040)-ROW(C1030)-1&lt;=$L$1/2,INDIRECT(CONCATENATE("Teams!F",E1040)),""),"")</f>
        <v>CAR</v>
      </c>
      <c r="E1040" s="6">
        <f ca="1">IF(LEN(C1030)&gt;0,   IF(ROW(E1040)-ROW(C1030)-1&lt;=$L$1/2,INDIRECT(CONCATENATE("MatchOrdering!B",CHAR(96+C1030-52),($L$1 + 1) - (ROW(E1040)-ROW(C1030)-1) + 3)),""),"")</f>
        <v>23</v>
      </c>
      <c r="F1040" s="60">
        <f t="shared" ca="1" si="177"/>
        <v>0</v>
      </c>
      <c r="G1040" s="61">
        <f t="shared" ca="1" si="176"/>
        <v>3</v>
      </c>
      <c r="H1040" s="49" t="str">
        <f t="shared" ca="1" si="178"/>
        <v>CAR</v>
      </c>
    </row>
    <row r="1041" spans="2:8" x14ac:dyDescent="0.25">
      <c r="B1041" s="49" t="str">
        <f ca="1">IF(LEN(C1030)&gt;0,   IF(ROW(B1041)-ROW(C1030)-1&lt;=$L$1/2,INDIRECT(CONCATENATE("Teams!F",CELL("contents",INDEX(MatchOrdering!$A$4:$CD$33,ROW(B1041)-ROW(C1030)-1,MATCH(C1030,MatchOrdering!$A$3:$CD$3,0))))),""),"")</f>
        <v>MIN</v>
      </c>
      <c r="C1041" s="53" t="str">
        <f ca="1">IF(LEN(C1030)&gt;0,   IF(LEN(B1041) &gt;0,CONCATENATE(B1041," vs ",D1041),""),"")</f>
        <v>MIN vs TOR</v>
      </c>
      <c r="D1041" s="49" t="str">
        <f ca="1">IF(LEN(C1030)&gt;0,   IF(ROW(D1041)-ROW(C1030)-1&lt;=$L$1/2,INDIRECT(CONCATENATE("Teams!F",E1041)),""),"")</f>
        <v>TOR</v>
      </c>
      <c r="E1041" s="6">
        <f ca="1">IF(LEN(C1030)&gt;0,   IF(ROW(E1041)-ROW(C1030)-1&lt;=$L$1/2,INDIRECT(CONCATENATE("MatchOrdering!B",CHAR(96+C1030-52),($L$1 + 1) - (ROW(E1041)-ROW(C1030)-1) + 3)),""),"")</f>
        <v>22</v>
      </c>
      <c r="F1041" s="60">
        <f t="shared" ca="1" si="177"/>
        <v>5</v>
      </c>
      <c r="G1041" s="61">
        <f t="shared" ca="1" si="176"/>
        <v>0</v>
      </c>
      <c r="H1041" s="49" t="str">
        <f t="shared" ca="1" si="178"/>
        <v>MIN</v>
      </c>
    </row>
    <row r="1042" spans="2:8" x14ac:dyDescent="0.25">
      <c r="B1042" s="49" t="str">
        <f ca="1">IF(LEN(C1030)&gt;0,   IF(ROW(B1042)-ROW(C1030)-1&lt;=$L$1/2,INDIRECT(CONCATENATE("Teams!F",CELL("contents",INDEX(MatchOrdering!$A$4:$CD$33,ROW(B1042)-ROW(C1030)-1,MATCH(C1030,MatchOrdering!$A$3:$CD$3,0))))),""),"")</f>
        <v>NAS</v>
      </c>
      <c r="C1042" s="53" t="str">
        <f ca="1">IF(LEN(C1030)&gt;0,   IF(LEN(B1042) &gt;0,CONCATENATE(B1042," vs ",D1042),""),"")</f>
        <v>NAS vs TB</v>
      </c>
      <c r="D1042" s="49" t="str">
        <f ca="1">IF(LEN(C1030)&gt;0,   IF(ROW(D1042)-ROW(C1030)-1&lt;=$L$1/2,INDIRECT(CONCATENATE("Teams!F",E1042)),""),"")</f>
        <v>TB</v>
      </c>
      <c r="E1042" s="6">
        <f ca="1">IF(LEN(C1030)&gt;0,   IF(ROW(E1042)-ROW(C1030)-1&lt;=$L$1/2,INDIRECT(CONCATENATE("MatchOrdering!B",CHAR(96+C1030-52),($L$1 + 1) - (ROW(E1042)-ROW(C1030)-1) + 3)),""),"")</f>
        <v>21</v>
      </c>
      <c r="F1042" s="60">
        <f t="shared" ca="1" si="177"/>
        <v>1</v>
      </c>
      <c r="G1042" s="61">
        <f t="shared" ca="1" si="176"/>
        <v>5</v>
      </c>
      <c r="H1042" s="49" t="str">
        <f t="shared" ca="1" si="178"/>
        <v>TB</v>
      </c>
    </row>
    <row r="1043" spans="2:8" x14ac:dyDescent="0.25">
      <c r="B1043" s="49" t="str">
        <f ca="1">IF(LEN(C1030)&gt;0,   IF(ROW(B1043)-ROW(C1030)-1&lt;=$L$1/2,INDIRECT(CONCATENATE("Teams!F",CELL("contents",INDEX(MatchOrdering!$A$4:$CD$33,ROW(B1043)-ROW(C1030)-1,MATCH(C1030,MatchOrdering!$A$3:$CD$3,0))))),""),"")</f>
        <v>STL</v>
      </c>
      <c r="C1043" s="53" t="str">
        <f ca="1">IF(LEN(C1030)&gt;0,   IF(LEN(B1043) &gt;0,CONCATENATE(B1043," vs ",D1043),""),"")</f>
        <v>STL vs OTT</v>
      </c>
      <c r="D1043" s="49" t="str">
        <f ca="1">IF(LEN(C1030)&gt;0,   IF(ROW(D1043)-ROW(C1030)-1&lt;=$L$1/2,INDIRECT(CONCATENATE("Teams!F",E1043)),""),"")</f>
        <v>OTT</v>
      </c>
      <c r="E1043" s="6">
        <f ca="1">IF(LEN(C1030)&gt;0,   IF(ROW(E1043)-ROW(C1030)-1&lt;=$L$1/2,INDIRECT(CONCATENATE("MatchOrdering!B",CHAR(96+C1030-52),($L$1 + 1) - (ROW(E1043)-ROW(C1030)-1) + 3)),""),"")</f>
        <v>20</v>
      </c>
      <c r="F1043" s="60">
        <f t="shared" ca="1" si="177"/>
        <v>4</v>
      </c>
      <c r="G1043" s="61">
        <f t="shared" ca="1" si="176"/>
        <v>3</v>
      </c>
      <c r="H1043" s="49" t="str">
        <f t="shared" ca="1" si="178"/>
        <v>STL</v>
      </c>
    </row>
    <row r="1044" spans="2:8" x14ac:dyDescent="0.25">
      <c r="B1044" s="49" t="str">
        <f ca="1">IF(LEN(C1030)&gt;0,   IF(ROW(B1044)-ROW(C1030)-1&lt;=$L$1/2,INDIRECT(CONCATENATE("Teams!F",CELL("contents",INDEX(MatchOrdering!$A$4:$CD$33,ROW(B1044)-ROW(C1030)-1,MATCH(C1030,MatchOrdering!$A$3:$CD$3,0))))),""),"")</f>
        <v>WIN</v>
      </c>
      <c r="C1044" s="53" t="str">
        <f ca="1">IF(LEN(C1030)&gt;0,   IF(LEN(B1044) &gt;0,CONCATENATE(B1044," vs ",D1044),""),"")</f>
        <v>WIN vs MON</v>
      </c>
      <c r="D1044" s="49" t="str">
        <f ca="1">IF(LEN(C1030)&gt;0,   IF(ROW(D1044)-ROW(C1030)-1&lt;=$L$1/2,INDIRECT(CONCATENATE("Teams!F",E1044)),""),"")</f>
        <v>MON</v>
      </c>
      <c r="E1044" s="6">
        <f ca="1">IF(LEN(C1030)&gt;0,   IF(ROW(E1044)-ROW(C1030)-1&lt;=$L$1/2,INDIRECT(CONCATENATE("MatchOrdering!B",CHAR(96+C1030-52),($L$1 + 1) - (ROW(E1044)-ROW(C1030)-1) + 3)),""),"")</f>
        <v>19</v>
      </c>
      <c r="F1044" s="60">
        <f t="shared" ca="1" si="177"/>
        <v>0</v>
      </c>
      <c r="G1044" s="61">
        <f t="shared" ca="1" si="176"/>
        <v>6</v>
      </c>
      <c r="H1044" s="49" t="str">
        <f t="shared" ca="1" si="178"/>
        <v>MON</v>
      </c>
    </row>
    <row r="1045" spans="2:8" x14ac:dyDescent="0.25">
      <c r="B1045" s="49" t="str">
        <f ca="1">IF(LEN(C1030)&gt;0,   IF(ROW(B1045)-ROW(C1030)-1&lt;=$L$1/2,INDIRECT(CONCATENATE("Teams!F",CELL("contents",INDEX(MatchOrdering!$A$4:$CD$33,ROW(B1045)-ROW(C1030)-1,MATCH(C1030,MatchOrdering!$A$3:$CD$3,0))))),""),"")</f>
        <v>BOS</v>
      </c>
      <c r="C1045" s="53" t="str">
        <f ca="1">IF(LEN(C1030)&gt;0,   IF(LEN(B1045) &gt;0,CONCATENATE(B1045," vs ",D1045),""),"")</f>
        <v>BOS vs FLA</v>
      </c>
      <c r="D1045" s="49" t="str">
        <f ca="1">IF(LEN(C1030)&gt;0,   IF(ROW(D1045)-ROW(C1030)-1&lt;=$L$1/2,INDIRECT(CONCATENATE("Teams!F",E1045)),""),"")</f>
        <v>FLA</v>
      </c>
      <c r="E1045" s="6">
        <f ca="1">IF(LEN(C1030)&gt;0,   IF(ROW(E1045)-ROW(C1030)-1&lt;=$L$1/2,INDIRECT(CONCATENATE("MatchOrdering!B",CHAR(96+C1030-52),($L$1 + 1) - (ROW(E1045)-ROW(C1030)-1) + 3)),""),"")</f>
        <v>18</v>
      </c>
      <c r="F1045" s="60">
        <f t="shared" ca="1" si="177"/>
        <v>1</v>
      </c>
      <c r="G1045" s="61">
        <f t="shared" ca="1" si="176"/>
        <v>3</v>
      </c>
      <c r="H1045" s="49" t="str">
        <f t="shared" ca="1" si="178"/>
        <v>FLA</v>
      </c>
    </row>
    <row r="1046" spans="2:8" ht="15.75" thickBot="1" x14ac:dyDescent="0.3">
      <c r="B1046" s="49" t="str">
        <f ca="1">IF(LEN(C1030)&gt;0,   IF(ROW(B1046)-ROW(C1030)-1&lt;=$L$1/2,INDIRECT(CONCATENATE("Teams!F",CELL("contents",INDEX(MatchOrdering!$A$4:$CD$33,ROW(B1046)-ROW(C1030)-1,MATCH(C1030,MatchOrdering!$A$3:$CD$3,0))))),""),"")</f>
        <v>BUF</v>
      </c>
      <c r="C1046" s="53" t="str">
        <f ca="1">IF(LEN(C1030)&gt;0,   IF(LEN(B1046) &gt;0,CONCATENATE(B1046," vs ",D1046),""),"")</f>
        <v>BUF vs DET</v>
      </c>
      <c r="D1046" s="49" t="str">
        <f ca="1">IF(LEN(C1030)&gt;0,   IF(ROW(D1046)-ROW(C1030)-1&lt;=$L$1/2,INDIRECT(CONCATENATE("Teams!F",E1046)),""),"")</f>
        <v>DET</v>
      </c>
      <c r="E1046" s="6">
        <f ca="1">IF(LEN(C1030)&gt;0,   IF(ROW(E1046)-ROW(C1030)-1&lt;=$L$1/2,INDIRECT(CONCATENATE("MatchOrdering!B",CHAR(96+C1030-52),($L$1 + 1) - (ROW(E1046)-ROW(C1030)-1) + 3)),""),"")</f>
        <v>17</v>
      </c>
      <c r="F1046" s="62">
        <f t="shared" ca="1" si="177"/>
        <v>1</v>
      </c>
      <c r="G1046" s="63">
        <f t="shared" ca="1" si="176"/>
        <v>1</v>
      </c>
      <c r="H1046" s="49" t="str">
        <f t="shared" ca="1" si="178"/>
        <v>*TIE*</v>
      </c>
    </row>
    <row r="1048" spans="2:8" ht="18.75" x14ac:dyDescent="0.3">
      <c r="C1048" s="51">
        <f>IF(LEN(C1030)&lt;1,"",IF(C1030+1 &lt; $L$2,C1030+1,""))</f>
        <v>59</v>
      </c>
      <c r="D1048" s="50"/>
      <c r="E1048" s="50"/>
      <c r="F1048" s="65" t="str">
        <f>IF(LEN(C1048)&gt;0,"Scores","")</f>
        <v>Scores</v>
      </c>
      <c r="G1048" s="65"/>
      <c r="H1048" s="6"/>
    </row>
    <row r="1049" spans="2:8" ht="16.5" thickBot="1" x14ac:dyDescent="0.3">
      <c r="B1049" s="48" t="str">
        <f>IF(LEN(C1048)&gt;0,"-","")</f>
        <v>-</v>
      </c>
      <c r="C1049" s="52" t="str">
        <f>IF(LEN(C1048)&gt;0,"Away          -          Home","")</f>
        <v>Away          -          Home</v>
      </c>
      <c r="D1049" s="48" t="str">
        <f>IF(LEN(C1048)&gt;0,"-","")</f>
        <v>-</v>
      </c>
      <c r="E1049" s="6" t="str">
        <f>IF(LEN(C1048)&gt;0,"-","")</f>
        <v>-</v>
      </c>
      <c r="F1049" s="48" t="str">
        <f>IF(LEN(F1048)&gt;0,"H","")</f>
        <v>H</v>
      </c>
      <c r="G1049" s="48" t="str">
        <f>IF(LEN(F1048)&gt;0,"A","")</f>
        <v>A</v>
      </c>
      <c r="H1049" s="49" t="s">
        <v>267</v>
      </c>
    </row>
    <row r="1050" spans="2:8" x14ac:dyDescent="0.25">
      <c r="B1050" s="49" t="str">
        <f ca="1">IF(LEN(C1048)&gt;0,   IF(ROW(B1050)-ROW(C1048)-1&lt;=$L$1/2,INDIRECT(CONCATENATE("Teams!F",CELL("contents",INDEX(MatchOrdering!$A$4:$CD$33,ROW(B1050)-ROW(C1048)-1,MATCH(C1048,MatchOrdering!$A$3:$CD$3,0))))),""),"")</f>
        <v>ANA</v>
      </c>
      <c r="C1050" s="53" t="str">
        <f ca="1">IF(LEN(C1048)&gt;0,   IF(LEN(B1050) &gt;0,CONCATENATE(B1050," vs ",D1050),""),"")</f>
        <v>ANA vs WAS</v>
      </c>
      <c r="D1050" s="49" t="str">
        <f ca="1">IF(LEN(C1048)&gt;0,   IF(ROW(D1050)-ROW(C1048)-1&lt;=$L$1/2,INDIRECT(CONCATENATE("Teams!F",E1050)),""),"")</f>
        <v>WAS</v>
      </c>
      <c r="E1050" s="6">
        <f ca="1">IF(LEN(C1048)&gt;0,   IF(ROW(E1050)-ROW(C1048)-1&lt;=$L$1/2,INDIRECT(CONCATENATE("MatchOrdering!B",CHAR(96+C1048-52),($L$1 + 1) - (ROW(E1050)-ROW(C1048)-1) + 3)),""),"")</f>
        <v>30</v>
      </c>
      <c r="F1050" s="58">
        <f ca="1">ROUNDDOWN(RANDBETWEEN(0,6),0)</f>
        <v>6</v>
      </c>
      <c r="G1050" s="59">
        <f t="shared" ref="G1050:G1064" ca="1" si="179">ROUNDDOWN(RANDBETWEEN(0,6),0)</f>
        <v>4</v>
      </c>
      <c r="H1050" s="49" t="str">
        <f ca="1">IF(OR(B1050 = "BYESLOT",D1050 = "BYESLOT"),"BYE", IF(AND(LEN(F1050)&gt;0,LEN(G1050)&gt;0),IF(F1050=G1050,"*TIE*",IF(F1050&gt;G1050,B1050,D1050)),""))</f>
        <v>ANA</v>
      </c>
    </row>
    <row r="1051" spans="2:8" x14ac:dyDescent="0.25">
      <c r="B1051" s="49" t="str">
        <f ca="1">IF(LEN(C1048)&gt;0,   IF(ROW(B1051)-ROW(C1048)-1&lt;=$L$1/2,INDIRECT(CONCATENATE("Teams!F",CELL("contents",INDEX(MatchOrdering!$A$4:$CD$33,ROW(B1051)-ROW(C1048)-1,MATCH(C1048,MatchOrdering!$A$3:$CD$3,0))))),""),"")</f>
        <v>CGY</v>
      </c>
      <c r="C1051" s="53" t="str">
        <f ca="1">IF(LEN(C1048)&gt;0,   IF(LEN(B1051) &gt;0,CONCATENATE(B1051," vs ",D1051),""),"")</f>
        <v>CGY vs PIT</v>
      </c>
      <c r="D1051" s="49" t="str">
        <f ca="1">IF(LEN(C1048)&gt;0,   IF(ROW(D1051)-ROW(C1048)-1&lt;=$L$1/2,INDIRECT(CONCATENATE("Teams!F",E1051)),""),"")</f>
        <v>PIT</v>
      </c>
      <c r="E1051" s="6">
        <f ca="1">IF(LEN(C1048)&gt;0,   IF(ROW(E1051)-ROW(C1048)-1&lt;=$L$1/2,INDIRECT(CONCATENATE("MatchOrdering!B",CHAR(96+C1048-52),($L$1 + 1) - (ROW(E1051)-ROW(C1048)-1) + 3)),""),"")</f>
        <v>29</v>
      </c>
      <c r="F1051" s="60">
        <f t="shared" ref="F1051:F1064" ca="1" si="180">ROUNDDOWN(RANDBETWEEN(0,6),0)</f>
        <v>2</v>
      </c>
      <c r="G1051" s="61">
        <f t="shared" ca="1" si="179"/>
        <v>2</v>
      </c>
      <c r="H1051" s="49" t="str">
        <f t="shared" ref="H1051:H1064" ca="1" si="181">IF(OR(B1051 = "BYESLOT",D1051 = "BYESLOT"),"BYE", IF(AND(LEN(F1051)&gt;0,LEN(G1051)&gt;0),IF(F1051=G1051,"*TIE*",IF(F1051&gt;G1051,B1051,D1051)),""))</f>
        <v>*TIE*</v>
      </c>
    </row>
    <row r="1052" spans="2:8" x14ac:dyDescent="0.25">
      <c r="B1052" s="49" t="str">
        <f ca="1">IF(LEN(C1048)&gt;0,   IF(ROW(B1052)-ROW(C1048)-1&lt;=$L$1/2,INDIRECT(CONCATENATE("Teams!F",CELL("contents",INDEX(MatchOrdering!$A$4:$CD$33,ROW(B1052)-ROW(C1048)-1,MATCH(C1048,MatchOrdering!$A$3:$CD$3,0))))),""),"")</f>
        <v>EDM</v>
      </c>
      <c r="C1052" s="53" t="str">
        <f ca="1">IF(LEN(C1048)&gt;0,   IF(LEN(B1052) &gt;0,CONCATENATE(B1052," vs ",D1052),""),"")</f>
        <v>EDM vs PHI</v>
      </c>
      <c r="D1052" s="49" t="str">
        <f ca="1">IF(LEN(C1048)&gt;0,   IF(ROW(D1052)-ROW(C1048)-1&lt;=$L$1/2,INDIRECT(CONCATENATE("Teams!F",E1052)),""),"")</f>
        <v>PHI</v>
      </c>
      <c r="E1052" s="6">
        <f ca="1">IF(LEN(C1048)&gt;0,   IF(ROW(E1052)-ROW(C1048)-1&lt;=$L$1/2,INDIRECT(CONCATENATE("MatchOrdering!B",CHAR(96+C1048-52),($L$1 + 1) - (ROW(E1052)-ROW(C1048)-1) + 3)),""),"")</f>
        <v>28</v>
      </c>
      <c r="F1052" s="60">
        <f t="shared" ca="1" si="180"/>
        <v>5</v>
      </c>
      <c r="G1052" s="61">
        <f t="shared" ca="1" si="179"/>
        <v>2</v>
      </c>
      <c r="H1052" s="49" t="str">
        <f t="shared" ca="1" si="181"/>
        <v>EDM</v>
      </c>
    </row>
    <row r="1053" spans="2:8" x14ac:dyDescent="0.25">
      <c r="B1053" s="49" t="str">
        <f ca="1">IF(LEN(C1048)&gt;0,   IF(ROW(B1053)-ROW(C1048)-1&lt;=$L$1/2,INDIRECT(CONCATENATE("Teams!F",CELL("contents",INDEX(MatchOrdering!$A$4:$CD$33,ROW(B1053)-ROW(C1048)-1,MATCH(C1048,MatchOrdering!$A$3:$CD$3,0))))),""),"")</f>
        <v>LAK</v>
      </c>
      <c r="C1053" s="53" t="str">
        <f ca="1">IF(LEN(C1048)&gt;0,   IF(LEN(B1053) &gt;0,CONCATENATE(B1053," vs ",D1053),""),"")</f>
        <v>LAK vs NYR</v>
      </c>
      <c r="D1053" s="49" t="str">
        <f ca="1">IF(LEN(C1048)&gt;0,   IF(ROW(D1053)-ROW(C1048)-1&lt;=$L$1/2,INDIRECT(CONCATENATE("Teams!F",E1053)),""),"")</f>
        <v>NYR</v>
      </c>
      <c r="E1053" s="6">
        <f ca="1">IF(LEN(C1048)&gt;0,   IF(ROW(E1053)-ROW(C1048)-1&lt;=$L$1/2,INDIRECT(CONCATENATE("MatchOrdering!B",CHAR(96+C1048-52),($L$1 + 1) - (ROW(E1053)-ROW(C1048)-1) + 3)),""),"")</f>
        <v>27</v>
      </c>
      <c r="F1053" s="60">
        <f t="shared" ca="1" si="180"/>
        <v>6</v>
      </c>
      <c r="G1053" s="61">
        <f t="shared" ca="1" si="179"/>
        <v>5</v>
      </c>
      <c r="H1053" s="49" t="str">
        <f t="shared" ca="1" si="181"/>
        <v>LAK</v>
      </c>
    </row>
    <row r="1054" spans="2:8" x14ac:dyDescent="0.25">
      <c r="B1054" s="49" t="str">
        <f ca="1">IF(LEN(C1048)&gt;0,   IF(ROW(B1054)-ROW(C1048)-1&lt;=$L$1/2,INDIRECT(CONCATENATE("Teams!F",CELL("contents",INDEX(MatchOrdering!$A$4:$CD$33,ROW(B1054)-ROW(C1048)-1,MATCH(C1048,MatchOrdering!$A$3:$CD$3,0))))),""),"")</f>
        <v>ARI</v>
      </c>
      <c r="C1054" s="53" t="str">
        <f ca="1">IF(LEN(C1048)&gt;0,   IF(LEN(B1054) &gt;0,CONCATENATE(B1054," vs ",D1054),""),"")</f>
        <v>ARI vs NYI</v>
      </c>
      <c r="D1054" s="49" t="str">
        <f ca="1">IF(LEN(C1048)&gt;0,   IF(ROW(D1054)-ROW(C1048)-1&lt;=$L$1/2,INDIRECT(CONCATENATE("Teams!F",E1054)),""),"")</f>
        <v>NYI</v>
      </c>
      <c r="E1054" s="6">
        <f ca="1">IF(LEN(C1048)&gt;0,   IF(ROW(E1054)-ROW(C1048)-1&lt;=$L$1/2,INDIRECT(CONCATENATE("MatchOrdering!B",CHAR(96+C1048-52),($L$1 + 1) - (ROW(E1054)-ROW(C1048)-1) + 3)),""),"")</f>
        <v>26</v>
      </c>
      <c r="F1054" s="60">
        <f t="shared" ca="1" si="180"/>
        <v>0</v>
      </c>
      <c r="G1054" s="61">
        <f t="shared" ca="1" si="179"/>
        <v>4</v>
      </c>
      <c r="H1054" s="49" t="str">
        <f t="shared" ca="1" si="181"/>
        <v>NYI</v>
      </c>
    </row>
    <row r="1055" spans="2:8" x14ac:dyDescent="0.25">
      <c r="B1055" s="49" t="str">
        <f ca="1">IF(LEN(C1048)&gt;0,   IF(ROW(B1055)-ROW(C1048)-1&lt;=$L$1/2,INDIRECT(CONCATENATE("Teams!F",CELL("contents",INDEX(MatchOrdering!$A$4:$CD$33,ROW(B1055)-ROW(C1048)-1,MATCH(C1048,MatchOrdering!$A$3:$CD$3,0))))),""),"")</f>
        <v>SJS</v>
      </c>
      <c r="C1055" s="53" t="str">
        <f ca="1">IF(LEN(C1048)&gt;0,   IF(LEN(B1055) &gt;0,CONCATENATE(B1055," vs ",D1055),""),"")</f>
        <v>SJS vs NJD</v>
      </c>
      <c r="D1055" s="49" t="str">
        <f ca="1">IF(LEN(C1048)&gt;0,   IF(ROW(D1055)-ROW(C1048)-1&lt;=$L$1/2,INDIRECT(CONCATENATE("Teams!F",E1055)),""),"")</f>
        <v>NJD</v>
      </c>
      <c r="E1055" s="6">
        <f ca="1">IF(LEN(C1048)&gt;0,   IF(ROW(E1055)-ROW(C1048)-1&lt;=$L$1/2,INDIRECT(CONCATENATE("MatchOrdering!B",CHAR(96+C1048-52),($L$1 + 1) - (ROW(E1055)-ROW(C1048)-1) + 3)),""),"")</f>
        <v>25</v>
      </c>
      <c r="F1055" s="60">
        <f t="shared" ca="1" si="180"/>
        <v>6</v>
      </c>
      <c r="G1055" s="61">
        <f t="shared" ca="1" si="179"/>
        <v>2</v>
      </c>
      <c r="H1055" s="49" t="str">
        <f t="shared" ca="1" si="181"/>
        <v>SJS</v>
      </c>
    </row>
    <row r="1056" spans="2:8" x14ac:dyDescent="0.25">
      <c r="B1056" s="49" t="str">
        <f ca="1">IF(LEN(C1048)&gt;0,   IF(ROW(B1056)-ROW(C1048)-1&lt;=$L$1/2,INDIRECT(CONCATENATE("Teams!F",CELL("contents",INDEX(MatchOrdering!$A$4:$CD$33,ROW(B1056)-ROW(C1048)-1,MATCH(C1048,MatchOrdering!$A$3:$CD$3,0))))),""),"")</f>
        <v>VAN</v>
      </c>
      <c r="C1056" s="53" t="str">
        <f ca="1">IF(LEN(C1048)&gt;0,   IF(LEN(B1056) &gt;0,CONCATENATE(B1056," vs ",D1056),""),"")</f>
        <v>VAN vs CBJ</v>
      </c>
      <c r="D1056" s="49" t="str">
        <f ca="1">IF(LEN(C1048)&gt;0,   IF(ROW(D1056)-ROW(C1048)-1&lt;=$L$1/2,INDIRECT(CONCATENATE("Teams!F",E1056)),""),"")</f>
        <v>CBJ</v>
      </c>
      <c r="E1056" s="6">
        <f ca="1">IF(LEN(C1048)&gt;0,   IF(ROW(E1056)-ROW(C1048)-1&lt;=$L$1/2,INDIRECT(CONCATENATE("MatchOrdering!B",CHAR(96+C1048-52),($L$1 + 1) - (ROW(E1056)-ROW(C1048)-1) + 3)),""),"")</f>
        <v>24</v>
      </c>
      <c r="F1056" s="60">
        <f t="shared" ca="1" si="180"/>
        <v>2</v>
      </c>
      <c r="G1056" s="61">
        <f t="shared" ca="1" si="179"/>
        <v>5</v>
      </c>
      <c r="H1056" s="49" t="str">
        <f t="shared" ca="1" si="181"/>
        <v>CBJ</v>
      </c>
    </row>
    <row r="1057" spans="2:8" x14ac:dyDescent="0.25">
      <c r="B1057" s="49" t="str">
        <f ca="1">IF(LEN(C1048)&gt;0,   IF(ROW(B1057)-ROW(C1048)-1&lt;=$L$1/2,INDIRECT(CONCATENATE("Teams!F",CELL("contents",INDEX(MatchOrdering!$A$4:$CD$33,ROW(B1057)-ROW(C1048)-1,MATCH(C1048,MatchOrdering!$A$3:$CD$3,0))))),""),"")</f>
        <v>CHI</v>
      </c>
      <c r="C1057" s="53" t="str">
        <f ca="1">IF(LEN(C1048)&gt;0,   IF(LEN(B1057) &gt;0,CONCATENATE(B1057," vs ",D1057),""),"")</f>
        <v>CHI vs CAR</v>
      </c>
      <c r="D1057" s="49" t="str">
        <f ca="1">IF(LEN(C1048)&gt;0,   IF(ROW(D1057)-ROW(C1048)-1&lt;=$L$1/2,INDIRECT(CONCATENATE("Teams!F",E1057)),""),"")</f>
        <v>CAR</v>
      </c>
      <c r="E1057" s="6">
        <f ca="1">IF(LEN(C1048)&gt;0,   IF(ROW(E1057)-ROW(C1048)-1&lt;=$L$1/2,INDIRECT(CONCATENATE("MatchOrdering!B",CHAR(96+C1048-52),($L$1 + 1) - (ROW(E1057)-ROW(C1048)-1) + 3)),""),"")</f>
        <v>23</v>
      </c>
      <c r="F1057" s="60">
        <f t="shared" ca="1" si="180"/>
        <v>4</v>
      </c>
      <c r="G1057" s="61">
        <f t="shared" ca="1" si="179"/>
        <v>6</v>
      </c>
      <c r="H1057" s="49" t="str">
        <f t="shared" ca="1" si="181"/>
        <v>CAR</v>
      </c>
    </row>
    <row r="1058" spans="2:8" x14ac:dyDescent="0.25">
      <c r="B1058" s="49" t="str">
        <f ca="1">IF(LEN(C1048)&gt;0,   IF(ROW(B1058)-ROW(C1048)-1&lt;=$L$1/2,INDIRECT(CONCATENATE("Teams!F",CELL("contents",INDEX(MatchOrdering!$A$4:$CD$33,ROW(B1058)-ROW(C1048)-1,MATCH(C1048,MatchOrdering!$A$3:$CD$3,0))))),""),"")</f>
        <v>COL</v>
      </c>
      <c r="C1058" s="53" t="str">
        <f ca="1">IF(LEN(C1048)&gt;0,   IF(LEN(B1058) &gt;0,CONCATENATE(B1058," vs ",D1058),""),"")</f>
        <v>COL vs TOR</v>
      </c>
      <c r="D1058" s="49" t="str">
        <f ca="1">IF(LEN(C1048)&gt;0,   IF(ROW(D1058)-ROW(C1048)-1&lt;=$L$1/2,INDIRECT(CONCATENATE("Teams!F",E1058)),""),"")</f>
        <v>TOR</v>
      </c>
      <c r="E1058" s="6">
        <f ca="1">IF(LEN(C1048)&gt;0,   IF(ROW(E1058)-ROW(C1048)-1&lt;=$L$1/2,INDIRECT(CONCATENATE("MatchOrdering!B",CHAR(96+C1048-52),($L$1 + 1) - (ROW(E1058)-ROW(C1048)-1) + 3)),""),"")</f>
        <v>22</v>
      </c>
      <c r="F1058" s="60">
        <f t="shared" ca="1" si="180"/>
        <v>2</v>
      </c>
      <c r="G1058" s="61">
        <f t="shared" ca="1" si="179"/>
        <v>1</v>
      </c>
      <c r="H1058" s="49" t="str">
        <f t="shared" ca="1" si="181"/>
        <v>COL</v>
      </c>
    </row>
    <row r="1059" spans="2:8" x14ac:dyDescent="0.25">
      <c r="B1059" s="49" t="str">
        <f ca="1">IF(LEN(C1048)&gt;0,   IF(ROW(B1059)-ROW(C1048)-1&lt;=$L$1/2,INDIRECT(CONCATENATE("Teams!F",CELL("contents",INDEX(MatchOrdering!$A$4:$CD$33,ROW(B1059)-ROW(C1048)-1,MATCH(C1048,MatchOrdering!$A$3:$CD$3,0))))),""),"")</f>
        <v>DAL</v>
      </c>
      <c r="C1059" s="53" t="str">
        <f ca="1">IF(LEN(C1048)&gt;0,   IF(LEN(B1059) &gt;0,CONCATENATE(B1059," vs ",D1059),""),"")</f>
        <v>DAL vs TB</v>
      </c>
      <c r="D1059" s="49" t="str">
        <f ca="1">IF(LEN(C1048)&gt;0,   IF(ROW(D1059)-ROW(C1048)-1&lt;=$L$1/2,INDIRECT(CONCATENATE("Teams!F",E1059)),""),"")</f>
        <v>TB</v>
      </c>
      <c r="E1059" s="6">
        <f ca="1">IF(LEN(C1048)&gt;0,   IF(ROW(E1059)-ROW(C1048)-1&lt;=$L$1/2,INDIRECT(CONCATENATE("MatchOrdering!B",CHAR(96+C1048-52),($L$1 + 1) - (ROW(E1059)-ROW(C1048)-1) + 3)),""),"")</f>
        <v>21</v>
      </c>
      <c r="F1059" s="60">
        <f t="shared" ca="1" si="180"/>
        <v>5</v>
      </c>
      <c r="G1059" s="61">
        <f t="shared" ca="1" si="179"/>
        <v>6</v>
      </c>
      <c r="H1059" s="49" t="str">
        <f t="shared" ca="1" si="181"/>
        <v>TB</v>
      </c>
    </row>
    <row r="1060" spans="2:8" x14ac:dyDescent="0.25">
      <c r="B1060" s="49" t="str">
        <f ca="1">IF(LEN(C1048)&gt;0,   IF(ROW(B1060)-ROW(C1048)-1&lt;=$L$1/2,INDIRECT(CONCATENATE("Teams!F",CELL("contents",INDEX(MatchOrdering!$A$4:$CD$33,ROW(B1060)-ROW(C1048)-1,MATCH(C1048,MatchOrdering!$A$3:$CD$3,0))))),""),"")</f>
        <v>MIN</v>
      </c>
      <c r="C1060" s="53" t="str">
        <f ca="1">IF(LEN(C1048)&gt;0,   IF(LEN(B1060) &gt;0,CONCATENATE(B1060," vs ",D1060),""),"")</f>
        <v>MIN vs OTT</v>
      </c>
      <c r="D1060" s="49" t="str">
        <f ca="1">IF(LEN(C1048)&gt;0,   IF(ROW(D1060)-ROW(C1048)-1&lt;=$L$1/2,INDIRECT(CONCATENATE("Teams!F",E1060)),""),"")</f>
        <v>OTT</v>
      </c>
      <c r="E1060" s="6">
        <f ca="1">IF(LEN(C1048)&gt;0,   IF(ROW(E1060)-ROW(C1048)-1&lt;=$L$1/2,INDIRECT(CONCATENATE("MatchOrdering!B",CHAR(96+C1048-52),($L$1 + 1) - (ROW(E1060)-ROW(C1048)-1) + 3)),""),"")</f>
        <v>20</v>
      </c>
      <c r="F1060" s="60">
        <f t="shared" ca="1" si="180"/>
        <v>0</v>
      </c>
      <c r="G1060" s="61">
        <f t="shared" ca="1" si="179"/>
        <v>3</v>
      </c>
      <c r="H1060" s="49" t="str">
        <f t="shared" ca="1" si="181"/>
        <v>OTT</v>
      </c>
    </row>
    <row r="1061" spans="2:8" x14ac:dyDescent="0.25">
      <c r="B1061" s="49" t="str">
        <f ca="1">IF(LEN(C1048)&gt;0,   IF(ROW(B1061)-ROW(C1048)-1&lt;=$L$1/2,INDIRECT(CONCATENATE("Teams!F",CELL("contents",INDEX(MatchOrdering!$A$4:$CD$33,ROW(B1061)-ROW(C1048)-1,MATCH(C1048,MatchOrdering!$A$3:$CD$3,0))))),""),"")</f>
        <v>NAS</v>
      </c>
      <c r="C1061" s="53" t="str">
        <f ca="1">IF(LEN(C1048)&gt;0,   IF(LEN(B1061) &gt;0,CONCATENATE(B1061," vs ",D1061),""),"")</f>
        <v>NAS vs MON</v>
      </c>
      <c r="D1061" s="49" t="str">
        <f ca="1">IF(LEN(C1048)&gt;0,   IF(ROW(D1061)-ROW(C1048)-1&lt;=$L$1/2,INDIRECT(CONCATENATE("Teams!F",E1061)),""),"")</f>
        <v>MON</v>
      </c>
      <c r="E1061" s="6">
        <f ca="1">IF(LEN(C1048)&gt;0,   IF(ROW(E1061)-ROW(C1048)-1&lt;=$L$1/2,INDIRECT(CONCATENATE("MatchOrdering!B",CHAR(96+C1048-52),($L$1 + 1) - (ROW(E1061)-ROW(C1048)-1) + 3)),""),"")</f>
        <v>19</v>
      </c>
      <c r="F1061" s="60">
        <f t="shared" ca="1" si="180"/>
        <v>4</v>
      </c>
      <c r="G1061" s="61">
        <f t="shared" ca="1" si="179"/>
        <v>6</v>
      </c>
      <c r="H1061" s="49" t="str">
        <f t="shared" ca="1" si="181"/>
        <v>MON</v>
      </c>
    </row>
    <row r="1062" spans="2:8" x14ac:dyDescent="0.25">
      <c r="B1062" s="49" t="str">
        <f ca="1">IF(LEN(C1048)&gt;0,   IF(ROW(B1062)-ROW(C1048)-1&lt;=$L$1/2,INDIRECT(CONCATENATE("Teams!F",CELL("contents",INDEX(MatchOrdering!$A$4:$CD$33,ROW(B1062)-ROW(C1048)-1,MATCH(C1048,MatchOrdering!$A$3:$CD$3,0))))),""),"")</f>
        <v>STL</v>
      </c>
      <c r="C1062" s="53" t="str">
        <f ca="1">IF(LEN(C1048)&gt;0,   IF(LEN(B1062) &gt;0,CONCATENATE(B1062," vs ",D1062),""),"")</f>
        <v>STL vs FLA</v>
      </c>
      <c r="D1062" s="49" t="str">
        <f ca="1">IF(LEN(C1048)&gt;0,   IF(ROW(D1062)-ROW(C1048)-1&lt;=$L$1/2,INDIRECT(CONCATENATE("Teams!F",E1062)),""),"")</f>
        <v>FLA</v>
      </c>
      <c r="E1062" s="6">
        <f ca="1">IF(LEN(C1048)&gt;0,   IF(ROW(E1062)-ROW(C1048)-1&lt;=$L$1/2,INDIRECT(CONCATENATE("MatchOrdering!B",CHAR(96+C1048-52),($L$1 + 1) - (ROW(E1062)-ROW(C1048)-1) + 3)),""),"")</f>
        <v>18</v>
      </c>
      <c r="F1062" s="60">
        <f t="shared" ca="1" si="180"/>
        <v>2</v>
      </c>
      <c r="G1062" s="61">
        <f t="shared" ca="1" si="179"/>
        <v>4</v>
      </c>
      <c r="H1062" s="49" t="str">
        <f t="shared" ca="1" si="181"/>
        <v>FLA</v>
      </c>
    </row>
    <row r="1063" spans="2:8" x14ac:dyDescent="0.25">
      <c r="B1063" s="49" t="str">
        <f ca="1">IF(LEN(C1048)&gt;0,   IF(ROW(B1063)-ROW(C1048)-1&lt;=$L$1/2,INDIRECT(CONCATENATE("Teams!F",CELL("contents",INDEX(MatchOrdering!$A$4:$CD$33,ROW(B1063)-ROW(C1048)-1,MATCH(C1048,MatchOrdering!$A$3:$CD$3,0))))),""),"")</f>
        <v>WIN</v>
      </c>
      <c r="C1063" s="53" t="str">
        <f ca="1">IF(LEN(C1048)&gt;0,   IF(LEN(B1063) &gt;0,CONCATENATE(B1063," vs ",D1063),""),"")</f>
        <v>WIN vs DET</v>
      </c>
      <c r="D1063" s="49" t="str">
        <f ca="1">IF(LEN(C1048)&gt;0,   IF(ROW(D1063)-ROW(C1048)-1&lt;=$L$1/2,INDIRECT(CONCATENATE("Teams!F",E1063)),""),"")</f>
        <v>DET</v>
      </c>
      <c r="E1063" s="6">
        <f ca="1">IF(LEN(C1048)&gt;0,   IF(ROW(E1063)-ROW(C1048)-1&lt;=$L$1/2,INDIRECT(CONCATENATE("MatchOrdering!B",CHAR(96+C1048-52),($L$1 + 1) - (ROW(E1063)-ROW(C1048)-1) + 3)),""),"")</f>
        <v>17</v>
      </c>
      <c r="F1063" s="60">
        <f t="shared" ca="1" si="180"/>
        <v>5</v>
      </c>
      <c r="G1063" s="61">
        <f t="shared" ca="1" si="179"/>
        <v>3</v>
      </c>
      <c r="H1063" s="49" t="str">
        <f t="shared" ca="1" si="181"/>
        <v>WIN</v>
      </c>
    </row>
    <row r="1064" spans="2:8" ht="15.75" thickBot="1" x14ac:dyDescent="0.3">
      <c r="B1064" s="49" t="str">
        <f ca="1">IF(LEN(C1048)&gt;0,   IF(ROW(B1064)-ROW(C1048)-1&lt;=$L$1/2,INDIRECT(CONCATENATE("Teams!F",CELL("contents",INDEX(MatchOrdering!$A$4:$CD$33,ROW(B1064)-ROW(C1048)-1,MATCH(C1048,MatchOrdering!$A$3:$CD$3,0))))),""),"")</f>
        <v>BOS</v>
      </c>
      <c r="C1064" s="53" t="str">
        <f ca="1">IF(LEN(C1048)&gt;0,   IF(LEN(B1064) &gt;0,CONCATENATE(B1064," vs ",D1064),""),"")</f>
        <v>BOS vs BUF</v>
      </c>
      <c r="D1064" s="49" t="str">
        <f ca="1">IF(LEN(C1048)&gt;0,   IF(ROW(D1064)-ROW(C1048)-1&lt;=$L$1/2,INDIRECT(CONCATENATE("Teams!F",E1064)),""),"")</f>
        <v>BUF</v>
      </c>
      <c r="E1064" s="6">
        <f ca="1">IF(LEN(C1048)&gt;0,   IF(ROW(E1064)-ROW(C1048)-1&lt;=$L$1/2,INDIRECT(CONCATENATE("MatchOrdering!B",CHAR(96+C1048-52),($L$1 + 1) - (ROW(E1064)-ROW(C1048)-1) + 3)),""),"")</f>
        <v>16</v>
      </c>
      <c r="F1064" s="62">
        <f t="shared" ca="1" si="180"/>
        <v>0</v>
      </c>
      <c r="G1064" s="63">
        <f t="shared" ca="1" si="179"/>
        <v>3</v>
      </c>
      <c r="H1064" s="49" t="str">
        <f t="shared" ca="1" si="181"/>
        <v>BUF</v>
      </c>
    </row>
    <row r="1066" spans="2:8" ht="18.75" x14ac:dyDescent="0.3">
      <c r="C1066" s="51">
        <f>IF(LEN(C1048)&lt;1,"",IF(C1048+1 &lt; $L$2,C1048+1,""))</f>
        <v>60</v>
      </c>
      <c r="D1066" s="50"/>
      <c r="E1066" s="50"/>
      <c r="F1066" s="65" t="str">
        <f>IF(LEN(C1066)&gt;0,"Scores","")</f>
        <v>Scores</v>
      </c>
      <c r="G1066" s="65"/>
      <c r="H1066" s="6"/>
    </row>
    <row r="1067" spans="2:8" ht="16.5" thickBot="1" x14ac:dyDescent="0.3">
      <c r="B1067" s="48" t="str">
        <f>IF(LEN(C1066)&gt;0,"-","")</f>
        <v>-</v>
      </c>
      <c r="C1067" s="52" t="str">
        <f>IF(LEN(C1066)&gt;0,"Away          -          Home","")</f>
        <v>Away          -          Home</v>
      </c>
      <c r="D1067" s="48" t="str">
        <f>IF(LEN(C1066)&gt;0,"-","")</f>
        <v>-</v>
      </c>
      <c r="E1067" s="6" t="str">
        <f>IF(LEN(C1066)&gt;0,"-","")</f>
        <v>-</v>
      </c>
      <c r="F1067" s="48" t="str">
        <f>IF(LEN(F1066)&gt;0,"H","")</f>
        <v>H</v>
      </c>
      <c r="G1067" s="48" t="str">
        <f>IF(LEN(F1066)&gt;0,"A","")</f>
        <v>A</v>
      </c>
      <c r="H1067" s="49" t="s">
        <v>267</v>
      </c>
    </row>
    <row r="1068" spans="2:8" x14ac:dyDescent="0.25">
      <c r="B1068" s="49" t="str">
        <f ca="1">IF(LEN(C1066)&gt;0,   IF(ROW(B1068)-ROW(C1066)-1&lt;=$L$1/2,INDIRECT(CONCATENATE("Teams!F",CELL("contents",INDEX(MatchOrdering!$A$4:$CD$33,ROW(B1068)-ROW(C1066)-1,MATCH(C1066,MatchOrdering!$A$3:$CD$3,0))))),""),"")</f>
        <v>ANA</v>
      </c>
      <c r="C1068" s="53" t="str">
        <f ca="1">IF(LEN(C1066)&gt;0,   IF(LEN(B1068) &gt;0,CONCATENATE(B1068," vs ",D1068),""),"")</f>
        <v>ANA vs PIT</v>
      </c>
      <c r="D1068" s="49" t="str">
        <f ca="1">IF(LEN(C1066)&gt;0,   IF(ROW(D1068)-ROW(C1066)-1&lt;=$L$1/2,INDIRECT(CONCATENATE("Teams!F",E1068)),""),"")</f>
        <v>PIT</v>
      </c>
      <c r="E1068" s="6">
        <f ca="1">IF(LEN(C1066)&gt;0,   IF(ROW(E1068)-ROW(C1066)-1&lt;=$L$1/2,INDIRECT(CONCATENATE("MatchOrdering!B",CHAR(96+C1066-52),($L$1 + 1) - (ROW(E1068)-ROW(C1066)-1) + 3)),""),"")</f>
        <v>29</v>
      </c>
      <c r="F1068" s="58">
        <f ca="1">ROUNDDOWN(RANDBETWEEN(0,6),0)</f>
        <v>4</v>
      </c>
      <c r="G1068" s="59">
        <f t="shared" ref="G1068:G1082" ca="1" si="182">ROUNDDOWN(RANDBETWEEN(0,6),0)</f>
        <v>1</v>
      </c>
      <c r="H1068" s="49" t="str">
        <f ca="1">IF(OR(B1068 = "BYESLOT",D1068 = "BYESLOT"),"BYE", IF(AND(LEN(F1068)&gt;0,LEN(G1068)&gt;0),IF(F1068=G1068,"*TIE*",IF(F1068&gt;G1068,B1068,D1068)),""))</f>
        <v>ANA</v>
      </c>
    </row>
    <row r="1069" spans="2:8" x14ac:dyDescent="0.25">
      <c r="B1069" s="49" t="str">
        <f ca="1">IF(LEN(C1066)&gt;0,   IF(ROW(B1069)-ROW(C1066)-1&lt;=$L$1/2,INDIRECT(CONCATENATE("Teams!F",CELL("contents",INDEX(MatchOrdering!$A$4:$CD$33,ROW(B1069)-ROW(C1066)-1,MATCH(C1066,MatchOrdering!$A$3:$CD$3,0))))),""),"")</f>
        <v>WAS</v>
      </c>
      <c r="C1069" s="53" t="str">
        <f ca="1">IF(LEN(C1066)&gt;0,   IF(LEN(B1069) &gt;0,CONCATENATE(B1069," vs ",D1069),""),"")</f>
        <v>WAS vs PHI</v>
      </c>
      <c r="D1069" s="49" t="str">
        <f ca="1">IF(LEN(C1066)&gt;0,   IF(ROW(D1069)-ROW(C1066)-1&lt;=$L$1/2,INDIRECT(CONCATENATE("Teams!F",E1069)),""),"")</f>
        <v>PHI</v>
      </c>
      <c r="E1069" s="6">
        <f ca="1">IF(LEN(C1066)&gt;0,   IF(ROW(E1069)-ROW(C1066)-1&lt;=$L$1/2,INDIRECT(CONCATENATE("MatchOrdering!B",CHAR(96+C1066-52),($L$1 + 1) - (ROW(E1069)-ROW(C1066)-1) + 3)),""),"")</f>
        <v>28</v>
      </c>
      <c r="F1069" s="60">
        <f t="shared" ref="F1069:F1082" ca="1" si="183">ROUNDDOWN(RANDBETWEEN(0,6),0)</f>
        <v>2</v>
      </c>
      <c r="G1069" s="61">
        <f t="shared" ca="1" si="182"/>
        <v>6</v>
      </c>
      <c r="H1069" s="49" t="str">
        <f t="shared" ref="H1069:H1082" ca="1" si="184">IF(OR(B1069 = "BYESLOT",D1069 = "BYESLOT"),"BYE", IF(AND(LEN(F1069)&gt;0,LEN(G1069)&gt;0),IF(F1069=G1069,"*TIE*",IF(F1069&gt;G1069,B1069,D1069)),""))</f>
        <v>PHI</v>
      </c>
    </row>
    <row r="1070" spans="2:8" x14ac:dyDescent="0.25">
      <c r="B1070" s="49" t="str">
        <f ca="1">IF(LEN(C1066)&gt;0,   IF(ROW(B1070)-ROW(C1066)-1&lt;=$L$1/2,INDIRECT(CONCATENATE("Teams!F",CELL("contents",INDEX(MatchOrdering!$A$4:$CD$33,ROW(B1070)-ROW(C1066)-1,MATCH(C1066,MatchOrdering!$A$3:$CD$3,0))))),""),"")</f>
        <v>CGY</v>
      </c>
      <c r="C1070" s="53" t="str">
        <f ca="1">IF(LEN(C1066)&gt;0,   IF(LEN(B1070) &gt;0,CONCATENATE(B1070," vs ",D1070),""),"")</f>
        <v>CGY vs NYR</v>
      </c>
      <c r="D1070" s="49" t="str">
        <f ca="1">IF(LEN(C1066)&gt;0,   IF(ROW(D1070)-ROW(C1066)-1&lt;=$L$1/2,INDIRECT(CONCATENATE("Teams!F",E1070)),""),"")</f>
        <v>NYR</v>
      </c>
      <c r="E1070" s="6">
        <f ca="1">IF(LEN(C1066)&gt;0,   IF(ROW(E1070)-ROW(C1066)-1&lt;=$L$1/2,INDIRECT(CONCATENATE("MatchOrdering!B",CHAR(96+C1066-52),($L$1 + 1) - (ROW(E1070)-ROW(C1066)-1) + 3)),""),"")</f>
        <v>27</v>
      </c>
      <c r="F1070" s="60">
        <f t="shared" ca="1" si="183"/>
        <v>1</v>
      </c>
      <c r="G1070" s="61">
        <f t="shared" ca="1" si="182"/>
        <v>0</v>
      </c>
      <c r="H1070" s="49" t="str">
        <f t="shared" ca="1" si="184"/>
        <v>CGY</v>
      </c>
    </row>
    <row r="1071" spans="2:8" x14ac:dyDescent="0.25">
      <c r="B1071" s="49" t="str">
        <f ca="1">IF(LEN(C1066)&gt;0,   IF(ROW(B1071)-ROW(C1066)-1&lt;=$L$1/2,INDIRECT(CONCATENATE("Teams!F",CELL("contents",INDEX(MatchOrdering!$A$4:$CD$33,ROW(B1071)-ROW(C1066)-1,MATCH(C1066,MatchOrdering!$A$3:$CD$3,0))))),""),"")</f>
        <v>EDM</v>
      </c>
      <c r="C1071" s="53" t="str">
        <f ca="1">IF(LEN(C1066)&gt;0,   IF(LEN(B1071) &gt;0,CONCATENATE(B1071," vs ",D1071),""),"")</f>
        <v>EDM vs NYI</v>
      </c>
      <c r="D1071" s="49" t="str">
        <f ca="1">IF(LEN(C1066)&gt;0,   IF(ROW(D1071)-ROW(C1066)-1&lt;=$L$1/2,INDIRECT(CONCATENATE("Teams!F",E1071)),""),"")</f>
        <v>NYI</v>
      </c>
      <c r="E1071" s="6">
        <f ca="1">IF(LEN(C1066)&gt;0,   IF(ROW(E1071)-ROW(C1066)-1&lt;=$L$1/2,INDIRECT(CONCATENATE("MatchOrdering!B",CHAR(96+C1066-52),($L$1 + 1) - (ROW(E1071)-ROW(C1066)-1) + 3)),""),"")</f>
        <v>26</v>
      </c>
      <c r="F1071" s="60">
        <f t="shared" ca="1" si="183"/>
        <v>4</v>
      </c>
      <c r="G1071" s="61">
        <f t="shared" ca="1" si="182"/>
        <v>3</v>
      </c>
      <c r="H1071" s="49" t="str">
        <f t="shared" ca="1" si="184"/>
        <v>EDM</v>
      </c>
    </row>
    <row r="1072" spans="2:8" x14ac:dyDescent="0.25">
      <c r="B1072" s="49" t="str">
        <f ca="1">IF(LEN(C1066)&gt;0,   IF(ROW(B1072)-ROW(C1066)-1&lt;=$L$1/2,INDIRECT(CONCATENATE("Teams!F",CELL("contents",INDEX(MatchOrdering!$A$4:$CD$33,ROW(B1072)-ROW(C1066)-1,MATCH(C1066,MatchOrdering!$A$3:$CD$3,0))))),""),"")</f>
        <v>LAK</v>
      </c>
      <c r="C1072" s="53" t="str">
        <f ca="1">IF(LEN(C1066)&gt;0,   IF(LEN(B1072) &gt;0,CONCATENATE(B1072," vs ",D1072),""),"")</f>
        <v>LAK vs NJD</v>
      </c>
      <c r="D1072" s="49" t="str">
        <f ca="1">IF(LEN(C1066)&gt;0,   IF(ROW(D1072)-ROW(C1066)-1&lt;=$L$1/2,INDIRECT(CONCATENATE("Teams!F",E1072)),""),"")</f>
        <v>NJD</v>
      </c>
      <c r="E1072" s="6">
        <f ca="1">IF(LEN(C1066)&gt;0,   IF(ROW(E1072)-ROW(C1066)-1&lt;=$L$1/2,INDIRECT(CONCATENATE("MatchOrdering!B",CHAR(96+C1066-52),($L$1 + 1) - (ROW(E1072)-ROW(C1066)-1) + 3)),""),"")</f>
        <v>25</v>
      </c>
      <c r="F1072" s="60">
        <f t="shared" ca="1" si="183"/>
        <v>3</v>
      </c>
      <c r="G1072" s="61">
        <f t="shared" ca="1" si="182"/>
        <v>2</v>
      </c>
      <c r="H1072" s="49" t="str">
        <f t="shared" ca="1" si="184"/>
        <v>LAK</v>
      </c>
    </row>
    <row r="1073" spans="2:8" x14ac:dyDescent="0.25">
      <c r="B1073" s="49" t="str">
        <f ca="1">IF(LEN(C1066)&gt;0,   IF(ROW(B1073)-ROW(C1066)-1&lt;=$L$1/2,INDIRECT(CONCATENATE("Teams!F",CELL("contents",INDEX(MatchOrdering!$A$4:$CD$33,ROW(B1073)-ROW(C1066)-1,MATCH(C1066,MatchOrdering!$A$3:$CD$3,0))))),""),"")</f>
        <v>ARI</v>
      </c>
      <c r="C1073" s="53" t="str">
        <f ca="1">IF(LEN(C1066)&gt;0,   IF(LEN(B1073) &gt;0,CONCATENATE(B1073," vs ",D1073),""),"")</f>
        <v>ARI vs CBJ</v>
      </c>
      <c r="D1073" s="49" t="str">
        <f ca="1">IF(LEN(C1066)&gt;0,   IF(ROW(D1073)-ROW(C1066)-1&lt;=$L$1/2,INDIRECT(CONCATENATE("Teams!F",E1073)),""),"")</f>
        <v>CBJ</v>
      </c>
      <c r="E1073" s="6">
        <f ca="1">IF(LEN(C1066)&gt;0,   IF(ROW(E1073)-ROW(C1066)-1&lt;=$L$1/2,INDIRECT(CONCATENATE("MatchOrdering!B",CHAR(96+C1066-52),($L$1 + 1) - (ROW(E1073)-ROW(C1066)-1) + 3)),""),"")</f>
        <v>24</v>
      </c>
      <c r="F1073" s="60">
        <f t="shared" ca="1" si="183"/>
        <v>6</v>
      </c>
      <c r="G1073" s="61">
        <f t="shared" ca="1" si="182"/>
        <v>1</v>
      </c>
      <c r="H1073" s="49" t="str">
        <f t="shared" ca="1" si="184"/>
        <v>ARI</v>
      </c>
    </row>
    <row r="1074" spans="2:8" x14ac:dyDescent="0.25">
      <c r="B1074" s="49" t="str">
        <f ca="1">IF(LEN(C1066)&gt;0,   IF(ROW(B1074)-ROW(C1066)-1&lt;=$L$1/2,INDIRECT(CONCATENATE("Teams!F",CELL("contents",INDEX(MatchOrdering!$A$4:$CD$33,ROW(B1074)-ROW(C1066)-1,MATCH(C1066,MatchOrdering!$A$3:$CD$3,0))))),""),"")</f>
        <v>SJS</v>
      </c>
      <c r="C1074" s="53" t="str">
        <f ca="1">IF(LEN(C1066)&gt;0,   IF(LEN(B1074) &gt;0,CONCATENATE(B1074," vs ",D1074),""),"")</f>
        <v>SJS vs CAR</v>
      </c>
      <c r="D1074" s="49" t="str">
        <f ca="1">IF(LEN(C1066)&gt;0,   IF(ROW(D1074)-ROW(C1066)-1&lt;=$L$1/2,INDIRECT(CONCATENATE("Teams!F",E1074)),""),"")</f>
        <v>CAR</v>
      </c>
      <c r="E1074" s="6">
        <f ca="1">IF(LEN(C1066)&gt;0,   IF(ROW(E1074)-ROW(C1066)-1&lt;=$L$1/2,INDIRECT(CONCATENATE("MatchOrdering!B",CHAR(96+C1066-52),($L$1 + 1) - (ROW(E1074)-ROW(C1066)-1) + 3)),""),"")</f>
        <v>23</v>
      </c>
      <c r="F1074" s="60">
        <f t="shared" ca="1" si="183"/>
        <v>5</v>
      </c>
      <c r="G1074" s="61">
        <f t="shared" ca="1" si="182"/>
        <v>2</v>
      </c>
      <c r="H1074" s="49" t="str">
        <f t="shared" ca="1" si="184"/>
        <v>SJS</v>
      </c>
    </row>
    <row r="1075" spans="2:8" x14ac:dyDescent="0.25">
      <c r="B1075" s="49" t="str">
        <f ca="1">IF(LEN(C1066)&gt;0,   IF(ROW(B1075)-ROW(C1066)-1&lt;=$L$1/2,INDIRECT(CONCATENATE("Teams!F",CELL("contents",INDEX(MatchOrdering!$A$4:$CD$33,ROW(B1075)-ROW(C1066)-1,MATCH(C1066,MatchOrdering!$A$3:$CD$3,0))))),""),"")</f>
        <v>VAN</v>
      </c>
      <c r="C1075" s="53" t="str">
        <f ca="1">IF(LEN(C1066)&gt;0,   IF(LEN(B1075) &gt;0,CONCATENATE(B1075," vs ",D1075),""),"")</f>
        <v>VAN vs TOR</v>
      </c>
      <c r="D1075" s="49" t="str">
        <f ca="1">IF(LEN(C1066)&gt;0,   IF(ROW(D1075)-ROW(C1066)-1&lt;=$L$1/2,INDIRECT(CONCATENATE("Teams!F",E1075)),""),"")</f>
        <v>TOR</v>
      </c>
      <c r="E1075" s="6">
        <f ca="1">IF(LEN(C1066)&gt;0,   IF(ROW(E1075)-ROW(C1066)-1&lt;=$L$1/2,INDIRECT(CONCATENATE("MatchOrdering!B",CHAR(96+C1066-52),($L$1 + 1) - (ROW(E1075)-ROW(C1066)-1) + 3)),""),"")</f>
        <v>22</v>
      </c>
      <c r="F1075" s="60">
        <f t="shared" ca="1" si="183"/>
        <v>6</v>
      </c>
      <c r="G1075" s="61">
        <f t="shared" ca="1" si="182"/>
        <v>3</v>
      </c>
      <c r="H1075" s="49" t="str">
        <f t="shared" ca="1" si="184"/>
        <v>VAN</v>
      </c>
    </row>
    <row r="1076" spans="2:8" x14ac:dyDescent="0.25">
      <c r="B1076" s="49" t="str">
        <f ca="1">IF(LEN(C1066)&gt;0,   IF(ROW(B1076)-ROW(C1066)-1&lt;=$L$1/2,INDIRECT(CONCATENATE("Teams!F",CELL("contents",INDEX(MatchOrdering!$A$4:$CD$33,ROW(B1076)-ROW(C1066)-1,MATCH(C1066,MatchOrdering!$A$3:$CD$3,0))))),""),"")</f>
        <v>CHI</v>
      </c>
      <c r="C1076" s="53" t="str">
        <f ca="1">IF(LEN(C1066)&gt;0,   IF(LEN(B1076) &gt;0,CONCATENATE(B1076," vs ",D1076),""),"")</f>
        <v>CHI vs TB</v>
      </c>
      <c r="D1076" s="49" t="str">
        <f ca="1">IF(LEN(C1066)&gt;0,   IF(ROW(D1076)-ROW(C1066)-1&lt;=$L$1/2,INDIRECT(CONCATENATE("Teams!F",E1076)),""),"")</f>
        <v>TB</v>
      </c>
      <c r="E1076" s="6">
        <f ca="1">IF(LEN(C1066)&gt;0,   IF(ROW(E1076)-ROW(C1066)-1&lt;=$L$1/2,INDIRECT(CONCATENATE("MatchOrdering!B",CHAR(96+C1066-52),($L$1 + 1) - (ROW(E1076)-ROW(C1066)-1) + 3)),""),"")</f>
        <v>21</v>
      </c>
      <c r="F1076" s="60">
        <f t="shared" ca="1" si="183"/>
        <v>3</v>
      </c>
      <c r="G1076" s="61">
        <f t="shared" ca="1" si="182"/>
        <v>1</v>
      </c>
      <c r="H1076" s="49" t="str">
        <f t="shared" ca="1" si="184"/>
        <v>CHI</v>
      </c>
    </row>
    <row r="1077" spans="2:8" x14ac:dyDescent="0.25">
      <c r="B1077" s="49" t="str">
        <f ca="1">IF(LEN(C1066)&gt;0,   IF(ROW(B1077)-ROW(C1066)-1&lt;=$L$1/2,INDIRECT(CONCATENATE("Teams!F",CELL("contents",INDEX(MatchOrdering!$A$4:$CD$33,ROW(B1077)-ROW(C1066)-1,MATCH(C1066,MatchOrdering!$A$3:$CD$3,0))))),""),"")</f>
        <v>COL</v>
      </c>
      <c r="C1077" s="53" t="str">
        <f ca="1">IF(LEN(C1066)&gt;0,   IF(LEN(B1077) &gt;0,CONCATENATE(B1077," vs ",D1077),""),"")</f>
        <v>COL vs OTT</v>
      </c>
      <c r="D1077" s="49" t="str">
        <f ca="1">IF(LEN(C1066)&gt;0,   IF(ROW(D1077)-ROW(C1066)-1&lt;=$L$1/2,INDIRECT(CONCATENATE("Teams!F",E1077)),""),"")</f>
        <v>OTT</v>
      </c>
      <c r="E1077" s="6">
        <f ca="1">IF(LEN(C1066)&gt;0,   IF(ROW(E1077)-ROW(C1066)-1&lt;=$L$1/2,INDIRECT(CONCATENATE("MatchOrdering!B",CHAR(96+C1066-52),($L$1 + 1) - (ROW(E1077)-ROW(C1066)-1) + 3)),""),"")</f>
        <v>20</v>
      </c>
      <c r="F1077" s="60">
        <f t="shared" ca="1" si="183"/>
        <v>0</v>
      </c>
      <c r="G1077" s="61">
        <f t="shared" ca="1" si="182"/>
        <v>3</v>
      </c>
      <c r="H1077" s="49" t="str">
        <f t="shared" ca="1" si="184"/>
        <v>OTT</v>
      </c>
    </row>
    <row r="1078" spans="2:8" x14ac:dyDescent="0.25">
      <c r="B1078" s="49" t="str">
        <f ca="1">IF(LEN(C1066)&gt;0,   IF(ROW(B1078)-ROW(C1066)-1&lt;=$L$1/2,INDIRECT(CONCATENATE("Teams!F",CELL("contents",INDEX(MatchOrdering!$A$4:$CD$33,ROW(B1078)-ROW(C1066)-1,MATCH(C1066,MatchOrdering!$A$3:$CD$3,0))))),""),"")</f>
        <v>DAL</v>
      </c>
      <c r="C1078" s="53" t="str">
        <f ca="1">IF(LEN(C1066)&gt;0,   IF(LEN(B1078) &gt;0,CONCATENATE(B1078," vs ",D1078),""),"")</f>
        <v>DAL vs MON</v>
      </c>
      <c r="D1078" s="49" t="str">
        <f ca="1">IF(LEN(C1066)&gt;0,   IF(ROW(D1078)-ROW(C1066)-1&lt;=$L$1/2,INDIRECT(CONCATENATE("Teams!F",E1078)),""),"")</f>
        <v>MON</v>
      </c>
      <c r="E1078" s="6">
        <f ca="1">IF(LEN(C1066)&gt;0,   IF(ROW(E1078)-ROW(C1066)-1&lt;=$L$1/2,INDIRECT(CONCATENATE("MatchOrdering!B",CHAR(96+C1066-52),($L$1 + 1) - (ROW(E1078)-ROW(C1066)-1) + 3)),""),"")</f>
        <v>19</v>
      </c>
      <c r="F1078" s="60">
        <f t="shared" ca="1" si="183"/>
        <v>4</v>
      </c>
      <c r="G1078" s="61">
        <f t="shared" ca="1" si="182"/>
        <v>2</v>
      </c>
      <c r="H1078" s="49" t="str">
        <f t="shared" ca="1" si="184"/>
        <v>DAL</v>
      </c>
    </row>
    <row r="1079" spans="2:8" x14ac:dyDescent="0.25">
      <c r="B1079" s="49" t="str">
        <f ca="1">IF(LEN(C1066)&gt;0,   IF(ROW(B1079)-ROW(C1066)-1&lt;=$L$1/2,INDIRECT(CONCATENATE("Teams!F",CELL("contents",INDEX(MatchOrdering!$A$4:$CD$33,ROW(B1079)-ROW(C1066)-1,MATCH(C1066,MatchOrdering!$A$3:$CD$3,0))))),""),"")</f>
        <v>MIN</v>
      </c>
      <c r="C1079" s="53" t="str">
        <f ca="1">IF(LEN(C1066)&gt;0,   IF(LEN(B1079) &gt;0,CONCATENATE(B1079," vs ",D1079),""),"")</f>
        <v>MIN vs FLA</v>
      </c>
      <c r="D1079" s="49" t="str">
        <f ca="1">IF(LEN(C1066)&gt;0,   IF(ROW(D1079)-ROW(C1066)-1&lt;=$L$1/2,INDIRECT(CONCATENATE("Teams!F",E1079)),""),"")</f>
        <v>FLA</v>
      </c>
      <c r="E1079" s="6">
        <f ca="1">IF(LEN(C1066)&gt;0,   IF(ROW(E1079)-ROW(C1066)-1&lt;=$L$1/2,INDIRECT(CONCATENATE("MatchOrdering!B",CHAR(96+C1066-52),($L$1 + 1) - (ROW(E1079)-ROW(C1066)-1) + 3)),""),"")</f>
        <v>18</v>
      </c>
      <c r="F1079" s="60">
        <f t="shared" ca="1" si="183"/>
        <v>1</v>
      </c>
      <c r="G1079" s="61">
        <f t="shared" ca="1" si="182"/>
        <v>1</v>
      </c>
      <c r="H1079" s="49" t="str">
        <f t="shared" ca="1" si="184"/>
        <v>*TIE*</v>
      </c>
    </row>
    <row r="1080" spans="2:8" x14ac:dyDescent="0.25">
      <c r="B1080" s="49" t="str">
        <f ca="1">IF(LEN(C1066)&gt;0,   IF(ROW(B1080)-ROW(C1066)-1&lt;=$L$1/2,INDIRECT(CONCATENATE("Teams!F",CELL("contents",INDEX(MatchOrdering!$A$4:$CD$33,ROW(B1080)-ROW(C1066)-1,MATCH(C1066,MatchOrdering!$A$3:$CD$3,0))))),""),"")</f>
        <v>NAS</v>
      </c>
      <c r="C1080" s="53" t="str">
        <f ca="1">IF(LEN(C1066)&gt;0,   IF(LEN(B1080) &gt;0,CONCATENATE(B1080," vs ",D1080),""),"")</f>
        <v>NAS vs DET</v>
      </c>
      <c r="D1080" s="49" t="str">
        <f ca="1">IF(LEN(C1066)&gt;0,   IF(ROW(D1080)-ROW(C1066)-1&lt;=$L$1/2,INDIRECT(CONCATENATE("Teams!F",E1080)),""),"")</f>
        <v>DET</v>
      </c>
      <c r="E1080" s="6">
        <f ca="1">IF(LEN(C1066)&gt;0,   IF(ROW(E1080)-ROW(C1066)-1&lt;=$L$1/2,INDIRECT(CONCATENATE("MatchOrdering!B",CHAR(96+C1066-52),($L$1 + 1) - (ROW(E1080)-ROW(C1066)-1) + 3)),""),"")</f>
        <v>17</v>
      </c>
      <c r="F1080" s="60">
        <f t="shared" ca="1" si="183"/>
        <v>5</v>
      </c>
      <c r="G1080" s="61">
        <f t="shared" ca="1" si="182"/>
        <v>5</v>
      </c>
      <c r="H1080" s="49" t="str">
        <f t="shared" ca="1" si="184"/>
        <v>*TIE*</v>
      </c>
    </row>
    <row r="1081" spans="2:8" x14ac:dyDescent="0.25">
      <c r="B1081" s="49" t="str">
        <f ca="1">IF(LEN(C1066)&gt;0,   IF(ROW(B1081)-ROW(C1066)-1&lt;=$L$1/2,INDIRECT(CONCATENATE("Teams!F",CELL("contents",INDEX(MatchOrdering!$A$4:$CD$33,ROW(B1081)-ROW(C1066)-1,MATCH(C1066,MatchOrdering!$A$3:$CD$3,0))))),""),"")</f>
        <v>STL</v>
      </c>
      <c r="C1081" s="53" t="str">
        <f ca="1">IF(LEN(C1066)&gt;0,   IF(LEN(B1081) &gt;0,CONCATENATE(B1081," vs ",D1081),""),"")</f>
        <v>STL vs BUF</v>
      </c>
      <c r="D1081" s="49" t="str">
        <f ca="1">IF(LEN(C1066)&gt;0,   IF(ROW(D1081)-ROW(C1066)-1&lt;=$L$1/2,INDIRECT(CONCATENATE("Teams!F",E1081)),""),"")</f>
        <v>BUF</v>
      </c>
      <c r="E1081" s="6">
        <f ca="1">IF(LEN(C1066)&gt;0,   IF(ROW(E1081)-ROW(C1066)-1&lt;=$L$1/2,INDIRECT(CONCATENATE("MatchOrdering!B",CHAR(96+C1066-52),($L$1 + 1) - (ROW(E1081)-ROW(C1066)-1) + 3)),""),"")</f>
        <v>16</v>
      </c>
      <c r="F1081" s="60">
        <f t="shared" ca="1" si="183"/>
        <v>4</v>
      </c>
      <c r="G1081" s="61">
        <f t="shared" ca="1" si="182"/>
        <v>1</v>
      </c>
      <c r="H1081" s="49" t="str">
        <f t="shared" ca="1" si="184"/>
        <v>STL</v>
      </c>
    </row>
    <row r="1082" spans="2:8" ht="15.75" thickBot="1" x14ac:dyDescent="0.3">
      <c r="B1082" s="49" t="str">
        <f ca="1">IF(LEN(C1066)&gt;0,   IF(ROW(B1082)-ROW(C1066)-1&lt;=$L$1/2,INDIRECT(CONCATENATE("Teams!F",CELL("contents",INDEX(MatchOrdering!$A$4:$CD$33,ROW(B1082)-ROW(C1066)-1,MATCH(C1066,MatchOrdering!$A$3:$CD$3,0))))),""),"")</f>
        <v>WIN</v>
      </c>
      <c r="C1082" s="53" t="str">
        <f ca="1">IF(LEN(C1066)&gt;0,   IF(LEN(B1082) &gt;0,CONCATENATE(B1082," vs ",D1082),""),"")</f>
        <v>WIN vs BOS</v>
      </c>
      <c r="D1082" s="49" t="str">
        <f ca="1">IF(LEN(C1066)&gt;0,   IF(ROW(D1082)-ROW(C1066)-1&lt;=$L$1/2,INDIRECT(CONCATENATE("Teams!F",E1082)),""),"")</f>
        <v>BOS</v>
      </c>
      <c r="E1082" s="6">
        <f ca="1">IF(LEN(C1066)&gt;0,   IF(ROW(E1082)-ROW(C1066)-1&lt;=$L$1/2,INDIRECT(CONCATENATE("MatchOrdering!B",CHAR(96+C1066-52),($L$1 + 1) - (ROW(E1082)-ROW(C1066)-1) + 3)),""),"")</f>
        <v>15</v>
      </c>
      <c r="F1082" s="62">
        <f t="shared" ca="1" si="183"/>
        <v>1</v>
      </c>
      <c r="G1082" s="63">
        <f t="shared" ca="1" si="182"/>
        <v>1</v>
      </c>
      <c r="H1082" s="49" t="str">
        <f t="shared" ca="1" si="184"/>
        <v>*TIE*</v>
      </c>
    </row>
    <row r="1084" spans="2:8" ht="18.75" x14ac:dyDescent="0.3">
      <c r="C1084" s="51">
        <f>IF(LEN(C1066)&lt;1,"",IF(C1066+1 &lt; $L$2,C1066+1,""))</f>
        <v>61</v>
      </c>
      <c r="D1084" s="50"/>
      <c r="E1084" s="50"/>
      <c r="F1084" s="65" t="str">
        <f>IF(LEN(C1084)&gt;0,"Scores","")</f>
        <v>Scores</v>
      </c>
      <c r="G1084" s="65"/>
      <c r="H1084" s="6"/>
    </row>
    <row r="1085" spans="2:8" ht="16.5" thickBot="1" x14ac:dyDescent="0.3">
      <c r="B1085" s="48" t="str">
        <f>IF(LEN(C1084)&gt;0,"-","")</f>
        <v>-</v>
      </c>
      <c r="C1085" s="52" t="str">
        <f>IF(LEN(C1084)&gt;0,"Away          -          Home","")</f>
        <v>Away          -          Home</v>
      </c>
      <c r="D1085" s="48" t="str">
        <f>IF(LEN(C1084)&gt;0,"-","")</f>
        <v>-</v>
      </c>
      <c r="E1085" s="6" t="str">
        <f>IF(LEN(C1084)&gt;0,"-","")</f>
        <v>-</v>
      </c>
      <c r="F1085" s="48" t="str">
        <f>IF(LEN(F1084)&gt;0,"H","")</f>
        <v>H</v>
      </c>
      <c r="G1085" s="48" t="str">
        <f>IF(LEN(F1084)&gt;0,"A","")</f>
        <v>A</v>
      </c>
      <c r="H1085" s="49" t="s">
        <v>267</v>
      </c>
    </row>
    <row r="1086" spans="2:8" x14ac:dyDescent="0.25">
      <c r="B1086" s="49" t="str">
        <f ca="1">IF(LEN(C1084)&gt;0,   IF(ROW(B1086)-ROW(C1084)-1&lt;=$L$1/2,INDIRECT(CONCATENATE("Teams!F",CELL("contents",INDEX(MatchOrdering!$A$4:$CD$33,ROW(B1086)-ROW(C1084)-1,MATCH(C1084,MatchOrdering!$A$3:$CD$3,0))))),""),"")</f>
        <v>ANA</v>
      </c>
      <c r="C1086" s="53" t="str">
        <f ca="1">IF(LEN(C1084)&gt;0,   IF(LEN(B1086) &gt;0,CONCATENATE(B1086," vs ",D1086),""),"")</f>
        <v>ANA vs PHI</v>
      </c>
      <c r="D1086" s="49" t="str">
        <f ca="1">IF(LEN(C1084)&gt;0,   IF(ROW(D1086)-ROW(C1084)-1&lt;=$L$1/2,INDIRECT(CONCATENATE("Teams!F",E1086)),""),"")</f>
        <v>PHI</v>
      </c>
      <c r="E1086" s="6">
        <f ca="1">IF(LEN(C1084)&gt;0,   IF(ROW(E1086)-ROW(C1084)-1&lt;=$L$1/2,INDIRECT(CONCATENATE("MatchOrdering!B",CHAR(96+C1084-52),($L$1 + 1) - (ROW(E1086)-ROW(C1084)-1) + 3)),""),"")</f>
        <v>28</v>
      </c>
      <c r="F1086" s="58">
        <f ca="1">ROUNDDOWN(RANDBETWEEN(0,6),0)</f>
        <v>2</v>
      </c>
      <c r="G1086" s="59">
        <f t="shared" ref="G1086:G1100" ca="1" si="185">ROUNDDOWN(RANDBETWEEN(0,6),0)</f>
        <v>4</v>
      </c>
      <c r="H1086" s="49" t="str">
        <f ca="1">IF(OR(B1086 = "BYESLOT",D1086 = "BYESLOT"),"BYE", IF(AND(LEN(F1086)&gt;0,LEN(G1086)&gt;0),IF(F1086=G1086,"*TIE*",IF(F1086&gt;G1086,B1086,D1086)),""))</f>
        <v>PHI</v>
      </c>
    </row>
    <row r="1087" spans="2:8" x14ac:dyDescent="0.25">
      <c r="B1087" s="49" t="str">
        <f ca="1">IF(LEN(C1084)&gt;0,   IF(ROW(B1087)-ROW(C1084)-1&lt;=$L$1/2,INDIRECT(CONCATENATE("Teams!F",CELL("contents",INDEX(MatchOrdering!$A$4:$CD$33,ROW(B1087)-ROW(C1084)-1,MATCH(C1084,MatchOrdering!$A$3:$CD$3,0))))),""),"")</f>
        <v>PIT</v>
      </c>
      <c r="C1087" s="53" t="str">
        <f ca="1">IF(LEN(C1084)&gt;0,   IF(LEN(B1087) &gt;0,CONCATENATE(B1087," vs ",D1087),""),"")</f>
        <v>PIT vs NYR</v>
      </c>
      <c r="D1087" s="49" t="str">
        <f ca="1">IF(LEN(C1084)&gt;0,   IF(ROW(D1087)-ROW(C1084)-1&lt;=$L$1/2,INDIRECT(CONCATENATE("Teams!F",E1087)),""),"")</f>
        <v>NYR</v>
      </c>
      <c r="E1087" s="6">
        <f ca="1">IF(LEN(C1084)&gt;0,   IF(ROW(E1087)-ROW(C1084)-1&lt;=$L$1/2,INDIRECT(CONCATENATE("MatchOrdering!B",CHAR(96+C1084-52),($L$1 + 1) - (ROW(E1087)-ROW(C1084)-1) + 3)),""),"")</f>
        <v>27</v>
      </c>
      <c r="F1087" s="60">
        <f t="shared" ref="F1087:F1100" ca="1" si="186">ROUNDDOWN(RANDBETWEEN(0,6),0)</f>
        <v>2</v>
      </c>
      <c r="G1087" s="61">
        <f t="shared" ca="1" si="185"/>
        <v>4</v>
      </c>
      <c r="H1087" s="49" t="str">
        <f t="shared" ref="H1087:H1100" ca="1" si="187">IF(OR(B1087 = "BYESLOT",D1087 = "BYESLOT"),"BYE", IF(AND(LEN(F1087)&gt;0,LEN(G1087)&gt;0),IF(F1087=G1087,"*TIE*",IF(F1087&gt;G1087,B1087,D1087)),""))</f>
        <v>NYR</v>
      </c>
    </row>
    <row r="1088" spans="2:8" x14ac:dyDescent="0.25">
      <c r="B1088" s="49" t="str">
        <f ca="1">IF(LEN(C1084)&gt;0,   IF(ROW(B1088)-ROW(C1084)-1&lt;=$L$1/2,INDIRECT(CONCATENATE("Teams!F",CELL("contents",INDEX(MatchOrdering!$A$4:$CD$33,ROW(B1088)-ROW(C1084)-1,MATCH(C1084,MatchOrdering!$A$3:$CD$3,0))))),""),"")</f>
        <v>WAS</v>
      </c>
      <c r="C1088" s="53" t="str">
        <f ca="1">IF(LEN(C1084)&gt;0,   IF(LEN(B1088) &gt;0,CONCATENATE(B1088," vs ",D1088),""),"")</f>
        <v>WAS vs NYI</v>
      </c>
      <c r="D1088" s="49" t="str">
        <f ca="1">IF(LEN(C1084)&gt;0,   IF(ROW(D1088)-ROW(C1084)-1&lt;=$L$1/2,INDIRECT(CONCATENATE("Teams!F",E1088)),""),"")</f>
        <v>NYI</v>
      </c>
      <c r="E1088" s="6">
        <f ca="1">IF(LEN(C1084)&gt;0,   IF(ROW(E1088)-ROW(C1084)-1&lt;=$L$1/2,INDIRECT(CONCATENATE("MatchOrdering!B",CHAR(96+C1084-52),($L$1 + 1) - (ROW(E1088)-ROW(C1084)-1) + 3)),""),"")</f>
        <v>26</v>
      </c>
      <c r="F1088" s="60">
        <f t="shared" ca="1" si="186"/>
        <v>4</v>
      </c>
      <c r="G1088" s="61">
        <f t="shared" ca="1" si="185"/>
        <v>1</v>
      </c>
      <c r="H1088" s="49" t="str">
        <f t="shared" ca="1" si="187"/>
        <v>WAS</v>
      </c>
    </row>
    <row r="1089" spans="2:8" x14ac:dyDescent="0.25">
      <c r="B1089" s="49" t="str">
        <f ca="1">IF(LEN(C1084)&gt;0,   IF(ROW(B1089)-ROW(C1084)-1&lt;=$L$1/2,INDIRECT(CONCATENATE("Teams!F",CELL("contents",INDEX(MatchOrdering!$A$4:$CD$33,ROW(B1089)-ROW(C1084)-1,MATCH(C1084,MatchOrdering!$A$3:$CD$3,0))))),""),"")</f>
        <v>CGY</v>
      </c>
      <c r="C1089" s="53" t="str">
        <f ca="1">IF(LEN(C1084)&gt;0,   IF(LEN(B1089) &gt;0,CONCATENATE(B1089," vs ",D1089),""),"")</f>
        <v>CGY vs NJD</v>
      </c>
      <c r="D1089" s="49" t="str">
        <f ca="1">IF(LEN(C1084)&gt;0,   IF(ROW(D1089)-ROW(C1084)-1&lt;=$L$1/2,INDIRECT(CONCATENATE("Teams!F",E1089)),""),"")</f>
        <v>NJD</v>
      </c>
      <c r="E1089" s="6">
        <f ca="1">IF(LEN(C1084)&gt;0,   IF(ROW(E1089)-ROW(C1084)-1&lt;=$L$1/2,INDIRECT(CONCATENATE("MatchOrdering!B",CHAR(96+C1084-52),($L$1 + 1) - (ROW(E1089)-ROW(C1084)-1) + 3)),""),"")</f>
        <v>25</v>
      </c>
      <c r="F1089" s="60">
        <f t="shared" ca="1" si="186"/>
        <v>6</v>
      </c>
      <c r="G1089" s="61">
        <f t="shared" ca="1" si="185"/>
        <v>4</v>
      </c>
      <c r="H1089" s="49" t="str">
        <f t="shared" ca="1" si="187"/>
        <v>CGY</v>
      </c>
    </row>
    <row r="1090" spans="2:8" x14ac:dyDescent="0.25">
      <c r="B1090" s="49" t="str">
        <f ca="1">IF(LEN(C1084)&gt;0,   IF(ROW(B1090)-ROW(C1084)-1&lt;=$L$1/2,INDIRECT(CONCATENATE("Teams!F",CELL("contents",INDEX(MatchOrdering!$A$4:$CD$33,ROW(B1090)-ROW(C1084)-1,MATCH(C1084,MatchOrdering!$A$3:$CD$3,0))))),""),"")</f>
        <v>EDM</v>
      </c>
      <c r="C1090" s="53" t="str">
        <f ca="1">IF(LEN(C1084)&gt;0,   IF(LEN(B1090) &gt;0,CONCATENATE(B1090," vs ",D1090),""),"")</f>
        <v>EDM vs CBJ</v>
      </c>
      <c r="D1090" s="49" t="str">
        <f ca="1">IF(LEN(C1084)&gt;0,   IF(ROW(D1090)-ROW(C1084)-1&lt;=$L$1/2,INDIRECT(CONCATENATE("Teams!F",E1090)),""),"")</f>
        <v>CBJ</v>
      </c>
      <c r="E1090" s="6">
        <f ca="1">IF(LEN(C1084)&gt;0,   IF(ROW(E1090)-ROW(C1084)-1&lt;=$L$1/2,INDIRECT(CONCATENATE("MatchOrdering!B",CHAR(96+C1084-52),($L$1 + 1) - (ROW(E1090)-ROW(C1084)-1) + 3)),""),"")</f>
        <v>24</v>
      </c>
      <c r="F1090" s="60">
        <f t="shared" ca="1" si="186"/>
        <v>3</v>
      </c>
      <c r="G1090" s="61">
        <f t="shared" ca="1" si="185"/>
        <v>5</v>
      </c>
      <c r="H1090" s="49" t="str">
        <f t="shared" ca="1" si="187"/>
        <v>CBJ</v>
      </c>
    </row>
    <row r="1091" spans="2:8" x14ac:dyDescent="0.25">
      <c r="B1091" s="49" t="str">
        <f ca="1">IF(LEN(C1084)&gt;0,   IF(ROW(B1091)-ROW(C1084)-1&lt;=$L$1/2,INDIRECT(CONCATENATE("Teams!F",CELL("contents",INDEX(MatchOrdering!$A$4:$CD$33,ROW(B1091)-ROW(C1084)-1,MATCH(C1084,MatchOrdering!$A$3:$CD$3,0))))),""),"")</f>
        <v>LAK</v>
      </c>
      <c r="C1091" s="53" t="str">
        <f ca="1">IF(LEN(C1084)&gt;0,   IF(LEN(B1091) &gt;0,CONCATENATE(B1091," vs ",D1091),""),"")</f>
        <v>LAK vs CAR</v>
      </c>
      <c r="D1091" s="49" t="str">
        <f ca="1">IF(LEN(C1084)&gt;0,   IF(ROW(D1091)-ROW(C1084)-1&lt;=$L$1/2,INDIRECT(CONCATENATE("Teams!F",E1091)),""),"")</f>
        <v>CAR</v>
      </c>
      <c r="E1091" s="6">
        <f ca="1">IF(LEN(C1084)&gt;0,   IF(ROW(E1091)-ROW(C1084)-1&lt;=$L$1/2,INDIRECT(CONCATENATE("MatchOrdering!B",CHAR(96+C1084-52),($L$1 + 1) - (ROW(E1091)-ROW(C1084)-1) + 3)),""),"")</f>
        <v>23</v>
      </c>
      <c r="F1091" s="60">
        <f t="shared" ca="1" si="186"/>
        <v>3</v>
      </c>
      <c r="G1091" s="61">
        <f t="shared" ca="1" si="185"/>
        <v>0</v>
      </c>
      <c r="H1091" s="49" t="str">
        <f t="shared" ca="1" si="187"/>
        <v>LAK</v>
      </c>
    </row>
    <row r="1092" spans="2:8" x14ac:dyDescent="0.25">
      <c r="B1092" s="49" t="str">
        <f ca="1">IF(LEN(C1084)&gt;0,   IF(ROW(B1092)-ROW(C1084)-1&lt;=$L$1/2,INDIRECT(CONCATENATE("Teams!F",CELL("contents",INDEX(MatchOrdering!$A$4:$CD$33,ROW(B1092)-ROW(C1084)-1,MATCH(C1084,MatchOrdering!$A$3:$CD$3,0))))),""),"")</f>
        <v>ARI</v>
      </c>
      <c r="C1092" s="53" t="str">
        <f ca="1">IF(LEN(C1084)&gt;0,   IF(LEN(B1092) &gt;0,CONCATENATE(B1092," vs ",D1092),""),"")</f>
        <v>ARI vs TOR</v>
      </c>
      <c r="D1092" s="49" t="str">
        <f ca="1">IF(LEN(C1084)&gt;0,   IF(ROW(D1092)-ROW(C1084)-1&lt;=$L$1/2,INDIRECT(CONCATENATE("Teams!F",E1092)),""),"")</f>
        <v>TOR</v>
      </c>
      <c r="E1092" s="6">
        <f ca="1">IF(LEN(C1084)&gt;0,   IF(ROW(E1092)-ROW(C1084)-1&lt;=$L$1/2,INDIRECT(CONCATENATE("MatchOrdering!B",CHAR(96+C1084-52),($L$1 + 1) - (ROW(E1092)-ROW(C1084)-1) + 3)),""),"")</f>
        <v>22</v>
      </c>
      <c r="F1092" s="60">
        <f t="shared" ca="1" si="186"/>
        <v>6</v>
      </c>
      <c r="G1092" s="61">
        <f t="shared" ca="1" si="185"/>
        <v>6</v>
      </c>
      <c r="H1092" s="49" t="str">
        <f t="shared" ca="1" si="187"/>
        <v>*TIE*</v>
      </c>
    </row>
    <row r="1093" spans="2:8" x14ac:dyDescent="0.25">
      <c r="B1093" s="49" t="str">
        <f ca="1">IF(LEN(C1084)&gt;0,   IF(ROW(B1093)-ROW(C1084)-1&lt;=$L$1/2,INDIRECT(CONCATENATE("Teams!F",CELL("contents",INDEX(MatchOrdering!$A$4:$CD$33,ROW(B1093)-ROW(C1084)-1,MATCH(C1084,MatchOrdering!$A$3:$CD$3,0))))),""),"")</f>
        <v>SJS</v>
      </c>
      <c r="C1093" s="53" t="str">
        <f ca="1">IF(LEN(C1084)&gt;0,   IF(LEN(B1093) &gt;0,CONCATENATE(B1093," vs ",D1093),""),"")</f>
        <v>SJS vs TB</v>
      </c>
      <c r="D1093" s="49" t="str">
        <f ca="1">IF(LEN(C1084)&gt;0,   IF(ROW(D1093)-ROW(C1084)-1&lt;=$L$1/2,INDIRECT(CONCATENATE("Teams!F",E1093)),""),"")</f>
        <v>TB</v>
      </c>
      <c r="E1093" s="6">
        <f ca="1">IF(LEN(C1084)&gt;0,   IF(ROW(E1093)-ROW(C1084)-1&lt;=$L$1/2,INDIRECT(CONCATENATE("MatchOrdering!B",CHAR(96+C1084-52),($L$1 + 1) - (ROW(E1093)-ROW(C1084)-1) + 3)),""),"")</f>
        <v>21</v>
      </c>
      <c r="F1093" s="60">
        <f t="shared" ca="1" si="186"/>
        <v>4</v>
      </c>
      <c r="G1093" s="61">
        <f t="shared" ca="1" si="185"/>
        <v>6</v>
      </c>
      <c r="H1093" s="49" t="str">
        <f t="shared" ca="1" si="187"/>
        <v>TB</v>
      </c>
    </row>
    <row r="1094" spans="2:8" x14ac:dyDescent="0.25">
      <c r="B1094" s="49" t="str">
        <f ca="1">IF(LEN(C1084)&gt;0,   IF(ROW(B1094)-ROW(C1084)-1&lt;=$L$1/2,INDIRECT(CONCATENATE("Teams!F",CELL("contents",INDEX(MatchOrdering!$A$4:$CD$33,ROW(B1094)-ROW(C1084)-1,MATCH(C1084,MatchOrdering!$A$3:$CD$3,0))))),""),"")</f>
        <v>VAN</v>
      </c>
      <c r="C1094" s="53" t="str">
        <f ca="1">IF(LEN(C1084)&gt;0,   IF(LEN(B1094) &gt;0,CONCATENATE(B1094," vs ",D1094),""),"")</f>
        <v>VAN vs OTT</v>
      </c>
      <c r="D1094" s="49" t="str">
        <f ca="1">IF(LEN(C1084)&gt;0,   IF(ROW(D1094)-ROW(C1084)-1&lt;=$L$1/2,INDIRECT(CONCATENATE("Teams!F",E1094)),""),"")</f>
        <v>OTT</v>
      </c>
      <c r="E1094" s="6">
        <f ca="1">IF(LEN(C1084)&gt;0,   IF(ROW(E1094)-ROW(C1084)-1&lt;=$L$1/2,INDIRECT(CONCATENATE("MatchOrdering!B",CHAR(96+C1084-52),($L$1 + 1) - (ROW(E1094)-ROW(C1084)-1) + 3)),""),"")</f>
        <v>20</v>
      </c>
      <c r="F1094" s="60">
        <f t="shared" ca="1" si="186"/>
        <v>2</v>
      </c>
      <c r="G1094" s="61">
        <f t="shared" ca="1" si="185"/>
        <v>4</v>
      </c>
      <c r="H1094" s="49" t="str">
        <f t="shared" ca="1" si="187"/>
        <v>OTT</v>
      </c>
    </row>
    <row r="1095" spans="2:8" x14ac:dyDescent="0.25">
      <c r="B1095" s="49" t="str">
        <f ca="1">IF(LEN(C1084)&gt;0,   IF(ROW(B1095)-ROW(C1084)-1&lt;=$L$1/2,INDIRECT(CONCATENATE("Teams!F",CELL("contents",INDEX(MatchOrdering!$A$4:$CD$33,ROW(B1095)-ROW(C1084)-1,MATCH(C1084,MatchOrdering!$A$3:$CD$3,0))))),""),"")</f>
        <v>CHI</v>
      </c>
      <c r="C1095" s="53" t="str">
        <f ca="1">IF(LEN(C1084)&gt;0,   IF(LEN(B1095) &gt;0,CONCATENATE(B1095," vs ",D1095),""),"")</f>
        <v>CHI vs MON</v>
      </c>
      <c r="D1095" s="49" t="str">
        <f ca="1">IF(LEN(C1084)&gt;0,   IF(ROW(D1095)-ROW(C1084)-1&lt;=$L$1/2,INDIRECT(CONCATENATE("Teams!F",E1095)),""),"")</f>
        <v>MON</v>
      </c>
      <c r="E1095" s="6">
        <f ca="1">IF(LEN(C1084)&gt;0,   IF(ROW(E1095)-ROW(C1084)-1&lt;=$L$1/2,INDIRECT(CONCATENATE("MatchOrdering!B",CHAR(96+C1084-52),($L$1 + 1) - (ROW(E1095)-ROW(C1084)-1) + 3)),""),"")</f>
        <v>19</v>
      </c>
      <c r="F1095" s="60">
        <f t="shared" ca="1" si="186"/>
        <v>3</v>
      </c>
      <c r="G1095" s="61">
        <f t="shared" ca="1" si="185"/>
        <v>3</v>
      </c>
      <c r="H1095" s="49" t="str">
        <f t="shared" ca="1" si="187"/>
        <v>*TIE*</v>
      </c>
    </row>
    <row r="1096" spans="2:8" x14ac:dyDescent="0.25">
      <c r="B1096" s="49" t="str">
        <f ca="1">IF(LEN(C1084)&gt;0,   IF(ROW(B1096)-ROW(C1084)-1&lt;=$L$1/2,INDIRECT(CONCATENATE("Teams!F",CELL("contents",INDEX(MatchOrdering!$A$4:$CD$33,ROW(B1096)-ROW(C1084)-1,MATCH(C1084,MatchOrdering!$A$3:$CD$3,0))))),""),"")</f>
        <v>COL</v>
      </c>
      <c r="C1096" s="53" t="str">
        <f ca="1">IF(LEN(C1084)&gt;0,   IF(LEN(B1096) &gt;0,CONCATENATE(B1096," vs ",D1096),""),"")</f>
        <v>COL vs FLA</v>
      </c>
      <c r="D1096" s="49" t="str">
        <f ca="1">IF(LEN(C1084)&gt;0,   IF(ROW(D1096)-ROW(C1084)-1&lt;=$L$1/2,INDIRECT(CONCATENATE("Teams!F",E1096)),""),"")</f>
        <v>FLA</v>
      </c>
      <c r="E1096" s="6">
        <f ca="1">IF(LEN(C1084)&gt;0,   IF(ROW(E1096)-ROW(C1084)-1&lt;=$L$1/2,INDIRECT(CONCATENATE("MatchOrdering!B",CHAR(96+C1084-52),($L$1 + 1) - (ROW(E1096)-ROW(C1084)-1) + 3)),""),"")</f>
        <v>18</v>
      </c>
      <c r="F1096" s="60">
        <f t="shared" ca="1" si="186"/>
        <v>3</v>
      </c>
      <c r="G1096" s="61">
        <f t="shared" ca="1" si="185"/>
        <v>5</v>
      </c>
      <c r="H1096" s="49" t="str">
        <f t="shared" ca="1" si="187"/>
        <v>FLA</v>
      </c>
    </row>
    <row r="1097" spans="2:8" x14ac:dyDescent="0.25">
      <c r="B1097" s="49" t="str">
        <f ca="1">IF(LEN(C1084)&gt;0,   IF(ROW(B1097)-ROW(C1084)-1&lt;=$L$1/2,INDIRECT(CONCATENATE("Teams!F",CELL("contents",INDEX(MatchOrdering!$A$4:$CD$33,ROW(B1097)-ROW(C1084)-1,MATCH(C1084,MatchOrdering!$A$3:$CD$3,0))))),""),"")</f>
        <v>DAL</v>
      </c>
      <c r="C1097" s="53" t="str">
        <f ca="1">IF(LEN(C1084)&gt;0,   IF(LEN(B1097) &gt;0,CONCATENATE(B1097," vs ",D1097),""),"")</f>
        <v>DAL vs DET</v>
      </c>
      <c r="D1097" s="49" t="str">
        <f ca="1">IF(LEN(C1084)&gt;0,   IF(ROW(D1097)-ROW(C1084)-1&lt;=$L$1/2,INDIRECT(CONCATENATE("Teams!F",E1097)),""),"")</f>
        <v>DET</v>
      </c>
      <c r="E1097" s="6">
        <f ca="1">IF(LEN(C1084)&gt;0,   IF(ROW(E1097)-ROW(C1084)-1&lt;=$L$1/2,INDIRECT(CONCATENATE("MatchOrdering!B",CHAR(96+C1084-52),($L$1 + 1) - (ROW(E1097)-ROW(C1084)-1) + 3)),""),"")</f>
        <v>17</v>
      </c>
      <c r="F1097" s="60">
        <f t="shared" ca="1" si="186"/>
        <v>0</v>
      </c>
      <c r="G1097" s="61">
        <f t="shared" ca="1" si="185"/>
        <v>5</v>
      </c>
      <c r="H1097" s="49" t="str">
        <f t="shared" ca="1" si="187"/>
        <v>DET</v>
      </c>
    </row>
    <row r="1098" spans="2:8" x14ac:dyDescent="0.25">
      <c r="B1098" s="49" t="str">
        <f ca="1">IF(LEN(C1084)&gt;0,   IF(ROW(B1098)-ROW(C1084)-1&lt;=$L$1/2,INDIRECT(CONCATENATE("Teams!F",CELL("contents",INDEX(MatchOrdering!$A$4:$CD$33,ROW(B1098)-ROW(C1084)-1,MATCH(C1084,MatchOrdering!$A$3:$CD$3,0))))),""),"")</f>
        <v>MIN</v>
      </c>
      <c r="C1098" s="53" t="str">
        <f ca="1">IF(LEN(C1084)&gt;0,   IF(LEN(B1098) &gt;0,CONCATENATE(B1098," vs ",D1098),""),"")</f>
        <v>MIN vs BUF</v>
      </c>
      <c r="D1098" s="49" t="str">
        <f ca="1">IF(LEN(C1084)&gt;0,   IF(ROW(D1098)-ROW(C1084)-1&lt;=$L$1/2,INDIRECT(CONCATENATE("Teams!F",E1098)),""),"")</f>
        <v>BUF</v>
      </c>
      <c r="E1098" s="6">
        <f ca="1">IF(LEN(C1084)&gt;0,   IF(ROW(E1098)-ROW(C1084)-1&lt;=$L$1/2,INDIRECT(CONCATENATE("MatchOrdering!B",CHAR(96+C1084-52),($L$1 + 1) - (ROW(E1098)-ROW(C1084)-1) + 3)),""),"")</f>
        <v>16</v>
      </c>
      <c r="F1098" s="60">
        <f t="shared" ca="1" si="186"/>
        <v>0</v>
      </c>
      <c r="G1098" s="61">
        <f t="shared" ca="1" si="185"/>
        <v>2</v>
      </c>
      <c r="H1098" s="49" t="str">
        <f t="shared" ca="1" si="187"/>
        <v>BUF</v>
      </c>
    </row>
    <row r="1099" spans="2:8" x14ac:dyDescent="0.25">
      <c r="B1099" s="49" t="str">
        <f ca="1">IF(LEN(C1084)&gt;0,   IF(ROW(B1099)-ROW(C1084)-1&lt;=$L$1/2,INDIRECT(CONCATENATE("Teams!F",CELL("contents",INDEX(MatchOrdering!$A$4:$CD$33,ROW(B1099)-ROW(C1084)-1,MATCH(C1084,MatchOrdering!$A$3:$CD$3,0))))),""),"")</f>
        <v>NAS</v>
      </c>
      <c r="C1099" s="53" t="str">
        <f ca="1">IF(LEN(C1084)&gt;0,   IF(LEN(B1099) &gt;0,CONCATENATE(B1099," vs ",D1099),""),"")</f>
        <v>NAS vs BOS</v>
      </c>
      <c r="D1099" s="49" t="str">
        <f ca="1">IF(LEN(C1084)&gt;0,   IF(ROW(D1099)-ROW(C1084)-1&lt;=$L$1/2,INDIRECT(CONCATENATE("Teams!F",E1099)),""),"")</f>
        <v>BOS</v>
      </c>
      <c r="E1099" s="6">
        <f ca="1">IF(LEN(C1084)&gt;0,   IF(ROW(E1099)-ROW(C1084)-1&lt;=$L$1/2,INDIRECT(CONCATENATE("MatchOrdering!B",CHAR(96+C1084-52),($L$1 + 1) - (ROW(E1099)-ROW(C1084)-1) + 3)),""),"")</f>
        <v>15</v>
      </c>
      <c r="F1099" s="60">
        <f t="shared" ca="1" si="186"/>
        <v>0</v>
      </c>
      <c r="G1099" s="61">
        <f t="shared" ca="1" si="185"/>
        <v>0</v>
      </c>
      <c r="H1099" s="49" t="str">
        <f t="shared" ca="1" si="187"/>
        <v>*TIE*</v>
      </c>
    </row>
    <row r="1100" spans="2:8" ht="15.75" thickBot="1" x14ac:dyDescent="0.3">
      <c r="B1100" s="49" t="str">
        <f ca="1">IF(LEN(C1084)&gt;0,   IF(ROW(B1100)-ROW(C1084)-1&lt;=$L$1/2,INDIRECT(CONCATENATE("Teams!F",CELL("contents",INDEX(MatchOrdering!$A$4:$CD$33,ROW(B1100)-ROW(C1084)-1,MATCH(C1084,MatchOrdering!$A$3:$CD$3,0))))),""),"")</f>
        <v>STL</v>
      </c>
      <c r="C1100" s="53" t="str">
        <f ca="1">IF(LEN(C1084)&gt;0,   IF(LEN(B1100) &gt;0,CONCATENATE(B1100," vs ",D1100),""),"")</f>
        <v>STL vs WIN</v>
      </c>
      <c r="D1100" s="49" t="str">
        <f ca="1">IF(LEN(C1084)&gt;0,   IF(ROW(D1100)-ROW(C1084)-1&lt;=$L$1/2,INDIRECT(CONCATENATE("Teams!F",E1100)),""),"")</f>
        <v>WIN</v>
      </c>
      <c r="E1100" s="6">
        <f ca="1">IF(LEN(C1084)&gt;0,   IF(ROW(E1100)-ROW(C1084)-1&lt;=$L$1/2,INDIRECT(CONCATENATE("MatchOrdering!B",CHAR(96+C1084-52),($L$1 + 1) - (ROW(E1100)-ROW(C1084)-1) + 3)),""),"")</f>
        <v>14</v>
      </c>
      <c r="F1100" s="62">
        <f t="shared" ca="1" si="186"/>
        <v>4</v>
      </c>
      <c r="G1100" s="63">
        <f t="shared" ca="1" si="185"/>
        <v>6</v>
      </c>
      <c r="H1100" s="49" t="str">
        <f t="shared" ca="1" si="187"/>
        <v>WIN</v>
      </c>
    </row>
    <row r="1102" spans="2:8" ht="18.75" x14ac:dyDescent="0.3">
      <c r="C1102" s="51">
        <f>IF(LEN(C1084)&lt;1,"",IF(C1084+1 &lt; $L$2,C1084+1,""))</f>
        <v>62</v>
      </c>
      <c r="D1102" s="50"/>
      <c r="E1102" s="50"/>
      <c r="F1102" s="65" t="str">
        <f>IF(LEN(C1102)&gt;0,"Scores","")</f>
        <v>Scores</v>
      </c>
      <c r="G1102" s="65"/>
      <c r="H1102" s="6"/>
    </row>
    <row r="1103" spans="2:8" ht="16.5" thickBot="1" x14ac:dyDescent="0.3">
      <c r="B1103" s="48" t="str">
        <f>IF(LEN(C1102)&gt;0,"-","")</f>
        <v>-</v>
      </c>
      <c r="C1103" s="52" t="str">
        <f>IF(LEN(C1102)&gt;0,"Away          -          Home","")</f>
        <v>Away          -          Home</v>
      </c>
      <c r="D1103" s="48" t="str">
        <f>IF(LEN(C1102)&gt;0,"-","")</f>
        <v>-</v>
      </c>
      <c r="E1103" s="6" t="str">
        <f>IF(LEN(C1102)&gt;0,"-","")</f>
        <v>-</v>
      </c>
      <c r="F1103" s="48" t="str">
        <f>IF(LEN(F1102)&gt;0,"H","")</f>
        <v>H</v>
      </c>
      <c r="G1103" s="48" t="str">
        <f>IF(LEN(F1102)&gt;0,"A","")</f>
        <v>A</v>
      </c>
      <c r="H1103" s="49" t="s">
        <v>267</v>
      </c>
    </row>
    <row r="1104" spans="2:8" x14ac:dyDescent="0.25">
      <c r="B1104" s="49" t="str">
        <f ca="1">IF(LEN(C1102)&gt;0,   IF(ROW(B1104)-ROW(C1102)-1&lt;=$L$1/2,INDIRECT(CONCATENATE("Teams!F",CELL("contents",INDEX(MatchOrdering!$A$4:$CD$33,ROW(B1104)-ROW(C1102)-1,MATCH(C1102,MatchOrdering!$A$3:$CD$3,0))))),""),"")</f>
        <v>ANA</v>
      </c>
      <c r="C1104" s="53" t="str">
        <f ca="1">IF(LEN(C1102)&gt;0,   IF(LEN(B1104) &gt;0,CONCATENATE(B1104," vs ",D1104),""),"")</f>
        <v>ANA vs NYR</v>
      </c>
      <c r="D1104" s="49" t="str">
        <f ca="1">IF(LEN(C1102)&gt;0,   IF(ROW(D1104)-ROW(C1102)-1&lt;=$L$1/2,INDIRECT(CONCATENATE("Teams!F",E1104)),""),"")</f>
        <v>NYR</v>
      </c>
      <c r="E1104" s="6">
        <f ca="1">IF(LEN(C1102)&gt;0,   IF(ROW(E1104)-ROW(C1102)-1&lt;=$L$1/2,INDIRECT(CONCATENATE("MatchOrdering!B",CHAR(96+C1102-52),($L$1 + 1) - (ROW(E1104)-ROW(C1102)-1) + 3)),""),"")</f>
        <v>27</v>
      </c>
      <c r="F1104" s="58">
        <f ca="1">ROUNDDOWN(RANDBETWEEN(0,6),0)</f>
        <v>0</v>
      </c>
      <c r="G1104" s="59">
        <f t="shared" ref="G1104:G1118" ca="1" si="188">ROUNDDOWN(RANDBETWEEN(0,6),0)</f>
        <v>5</v>
      </c>
      <c r="H1104" s="49" t="str">
        <f ca="1">IF(OR(B1104 = "BYESLOT",D1104 = "BYESLOT"),"BYE", IF(AND(LEN(F1104)&gt;0,LEN(G1104)&gt;0),IF(F1104=G1104,"*TIE*",IF(F1104&gt;G1104,B1104,D1104)),""))</f>
        <v>NYR</v>
      </c>
    </row>
    <row r="1105" spans="2:8" x14ac:dyDescent="0.25">
      <c r="B1105" s="49" t="str">
        <f ca="1">IF(LEN(C1102)&gt;0,   IF(ROW(B1105)-ROW(C1102)-1&lt;=$L$1/2,INDIRECT(CONCATENATE("Teams!F",CELL("contents",INDEX(MatchOrdering!$A$4:$CD$33,ROW(B1105)-ROW(C1102)-1,MATCH(C1102,MatchOrdering!$A$3:$CD$3,0))))),""),"")</f>
        <v>PHI</v>
      </c>
      <c r="C1105" s="53" t="str">
        <f ca="1">IF(LEN(C1102)&gt;0,   IF(LEN(B1105) &gt;0,CONCATENATE(B1105," vs ",D1105),""),"")</f>
        <v>PHI vs NYI</v>
      </c>
      <c r="D1105" s="49" t="str">
        <f ca="1">IF(LEN(C1102)&gt;0,   IF(ROW(D1105)-ROW(C1102)-1&lt;=$L$1/2,INDIRECT(CONCATENATE("Teams!F",E1105)),""),"")</f>
        <v>NYI</v>
      </c>
      <c r="E1105" s="6">
        <f ca="1">IF(LEN(C1102)&gt;0,   IF(ROW(E1105)-ROW(C1102)-1&lt;=$L$1/2,INDIRECT(CONCATENATE("MatchOrdering!B",CHAR(96+C1102-52),($L$1 + 1) - (ROW(E1105)-ROW(C1102)-1) + 3)),""),"")</f>
        <v>26</v>
      </c>
      <c r="F1105" s="60">
        <f t="shared" ref="F1105:F1118" ca="1" si="189">ROUNDDOWN(RANDBETWEEN(0,6),0)</f>
        <v>3</v>
      </c>
      <c r="G1105" s="61">
        <f t="shared" ca="1" si="188"/>
        <v>5</v>
      </c>
      <c r="H1105" s="49" t="str">
        <f t="shared" ref="H1105:H1118" ca="1" si="190">IF(OR(B1105 = "BYESLOT",D1105 = "BYESLOT"),"BYE", IF(AND(LEN(F1105)&gt;0,LEN(G1105)&gt;0),IF(F1105=G1105,"*TIE*",IF(F1105&gt;G1105,B1105,D1105)),""))</f>
        <v>NYI</v>
      </c>
    </row>
    <row r="1106" spans="2:8" x14ac:dyDescent="0.25">
      <c r="B1106" s="49" t="str">
        <f ca="1">IF(LEN(C1102)&gt;0,   IF(ROW(B1106)-ROW(C1102)-1&lt;=$L$1/2,INDIRECT(CONCATENATE("Teams!F",CELL("contents",INDEX(MatchOrdering!$A$4:$CD$33,ROW(B1106)-ROW(C1102)-1,MATCH(C1102,MatchOrdering!$A$3:$CD$3,0))))),""),"")</f>
        <v>PIT</v>
      </c>
      <c r="C1106" s="53" t="str">
        <f ca="1">IF(LEN(C1102)&gt;0,   IF(LEN(B1106) &gt;0,CONCATENATE(B1106," vs ",D1106),""),"")</f>
        <v>PIT vs NJD</v>
      </c>
      <c r="D1106" s="49" t="str">
        <f ca="1">IF(LEN(C1102)&gt;0,   IF(ROW(D1106)-ROW(C1102)-1&lt;=$L$1/2,INDIRECT(CONCATENATE("Teams!F",E1106)),""),"")</f>
        <v>NJD</v>
      </c>
      <c r="E1106" s="6">
        <f ca="1">IF(LEN(C1102)&gt;0,   IF(ROW(E1106)-ROW(C1102)-1&lt;=$L$1/2,INDIRECT(CONCATENATE("MatchOrdering!B",CHAR(96+C1102-52),($L$1 + 1) - (ROW(E1106)-ROW(C1102)-1) + 3)),""),"")</f>
        <v>25</v>
      </c>
      <c r="F1106" s="60">
        <f t="shared" ca="1" si="189"/>
        <v>1</v>
      </c>
      <c r="G1106" s="61">
        <f t="shared" ca="1" si="188"/>
        <v>5</v>
      </c>
      <c r="H1106" s="49" t="str">
        <f t="shared" ca="1" si="190"/>
        <v>NJD</v>
      </c>
    </row>
    <row r="1107" spans="2:8" x14ac:dyDescent="0.25">
      <c r="B1107" s="49" t="str">
        <f ca="1">IF(LEN(C1102)&gt;0,   IF(ROW(B1107)-ROW(C1102)-1&lt;=$L$1/2,INDIRECT(CONCATENATE("Teams!F",CELL("contents",INDEX(MatchOrdering!$A$4:$CD$33,ROW(B1107)-ROW(C1102)-1,MATCH(C1102,MatchOrdering!$A$3:$CD$3,0))))),""),"")</f>
        <v>WAS</v>
      </c>
      <c r="C1107" s="53" t="str">
        <f ca="1">IF(LEN(C1102)&gt;0,   IF(LEN(B1107) &gt;0,CONCATENATE(B1107," vs ",D1107),""),"")</f>
        <v>WAS vs CBJ</v>
      </c>
      <c r="D1107" s="49" t="str">
        <f ca="1">IF(LEN(C1102)&gt;0,   IF(ROW(D1107)-ROW(C1102)-1&lt;=$L$1/2,INDIRECT(CONCATENATE("Teams!F",E1107)),""),"")</f>
        <v>CBJ</v>
      </c>
      <c r="E1107" s="6">
        <f ca="1">IF(LEN(C1102)&gt;0,   IF(ROW(E1107)-ROW(C1102)-1&lt;=$L$1/2,INDIRECT(CONCATENATE("MatchOrdering!B",CHAR(96+C1102-52),($L$1 + 1) - (ROW(E1107)-ROW(C1102)-1) + 3)),""),"")</f>
        <v>24</v>
      </c>
      <c r="F1107" s="60">
        <f t="shared" ca="1" si="189"/>
        <v>6</v>
      </c>
      <c r="G1107" s="61">
        <f t="shared" ca="1" si="188"/>
        <v>4</v>
      </c>
      <c r="H1107" s="49" t="str">
        <f t="shared" ca="1" si="190"/>
        <v>WAS</v>
      </c>
    </row>
    <row r="1108" spans="2:8" x14ac:dyDescent="0.25">
      <c r="B1108" s="49" t="str">
        <f ca="1">IF(LEN(C1102)&gt;0,   IF(ROW(B1108)-ROW(C1102)-1&lt;=$L$1/2,INDIRECT(CONCATENATE("Teams!F",CELL("contents",INDEX(MatchOrdering!$A$4:$CD$33,ROW(B1108)-ROW(C1102)-1,MATCH(C1102,MatchOrdering!$A$3:$CD$3,0))))),""),"")</f>
        <v>CGY</v>
      </c>
      <c r="C1108" s="53" t="str">
        <f ca="1">IF(LEN(C1102)&gt;0,   IF(LEN(B1108) &gt;0,CONCATENATE(B1108," vs ",D1108),""),"")</f>
        <v>CGY vs CAR</v>
      </c>
      <c r="D1108" s="49" t="str">
        <f ca="1">IF(LEN(C1102)&gt;0,   IF(ROW(D1108)-ROW(C1102)-1&lt;=$L$1/2,INDIRECT(CONCATENATE("Teams!F",E1108)),""),"")</f>
        <v>CAR</v>
      </c>
      <c r="E1108" s="6">
        <f ca="1">IF(LEN(C1102)&gt;0,   IF(ROW(E1108)-ROW(C1102)-1&lt;=$L$1/2,INDIRECT(CONCATENATE("MatchOrdering!B",CHAR(96+C1102-52),($L$1 + 1) - (ROW(E1108)-ROW(C1102)-1) + 3)),""),"")</f>
        <v>23</v>
      </c>
      <c r="F1108" s="60">
        <f t="shared" ca="1" si="189"/>
        <v>0</v>
      </c>
      <c r="G1108" s="61">
        <f t="shared" ca="1" si="188"/>
        <v>5</v>
      </c>
      <c r="H1108" s="49" t="str">
        <f t="shared" ca="1" si="190"/>
        <v>CAR</v>
      </c>
    </row>
    <row r="1109" spans="2:8" x14ac:dyDescent="0.25">
      <c r="B1109" s="49" t="str">
        <f ca="1">IF(LEN(C1102)&gt;0,   IF(ROW(B1109)-ROW(C1102)-1&lt;=$L$1/2,INDIRECT(CONCATENATE("Teams!F",CELL("contents",INDEX(MatchOrdering!$A$4:$CD$33,ROW(B1109)-ROW(C1102)-1,MATCH(C1102,MatchOrdering!$A$3:$CD$3,0))))),""),"")</f>
        <v>EDM</v>
      </c>
      <c r="C1109" s="53" t="str">
        <f ca="1">IF(LEN(C1102)&gt;0,   IF(LEN(B1109) &gt;0,CONCATENATE(B1109," vs ",D1109),""),"")</f>
        <v>EDM vs TOR</v>
      </c>
      <c r="D1109" s="49" t="str">
        <f ca="1">IF(LEN(C1102)&gt;0,   IF(ROW(D1109)-ROW(C1102)-1&lt;=$L$1/2,INDIRECT(CONCATENATE("Teams!F",E1109)),""),"")</f>
        <v>TOR</v>
      </c>
      <c r="E1109" s="6">
        <f ca="1">IF(LEN(C1102)&gt;0,   IF(ROW(E1109)-ROW(C1102)-1&lt;=$L$1/2,INDIRECT(CONCATENATE("MatchOrdering!B",CHAR(96+C1102-52),($L$1 + 1) - (ROW(E1109)-ROW(C1102)-1) + 3)),""),"")</f>
        <v>22</v>
      </c>
      <c r="F1109" s="60">
        <f t="shared" ca="1" si="189"/>
        <v>1</v>
      </c>
      <c r="G1109" s="61">
        <f t="shared" ca="1" si="188"/>
        <v>6</v>
      </c>
      <c r="H1109" s="49" t="str">
        <f t="shared" ca="1" si="190"/>
        <v>TOR</v>
      </c>
    </row>
    <row r="1110" spans="2:8" x14ac:dyDescent="0.25">
      <c r="B1110" s="49" t="str">
        <f ca="1">IF(LEN(C1102)&gt;0,   IF(ROW(B1110)-ROW(C1102)-1&lt;=$L$1/2,INDIRECT(CONCATENATE("Teams!F",CELL("contents",INDEX(MatchOrdering!$A$4:$CD$33,ROW(B1110)-ROW(C1102)-1,MATCH(C1102,MatchOrdering!$A$3:$CD$3,0))))),""),"")</f>
        <v>LAK</v>
      </c>
      <c r="C1110" s="53" t="str">
        <f ca="1">IF(LEN(C1102)&gt;0,   IF(LEN(B1110) &gt;0,CONCATENATE(B1110," vs ",D1110),""),"")</f>
        <v>LAK vs TB</v>
      </c>
      <c r="D1110" s="49" t="str">
        <f ca="1">IF(LEN(C1102)&gt;0,   IF(ROW(D1110)-ROW(C1102)-1&lt;=$L$1/2,INDIRECT(CONCATENATE("Teams!F",E1110)),""),"")</f>
        <v>TB</v>
      </c>
      <c r="E1110" s="6">
        <f ca="1">IF(LEN(C1102)&gt;0,   IF(ROW(E1110)-ROW(C1102)-1&lt;=$L$1/2,INDIRECT(CONCATENATE("MatchOrdering!B",CHAR(96+C1102-52),($L$1 + 1) - (ROW(E1110)-ROW(C1102)-1) + 3)),""),"")</f>
        <v>21</v>
      </c>
      <c r="F1110" s="60">
        <f t="shared" ca="1" si="189"/>
        <v>6</v>
      </c>
      <c r="G1110" s="61">
        <f t="shared" ca="1" si="188"/>
        <v>2</v>
      </c>
      <c r="H1110" s="49" t="str">
        <f t="shared" ca="1" si="190"/>
        <v>LAK</v>
      </c>
    </row>
    <row r="1111" spans="2:8" x14ac:dyDescent="0.25">
      <c r="B1111" s="49" t="str">
        <f ca="1">IF(LEN(C1102)&gt;0,   IF(ROW(B1111)-ROW(C1102)-1&lt;=$L$1/2,INDIRECT(CONCATENATE("Teams!F",CELL("contents",INDEX(MatchOrdering!$A$4:$CD$33,ROW(B1111)-ROW(C1102)-1,MATCH(C1102,MatchOrdering!$A$3:$CD$3,0))))),""),"")</f>
        <v>ARI</v>
      </c>
      <c r="C1111" s="53" t="str">
        <f ca="1">IF(LEN(C1102)&gt;0,   IF(LEN(B1111) &gt;0,CONCATENATE(B1111," vs ",D1111),""),"")</f>
        <v>ARI vs OTT</v>
      </c>
      <c r="D1111" s="49" t="str">
        <f ca="1">IF(LEN(C1102)&gt;0,   IF(ROW(D1111)-ROW(C1102)-1&lt;=$L$1/2,INDIRECT(CONCATENATE("Teams!F",E1111)),""),"")</f>
        <v>OTT</v>
      </c>
      <c r="E1111" s="6">
        <f ca="1">IF(LEN(C1102)&gt;0,   IF(ROW(E1111)-ROW(C1102)-1&lt;=$L$1/2,INDIRECT(CONCATENATE("MatchOrdering!B",CHAR(96+C1102-52),($L$1 + 1) - (ROW(E1111)-ROW(C1102)-1) + 3)),""),"")</f>
        <v>20</v>
      </c>
      <c r="F1111" s="60">
        <f t="shared" ca="1" si="189"/>
        <v>0</v>
      </c>
      <c r="G1111" s="61">
        <f t="shared" ca="1" si="188"/>
        <v>5</v>
      </c>
      <c r="H1111" s="49" t="str">
        <f t="shared" ca="1" si="190"/>
        <v>OTT</v>
      </c>
    </row>
    <row r="1112" spans="2:8" x14ac:dyDescent="0.25">
      <c r="B1112" s="49" t="str">
        <f ca="1">IF(LEN(C1102)&gt;0,   IF(ROW(B1112)-ROW(C1102)-1&lt;=$L$1/2,INDIRECT(CONCATENATE("Teams!F",CELL("contents",INDEX(MatchOrdering!$A$4:$CD$33,ROW(B1112)-ROW(C1102)-1,MATCH(C1102,MatchOrdering!$A$3:$CD$3,0))))),""),"")</f>
        <v>SJS</v>
      </c>
      <c r="C1112" s="53" t="str">
        <f ca="1">IF(LEN(C1102)&gt;0,   IF(LEN(B1112) &gt;0,CONCATENATE(B1112," vs ",D1112),""),"")</f>
        <v>SJS vs MON</v>
      </c>
      <c r="D1112" s="49" t="str">
        <f ca="1">IF(LEN(C1102)&gt;0,   IF(ROW(D1112)-ROW(C1102)-1&lt;=$L$1/2,INDIRECT(CONCATENATE("Teams!F",E1112)),""),"")</f>
        <v>MON</v>
      </c>
      <c r="E1112" s="6">
        <f ca="1">IF(LEN(C1102)&gt;0,   IF(ROW(E1112)-ROW(C1102)-1&lt;=$L$1/2,INDIRECT(CONCATENATE("MatchOrdering!B",CHAR(96+C1102-52),($L$1 + 1) - (ROW(E1112)-ROW(C1102)-1) + 3)),""),"")</f>
        <v>19</v>
      </c>
      <c r="F1112" s="60">
        <f t="shared" ca="1" si="189"/>
        <v>3</v>
      </c>
      <c r="G1112" s="61">
        <f t="shared" ca="1" si="188"/>
        <v>5</v>
      </c>
      <c r="H1112" s="49" t="str">
        <f t="shared" ca="1" si="190"/>
        <v>MON</v>
      </c>
    </row>
    <row r="1113" spans="2:8" x14ac:dyDescent="0.25">
      <c r="B1113" s="49" t="str">
        <f ca="1">IF(LEN(C1102)&gt;0,   IF(ROW(B1113)-ROW(C1102)-1&lt;=$L$1/2,INDIRECT(CONCATENATE("Teams!F",CELL("contents",INDEX(MatchOrdering!$A$4:$CD$33,ROW(B1113)-ROW(C1102)-1,MATCH(C1102,MatchOrdering!$A$3:$CD$3,0))))),""),"")</f>
        <v>VAN</v>
      </c>
      <c r="C1113" s="53" t="str">
        <f ca="1">IF(LEN(C1102)&gt;0,   IF(LEN(B1113) &gt;0,CONCATENATE(B1113," vs ",D1113),""),"")</f>
        <v>VAN vs FLA</v>
      </c>
      <c r="D1113" s="49" t="str">
        <f ca="1">IF(LEN(C1102)&gt;0,   IF(ROW(D1113)-ROW(C1102)-1&lt;=$L$1/2,INDIRECT(CONCATENATE("Teams!F",E1113)),""),"")</f>
        <v>FLA</v>
      </c>
      <c r="E1113" s="6">
        <f ca="1">IF(LEN(C1102)&gt;0,   IF(ROW(E1113)-ROW(C1102)-1&lt;=$L$1/2,INDIRECT(CONCATENATE("MatchOrdering!B",CHAR(96+C1102-52),($L$1 + 1) - (ROW(E1113)-ROW(C1102)-1) + 3)),""),"")</f>
        <v>18</v>
      </c>
      <c r="F1113" s="60">
        <f t="shared" ca="1" si="189"/>
        <v>1</v>
      </c>
      <c r="G1113" s="61">
        <f t="shared" ca="1" si="188"/>
        <v>5</v>
      </c>
      <c r="H1113" s="49" t="str">
        <f t="shared" ca="1" si="190"/>
        <v>FLA</v>
      </c>
    </row>
    <row r="1114" spans="2:8" x14ac:dyDescent="0.25">
      <c r="B1114" s="49" t="str">
        <f ca="1">IF(LEN(C1102)&gt;0,   IF(ROW(B1114)-ROW(C1102)-1&lt;=$L$1/2,INDIRECT(CONCATENATE("Teams!F",CELL("contents",INDEX(MatchOrdering!$A$4:$CD$33,ROW(B1114)-ROW(C1102)-1,MATCH(C1102,MatchOrdering!$A$3:$CD$3,0))))),""),"")</f>
        <v>CHI</v>
      </c>
      <c r="C1114" s="53" t="str">
        <f ca="1">IF(LEN(C1102)&gt;0,   IF(LEN(B1114) &gt;0,CONCATENATE(B1114," vs ",D1114),""),"")</f>
        <v>CHI vs DET</v>
      </c>
      <c r="D1114" s="49" t="str">
        <f ca="1">IF(LEN(C1102)&gt;0,   IF(ROW(D1114)-ROW(C1102)-1&lt;=$L$1/2,INDIRECT(CONCATENATE("Teams!F",E1114)),""),"")</f>
        <v>DET</v>
      </c>
      <c r="E1114" s="6">
        <f ca="1">IF(LEN(C1102)&gt;0,   IF(ROW(E1114)-ROW(C1102)-1&lt;=$L$1/2,INDIRECT(CONCATENATE("MatchOrdering!B",CHAR(96+C1102-52),($L$1 + 1) - (ROW(E1114)-ROW(C1102)-1) + 3)),""),"")</f>
        <v>17</v>
      </c>
      <c r="F1114" s="60">
        <f t="shared" ca="1" si="189"/>
        <v>2</v>
      </c>
      <c r="G1114" s="61">
        <f t="shared" ca="1" si="188"/>
        <v>3</v>
      </c>
      <c r="H1114" s="49" t="str">
        <f t="shared" ca="1" si="190"/>
        <v>DET</v>
      </c>
    </row>
    <row r="1115" spans="2:8" x14ac:dyDescent="0.25">
      <c r="B1115" s="49" t="str">
        <f ca="1">IF(LEN(C1102)&gt;0,   IF(ROW(B1115)-ROW(C1102)-1&lt;=$L$1/2,INDIRECT(CONCATENATE("Teams!F",CELL("contents",INDEX(MatchOrdering!$A$4:$CD$33,ROW(B1115)-ROW(C1102)-1,MATCH(C1102,MatchOrdering!$A$3:$CD$3,0))))),""),"")</f>
        <v>COL</v>
      </c>
      <c r="C1115" s="53" t="str">
        <f ca="1">IF(LEN(C1102)&gt;0,   IF(LEN(B1115) &gt;0,CONCATENATE(B1115," vs ",D1115),""),"")</f>
        <v>COL vs BUF</v>
      </c>
      <c r="D1115" s="49" t="str">
        <f ca="1">IF(LEN(C1102)&gt;0,   IF(ROW(D1115)-ROW(C1102)-1&lt;=$L$1/2,INDIRECT(CONCATENATE("Teams!F",E1115)),""),"")</f>
        <v>BUF</v>
      </c>
      <c r="E1115" s="6">
        <f ca="1">IF(LEN(C1102)&gt;0,   IF(ROW(E1115)-ROW(C1102)-1&lt;=$L$1/2,INDIRECT(CONCATENATE("MatchOrdering!B",CHAR(96+C1102-52),($L$1 + 1) - (ROW(E1115)-ROW(C1102)-1) + 3)),""),"")</f>
        <v>16</v>
      </c>
      <c r="F1115" s="60">
        <f t="shared" ca="1" si="189"/>
        <v>1</v>
      </c>
      <c r="G1115" s="61">
        <f t="shared" ca="1" si="188"/>
        <v>3</v>
      </c>
      <c r="H1115" s="49" t="str">
        <f t="shared" ca="1" si="190"/>
        <v>BUF</v>
      </c>
    </row>
    <row r="1116" spans="2:8" x14ac:dyDescent="0.25">
      <c r="B1116" s="49" t="str">
        <f ca="1">IF(LEN(C1102)&gt;0,   IF(ROW(B1116)-ROW(C1102)-1&lt;=$L$1/2,INDIRECT(CONCATENATE("Teams!F",CELL("contents",INDEX(MatchOrdering!$A$4:$CD$33,ROW(B1116)-ROW(C1102)-1,MATCH(C1102,MatchOrdering!$A$3:$CD$3,0))))),""),"")</f>
        <v>DAL</v>
      </c>
      <c r="C1116" s="53" t="str">
        <f ca="1">IF(LEN(C1102)&gt;0,   IF(LEN(B1116) &gt;0,CONCATENATE(B1116," vs ",D1116),""),"")</f>
        <v>DAL vs BOS</v>
      </c>
      <c r="D1116" s="49" t="str">
        <f ca="1">IF(LEN(C1102)&gt;0,   IF(ROW(D1116)-ROW(C1102)-1&lt;=$L$1/2,INDIRECT(CONCATENATE("Teams!F",E1116)),""),"")</f>
        <v>BOS</v>
      </c>
      <c r="E1116" s="6">
        <f ca="1">IF(LEN(C1102)&gt;0,   IF(ROW(E1116)-ROW(C1102)-1&lt;=$L$1/2,INDIRECT(CONCATENATE("MatchOrdering!B",CHAR(96+C1102-52),($L$1 + 1) - (ROW(E1116)-ROW(C1102)-1) + 3)),""),"")</f>
        <v>15</v>
      </c>
      <c r="F1116" s="60">
        <f t="shared" ca="1" si="189"/>
        <v>6</v>
      </c>
      <c r="G1116" s="61">
        <f t="shared" ca="1" si="188"/>
        <v>4</v>
      </c>
      <c r="H1116" s="49" t="str">
        <f t="shared" ca="1" si="190"/>
        <v>DAL</v>
      </c>
    </row>
    <row r="1117" spans="2:8" x14ac:dyDescent="0.25">
      <c r="B1117" s="49" t="str">
        <f ca="1">IF(LEN(C1102)&gt;0,   IF(ROW(B1117)-ROW(C1102)-1&lt;=$L$1/2,INDIRECT(CONCATENATE("Teams!F",CELL("contents",INDEX(MatchOrdering!$A$4:$CD$33,ROW(B1117)-ROW(C1102)-1,MATCH(C1102,MatchOrdering!$A$3:$CD$3,0))))),""),"")</f>
        <v>MIN</v>
      </c>
      <c r="C1117" s="53" t="str">
        <f ca="1">IF(LEN(C1102)&gt;0,   IF(LEN(B1117) &gt;0,CONCATENATE(B1117," vs ",D1117),""),"")</f>
        <v>MIN vs WIN</v>
      </c>
      <c r="D1117" s="49" t="str">
        <f ca="1">IF(LEN(C1102)&gt;0,   IF(ROW(D1117)-ROW(C1102)-1&lt;=$L$1/2,INDIRECT(CONCATENATE("Teams!F",E1117)),""),"")</f>
        <v>WIN</v>
      </c>
      <c r="E1117" s="6">
        <f ca="1">IF(LEN(C1102)&gt;0,   IF(ROW(E1117)-ROW(C1102)-1&lt;=$L$1/2,INDIRECT(CONCATENATE("MatchOrdering!B",CHAR(96+C1102-52),($L$1 + 1) - (ROW(E1117)-ROW(C1102)-1) + 3)),""),"")</f>
        <v>14</v>
      </c>
      <c r="F1117" s="60">
        <f t="shared" ca="1" si="189"/>
        <v>5</v>
      </c>
      <c r="G1117" s="61">
        <f t="shared" ca="1" si="188"/>
        <v>3</v>
      </c>
      <c r="H1117" s="49" t="str">
        <f t="shared" ca="1" si="190"/>
        <v>MIN</v>
      </c>
    </row>
    <row r="1118" spans="2:8" ht="15.75" thickBot="1" x14ac:dyDescent="0.3">
      <c r="B1118" s="49" t="str">
        <f ca="1">IF(LEN(C1102)&gt;0,   IF(ROW(B1118)-ROW(C1102)-1&lt;=$L$1/2,INDIRECT(CONCATENATE("Teams!F",CELL("contents",INDEX(MatchOrdering!$A$4:$CD$33,ROW(B1118)-ROW(C1102)-1,MATCH(C1102,MatchOrdering!$A$3:$CD$3,0))))),""),"")</f>
        <v>NAS</v>
      </c>
      <c r="C1118" s="53" t="str">
        <f ca="1">IF(LEN(C1102)&gt;0,   IF(LEN(B1118) &gt;0,CONCATENATE(B1118," vs ",D1118),""),"")</f>
        <v>NAS vs STL</v>
      </c>
      <c r="D1118" s="49" t="str">
        <f ca="1">IF(LEN(C1102)&gt;0,   IF(ROW(D1118)-ROW(C1102)-1&lt;=$L$1/2,INDIRECT(CONCATENATE("Teams!F",E1118)),""),"")</f>
        <v>STL</v>
      </c>
      <c r="E1118" s="6">
        <f ca="1">IF(LEN(C1102)&gt;0,   IF(ROW(E1118)-ROW(C1102)-1&lt;=$L$1/2,INDIRECT(CONCATENATE("MatchOrdering!B",CHAR(96+C1102-52),($L$1 + 1) - (ROW(E1118)-ROW(C1102)-1) + 3)),""),"")</f>
        <v>13</v>
      </c>
      <c r="F1118" s="62">
        <f t="shared" ca="1" si="189"/>
        <v>2</v>
      </c>
      <c r="G1118" s="63">
        <f t="shared" ca="1" si="188"/>
        <v>0</v>
      </c>
      <c r="H1118" s="49" t="str">
        <f t="shared" ca="1" si="190"/>
        <v>NAS</v>
      </c>
    </row>
    <row r="1120" spans="2:8" ht="18.75" x14ac:dyDescent="0.3">
      <c r="C1120" s="51">
        <f>IF(LEN(C1102)&lt;1,"",IF(C1102+1 &lt; $L$2,C1102+1,""))</f>
        <v>63</v>
      </c>
      <c r="D1120" s="50"/>
      <c r="E1120" s="50"/>
      <c r="F1120" s="65" t="str">
        <f>IF(LEN(C1120)&gt;0,"Scores","")</f>
        <v>Scores</v>
      </c>
      <c r="G1120" s="65"/>
      <c r="H1120" s="6"/>
    </row>
    <row r="1121" spans="2:8" ht="16.5" thickBot="1" x14ac:dyDescent="0.3">
      <c r="B1121" s="48" t="str">
        <f>IF(LEN(C1120)&gt;0,"-","")</f>
        <v>-</v>
      </c>
      <c r="C1121" s="52" t="str">
        <f>IF(LEN(C1120)&gt;0,"Away          -          Home","")</f>
        <v>Away          -          Home</v>
      </c>
      <c r="D1121" s="48" t="str">
        <f>IF(LEN(C1120)&gt;0,"-","")</f>
        <v>-</v>
      </c>
      <c r="E1121" s="6" t="str">
        <f>IF(LEN(C1120)&gt;0,"-","")</f>
        <v>-</v>
      </c>
      <c r="F1121" s="48" t="str">
        <f>IF(LEN(F1120)&gt;0,"H","")</f>
        <v>H</v>
      </c>
      <c r="G1121" s="48" t="str">
        <f>IF(LEN(F1120)&gt;0,"A","")</f>
        <v>A</v>
      </c>
      <c r="H1121" s="49" t="s">
        <v>267</v>
      </c>
    </row>
    <row r="1122" spans="2:8" x14ac:dyDescent="0.25">
      <c r="B1122" s="49" t="str">
        <f ca="1">IF(LEN(C1120)&gt;0,   IF(ROW(B1122)-ROW(C1120)-1&lt;=$L$1/2,INDIRECT(CONCATENATE("Teams!F",CELL("contents",INDEX(MatchOrdering!$A$4:$CD$33,ROW(B1122)-ROW(C1120)-1,MATCH(C1120,MatchOrdering!$A$3:$CD$3,0))))),""),"")</f>
        <v>ANA</v>
      </c>
      <c r="C1122" s="53" t="str">
        <f ca="1">IF(LEN(C1120)&gt;0,   IF(LEN(B1122) &gt;0,CONCATENATE(B1122," vs ",D1122),""),"")</f>
        <v>ANA vs NYI</v>
      </c>
      <c r="D1122" s="49" t="str">
        <f ca="1">IF(LEN(C1120)&gt;0,   IF(ROW(D1122)-ROW(C1120)-1&lt;=$L$1/2,INDIRECT(CONCATENATE("Teams!F",E1122)),""),"")</f>
        <v>NYI</v>
      </c>
      <c r="E1122" s="6">
        <f ca="1">IF(LEN(C1120)&gt;0,   IF(ROW(E1122)-ROW(C1120)-1&lt;=$L$1/2,INDIRECT(CONCATENATE("MatchOrdering!B",CHAR(96+C1120-52),($L$1 + 1) - (ROW(E1122)-ROW(C1120)-1) + 3)),""),"")</f>
        <v>26</v>
      </c>
      <c r="F1122" s="58">
        <f ca="1">ROUNDDOWN(RANDBETWEEN(0,6),0)</f>
        <v>4</v>
      </c>
      <c r="G1122" s="59">
        <f t="shared" ref="G1122:G1136" ca="1" si="191">ROUNDDOWN(RANDBETWEEN(0,6),0)</f>
        <v>1</v>
      </c>
      <c r="H1122" s="49" t="str">
        <f ca="1">IF(OR(B1122 = "BYESLOT",D1122 = "BYESLOT"),"BYE", IF(AND(LEN(F1122)&gt;0,LEN(G1122)&gt;0),IF(F1122=G1122,"*TIE*",IF(F1122&gt;G1122,B1122,D1122)),""))</f>
        <v>ANA</v>
      </c>
    </row>
    <row r="1123" spans="2:8" x14ac:dyDescent="0.25">
      <c r="B1123" s="49" t="str">
        <f ca="1">IF(LEN(C1120)&gt;0,   IF(ROW(B1123)-ROW(C1120)-1&lt;=$L$1/2,INDIRECT(CONCATENATE("Teams!F",CELL("contents",INDEX(MatchOrdering!$A$4:$CD$33,ROW(B1123)-ROW(C1120)-1,MATCH(C1120,MatchOrdering!$A$3:$CD$3,0))))),""),"")</f>
        <v>NYR</v>
      </c>
      <c r="C1123" s="53" t="str">
        <f ca="1">IF(LEN(C1120)&gt;0,   IF(LEN(B1123) &gt;0,CONCATENATE(B1123," vs ",D1123),""),"")</f>
        <v>NYR vs NJD</v>
      </c>
      <c r="D1123" s="49" t="str">
        <f ca="1">IF(LEN(C1120)&gt;0,   IF(ROW(D1123)-ROW(C1120)-1&lt;=$L$1/2,INDIRECT(CONCATENATE("Teams!F",E1123)),""),"")</f>
        <v>NJD</v>
      </c>
      <c r="E1123" s="6">
        <f ca="1">IF(LEN(C1120)&gt;0,   IF(ROW(E1123)-ROW(C1120)-1&lt;=$L$1/2,INDIRECT(CONCATENATE("MatchOrdering!B",CHAR(96+C1120-52),($L$1 + 1) - (ROW(E1123)-ROW(C1120)-1) + 3)),""),"")</f>
        <v>25</v>
      </c>
      <c r="F1123" s="60">
        <f t="shared" ref="F1123:F1136" ca="1" si="192">ROUNDDOWN(RANDBETWEEN(0,6),0)</f>
        <v>0</v>
      </c>
      <c r="G1123" s="61">
        <f t="shared" ca="1" si="191"/>
        <v>0</v>
      </c>
      <c r="H1123" s="49" t="str">
        <f t="shared" ref="H1123:H1136" ca="1" si="193">IF(OR(B1123 = "BYESLOT",D1123 = "BYESLOT"),"BYE", IF(AND(LEN(F1123)&gt;0,LEN(G1123)&gt;0),IF(F1123=G1123,"*TIE*",IF(F1123&gt;G1123,B1123,D1123)),""))</f>
        <v>*TIE*</v>
      </c>
    </row>
    <row r="1124" spans="2:8" x14ac:dyDescent="0.25">
      <c r="B1124" s="49" t="str">
        <f ca="1">IF(LEN(C1120)&gt;0,   IF(ROW(B1124)-ROW(C1120)-1&lt;=$L$1/2,INDIRECT(CONCATENATE("Teams!F",CELL("contents",INDEX(MatchOrdering!$A$4:$CD$33,ROW(B1124)-ROW(C1120)-1,MATCH(C1120,MatchOrdering!$A$3:$CD$3,0))))),""),"")</f>
        <v>PHI</v>
      </c>
      <c r="C1124" s="53" t="str">
        <f ca="1">IF(LEN(C1120)&gt;0,   IF(LEN(B1124) &gt;0,CONCATENATE(B1124," vs ",D1124),""),"")</f>
        <v>PHI vs CBJ</v>
      </c>
      <c r="D1124" s="49" t="str">
        <f ca="1">IF(LEN(C1120)&gt;0,   IF(ROW(D1124)-ROW(C1120)-1&lt;=$L$1/2,INDIRECT(CONCATENATE("Teams!F",E1124)),""),"")</f>
        <v>CBJ</v>
      </c>
      <c r="E1124" s="6">
        <f ca="1">IF(LEN(C1120)&gt;0,   IF(ROW(E1124)-ROW(C1120)-1&lt;=$L$1/2,INDIRECT(CONCATENATE("MatchOrdering!B",CHAR(96+C1120-52),($L$1 + 1) - (ROW(E1124)-ROW(C1120)-1) + 3)),""),"")</f>
        <v>24</v>
      </c>
      <c r="F1124" s="60">
        <f t="shared" ca="1" si="192"/>
        <v>0</v>
      </c>
      <c r="G1124" s="61">
        <f t="shared" ca="1" si="191"/>
        <v>4</v>
      </c>
      <c r="H1124" s="49" t="str">
        <f t="shared" ca="1" si="193"/>
        <v>CBJ</v>
      </c>
    </row>
    <row r="1125" spans="2:8" x14ac:dyDescent="0.25">
      <c r="B1125" s="49" t="str">
        <f ca="1">IF(LEN(C1120)&gt;0,   IF(ROW(B1125)-ROW(C1120)-1&lt;=$L$1/2,INDIRECT(CONCATENATE("Teams!F",CELL("contents",INDEX(MatchOrdering!$A$4:$CD$33,ROW(B1125)-ROW(C1120)-1,MATCH(C1120,MatchOrdering!$A$3:$CD$3,0))))),""),"")</f>
        <v>PIT</v>
      </c>
      <c r="C1125" s="53" t="str">
        <f ca="1">IF(LEN(C1120)&gt;0,   IF(LEN(B1125) &gt;0,CONCATENATE(B1125," vs ",D1125),""),"")</f>
        <v>PIT vs CAR</v>
      </c>
      <c r="D1125" s="49" t="str">
        <f ca="1">IF(LEN(C1120)&gt;0,   IF(ROW(D1125)-ROW(C1120)-1&lt;=$L$1/2,INDIRECT(CONCATENATE("Teams!F",E1125)),""),"")</f>
        <v>CAR</v>
      </c>
      <c r="E1125" s="6">
        <f ca="1">IF(LEN(C1120)&gt;0,   IF(ROW(E1125)-ROW(C1120)-1&lt;=$L$1/2,INDIRECT(CONCATENATE("MatchOrdering!B",CHAR(96+C1120-52),($L$1 + 1) - (ROW(E1125)-ROW(C1120)-1) + 3)),""),"")</f>
        <v>23</v>
      </c>
      <c r="F1125" s="60">
        <f t="shared" ca="1" si="192"/>
        <v>6</v>
      </c>
      <c r="G1125" s="61">
        <f t="shared" ca="1" si="191"/>
        <v>2</v>
      </c>
      <c r="H1125" s="49" t="str">
        <f t="shared" ca="1" si="193"/>
        <v>PIT</v>
      </c>
    </row>
    <row r="1126" spans="2:8" x14ac:dyDescent="0.25">
      <c r="B1126" s="49" t="str">
        <f ca="1">IF(LEN(C1120)&gt;0,   IF(ROW(B1126)-ROW(C1120)-1&lt;=$L$1/2,INDIRECT(CONCATENATE("Teams!F",CELL("contents",INDEX(MatchOrdering!$A$4:$CD$33,ROW(B1126)-ROW(C1120)-1,MATCH(C1120,MatchOrdering!$A$3:$CD$3,0))))),""),"")</f>
        <v>WAS</v>
      </c>
      <c r="C1126" s="53" t="str">
        <f ca="1">IF(LEN(C1120)&gt;0,   IF(LEN(B1126) &gt;0,CONCATENATE(B1126," vs ",D1126),""),"")</f>
        <v>WAS vs TOR</v>
      </c>
      <c r="D1126" s="49" t="str">
        <f ca="1">IF(LEN(C1120)&gt;0,   IF(ROW(D1126)-ROW(C1120)-1&lt;=$L$1/2,INDIRECT(CONCATENATE("Teams!F",E1126)),""),"")</f>
        <v>TOR</v>
      </c>
      <c r="E1126" s="6">
        <f ca="1">IF(LEN(C1120)&gt;0,   IF(ROW(E1126)-ROW(C1120)-1&lt;=$L$1/2,INDIRECT(CONCATENATE("MatchOrdering!B",CHAR(96+C1120-52),($L$1 + 1) - (ROW(E1126)-ROW(C1120)-1) + 3)),""),"")</f>
        <v>22</v>
      </c>
      <c r="F1126" s="60">
        <f t="shared" ca="1" si="192"/>
        <v>1</v>
      </c>
      <c r="G1126" s="61">
        <f t="shared" ca="1" si="191"/>
        <v>0</v>
      </c>
      <c r="H1126" s="49" t="str">
        <f t="shared" ca="1" si="193"/>
        <v>WAS</v>
      </c>
    </row>
    <row r="1127" spans="2:8" x14ac:dyDescent="0.25">
      <c r="B1127" s="49" t="str">
        <f ca="1">IF(LEN(C1120)&gt;0,   IF(ROW(B1127)-ROW(C1120)-1&lt;=$L$1/2,INDIRECT(CONCATENATE("Teams!F",CELL("contents",INDEX(MatchOrdering!$A$4:$CD$33,ROW(B1127)-ROW(C1120)-1,MATCH(C1120,MatchOrdering!$A$3:$CD$3,0))))),""),"")</f>
        <v>CGY</v>
      </c>
      <c r="C1127" s="53" t="str">
        <f ca="1">IF(LEN(C1120)&gt;0,   IF(LEN(B1127) &gt;0,CONCATENATE(B1127," vs ",D1127),""),"")</f>
        <v>CGY vs TB</v>
      </c>
      <c r="D1127" s="49" t="str">
        <f ca="1">IF(LEN(C1120)&gt;0,   IF(ROW(D1127)-ROW(C1120)-1&lt;=$L$1/2,INDIRECT(CONCATENATE("Teams!F",E1127)),""),"")</f>
        <v>TB</v>
      </c>
      <c r="E1127" s="6">
        <f ca="1">IF(LEN(C1120)&gt;0,   IF(ROW(E1127)-ROW(C1120)-1&lt;=$L$1/2,INDIRECT(CONCATENATE("MatchOrdering!B",CHAR(96+C1120-52),($L$1 + 1) - (ROW(E1127)-ROW(C1120)-1) + 3)),""),"")</f>
        <v>21</v>
      </c>
      <c r="F1127" s="60">
        <f t="shared" ca="1" si="192"/>
        <v>0</v>
      </c>
      <c r="G1127" s="61">
        <f t="shared" ca="1" si="191"/>
        <v>5</v>
      </c>
      <c r="H1127" s="49" t="str">
        <f t="shared" ca="1" si="193"/>
        <v>TB</v>
      </c>
    </row>
    <row r="1128" spans="2:8" x14ac:dyDescent="0.25">
      <c r="B1128" s="49" t="str">
        <f ca="1">IF(LEN(C1120)&gt;0,   IF(ROW(B1128)-ROW(C1120)-1&lt;=$L$1/2,INDIRECT(CONCATENATE("Teams!F",CELL("contents",INDEX(MatchOrdering!$A$4:$CD$33,ROW(B1128)-ROW(C1120)-1,MATCH(C1120,MatchOrdering!$A$3:$CD$3,0))))),""),"")</f>
        <v>EDM</v>
      </c>
      <c r="C1128" s="53" t="str">
        <f ca="1">IF(LEN(C1120)&gt;0,   IF(LEN(B1128) &gt;0,CONCATENATE(B1128," vs ",D1128),""),"")</f>
        <v>EDM vs OTT</v>
      </c>
      <c r="D1128" s="49" t="str">
        <f ca="1">IF(LEN(C1120)&gt;0,   IF(ROW(D1128)-ROW(C1120)-1&lt;=$L$1/2,INDIRECT(CONCATENATE("Teams!F",E1128)),""),"")</f>
        <v>OTT</v>
      </c>
      <c r="E1128" s="6">
        <f ca="1">IF(LEN(C1120)&gt;0,   IF(ROW(E1128)-ROW(C1120)-1&lt;=$L$1/2,INDIRECT(CONCATENATE("MatchOrdering!B",CHAR(96+C1120-52),($L$1 + 1) - (ROW(E1128)-ROW(C1120)-1) + 3)),""),"")</f>
        <v>20</v>
      </c>
      <c r="F1128" s="60">
        <f t="shared" ca="1" si="192"/>
        <v>4</v>
      </c>
      <c r="G1128" s="61">
        <f t="shared" ca="1" si="191"/>
        <v>4</v>
      </c>
      <c r="H1128" s="49" t="str">
        <f t="shared" ca="1" si="193"/>
        <v>*TIE*</v>
      </c>
    </row>
    <row r="1129" spans="2:8" x14ac:dyDescent="0.25">
      <c r="B1129" s="49" t="str">
        <f ca="1">IF(LEN(C1120)&gt;0,   IF(ROW(B1129)-ROW(C1120)-1&lt;=$L$1/2,INDIRECT(CONCATENATE("Teams!F",CELL("contents",INDEX(MatchOrdering!$A$4:$CD$33,ROW(B1129)-ROW(C1120)-1,MATCH(C1120,MatchOrdering!$A$3:$CD$3,0))))),""),"")</f>
        <v>LAK</v>
      </c>
      <c r="C1129" s="53" t="str">
        <f ca="1">IF(LEN(C1120)&gt;0,   IF(LEN(B1129) &gt;0,CONCATENATE(B1129," vs ",D1129),""),"")</f>
        <v>LAK vs MON</v>
      </c>
      <c r="D1129" s="49" t="str">
        <f ca="1">IF(LEN(C1120)&gt;0,   IF(ROW(D1129)-ROW(C1120)-1&lt;=$L$1/2,INDIRECT(CONCATENATE("Teams!F",E1129)),""),"")</f>
        <v>MON</v>
      </c>
      <c r="E1129" s="6">
        <f ca="1">IF(LEN(C1120)&gt;0,   IF(ROW(E1129)-ROW(C1120)-1&lt;=$L$1/2,INDIRECT(CONCATENATE("MatchOrdering!B",CHAR(96+C1120-52),($L$1 + 1) - (ROW(E1129)-ROW(C1120)-1) + 3)),""),"")</f>
        <v>19</v>
      </c>
      <c r="F1129" s="60">
        <f t="shared" ca="1" si="192"/>
        <v>0</v>
      </c>
      <c r="G1129" s="61">
        <f t="shared" ca="1" si="191"/>
        <v>0</v>
      </c>
      <c r="H1129" s="49" t="str">
        <f t="shared" ca="1" si="193"/>
        <v>*TIE*</v>
      </c>
    </row>
    <row r="1130" spans="2:8" x14ac:dyDescent="0.25">
      <c r="B1130" s="49" t="str">
        <f ca="1">IF(LEN(C1120)&gt;0,   IF(ROW(B1130)-ROW(C1120)-1&lt;=$L$1/2,INDIRECT(CONCATENATE("Teams!F",CELL("contents",INDEX(MatchOrdering!$A$4:$CD$33,ROW(B1130)-ROW(C1120)-1,MATCH(C1120,MatchOrdering!$A$3:$CD$3,0))))),""),"")</f>
        <v>ARI</v>
      </c>
      <c r="C1130" s="53" t="str">
        <f ca="1">IF(LEN(C1120)&gt;0,   IF(LEN(B1130) &gt;0,CONCATENATE(B1130," vs ",D1130),""),"")</f>
        <v>ARI vs FLA</v>
      </c>
      <c r="D1130" s="49" t="str">
        <f ca="1">IF(LEN(C1120)&gt;0,   IF(ROW(D1130)-ROW(C1120)-1&lt;=$L$1/2,INDIRECT(CONCATENATE("Teams!F",E1130)),""),"")</f>
        <v>FLA</v>
      </c>
      <c r="E1130" s="6">
        <f ca="1">IF(LEN(C1120)&gt;0,   IF(ROW(E1130)-ROW(C1120)-1&lt;=$L$1/2,INDIRECT(CONCATENATE("MatchOrdering!B",CHAR(96+C1120-52),($L$1 + 1) - (ROW(E1130)-ROW(C1120)-1) + 3)),""),"")</f>
        <v>18</v>
      </c>
      <c r="F1130" s="60">
        <f t="shared" ca="1" si="192"/>
        <v>4</v>
      </c>
      <c r="G1130" s="61">
        <f t="shared" ca="1" si="191"/>
        <v>6</v>
      </c>
      <c r="H1130" s="49" t="str">
        <f t="shared" ca="1" si="193"/>
        <v>FLA</v>
      </c>
    </row>
    <row r="1131" spans="2:8" x14ac:dyDescent="0.25">
      <c r="B1131" s="49" t="str">
        <f ca="1">IF(LEN(C1120)&gt;0,   IF(ROW(B1131)-ROW(C1120)-1&lt;=$L$1/2,INDIRECT(CONCATENATE("Teams!F",CELL("contents",INDEX(MatchOrdering!$A$4:$CD$33,ROW(B1131)-ROW(C1120)-1,MATCH(C1120,MatchOrdering!$A$3:$CD$3,0))))),""),"")</f>
        <v>SJS</v>
      </c>
      <c r="C1131" s="53" t="str">
        <f ca="1">IF(LEN(C1120)&gt;0,   IF(LEN(B1131) &gt;0,CONCATENATE(B1131," vs ",D1131),""),"")</f>
        <v>SJS vs DET</v>
      </c>
      <c r="D1131" s="49" t="str">
        <f ca="1">IF(LEN(C1120)&gt;0,   IF(ROW(D1131)-ROW(C1120)-1&lt;=$L$1/2,INDIRECT(CONCATENATE("Teams!F",E1131)),""),"")</f>
        <v>DET</v>
      </c>
      <c r="E1131" s="6">
        <f ca="1">IF(LEN(C1120)&gt;0,   IF(ROW(E1131)-ROW(C1120)-1&lt;=$L$1/2,INDIRECT(CONCATENATE("MatchOrdering!B",CHAR(96+C1120-52),($L$1 + 1) - (ROW(E1131)-ROW(C1120)-1) + 3)),""),"")</f>
        <v>17</v>
      </c>
      <c r="F1131" s="60">
        <f t="shared" ca="1" si="192"/>
        <v>2</v>
      </c>
      <c r="G1131" s="61">
        <f t="shared" ca="1" si="191"/>
        <v>1</v>
      </c>
      <c r="H1131" s="49" t="str">
        <f t="shared" ca="1" si="193"/>
        <v>SJS</v>
      </c>
    </row>
    <row r="1132" spans="2:8" x14ac:dyDescent="0.25">
      <c r="B1132" s="49" t="str">
        <f ca="1">IF(LEN(C1120)&gt;0,   IF(ROW(B1132)-ROW(C1120)-1&lt;=$L$1/2,INDIRECT(CONCATENATE("Teams!F",CELL("contents",INDEX(MatchOrdering!$A$4:$CD$33,ROW(B1132)-ROW(C1120)-1,MATCH(C1120,MatchOrdering!$A$3:$CD$3,0))))),""),"")</f>
        <v>VAN</v>
      </c>
      <c r="C1132" s="53" t="str">
        <f ca="1">IF(LEN(C1120)&gt;0,   IF(LEN(B1132) &gt;0,CONCATENATE(B1132," vs ",D1132),""),"")</f>
        <v>VAN vs BUF</v>
      </c>
      <c r="D1132" s="49" t="str">
        <f ca="1">IF(LEN(C1120)&gt;0,   IF(ROW(D1132)-ROW(C1120)-1&lt;=$L$1/2,INDIRECT(CONCATENATE("Teams!F",E1132)),""),"")</f>
        <v>BUF</v>
      </c>
      <c r="E1132" s="6">
        <f ca="1">IF(LEN(C1120)&gt;0,   IF(ROW(E1132)-ROW(C1120)-1&lt;=$L$1/2,INDIRECT(CONCATENATE("MatchOrdering!B",CHAR(96+C1120-52),($L$1 + 1) - (ROW(E1132)-ROW(C1120)-1) + 3)),""),"")</f>
        <v>16</v>
      </c>
      <c r="F1132" s="60">
        <f t="shared" ca="1" si="192"/>
        <v>3</v>
      </c>
      <c r="G1132" s="61">
        <f t="shared" ca="1" si="191"/>
        <v>6</v>
      </c>
      <c r="H1132" s="49" t="str">
        <f t="shared" ca="1" si="193"/>
        <v>BUF</v>
      </c>
    </row>
    <row r="1133" spans="2:8" x14ac:dyDescent="0.25">
      <c r="B1133" s="49" t="str">
        <f ca="1">IF(LEN(C1120)&gt;0,   IF(ROW(B1133)-ROW(C1120)-1&lt;=$L$1/2,INDIRECT(CONCATENATE("Teams!F",CELL("contents",INDEX(MatchOrdering!$A$4:$CD$33,ROW(B1133)-ROW(C1120)-1,MATCH(C1120,MatchOrdering!$A$3:$CD$3,0))))),""),"")</f>
        <v>CHI</v>
      </c>
      <c r="C1133" s="53" t="str">
        <f ca="1">IF(LEN(C1120)&gt;0,   IF(LEN(B1133) &gt;0,CONCATENATE(B1133," vs ",D1133),""),"")</f>
        <v>CHI vs BOS</v>
      </c>
      <c r="D1133" s="49" t="str">
        <f ca="1">IF(LEN(C1120)&gt;0,   IF(ROW(D1133)-ROW(C1120)-1&lt;=$L$1/2,INDIRECT(CONCATENATE("Teams!F",E1133)),""),"")</f>
        <v>BOS</v>
      </c>
      <c r="E1133" s="6">
        <f ca="1">IF(LEN(C1120)&gt;0,   IF(ROW(E1133)-ROW(C1120)-1&lt;=$L$1/2,INDIRECT(CONCATENATE("MatchOrdering!B",CHAR(96+C1120-52),($L$1 + 1) - (ROW(E1133)-ROW(C1120)-1) + 3)),""),"")</f>
        <v>15</v>
      </c>
      <c r="F1133" s="60">
        <f t="shared" ca="1" si="192"/>
        <v>6</v>
      </c>
      <c r="G1133" s="61">
        <f t="shared" ca="1" si="191"/>
        <v>6</v>
      </c>
      <c r="H1133" s="49" t="str">
        <f t="shared" ca="1" si="193"/>
        <v>*TIE*</v>
      </c>
    </row>
    <row r="1134" spans="2:8" x14ac:dyDescent="0.25">
      <c r="B1134" s="49" t="str">
        <f ca="1">IF(LEN(C1120)&gt;0,   IF(ROW(B1134)-ROW(C1120)-1&lt;=$L$1/2,INDIRECT(CONCATENATE("Teams!F",CELL("contents",INDEX(MatchOrdering!$A$4:$CD$33,ROW(B1134)-ROW(C1120)-1,MATCH(C1120,MatchOrdering!$A$3:$CD$3,0))))),""),"")</f>
        <v>COL</v>
      </c>
      <c r="C1134" s="53" t="str">
        <f ca="1">IF(LEN(C1120)&gt;0,   IF(LEN(B1134) &gt;0,CONCATENATE(B1134," vs ",D1134),""),"")</f>
        <v>COL vs WIN</v>
      </c>
      <c r="D1134" s="49" t="str">
        <f ca="1">IF(LEN(C1120)&gt;0,   IF(ROW(D1134)-ROW(C1120)-1&lt;=$L$1/2,INDIRECT(CONCATENATE("Teams!F",E1134)),""),"")</f>
        <v>WIN</v>
      </c>
      <c r="E1134" s="6">
        <f ca="1">IF(LEN(C1120)&gt;0,   IF(ROW(E1134)-ROW(C1120)-1&lt;=$L$1/2,INDIRECT(CONCATENATE("MatchOrdering!B",CHAR(96+C1120-52),($L$1 + 1) - (ROW(E1134)-ROW(C1120)-1) + 3)),""),"")</f>
        <v>14</v>
      </c>
      <c r="F1134" s="60">
        <f t="shared" ca="1" si="192"/>
        <v>5</v>
      </c>
      <c r="G1134" s="61">
        <f t="shared" ca="1" si="191"/>
        <v>4</v>
      </c>
      <c r="H1134" s="49" t="str">
        <f t="shared" ca="1" si="193"/>
        <v>COL</v>
      </c>
    </row>
    <row r="1135" spans="2:8" x14ac:dyDescent="0.25">
      <c r="B1135" s="49" t="str">
        <f ca="1">IF(LEN(C1120)&gt;0,   IF(ROW(B1135)-ROW(C1120)-1&lt;=$L$1/2,INDIRECT(CONCATENATE("Teams!F",CELL("contents",INDEX(MatchOrdering!$A$4:$CD$33,ROW(B1135)-ROW(C1120)-1,MATCH(C1120,MatchOrdering!$A$3:$CD$3,0))))),""),"")</f>
        <v>DAL</v>
      </c>
      <c r="C1135" s="53" t="str">
        <f ca="1">IF(LEN(C1120)&gt;0,   IF(LEN(B1135) &gt;0,CONCATENATE(B1135," vs ",D1135),""),"")</f>
        <v>DAL vs STL</v>
      </c>
      <c r="D1135" s="49" t="str">
        <f ca="1">IF(LEN(C1120)&gt;0,   IF(ROW(D1135)-ROW(C1120)-1&lt;=$L$1/2,INDIRECT(CONCATENATE("Teams!F",E1135)),""),"")</f>
        <v>STL</v>
      </c>
      <c r="E1135" s="6">
        <f ca="1">IF(LEN(C1120)&gt;0,   IF(ROW(E1135)-ROW(C1120)-1&lt;=$L$1/2,INDIRECT(CONCATENATE("MatchOrdering!B",CHAR(96+C1120-52),($L$1 + 1) - (ROW(E1135)-ROW(C1120)-1) + 3)),""),"")</f>
        <v>13</v>
      </c>
      <c r="F1135" s="60">
        <f t="shared" ca="1" si="192"/>
        <v>0</v>
      </c>
      <c r="G1135" s="61">
        <f t="shared" ca="1" si="191"/>
        <v>6</v>
      </c>
      <c r="H1135" s="49" t="str">
        <f t="shared" ca="1" si="193"/>
        <v>STL</v>
      </c>
    </row>
    <row r="1136" spans="2:8" ht="15.75" thickBot="1" x14ac:dyDescent="0.3">
      <c r="B1136" s="49" t="str">
        <f ca="1">IF(LEN(C1120)&gt;0,   IF(ROW(B1136)-ROW(C1120)-1&lt;=$L$1/2,INDIRECT(CONCATENATE("Teams!F",CELL("contents",INDEX(MatchOrdering!$A$4:$CD$33,ROW(B1136)-ROW(C1120)-1,MATCH(C1120,MatchOrdering!$A$3:$CD$3,0))))),""),"")</f>
        <v>MIN</v>
      </c>
      <c r="C1136" s="53" t="str">
        <f ca="1">IF(LEN(C1120)&gt;0,   IF(LEN(B1136) &gt;0,CONCATENATE(B1136," vs ",D1136),""),"")</f>
        <v>MIN vs NAS</v>
      </c>
      <c r="D1136" s="49" t="str">
        <f ca="1">IF(LEN(C1120)&gt;0,   IF(ROW(D1136)-ROW(C1120)-1&lt;=$L$1/2,INDIRECT(CONCATENATE("Teams!F",E1136)),""),"")</f>
        <v>NAS</v>
      </c>
      <c r="E1136" s="6">
        <f ca="1">IF(LEN(C1120)&gt;0,   IF(ROW(E1136)-ROW(C1120)-1&lt;=$L$1/2,INDIRECT(CONCATENATE("MatchOrdering!B",CHAR(96+C1120-52),($L$1 + 1) - (ROW(E1136)-ROW(C1120)-1) + 3)),""),"")</f>
        <v>12</v>
      </c>
      <c r="F1136" s="62">
        <f t="shared" ca="1" si="192"/>
        <v>4</v>
      </c>
      <c r="G1136" s="63">
        <f t="shared" ca="1" si="191"/>
        <v>5</v>
      </c>
      <c r="H1136" s="49" t="str">
        <f t="shared" ca="1" si="193"/>
        <v>NAS</v>
      </c>
    </row>
    <row r="1138" spans="2:8" ht="18.75" x14ac:dyDescent="0.3">
      <c r="C1138" s="51">
        <f>IF(LEN(C1120)&lt;1,"",IF(C1120+1 &lt; $L$2,C1120+1,""))</f>
        <v>64</v>
      </c>
      <c r="D1138" s="50"/>
      <c r="E1138" s="50"/>
      <c r="F1138" s="65" t="str">
        <f>IF(LEN(C1138)&gt;0,"Scores","")</f>
        <v>Scores</v>
      </c>
      <c r="G1138" s="65"/>
      <c r="H1138" s="6"/>
    </row>
    <row r="1139" spans="2:8" ht="16.5" thickBot="1" x14ac:dyDescent="0.3">
      <c r="B1139" s="48" t="str">
        <f>IF(LEN(C1138)&gt;0,"-","")</f>
        <v>-</v>
      </c>
      <c r="C1139" s="52" t="str">
        <f>IF(LEN(C1138)&gt;0,"Away          -          Home","")</f>
        <v>Away          -          Home</v>
      </c>
      <c r="D1139" s="48" t="str">
        <f>IF(LEN(C1138)&gt;0,"-","")</f>
        <v>-</v>
      </c>
      <c r="E1139" s="6" t="str">
        <f>IF(LEN(C1138)&gt;0,"-","")</f>
        <v>-</v>
      </c>
      <c r="F1139" s="48" t="str">
        <f>IF(LEN(F1138)&gt;0,"H","")</f>
        <v>H</v>
      </c>
      <c r="G1139" s="48" t="str">
        <f>IF(LEN(F1138)&gt;0,"A","")</f>
        <v>A</v>
      </c>
      <c r="H1139" s="49" t="s">
        <v>267</v>
      </c>
    </row>
    <row r="1140" spans="2:8" x14ac:dyDescent="0.25">
      <c r="B1140" s="49" t="str">
        <f ca="1">IF(LEN(C1138)&gt;0,   IF(ROW(B1140)-ROW(C1138)-1&lt;=$L$1/2,INDIRECT(CONCATENATE("Teams!F",CELL("contents",INDEX(MatchOrdering!$A$4:$CD$33,ROW(B1140)-ROW(C1138)-1,MATCH(C1138,MatchOrdering!$A$3:$CD$3,0))))),""),"")</f>
        <v>ANA</v>
      </c>
      <c r="C1140" s="53" t="str">
        <f ca="1">IF(LEN(C1138)&gt;0,   IF(LEN(B1140) &gt;0,CONCATENATE(B1140," vs ",D1140),""),"")</f>
        <v>ANA vs NJD</v>
      </c>
      <c r="D1140" s="49" t="str">
        <f ca="1">IF(LEN(C1138)&gt;0,   IF(ROW(D1140)-ROW(C1138)-1&lt;=$L$1/2,INDIRECT(CONCATENATE("Teams!F",E1140)),""),"")</f>
        <v>NJD</v>
      </c>
      <c r="E1140" s="6">
        <f ca="1">IF(LEN(C1138)&gt;0,   IF(ROW(E1140)-ROW(C1138)-1&lt;=$L$1/2,INDIRECT(CONCATENATE("MatchOrdering!B",CHAR(96+C1138-52),($L$1 + 1) - (ROW(E1140)-ROW(C1138)-1) + 3)),""),"")</f>
        <v>25</v>
      </c>
      <c r="F1140" s="58">
        <f ca="1">ROUNDDOWN(RANDBETWEEN(0,6),0)</f>
        <v>4</v>
      </c>
      <c r="G1140" s="59">
        <f t="shared" ref="G1140:G1154" ca="1" si="194">ROUNDDOWN(RANDBETWEEN(0,6),0)</f>
        <v>3</v>
      </c>
      <c r="H1140" s="49" t="str">
        <f ca="1">IF(OR(B1140 = "BYESLOT",D1140 = "BYESLOT"),"BYE", IF(AND(LEN(F1140)&gt;0,LEN(G1140)&gt;0),IF(F1140=G1140,"*TIE*",IF(F1140&gt;G1140,B1140,D1140)),""))</f>
        <v>ANA</v>
      </c>
    </row>
    <row r="1141" spans="2:8" x14ac:dyDescent="0.25">
      <c r="B1141" s="49" t="str">
        <f ca="1">IF(LEN(C1138)&gt;0,   IF(ROW(B1141)-ROW(C1138)-1&lt;=$L$1/2,INDIRECT(CONCATENATE("Teams!F",CELL("contents",INDEX(MatchOrdering!$A$4:$CD$33,ROW(B1141)-ROW(C1138)-1,MATCH(C1138,MatchOrdering!$A$3:$CD$3,0))))),""),"")</f>
        <v>NYI</v>
      </c>
      <c r="C1141" s="53" t="str">
        <f ca="1">IF(LEN(C1138)&gt;0,   IF(LEN(B1141) &gt;0,CONCATENATE(B1141," vs ",D1141),""),"")</f>
        <v>NYI vs CBJ</v>
      </c>
      <c r="D1141" s="49" t="str">
        <f ca="1">IF(LEN(C1138)&gt;0,   IF(ROW(D1141)-ROW(C1138)-1&lt;=$L$1/2,INDIRECT(CONCATENATE("Teams!F",E1141)),""),"")</f>
        <v>CBJ</v>
      </c>
      <c r="E1141" s="6">
        <f ca="1">IF(LEN(C1138)&gt;0,   IF(ROW(E1141)-ROW(C1138)-1&lt;=$L$1/2,INDIRECT(CONCATENATE("MatchOrdering!B",CHAR(96+C1138-52),($L$1 + 1) - (ROW(E1141)-ROW(C1138)-1) + 3)),""),"")</f>
        <v>24</v>
      </c>
      <c r="F1141" s="60">
        <f t="shared" ref="F1141:F1154" ca="1" si="195">ROUNDDOWN(RANDBETWEEN(0,6),0)</f>
        <v>0</v>
      </c>
      <c r="G1141" s="61">
        <f t="shared" ca="1" si="194"/>
        <v>6</v>
      </c>
      <c r="H1141" s="49" t="str">
        <f t="shared" ref="H1141:H1154" ca="1" si="196">IF(OR(B1141 = "BYESLOT",D1141 = "BYESLOT"),"BYE", IF(AND(LEN(F1141)&gt;0,LEN(G1141)&gt;0),IF(F1141=G1141,"*TIE*",IF(F1141&gt;G1141,B1141,D1141)),""))</f>
        <v>CBJ</v>
      </c>
    </row>
    <row r="1142" spans="2:8" x14ac:dyDescent="0.25">
      <c r="B1142" s="49" t="str">
        <f ca="1">IF(LEN(C1138)&gt;0,   IF(ROW(B1142)-ROW(C1138)-1&lt;=$L$1/2,INDIRECT(CONCATENATE("Teams!F",CELL("contents",INDEX(MatchOrdering!$A$4:$CD$33,ROW(B1142)-ROW(C1138)-1,MATCH(C1138,MatchOrdering!$A$3:$CD$3,0))))),""),"")</f>
        <v>NYR</v>
      </c>
      <c r="C1142" s="53" t="str">
        <f ca="1">IF(LEN(C1138)&gt;0,   IF(LEN(B1142) &gt;0,CONCATENATE(B1142," vs ",D1142),""),"")</f>
        <v>NYR vs CAR</v>
      </c>
      <c r="D1142" s="49" t="str">
        <f ca="1">IF(LEN(C1138)&gt;0,   IF(ROW(D1142)-ROW(C1138)-1&lt;=$L$1/2,INDIRECT(CONCATENATE("Teams!F",E1142)),""),"")</f>
        <v>CAR</v>
      </c>
      <c r="E1142" s="6">
        <f ca="1">IF(LEN(C1138)&gt;0,   IF(ROW(E1142)-ROW(C1138)-1&lt;=$L$1/2,INDIRECT(CONCATENATE("MatchOrdering!B",CHAR(96+C1138-52),($L$1 + 1) - (ROW(E1142)-ROW(C1138)-1) + 3)),""),"")</f>
        <v>23</v>
      </c>
      <c r="F1142" s="60">
        <f t="shared" ca="1" si="195"/>
        <v>1</v>
      </c>
      <c r="G1142" s="61">
        <f t="shared" ca="1" si="194"/>
        <v>0</v>
      </c>
      <c r="H1142" s="49" t="str">
        <f t="shared" ca="1" si="196"/>
        <v>NYR</v>
      </c>
    </row>
    <row r="1143" spans="2:8" x14ac:dyDescent="0.25">
      <c r="B1143" s="49" t="str">
        <f ca="1">IF(LEN(C1138)&gt;0,   IF(ROW(B1143)-ROW(C1138)-1&lt;=$L$1/2,INDIRECT(CONCATENATE("Teams!F",CELL("contents",INDEX(MatchOrdering!$A$4:$CD$33,ROW(B1143)-ROW(C1138)-1,MATCH(C1138,MatchOrdering!$A$3:$CD$3,0))))),""),"")</f>
        <v>PHI</v>
      </c>
      <c r="C1143" s="53" t="str">
        <f ca="1">IF(LEN(C1138)&gt;0,   IF(LEN(B1143) &gt;0,CONCATENATE(B1143," vs ",D1143),""),"")</f>
        <v>PHI vs TOR</v>
      </c>
      <c r="D1143" s="49" t="str">
        <f ca="1">IF(LEN(C1138)&gt;0,   IF(ROW(D1143)-ROW(C1138)-1&lt;=$L$1/2,INDIRECT(CONCATENATE("Teams!F",E1143)),""),"")</f>
        <v>TOR</v>
      </c>
      <c r="E1143" s="6">
        <f ca="1">IF(LEN(C1138)&gt;0,   IF(ROW(E1143)-ROW(C1138)-1&lt;=$L$1/2,INDIRECT(CONCATENATE("MatchOrdering!B",CHAR(96+C1138-52),($L$1 + 1) - (ROW(E1143)-ROW(C1138)-1) + 3)),""),"")</f>
        <v>22</v>
      </c>
      <c r="F1143" s="60">
        <f t="shared" ca="1" si="195"/>
        <v>6</v>
      </c>
      <c r="G1143" s="61">
        <f t="shared" ca="1" si="194"/>
        <v>0</v>
      </c>
      <c r="H1143" s="49" t="str">
        <f t="shared" ca="1" si="196"/>
        <v>PHI</v>
      </c>
    </row>
    <row r="1144" spans="2:8" x14ac:dyDescent="0.25">
      <c r="B1144" s="49" t="str">
        <f ca="1">IF(LEN(C1138)&gt;0,   IF(ROW(B1144)-ROW(C1138)-1&lt;=$L$1/2,INDIRECT(CONCATENATE("Teams!F",CELL("contents",INDEX(MatchOrdering!$A$4:$CD$33,ROW(B1144)-ROW(C1138)-1,MATCH(C1138,MatchOrdering!$A$3:$CD$3,0))))),""),"")</f>
        <v>PIT</v>
      </c>
      <c r="C1144" s="53" t="str">
        <f ca="1">IF(LEN(C1138)&gt;0,   IF(LEN(B1144) &gt;0,CONCATENATE(B1144," vs ",D1144),""),"")</f>
        <v>PIT vs TB</v>
      </c>
      <c r="D1144" s="49" t="str">
        <f ca="1">IF(LEN(C1138)&gt;0,   IF(ROW(D1144)-ROW(C1138)-1&lt;=$L$1/2,INDIRECT(CONCATENATE("Teams!F",E1144)),""),"")</f>
        <v>TB</v>
      </c>
      <c r="E1144" s="6">
        <f ca="1">IF(LEN(C1138)&gt;0,   IF(ROW(E1144)-ROW(C1138)-1&lt;=$L$1/2,INDIRECT(CONCATENATE("MatchOrdering!B",CHAR(96+C1138-52),($L$1 + 1) - (ROW(E1144)-ROW(C1138)-1) + 3)),""),"")</f>
        <v>21</v>
      </c>
      <c r="F1144" s="60">
        <f t="shared" ca="1" si="195"/>
        <v>4</v>
      </c>
      <c r="G1144" s="61">
        <f t="shared" ca="1" si="194"/>
        <v>1</v>
      </c>
      <c r="H1144" s="49" t="str">
        <f t="shared" ca="1" si="196"/>
        <v>PIT</v>
      </c>
    </row>
    <row r="1145" spans="2:8" x14ac:dyDescent="0.25">
      <c r="B1145" s="49" t="str">
        <f ca="1">IF(LEN(C1138)&gt;0,   IF(ROW(B1145)-ROW(C1138)-1&lt;=$L$1/2,INDIRECT(CONCATENATE("Teams!F",CELL("contents",INDEX(MatchOrdering!$A$4:$CD$33,ROW(B1145)-ROW(C1138)-1,MATCH(C1138,MatchOrdering!$A$3:$CD$3,0))))),""),"")</f>
        <v>WAS</v>
      </c>
      <c r="C1145" s="53" t="str">
        <f ca="1">IF(LEN(C1138)&gt;0,   IF(LEN(B1145) &gt;0,CONCATENATE(B1145," vs ",D1145),""),"")</f>
        <v>WAS vs OTT</v>
      </c>
      <c r="D1145" s="49" t="str">
        <f ca="1">IF(LEN(C1138)&gt;0,   IF(ROW(D1145)-ROW(C1138)-1&lt;=$L$1/2,INDIRECT(CONCATENATE("Teams!F",E1145)),""),"")</f>
        <v>OTT</v>
      </c>
      <c r="E1145" s="6">
        <f ca="1">IF(LEN(C1138)&gt;0,   IF(ROW(E1145)-ROW(C1138)-1&lt;=$L$1/2,INDIRECT(CONCATENATE("MatchOrdering!B",CHAR(96+C1138-52),($L$1 + 1) - (ROW(E1145)-ROW(C1138)-1) + 3)),""),"")</f>
        <v>20</v>
      </c>
      <c r="F1145" s="60">
        <f t="shared" ca="1" si="195"/>
        <v>3</v>
      </c>
      <c r="G1145" s="61">
        <f t="shared" ca="1" si="194"/>
        <v>0</v>
      </c>
      <c r="H1145" s="49" t="str">
        <f t="shared" ca="1" si="196"/>
        <v>WAS</v>
      </c>
    </row>
    <row r="1146" spans="2:8" x14ac:dyDescent="0.25">
      <c r="B1146" s="49" t="str">
        <f ca="1">IF(LEN(C1138)&gt;0,   IF(ROW(B1146)-ROW(C1138)-1&lt;=$L$1/2,INDIRECT(CONCATENATE("Teams!F",CELL("contents",INDEX(MatchOrdering!$A$4:$CD$33,ROW(B1146)-ROW(C1138)-1,MATCH(C1138,MatchOrdering!$A$3:$CD$3,0))))),""),"")</f>
        <v>CGY</v>
      </c>
      <c r="C1146" s="53" t="str">
        <f ca="1">IF(LEN(C1138)&gt;0,   IF(LEN(B1146) &gt;0,CONCATENATE(B1146," vs ",D1146),""),"")</f>
        <v>CGY vs MON</v>
      </c>
      <c r="D1146" s="49" t="str">
        <f ca="1">IF(LEN(C1138)&gt;0,   IF(ROW(D1146)-ROW(C1138)-1&lt;=$L$1/2,INDIRECT(CONCATENATE("Teams!F",E1146)),""),"")</f>
        <v>MON</v>
      </c>
      <c r="E1146" s="6">
        <f ca="1">IF(LEN(C1138)&gt;0,   IF(ROW(E1146)-ROW(C1138)-1&lt;=$L$1/2,INDIRECT(CONCATENATE("MatchOrdering!B",CHAR(96+C1138-52),($L$1 + 1) - (ROW(E1146)-ROW(C1138)-1) + 3)),""),"")</f>
        <v>19</v>
      </c>
      <c r="F1146" s="60">
        <f t="shared" ca="1" si="195"/>
        <v>3</v>
      </c>
      <c r="G1146" s="61">
        <f t="shared" ca="1" si="194"/>
        <v>5</v>
      </c>
      <c r="H1146" s="49" t="str">
        <f t="shared" ca="1" si="196"/>
        <v>MON</v>
      </c>
    </row>
    <row r="1147" spans="2:8" x14ac:dyDescent="0.25">
      <c r="B1147" s="49" t="str">
        <f ca="1">IF(LEN(C1138)&gt;0,   IF(ROW(B1147)-ROW(C1138)-1&lt;=$L$1/2,INDIRECT(CONCATENATE("Teams!F",CELL("contents",INDEX(MatchOrdering!$A$4:$CD$33,ROW(B1147)-ROW(C1138)-1,MATCH(C1138,MatchOrdering!$A$3:$CD$3,0))))),""),"")</f>
        <v>EDM</v>
      </c>
      <c r="C1147" s="53" t="str">
        <f ca="1">IF(LEN(C1138)&gt;0,   IF(LEN(B1147) &gt;0,CONCATENATE(B1147," vs ",D1147),""),"")</f>
        <v>EDM vs FLA</v>
      </c>
      <c r="D1147" s="49" t="str">
        <f ca="1">IF(LEN(C1138)&gt;0,   IF(ROW(D1147)-ROW(C1138)-1&lt;=$L$1/2,INDIRECT(CONCATENATE("Teams!F",E1147)),""),"")</f>
        <v>FLA</v>
      </c>
      <c r="E1147" s="6">
        <f ca="1">IF(LEN(C1138)&gt;0,   IF(ROW(E1147)-ROW(C1138)-1&lt;=$L$1/2,INDIRECT(CONCATENATE("MatchOrdering!B",CHAR(96+C1138-52),($L$1 + 1) - (ROW(E1147)-ROW(C1138)-1) + 3)),""),"")</f>
        <v>18</v>
      </c>
      <c r="F1147" s="60">
        <f t="shared" ca="1" si="195"/>
        <v>3</v>
      </c>
      <c r="G1147" s="61">
        <f t="shared" ca="1" si="194"/>
        <v>3</v>
      </c>
      <c r="H1147" s="49" t="str">
        <f t="shared" ca="1" si="196"/>
        <v>*TIE*</v>
      </c>
    </row>
    <row r="1148" spans="2:8" x14ac:dyDescent="0.25">
      <c r="B1148" s="49" t="str">
        <f ca="1">IF(LEN(C1138)&gt;0,   IF(ROW(B1148)-ROW(C1138)-1&lt;=$L$1/2,INDIRECT(CONCATENATE("Teams!F",CELL("contents",INDEX(MatchOrdering!$A$4:$CD$33,ROW(B1148)-ROW(C1138)-1,MATCH(C1138,MatchOrdering!$A$3:$CD$3,0))))),""),"")</f>
        <v>LAK</v>
      </c>
      <c r="C1148" s="53" t="str">
        <f ca="1">IF(LEN(C1138)&gt;0,   IF(LEN(B1148) &gt;0,CONCATENATE(B1148," vs ",D1148),""),"")</f>
        <v>LAK vs DET</v>
      </c>
      <c r="D1148" s="49" t="str">
        <f ca="1">IF(LEN(C1138)&gt;0,   IF(ROW(D1148)-ROW(C1138)-1&lt;=$L$1/2,INDIRECT(CONCATENATE("Teams!F",E1148)),""),"")</f>
        <v>DET</v>
      </c>
      <c r="E1148" s="6">
        <f ca="1">IF(LEN(C1138)&gt;0,   IF(ROW(E1148)-ROW(C1138)-1&lt;=$L$1/2,INDIRECT(CONCATENATE("MatchOrdering!B",CHAR(96+C1138-52),($L$1 + 1) - (ROW(E1148)-ROW(C1138)-1) + 3)),""),"")</f>
        <v>17</v>
      </c>
      <c r="F1148" s="60">
        <f t="shared" ca="1" si="195"/>
        <v>3</v>
      </c>
      <c r="G1148" s="61">
        <f t="shared" ca="1" si="194"/>
        <v>6</v>
      </c>
      <c r="H1148" s="49" t="str">
        <f t="shared" ca="1" si="196"/>
        <v>DET</v>
      </c>
    </row>
    <row r="1149" spans="2:8" x14ac:dyDescent="0.25">
      <c r="B1149" s="49" t="str">
        <f ca="1">IF(LEN(C1138)&gt;0,   IF(ROW(B1149)-ROW(C1138)-1&lt;=$L$1/2,INDIRECT(CONCATENATE("Teams!F",CELL("contents",INDEX(MatchOrdering!$A$4:$CD$33,ROW(B1149)-ROW(C1138)-1,MATCH(C1138,MatchOrdering!$A$3:$CD$3,0))))),""),"")</f>
        <v>ARI</v>
      </c>
      <c r="C1149" s="53" t="str">
        <f ca="1">IF(LEN(C1138)&gt;0,   IF(LEN(B1149) &gt;0,CONCATENATE(B1149," vs ",D1149),""),"")</f>
        <v>ARI vs BUF</v>
      </c>
      <c r="D1149" s="49" t="str">
        <f ca="1">IF(LEN(C1138)&gt;0,   IF(ROW(D1149)-ROW(C1138)-1&lt;=$L$1/2,INDIRECT(CONCATENATE("Teams!F",E1149)),""),"")</f>
        <v>BUF</v>
      </c>
      <c r="E1149" s="6">
        <f ca="1">IF(LEN(C1138)&gt;0,   IF(ROW(E1149)-ROW(C1138)-1&lt;=$L$1/2,INDIRECT(CONCATENATE("MatchOrdering!B",CHAR(96+C1138-52),($L$1 + 1) - (ROW(E1149)-ROW(C1138)-1) + 3)),""),"")</f>
        <v>16</v>
      </c>
      <c r="F1149" s="60">
        <f t="shared" ca="1" si="195"/>
        <v>2</v>
      </c>
      <c r="G1149" s="61">
        <f t="shared" ca="1" si="194"/>
        <v>2</v>
      </c>
      <c r="H1149" s="49" t="str">
        <f t="shared" ca="1" si="196"/>
        <v>*TIE*</v>
      </c>
    </row>
    <row r="1150" spans="2:8" x14ac:dyDescent="0.25">
      <c r="B1150" s="49" t="str">
        <f ca="1">IF(LEN(C1138)&gt;0,   IF(ROW(B1150)-ROW(C1138)-1&lt;=$L$1/2,INDIRECT(CONCATENATE("Teams!F",CELL("contents",INDEX(MatchOrdering!$A$4:$CD$33,ROW(B1150)-ROW(C1138)-1,MATCH(C1138,MatchOrdering!$A$3:$CD$3,0))))),""),"")</f>
        <v>SJS</v>
      </c>
      <c r="C1150" s="53" t="str">
        <f ca="1">IF(LEN(C1138)&gt;0,   IF(LEN(B1150) &gt;0,CONCATENATE(B1150," vs ",D1150),""),"")</f>
        <v>SJS vs BOS</v>
      </c>
      <c r="D1150" s="49" t="str">
        <f ca="1">IF(LEN(C1138)&gt;0,   IF(ROW(D1150)-ROW(C1138)-1&lt;=$L$1/2,INDIRECT(CONCATENATE("Teams!F",E1150)),""),"")</f>
        <v>BOS</v>
      </c>
      <c r="E1150" s="6">
        <f ca="1">IF(LEN(C1138)&gt;0,   IF(ROW(E1150)-ROW(C1138)-1&lt;=$L$1/2,INDIRECT(CONCATENATE("MatchOrdering!B",CHAR(96+C1138-52),($L$1 + 1) - (ROW(E1150)-ROW(C1138)-1) + 3)),""),"")</f>
        <v>15</v>
      </c>
      <c r="F1150" s="60">
        <f t="shared" ca="1" si="195"/>
        <v>2</v>
      </c>
      <c r="G1150" s="61">
        <f t="shared" ca="1" si="194"/>
        <v>5</v>
      </c>
      <c r="H1150" s="49" t="str">
        <f t="shared" ca="1" si="196"/>
        <v>BOS</v>
      </c>
    </row>
    <row r="1151" spans="2:8" x14ac:dyDescent="0.25">
      <c r="B1151" s="49" t="str">
        <f ca="1">IF(LEN(C1138)&gt;0,   IF(ROW(B1151)-ROW(C1138)-1&lt;=$L$1/2,INDIRECT(CONCATENATE("Teams!F",CELL("contents",INDEX(MatchOrdering!$A$4:$CD$33,ROW(B1151)-ROW(C1138)-1,MATCH(C1138,MatchOrdering!$A$3:$CD$3,0))))),""),"")</f>
        <v>VAN</v>
      </c>
      <c r="C1151" s="53" t="str">
        <f ca="1">IF(LEN(C1138)&gt;0,   IF(LEN(B1151) &gt;0,CONCATENATE(B1151," vs ",D1151),""),"")</f>
        <v>VAN vs WIN</v>
      </c>
      <c r="D1151" s="49" t="str">
        <f ca="1">IF(LEN(C1138)&gt;0,   IF(ROW(D1151)-ROW(C1138)-1&lt;=$L$1/2,INDIRECT(CONCATENATE("Teams!F",E1151)),""),"")</f>
        <v>WIN</v>
      </c>
      <c r="E1151" s="6">
        <f ca="1">IF(LEN(C1138)&gt;0,   IF(ROW(E1151)-ROW(C1138)-1&lt;=$L$1/2,INDIRECT(CONCATENATE("MatchOrdering!B",CHAR(96+C1138-52),($L$1 + 1) - (ROW(E1151)-ROW(C1138)-1) + 3)),""),"")</f>
        <v>14</v>
      </c>
      <c r="F1151" s="60">
        <f t="shared" ca="1" si="195"/>
        <v>6</v>
      </c>
      <c r="G1151" s="61">
        <f t="shared" ca="1" si="194"/>
        <v>5</v>
      </c>
      <c r="H1151" s="49" t="str">
        <f t="shared" ca="1" si="196"/>
        <v>VAN</v>
      </c>
    </row>
    <row r="1152" spans="2:8" x14ac:dyDescent="0.25">
      <c r="B1152" s="49" t="str">
        <f ca="1">IF(LEN(C1138)&gt;0,   IF(ROW(B1152)-ROW(C1138)-1&lt;=$L$1/2,INDIRECT(CONCATENATE("Teams!F",CELL("contents",INDEX(MatchOrdering!$A$4:$CD$33,ROW(B1152)-ROW(C1138)-1,MATCH(C1138,MatchOrdering!$A$3:$CD$3,0))))),""),"")</f>
        <v>CHI</v>
      </c>
      <c r="C1152" s="53" t="str">
        <f ca="1">IF(LEN(C1138)&gt;0,   IF(LEN(B1152) &gt;0,CONCATENATE(B1152," vs ",D1152),""),"")</f>
        <v>CHI vs STL</v>
      </c>
      <c r="D1152" s="49" t="str">
        <f ca="1">IF(LEN(C1138)&gt;0,   IF(ROW(D1152)-ROW(C1138)-1&lt;=$L$1/2,INDIRECT(CONCATENATE("Teams!F",E1152)),""),"")</f>
        <v>STL</v>
      </c>
      <c r="E1152" s="6">
        <f ca="1">IF(LEN(C1138)&gt;0,   IF(ROW(E1152)-ROW(C1138)-1&lt;=$L$1/2,INDIRECT(CONCATENATE("MatchOrdering!B",CHAR(96+C1138-52),($L$1 + 1) - (ROW(E1152)-ROW(C1138)-1) + 3)),""),"")</f>
        <v>13</v>
      </c>
      <c r="F1152" s="60">
        <f t="shared" ca="1" si="195"/>
        <v>6</v>
      </c>
      <c r="G1152" s="61">
        <f t="shared" ca="1" si="194"/>
        <v>6</v>
      </c>
      <c r="H1152" s="49" t="str">
        <f t="shared" ca="1" si="196"/>
        <v>*TIE*</v>
      </c>
    </row>
    <row r="1153" spans="2:8" x14ac:dyDescent="0.25">
      <c r="B1153" s="49" t="str">
        <f ca="1">IF(LEN(C1138)&gt;0,   IF(ROW(B1153)-ROW(C1138)-1&lt;=$L$1/2,INDIRECT(CONCATENATE("Teams!F",CELL("contents",INDEX(MatchOrdering!$A$4:$CD$33,ROW(B1153)-ROW(C1138)-1,MATCH(C1138,MatchOrdering!$A$3:$CD$3,0))))),""),"")</f>
        <v>COL</v>
      </c>
      <c r="C1153" s="53" t="str">
        <f ca="1">IF(LEN(C1138)&gt;0,   IF(LEN(B1153) &gt;0,CONCATENATE(B1153," vs ",D1153),""),"")</f>
        <v>COL vs NAS</v>
      </c>
      <c r="D1153" s="49" t="str">
        <f ca="1">IF(LEN(C1138)&gt;0,   IF(ROW(D1153)-ROW(C1138)-1&lt;=$L$1/2,INDIRECT(CONCATENATE("Teams!F",E1153)),""),"")</f>
        <v>NAS</v>
      </c>
      <c r="E1153" s="6">
        <f ca="1">IF(LEN(C1138)&gt;0,   IF(ROW(E1153)-ROW(C1138)-1&lt;=$L$1/2,INDIRECT(CONCATENATE("MatchOrdering!B",CHAR(96+C1138-52),($L$1 + 1) - (ROW(E1153)-ROW(C1138)-1) + 3)),""),"")</f>
        <v>12</v>
      </c>
      <c r="F1153" s="60">
        <f t="shared" ca="1" si="195"/>
        <v>1</v>
      </c>
      <c r="G1153" s="61">
        <f t="shared" ca="1" si="194"/>
        <v>4</v>
      </c>
      <c r="H1153" s="49" t="str">
        <f t="shared" ca="1" si="196"/>
        <v>NAS</v>
      </c>
    </row>
    <row r="1154" spans="2:8" ht="15.75" thickBot="1" x14ac:dyDescent="0.3">
      <c r="B1154" s="49" t="str">
        <f ca="1">IF(LEN(C1138)&gt;0,   IF(ROW(B1154)-ROW(C1138)-1&lt;=$L$1/2,INDIRECT(CONCATENATE("Teams!F",CELL("contents",INDEX(MatchOrdering!$A$4:$CD$33,ROW(B1154)-ROW(C1138)-1,MATCH(C1138,MatchOrdering!$A$3:$CD$3,0))))),""),"")</f>
        <v>DAL</v>
      </c>
      <c r="C1154" s="53" t="str">
        <f ca="1">IF(LEN(C1138)&gt;0,   IF(LEN(B1154) &gt;0,CONCATENATE(B1154," vs ",D1154),""),"")</f>
        <v>DAL vs MIN</v>
      </c>
      <c r="D1154" s="49" t="str">
        <f ca="1">IF(LEN(C1138)&gt;0,   IF(ROW(D1154)-ROW(C1138)-1&lt;=$L$1/2,INDIRECT(CONCATENATE("Teams!F",E1154)),""),"")</f>
        <v>MIN</v>
      </c>
      <c r="E1154" s="6">
        <f ca="1">IF(LEN(C1138)&gt;0,   IF(ROW(E1154)-ROW(C1138)-1&lt;=$L$1/2,INDIRECT(CONCATENATE("MatchOrdering!B",CHAR(96+C1138-52),($L$1 + 1) - (ROW(E1154)-ROW(C1138)-1) + 3)),""),"")</f>
        <v>11</v>
      </c>
      <c r="F1154" s="62">
        <f t="shared" ca="1" si="195"/>
        <v>1</v>
      </c>
      <c r="G1154" s="63">
        <f t="shared" ca="1" si="194"/>
        <v>4</v>
      </c>
      <c r="H1154" s="49" t="str">
        <f t="shared" ca="1" si="196"/>
        <v>MIN</v>
      </c>
    </row>
    <row r="1156" spans="2:8" ht="18.75" x14ac:dyDescent="0.3">
      <c r="C1156" s="51">
        <f>IF(LEN(C1138)&lt;1,"",IF(C1138+1 &lt; $L$2,C1138+1,""))</f>
        <v>65</v>
      </c>
      <c r="D1156" s="50"/>
      <c r="E1156" s="50"/>
      <c r="F1156" s="65" t="str">
        <f>IF(LEN(C1156)&gt;0,"Scores","")</f>
        <v>Scores</v>
      </c>
      <c r="G1156" s="65"/>
      <c r="H1156" s="6"/>
    </row>
    <row r="1157" spans="2:8" ht="16.5" thickBot="1" x14ac:dyDescent="0.3">
      <c r="B1157" s="48" t="str">
        <f>IF(LEN(C1156)&gt;0,"-","")</f>
        <v>-</v>
      </c>
      <c r="C1157" s="52" t="str">
        <f>IF(LEN(C1156)&gt;0,"Away          -          Home","")</f>
        <v>Away          -          Home</v>
      </c>
      <c r="D1157" s="48" t="str">
        <f>IF(LEN(C1156)&gt;0,"-","")</f>
        <v>-</v>
      </c>
      <c r="E1157" s="6" t="str">
        <f>IF(LEN(C1156)&gt;0,"-","")</f>
        <v>-</v>
      </c>
      <c r="F1157" s="48" t="str">
        <f>IF(LEN(F1156)&gt;0,"H","")</f>
        <v>H</v>
      </c>
      <c r="G1157" s="48" t="str">
        <f>IF(LEN(F1156)&gt;0,"A","")</f>
        <v>A</v>
      </c>
      <c r="H1157" s="49" t="s">
        <v>267</v>
      </c>
    </row>
    <row r="1158" spans="2:8" x14ac:dyDescent="0.25">
      <c r="B1158" s="49" t="str">
        <f ca="1">IF(LEN(C1156)&gt;0,   IF(ROW(B1158)-ROW(C1156)-1&lt;=$L$1/2,INDIRECT(CONCATENATE("Teams!F",CELL("contents",INDEX(MatchOrdering!$A$4:$CD$33,ROW(B1158)-ROW(C1156)-1,MATCH(C1156,MatchOrdering!$A$3:$CD$3,0))))),""),"")</f>
        <v>ANA</v>
      </c>
      <c r="C1158" s="53" t="str">
        <f ca="1">IF(LEN(C1156)&gt;0,   IF(LEN(B1158) &gt;0,CONCATENATE(B1158," vs ",D1158),""),"")</f>
        <v>ANA vs CBJ</v>
      </c>
      <c r="D1158" s="49" t="str">
        <f ca="1">IF(LEN(C1156)&gt;0,   IF(ROW(D1158)-ROW(C1156)-1&lt;=$L$1/2,INDIRECT(CONCATENATE("Teams!F",E1158)),""),"")</f>
        <v>CBJ</v>
      </c>
      <c r="E1158" s="6">
        <f ca="1">IF(LEN(C1156)&gt;0,   IF(ROW(E1158)-ROW(C1156)-1&lt;=$L$1/2,INDIRECT(CONCATENATE("MatchOrdering!B",CHAR(96+C1156-52),($L$1 + 1) - (ROW(E1158)-ROW(C1156)-1) + 3)),""),"")</f>
        <v>24</v>
      </c>
      <c r="F1158" s="58">
        <f ca="1">ROUNDDOWN(RANDBETWEEN(0,6),0)</f>
        <v>5</v>
      </c>
      <c r="G1158" s="59">
        <f t="shared" ref="G1158:G1172" ca="1" si="197">ROUNDDOWN(RANDBETWEEN(0,6),0)</f>
        <v>2</v>
      </c>
      <c r="H1158" s="49" t="str">
        <f ca="1">IF(OR(B1158 = "BYESLOT",D1158 = "BYESLOT"),"BYE", IF(AND(LEN(F1158)&gt;0,LEN(G1158)&gt;0),IF(F1158=G1158,"*TIE*",IF(F1158&gt;G1158,B1158,D1158)),""))</f>
        <v>ANA</v>
      </c>
    </row>
    <row r="1159" spans="2:8" x14ac:dyDescent="0.25">
      <c r="B1159" s="49" t="str">
        <f ca="1">IF(LEN(C1156)&gt;0,   IF(ROW(B1159)-ROW(C1156)-1&lt;=$L$1/2,INDIRECT(CONCATENATE("Teams!F",CELL("contents",INDEX(MatchOrdering!$A$4:$CD$33,ROW(B1159)-ROW(C1156)-1,MATCH(C1156,MatchOrdering!$A$3:$CD$3,0))))),""),"")</f>
        <v>NJD</v>
      </c>
      <c r="C1159" s="53" t="str">
        <f ca="1">IF(LEN(C1156)&gt;0,   IF(LEN(B1159) &gt;0,CONCATENATE(B1159," vs ",D1159),""),"")</f>
        <v>NJD vs CAR</v>
      </c>
      <c r="D1159" s="49" t="str">
        <f ca="1">IF(LEN(C1156)&gt;0,   IF(ROW(D1159)-ROW(C1156)-1&lt;=$L$1/2,INDIRECT(CONCATENATE("Teams!F",E1159)),""),"")</f>
        <v>CAR</v>
      </c>
      <c r="E1159" s="6">
        <f ca="1">IF(LEN(C1156)&gt;0,   IF(ROW(E1159)-ROW(C1156)-1&lt;=$L$1/2,INDIRECT(CONCATENATE("MatchOrdering!B",CHAR(96+C1156-52),($L$1 + 1) - (ROW(E1159)-ROW(C1156)-1) + 3)),""),"")</f>
        <v>23</v>
      </c>
      <c r="F1159" s="60">
        <f t="shared" ref="F1159:F1172" ca="1" si="198">ROUNDDOWN(RANDBETWEEN(0,6),0)</f>
        <v>0</v>
      </c>
      <c r="G1159" s="61">
        <f t="shared" ca="1" si="197"/>
        <v>1</v>
      </c>
      <c r="H1159" s="49" t="str">
        <f t="shared" ref="H1159:H1172" ca="1" si="199">IF(OR(B1159 = "BYESLOT",D1159 = "BYESLOT"),"BYE", IF(AND(LEN(F1159)&gt;0,LEN(G1159)&gt;0),IF(F1159=G1159,"*TIE*",IF(F1159&gt;G1159,B1159,D1159)),""))</f>
        <v>CAR</v>
      </c>
    </row>
    <row r="1160" spans="2:8" x14ac:dyDescent="0.25">
      <c r="B1160" s="49" t="str">
        <f ca="1">IF(LEN(C1156)&gt;0,   IF(ROW(B1160)-ROW(C1156)-1&lt;=$L$1/2,INDIRECT(CONCATENATE("Teams!F",CELL("contents",INDEX(MatchOrdering!$A$4:$CD$33,ROW(B1160)-ROW(C1156)-1,MATCH(C1156,MatchOrdering!$A$3:$CD$3,0))))),""),"")</f>
        <v>NYI</v>
      </c>
      <c r="C1160" s="53" t="str">
        <f ca="1">IF(LEN(C1156)&gt;0,   IF(LEN(B1160) &gt;0,CONCATENATE(B1160," vs ",D1160),""),"")</f>
        <v>NYI vs TOR</v>
      </c>
      <c r="D1160" s="49" t="str">
        <f ca="1">IF(LEN(C1156)&gt;0,   IF(ROW(D1160)-ROW(C1156)-1&lt;=$L$1/2,INDIRECT(CONCATENATE("Teams!F",E1160)),""),"")</f>
        <v>TOR</v>
      </c>
      <c r="E1160" s="6">
        <f ca="1">IF(LEN(C1156)&gt;0,   IF(ROW(E1160)-ROW(C1156)-1&lt;=$L$1/2,INDIRECT(CONCATENATE("MatchOrdering!B",CHAR(96+C1156-52),($L$1 + 1) - (ROW(E1160)-ROW(C1156)-1) + 3)),""),"")</f>
        <v>22</v>
      </c>
      <c r="F1160" s="60">
        <f t="shared" ca="1" si="198"/>
        <v>4</v>
      </c>
      <c r="G1160" s="61">
        <f t="shared" ca="1" si="197"/>
        <v>0</v>
      </c>
      <c r="H1160" s="49" t="str">
        <f t="shared" ca="1" si="199"/>
        <v>NYI</v>
      </c>
    </row>
    <row r="1161" spans="2:8" x14ac:dyDescent="0.25">
      <c r="B1161" s="49" t="str">
        <f ca="1">IF(LEN(C1156)&gt;0,   IF(ROW(B1161)-ROW(C1156)-1&lt;=$L$1/2,INDIRECT(CONCATENATE("Teams!F",CELL("contents",INDEX(MatchOrdering!$A$4:$CD$33,ROW(B1161)-ROW(C1156)-1,MATCH(C1156,MatchOrdering!$A$3:$CD$3,0))))),""),"")</f>
        <v>NYR</v>
      </c>
      <c r="C1161" s="53" t="str">
        <f ca="1">IF(LEN(C1156)&gt;0,   IF(LEN(B1161) &gt;0,CONCATENATE(B1161," vs ",D1161),""),"")</f>
        <v>NYR vs TB</v>
      </c>
      <c r="D1161" s="49" t="str">
        <f ca="1">IF(LEN(C1156)&gt;0,   IF(ROW(D1161)-ROW(C1156)-1&lt;=$L$1/2,INDIRECT(CONCATENATE("Teams!F",E1161)),""),"")</f>
        <v>TB</v>
      </c>
      <c r="E1161" s="6">
        <f ca="1">IF(LEN(C1156)&gt;0,   IF(ROW(E1161)-ROW(C1156)-1&lt;=$L$1/2,INDIRECT(CONCATENATE("MatchOrdering!B",CHAR(96+C1156-52),($L$1 + 1) - (ROW(E1161)-ROW(C1156)-1) + 3)),""),"")</f>
        <v>21</v>
      </c>
      <c r="F1161" s="60">
        <f t="shared" ca="1" si="198"/>
        <v>4</v>
      </c>
      <c r="G1161" s="61">
        <f t="shared" ca="1" si="197"/>
        <v>3</v>
      </c>
      <c r="H1161" s="49" t="str">
        <f t="shared" ca="1" si="199"/>
        <v>NYR</v>
      </c>
    </row>
    <row r="1162" spans="2:8" x14ac:dyDescent="0.25">
      <c r="B1162" s="49" t="str">
        <f ca="1">IF(LEN(C1156)&gt;0,   IF(ROW(B1162)-ROW(C1156)-1&lt;=$L$1/2,INDIRECT(CONCATENATE("Teams!F",CELL("contents",INDEX(MatchOrdering!$A$4:$CD$33,ROW(B1162)-ROW(C1156)-1,MATCH(C1156,MatchOrdering!$A$3:$CD$3,0))))),""),"")</f>
        <v>PHI</v>
      </c>
      <c r="C1162" s="53" t="str">
        <f ca="1">IF(LEN(C1156)&gt;0,   IF(LEN(B1162) &gt;0,CONCATENATE(B1162," vs ",D1162),""),"")</f>
        <v>PHI vs OTT</v>
      </c>
      <c r="D1162" s="49" t="str">
        <f ca="1">IF(LEN(C1156)&gt;0,   IF(ROW(D1162)-ROW(C1156)-1&lt;=$L$1/2,INDIRECT(CONCATENATE("Teams!F",E1162)),""),"")</f>
        <v>OTT</v>
      </c>
      <c r="E1162" s="6">
        <f ca="1">IF(LEN(C1156)&gt;0,   IF(ROW(E1162)-ROW(C1156)-1&lt;=$L$1/2,INDIRECT(CONCATENATE("MatchOrdering!B",CHAR(96+C1156-52),($L$1 + 1) - (ROW(E1162)-ROW(C1156)-1) + 3)),""),"")</f>
        <v>20</v>
      </c>
      <c r="F1162" s="60">
        <f t="shared" ca="1" si="198"/>
        <v>6</v>
      </c>
      <c r="G1162" s="61">
        <f t="shared" ca="1" si="197"/>
        <v>4</v>
      </c>
      <c r="H1162" s="49" t="str">
        <f t="shared" ca="1" si="199"/>
        <v>PHI</v>
      </c>
    </row>
    <row r="1163" spans="2:8" x14ac:dyDescent="0.25">
      <c r="B1163" s="49" t="str">
        <f ca="1">IF(LEN(C1156)&gt;0,   IF(ROW(B1163)-ROW(C1156)-1&lt;=$L$1/2,INDIRECT(CONCATENATE("Teams!F",CELL("contents",INDEX(MatchOrdering!$A$4:$CD$33,ROW(B1163)-ROW(C1156)-1,MATCH(C1156,MatchOrdering!$A$3:$CD$3,0))))),""),"")</f>
        <v>PIT</v>
      </c>
      <c r="C1163" s="53" t="str">
        <f ca="1">IF(LEN(C1156)&gt;0,   IF(LEN(B1163) &gt;0,CONCATENATE(B1163," vs ",D1163),""),"")</f>
        <v>PIT vs MON</v>
      </c>
      <c r="D1163" s="49" t="str">
        <f ca="1">IF(LEN(C1156)&gt;0,   IF(ROW(D1163)-ROW(C1156)-1&lt;=$L$1/2,INDIRECT(CONCATENATE("Teams!F",E1163)),""),"")</f>
        <v>MON</v>
      </c>
      <c r="E1163" s="6">
        <f ca="1">IF(LEN(C1156)&gt;0,   IF(ROW(E1163)-ROW(C1156)-1&lt;=$L$1/2,INDIRECT(CONCATENATE("MatchOrdering!B",CHAR(96+C1156-52),($L$1 + 1) - (ROW(E1163)-ROW(C1156)-1) + 3)),""),"")</f>
        <v>19</v>
      </c>
      <c r="F1163" s="60">
        <f t="shared" ca="1" si="198"/>
        <v>1</v>
      </c>
      <c r="G1163" s="61">
        <f t="shared" ca="1" si="197"/>
        <v>5</v>
      </c>
      <c r="H1163" s="49" t="str">
        <f t="shared" ca="1" si="199"/>
        <v>MON</v>
      </c>
    </row>
    <row r="1164" spans="2:8" x14ac:dyDescent="0.25">
      <c r="B1164" s="49" t="str">
        <f ca="1">IF(LEN(C1156)&gt;0,   IF(ROW(B1164)-ROW(C1156)-1&lt;=$L$1/2,INDIRECT(CONCATENATE("Teams!F",CELL("contents",INDEX(MatchOrdering!$A$4:$CD$33,ROW(B1164)-ROW(C1156)-1,MATCH(C1156,MatchOrdering!$A$3:$CD$3,0))))),""),"")</f>
        <v>WAS</v>
      </c>
      <c r="C1164" s="53" t="str">
        <f ca="1">IF(LEN(C1156)&gt;0,   IF(LEN(B1164) &gt;0,CONCATENATE(B1164," vs ",D1164),""),"")</f>
        <v>WAS vs FLA</v>
      </c>
      <c r="D1164" s="49" t="str">
        <f ca="1">IF(LEN(C1156)&gt;0,   IF(ROW(D1164)-ROW(C1156)-1&lt;=$L$1/2,INDIRECT(CONCATENATE("Teams!F",E1164)),""),"")</f>
        <v>FLA</v>
      </c>
      <c r="E1164" s="6">
        <f ca="1">IF(LEN(C1156)&gt;0,   IF(ROW(E1164)-ROW(C1156)-1&lt;=$L$1/2,INDIRECT(CONCATENATE("MatchOrdering!B",CHAR(96+C1156-52),($L$1 + 1) - (ROW(E1164)-ROW(C1156)-1) + 3)),""),"")</f>
        <v>18</v>
      </c>
      <c r="F1164" s="60">
        <f t="shared" ca="1" si="198"/>
        <v>4</v>
      </c>
      <c r="G1164" s="61">
        <f t="shared" ca="1" si="197"/>
        <v>0</v>
      </c>
      <c r="H1164" s="49" t="str">
        <f t="shared" ca="1" si="199"/>
        <v>WAS</v>
      </c>
    </row>
    <row r="1165" spans="2:8" x14ac:dyDescent="0.25">
      <c r="B1165" s="49" t="str">
        <f ca="1">IF(LEN(C1156)&gt;0,   IF(ROW(B1165)-ROW(C1156)-1&lt;=$L$1/2,INDIRECT(CONCATENATE("Teams!F",CELL("contents",INDEX(MatchOrdering!$A$4:$CD$33,ROW(B1165)-ROW(C1156)-1,MATCH(C1156,MatchOrdering!$A$3:$CD$3,0))))),""),"")</f>
        <v>CGY</v>
      </c>
      <c r="C1165" s="53" t="str">
        <f ca="1">IF(LEN(C1156)&gt;0,   IF(LEN(B1165) &gt;0,CONCATENATE(B1165," vs ",D1165),""),"")</f>
        <v>CGY vs DET</v>
      </c>
      <c r="D1165" s="49" t="str">
        <f ca="1">IF(LEN(C1156)&gt;0,   IF(ROW(D1165)-ROW(C1156)-1&lt;=$L$1/2,INDIRECT(CONCATENATE("Teams!F",E1165)),""),"")</f>
        <v>DET</v>
      </c>
      <c r="E1165" s="6">
        <f ca="1">IF(LEN(C1156)&gt;0,   IF(ROW(E1165)-ROW(C1156)-1&lt;=$L$1/2,INDIRECT(CONCATENATE("MatchOrdering!B",CHAR(96+C1156-52),($L$1 + 1) - (ROW(E1165)-ROW(C1156)-1) + 3)),""),"")</f>
        <v>17</v>
      </c>
      <c r="F1165" s="60">
        <f t="shared" ca="1" si="198"/>
        <v>0</v>
      </c>
      <c r="G1165" s="61">
        <f t="shared" ca="1" si="197"/>
        <v>2</v>
      </c>
      <c r="H1165" s="49" t="str">
        <f t="shared" ca="1" si="199"/>
        <v>DET</v>
      </c>
    </row>
    <row r="1166" spans="2:8" x14ac:dyDescent="0.25">
      <c r="B1166" s="49" t="str">
        <f ca="1">IF(LEN(C1156)&gt;0,   IF(ROW(B1166)-ROW(C1156)-1&lt;=$L$1/2,INDIRECT(CONCATENATE("Teams!F",CELL("contents",INDEX(MatchOrdering!$A$4:$CD$33,ROW(B1166)-ROW(C1156)-1,MATCH(C1156,MatchOrdering!$A$3:$CD$3,0))))),""),"")</f>
        <v>EDM</v>
      </c>
      <c r="C1166" s="53" t="str">
        <f ca="1">IF(LEN(C1156)&gt;0,   IF(LEN(B1166) &gt;0,CONCATENATE(B1166," vs ",D1166),""),"")</f>
        <v>EDM vs BUF</v>
      </c>
      <c r="D1166" s="49" t="str">
        <f ca="1">IF(LEN(C1156)&gt;0,   IF(ROW(D1166)-ROW(C1156)-1&lt;=$L$1/2,INDIRECT(CONCATENATE("Teams!F",E1166)),""),"")</f>
        <v>BUF</v>
      </c>
      <c r="E1166" s="6">
        <f ca="1">IF(LEN(C1156)&gt;0,   IF(ROW(E1166)-ROW(C1156)-1&lt;=$L$1/2,INDIRECT(CONCATENATE("MatchOrdering!B",CHAR(96+C1156-52),($L$1 + 1) - (ROW(E1166)-ROW(C1156)-1) + 3)),""),"")</f>
        <v>16</v>
      </c>
      <c r="F1166" s="60">
        <f t="shared" ca="1" si="198"/>
        <v>4</v>
      </c>
      <c r="G1166" s="61">
        <f t="shared" ca="1" si="197"/>
        <v>2</v>
      </c>
      <c r="H1166" s="49" t="str">
        <f t="shared" ca="1" si="199"/>
        <v>EDM</v>
      </c>
    </row>
    <row r="1167" spans="2:8" x14ac:dyDescent="0.25">
      <c r="B1167" s="49" t="str">
        <f ca="1">IF(LEN(C1156)&gt;0,   IF(ROW(B1167)-ROW(C1156)-1&lt;=$L$1/2,INDIRECT(CONCATENATE("Teams!F",CELL("contents",INDEX(MatchOrdering!$A$4:$CD$33,ROW(B1167)-ROW(C1156)-1,MATCH(C1156,MatchOrdering!$A$3:$CD$3,0))))),""),"")</f>
        <v>LAK</v>
      </c>
      <c r="C1167" s="53" t="str">
        <f ca="1">IF(LEN(C1156)&gt;0,   IF(LEN(B1167) &gt;0,CONCATENATE(B1167," vs ",D1167),""),"")</f>
        <v>LAK vs BOS</v>
      </c>
      <c r="D1167" s="49" t="str">
        <f ca="1">IF(LEN(C1156)&gt;0,   IF(ROW(D1167)-ROW(C1156)-1&lt;=$L$1/2,INDIRECT(CONCATENATE("Teams!F",E1167)),""),"")</f>
        <v>BOS</v>
      </c>
      <c r="E1167" s="6">
        <f ca="1">IF(LEN(C1156)&gt;0,   IF(ROW(E1167)-ROW(C1156)-1&lt;=$L$1/2,INDIRECT(CONCATENATE("MatchOrdering!B",CHAR(96+C1156-52),($L$1 + 1) - (ROW(E1167)-ROW(C1156)-1) + 3)),""),"")</f>
        <v>15</v>
      </c>
      <c r="F1167" s="60">
        <f t="shared" ca="1" si="198"/>
        <v>6</v>
      </c>
      <c r="G1167" s="61">
        <f t="shared" ca="1" si="197"/>
        <v>2</v>
      </c>
      <c r="H1167" s="49" t="str">
        <f t="shared" ca="1" si="199"/>
        <v>LAK</v>
      </c>
    </row>
    <row r="1168" spans="2:8" x14ac:dyDescent="0.25">
      <c r="B1168" s="49" t="str">
        <f ca="1">IF(LEN(C1156)&gt;0,   IF(ROW(B1168)-ROW(C1156)-1&lt;=$L$1/2,INDIRECT(CONCATENATE("Teams!F",CELL("contents",INDEX(MatchOrdering!$A$4:$CD$33,ROW(B1168)-ROW(C1156)-1,MATCH(C1156,MatchOrdering!$A$3:$CD$3,0))))),""),"")</f>
        <v>ARI</v>
      </c>
      <c r="C1168" s="53" t="str">
        <f ca="1">IF(LEN(C1156)&gt;0,   IF(LEN(B1168) &gt;0,CONCATENATE(B1168," vs ",D1168),""),"")</f>
        <v>ARI vs WIN</v>
      </c>
      <c r="D1168" s="49" t="str">
        <f ca="1">IF(LEN(C1156)&gt;0,   IF(ROW(D1168)-ROW(C1156)-1&lt;=$L$1/2,INDIRECT(CONCATENATE("Teams!F",E1168)),""),"")</f>
        <v>WIN</v>
      </c>
      <c r="E1168" s="6">
        <f ca="1">IF(LEN(C1156)&gt;0,   IF(ROW(E1168)-ROW(C1156)-1&lt;=$L$1/2,INDIRECT(CONCATENATE("MatchOrdering!B",CHAR(96+C1156-52),($L$1 + 1) - (ROW(E1168)-ROW(C1156)-1) + 3)),""),"")</f>
        <v>14</v>
      </c>
      <c r="F1168" s="60">
        <f t="shared" ca="1" si="198"/>
        <v>6</v>
      </c>
      <c r="G1168" s="61">
        <f t="shared" ca="1" si="197"/>
        <v>3</v>
      </c>
      <c r="H1168" s="49" t="str">
        <f t="shared" ca="1" si="199"/>
        <v>ARI</v>
      </c>
    </row>
    <row r="1169" spans="2:8" x14ac:dyDescent="0.25">
      <c r="B1169" s="49" t="str">
        <f ca="1">IF(LEN(C1156)&gt;0,   IF(ROW(B1169)-ROW(C1156)-1&lt;=$L$1/2,INDIRECT(CONCATENATE("Teams!F",CELL("contents",INDEX(MatchOrdering!$A$4:$CD$33,ROW(B1169)-ROW(C1156)-1,MATCH(C1156,MatchOrdering!$A$3:$CD$3,0))))),""),"")</f>
        <v>SJS</v>
      </c>
      <c r="C1169" s="53" t="str">
        <f ca="1">IF(LEN(C1156)&gt;0,   IF(LEN(B1169) &gt;0,CONCATENATE(B1169," vs ",D1169),""),"")</f>
        <v>SJS vs STL</v>
      </c>
      <c r="D1169" s="49" t="str">
        <f ca="1">IF(LEN(C1156)&gt;0,   IF(ROW(D1169)-ROW(C1156)-1&lt;=$L$1/2,INDIRECT(CONCATENATE("Teams!F",E1169)),""),"")</f>
        <v>STL</v>
      </c>
      <c r="E1169" s="6">
        <f ca="1">IF(LEN(C1156)&gt;0,   IF(ROW(E1169)-ROW(C1156)-1&lt;=$L$1/2,INDIRECT(CONCATENATE("MatchOrdering!B",CHAR(96+C1156-52),($L$1 + 1) - (ROW(E1169)-ROW(C1156)-1) + 3)),""),"")</f>
        <v>13</v>
      </c>
      <c r="F1169" s="60">
        <f t="shared" ca="1" si="198"/>
        <v>2</v>
      </c>
      <c r="G1169" s="61">
        <f t="shared" ca="1" si="197"/>
        <v>2</v>
      </c>
      <c r="H1169" s="49" t="str">
        <f t="shared" ca="1" si="199"/>
        <v>*TIE*</v>
      </c>
    </row>
    <row r="1170" spans="2:8" x14ac:dyDescent="0.25">
      <c r="B1170" s="49" t="str">
        <f ca="1">IF(LEN(C1156)&gt;0,   IF(ROW(B1170)-ROW(C1156)-1&lt;=$L$1/2,INDIRECT(CONCATENATE("Teams!F",CELL("contents",INDEX(MatchOrdering!$A$4:$CD$33,ROW(B1170)-ROW(C1156)-1,MATCH(C1156,MatchOrdering!$A$3:$CD$3,0))))),""),"")</f>
        <v>VAN</v>
      </c>
      <c r="C1170" s="53" t="str">
        <f ca="1">IF(LEN(C1156)&gt;0,   IF(LEN(B1170) &gt;0,CONCATENATE(B1170," vs ",D1170),""),"")</f>
        <v>VAN vs NAS</v>
      </c>
      <c r="D1170" s="49" t="str">
        <f ca="1">IF(LEN(C1156)&gt;0,   IF(ROW(D1170)-ROW(C1156)-1&lt;=$L$1/2,INDIRECT(CONCATENATE("Teams!F",E1170)),""),"")</f>
        <v>NAS</v>
      </c>
      <c r="E1170" s="6">
        <f ca="1">IF(LEN(C1156)&gt;0,   IF(ROW(E1170)-ROW(C1156)-1&lt;=$L$1/2,INDIRECT(CONCATENATE("MatchOrdering!B",CHAR(96+C1156-52),($L$1 + 1) - (ROW(E1170)-ROW(C1156)-1) + 3)),""),"")</f>
        <v>12</v>
      </c>
      <c r="F1170" s="60">
        <f t="shared" ca="1" si="198"/>
        <v>5</v>
      </c>
      <c r="G1170" s="61">
        <f t="shared" ca="1" si="197"/>
        <v>4</v>
      </c>
      <c r="H1170" s="49" t="str">
        <f t="shared" ca="1" si="199"/>
        <v>VAN</v>
      </c>
    </row>
    <row r="1171" spans="2:8" x14ac:dyDescent="0.25">
      <c r="B1171" s="49" t="str">
        <f ca="1">IF(LEN(C1156)&gt;0,   IF(ROW(B1171)-ROW(C1156)-1&lt;=$L$1/2,INDIRECT(CONCATENATE("Teams!F",CELL("contents",INDEX(MatchOrdering!$A$4:$CD$33,ROW(B1171)-ROW(C1156)-1,MATCH(C1156,MatchOrdering!$A$3:$CD$3,0))))),""),"")</f>
        <v>CHI</v>
      </c>
      <c r="C1171" s="53" t="str">
        <f ca="1">IF(LEN(C1156)&gt;0,   IF(LEN(B1171) &gt;0,CONCATENATE(B1171," vs ",D1171),""),"")</f>
        <v>CHI vs MIN</v>
      </c>
      <c r="D1171" s="49" t="str">
        <f ca="1">IF(LEN(C1156)&gt;0,   IF(ROW(D1171)-ROW(C1156)-1&lt;=$L$1/2,INDIRECT(CONCATENATE("Teams!F",E1171)),""),"")</f>
        <v>MIN</v>
      </c>
      <c r="E1171" s="6">
        <f ca="1">IF(LEN(C1156)&gt;0,   IF(ROW(E1171)-ROW(C1156)-1&lt;=$L$1/2,INDIRECT(CONCATENATE("MatchOrdering!B",CHAR(96+C1156-52),($L$1 + 1) - (ROW(E1171)-ROW(C1156)-1) + 3)),""),"")</f>
        <v>11</v>
      </c>
      <c r="F1171" s="60">
        <f t="shared" ca="1" si="198"/>
        <v>1</v>
      </c>
      <c r="G1171" s="61">
        <f t="shared" ca="1" si="197"/>
        <v>3</v>
      </c>
      <c r="H1171" s="49" t="str">
        <f t="shared" ca="1" si="199"/>
        <v>MIN</v>
      </c>
    </row>
    <row r="1172" spans="2:8" ht="15.75" thickBot="1" x14ac:dyDescent="0.3">
      <c r="B1172" s="49" t="str">
        <f ca="1">IF(LEN(C1156)&gt;0,   IF(ROW(B1172)-ROW(C1156)-1&lt;=$L$1/2,INDIRECT(CONCATENATE("Teams!F",CELL("contents",INDEX(MatchOrdering!$A$4:$CD$33,ROW(B1172)-ROW(C1156)-1,MATCH(C1156,MatchOrdering!$A$3:$CD$3,0))))),""),"")</f>
        <v>COL</v>
      </c>
      <c r="C1172" s="53" t="str">
        <f ca="1">IF(LEN(C1156)&gt;0,   IF(LEN(B1172) &gt;0,CONCATENATE(B1172," vs ",D1172),""),"")</f>
        <v>COL vs DAL</v>
      </c>
      <c r="D1172" s="49" t="str">
        <f ca="1">IF(LEN(C1156)&gt;0,   IF(ROW(D1172)-ROW(C1156)-1&lt;=$L$1/2,INDIRECT(CONCATENATE("Teams!F",E1172)),""),"")</f>
        <v>DAL</v>
      </c>
      <c r="E1172" s="6">
        <f ca="1">IF(LEN(C1156)&gt;0,   IF(ROW(E1172)-ROW(C1156)-1&lt;=$L$1/2,INDIRECT(CONCATENATE("MatchOrdering!B",CHAR(96+C1156-52),($L$1 + 1) - (ROW(E1172)-ROW(C1156)-1) + 3)),""),"")</f>
        <v>10</v>
      </c>
      <c r="F1172" s="62">
        <f t="shared" ca="1" si="198"/>
        <v>6</v>
      </c>
      <c r="G1172" s="63">
        <f t="shared" ca="1" si="197"/>
        <v>0</v>
      </c>
      <c r="H1172" s="49" t="str">
        <f t="shared" ca="1" si="199"/>
        <v>COL</v>
      </c>
    </row>
    <row r="1174" spans="2:8" ht="18.75" x14ac:dyDescent="0.3">
      <c r="C1174" s="51">
        <f>IF(LEN(C1156)&lt;1,"",IF(C1156+1 &lt; $L$2,C1156+1,""))</f>
        <v>66</v>
      </c>
      <c r="D1174" s="50"/>
      <c r="E1174" s="50"/>
      <c r="F1174" s="65" t="str">
        <f>IF(LEN(C1174)&gt;0,"Scores","")</f>
        <v>Scores</v>
      </c>
      <c r="G1174" s="65"/>
      <c r="H1174" s="6"/>
    </row>
    <row r="1175" spans="2:8" ht="16.5" thickBot="1" x14ac:dyDescent="0.3">
      <c r="B1175" s="48" t="str">
        <f>IF(LEN(C1174)&gt;0,"-","")</f>
        <v>-</v>
      </c>
      <c r="C1175" s="52" t="str">
        <f>IF(LEN(C1174)&gt;0,"Away          -          Home","")</f>
        <v>Away          -          Home</v>
      </c>
      <c r="D1175" s="48" t="str">
        <f>IF(LEN(C1174)&gt;0,"-","")</f>
        <v>-</v>
      </c>
      <c r="E1175" s="6" t="str">
        <f>IF(LEN(C1174)&gt;0,"-","")</f>
        <v>-</v>
      </c>
      <c r="F1175" s="48" t="str">
        <f>IF(LEN(F1174)&gt;0,"H","")</f>
        <v>H</v>
      </c>
      <c r="G1175" s="48" t="str">
        <f>IF(LEN(F1174)&gt;0,"A","")</f>
        <v>A</v>
      </c>
      <c r="H1175" s="49" t="s">
        <v>267</v>
      </c>
    </row>
    <row r="1176" spans="2:8" x14ac:dyDescent="0.25">
      <c r="B1176" s="49" t="str">
        <f ca="1">IF(LEN(C1174)&gt;0,   IF(ROW(B1176)-ROW(C1174)-1&lt;=$L$1/2,INDIRECT(CONCATENATE("Teams!F",CELL("contents",INDEX(MatchOrdering!$A$4:$CD$33,ROW(B1176)-ROW(C1174)-1,MATCH(C1174,MatchOrdering!$A$3:$CD$3,0))))),""),"")</f>
        <v>ANA</v>
      </c>
      <c r="C1176" s="53" t="str">
        <f ca="1">IF(LEN(C1174)&gt;0,   IF(LEN(B1176) &gt;0,CONCATENATE(B1176," vs ",D1176),""),"")</f>
        <v>ANA vs CAR</v>
      </c>
      <c r="D1176" s="49" t="str">
        <f ca="1">IF(LEN(C1174)&gt;0,   IF(ROW(D1176)-ROW(C1174)-1&lt;=$L$1/2,INDIRECT(CONCATENATE("Teams!F",E1176)),""),"")</f>
        <v>CAR</v>
      </c>
      <c r="E1176" s="6">
        <f ca="1">IF(LEN(C1174)&gt;0,   IF(ROW(E1176)-ROW(C1174)-1&lt;=$L$1/2,INDIRECT(CONCATENATE("MatchOrdering!B",CHAR(96+C1174-52),($L$1 + 1) - (ROW(E1176)-ROW(C1174)-1) + 3)),""),"")</f>
        <v>23</v>
      </c>
      <c r="F1176" s="58">
        <f ca="1">ROUNDDOWN(RANDBETWEEN(0,6),0)</f>
        <v>0</v>
      </c>
      <c r="G1176" s="59">
        <f t="shared" ref="G1176:G1190" ca="1" si="200">ROUNDDOWN(RANDBETWEEN(0,6),0)</f>
        <v>5</v>
      </c>
      <c r="H1176" s="49" t="str">
        <f ca="1">IF(OR(B1176 = "BYESLOT",D1176 = "BYESLOT"),"BYE", IF(AND(LEN(F1176)&gt;0,LEN(G1176)&gt;0),IF(F1176=G1176,"*TIE*",IF(F1176&gt;G1176,B1176,D1176)),""))</f>
        <v>CAR</v>
      </c>
    </row>
    <row r="1177" spans="2:8" x14ac:dyDescent="0.25">
      <c r="B1177" s="49" t="str">
        <f ca="1">IF(LEN(C1174)&gt;0,   IF(ROW(B1177)-ROW(C1174)-1&lt;=$L$1/2,INDIRECT(CONCATENATE("Teams!F",CELL("contents",INDEX(MatchOrdering!$A$4:$CD$33,ROW(B1177)-ROW(C1174)-1,MATCH(C1174,MatchOrdering!$A$3:$CD$3,0))))),""),"")</f>
        <v>CBJ</v>
      </c>
      <c r="C1177" s="53" t="str">
        <f ca="1">IF(LEN(C1174)&gt;0,   IF(LEN(B1177) &gt;0,CONCATENATE(B1177," vs ",D1177),""),"")</f>
        <v>CBJ vs TOR</v>
      </c>
      <c r="D1177" s="49" t="str">
        <f ca="1">IF(LEN(C1174)&gt;0,   IF(ROW(D1177)-ROW(C1174)-1&lt;=$L$1/2,INDIRECT(CONCATENATE("Teams!F",E1177)),""),"")</f>
        <v>TOR</v>
      </c>
      <c r="E1177" s="6">
        <f ca="1">IF(LEN(C1174)&gt;0,   IF(ROW(E1177)-ROW(C1174)-1&lt;=$L$1/2,INDIRECT(CONCATENATE("MatchOrdering!B",CHAR(96+C1174-52),($L$1 + 1) - (ROW(E1177)-ROW(C1174)-1) + 3)),""),"")</f>
        <v>22</v>
      </c>
      <c r="F1177" s="60">
        <f t="shared" ref="F1177:F1190" ca="1" si="201">ROUNDDOWN(RANDBETWEEN(0,6),0)</f>
        <v>4</v>
      </c>
      <c r="G1177" s="61">
        <f t="shared" ca="1" si="200"/>
        <v>1</v>
      </c>
      <c r="H1177" s="49" t="str">
        <f t="shared" ref="H1177:H1190" ca="1" si="202">IF(OR(B1177 = "BYESLOT",D1177 = "BYESLOT"),"BYE", IF(AND(LEN(F1177)&gt;0,LEN(G1177)&gt;0),IF(F1177=G1177,"*TIE*",IF(F1177&gt;G1177,B1177,D1177)),""))</f>
        <v>CBJ</v>
      </c>
    </row>
    <row r="1178" spans="2:8" x14ac:dyDescent="0.25">
      <c r="B1178" s="49" t="str">
        <f ca="1">IF(LEN(C1174)&gt;0,   IF(ROW(B1178)-ROW(C1174)-1&lt;=$L$1/2,INDIRECT(CONCATENATE("Teams!F",CELL("contents",INDEX(MatchOrdering!$A$4:$CD$33,ROW(B1178)-ROW(C1174)-1,MATCH(C1174,MatchOrdering!$A$3:$CD$3,0))))),""),"")</f>
        <v>NJD</v>
      </c>
      <c r="C1178" s="53" t="str">
        <f ca="1">IF(LEN(C1174)&gt;0,   IF(LEN(B1178) &gt;0,CONCATENATE(B1178," vs ",D1178),""),"")</f>
        <v>NJD vs TB</v>
      </c>
      <c r="D1178" s="49" t="str">
        <f ca="1">IF(LEN(C1174)&gt;0,   IF(ROW(D1178)-ROW(C1174)-1&lt;=$L$1/2,INDIRECT(CONCATENATE("Teams!F",E1178)),""),"")</f>
        <v>TB</v>
      </c>
      <c r="E1178" s="6">
        <f ca="1">IF(LEN(C1174)&gt;0,   IF(ROW(E1178)-ROW(C1174)-1&lt;=$L$1/2,INDIRECT(CONCATENATE("MatchOrdering!B",CHAR(96+C1174-52),($L$1 + 1) - (ROW(E1178)-ROW(C1174)-1) + 3)),""),"")</f>
        <v>21</v>
      </c>
      <c r="F1178" s="60">
        <f t="shared" ca="1" si="201"/>
        <v>3</v>
      </c>
      <c r="G1178" s="61">
        <f t="shared" ca="1" si="200"/>
        <v>2</v>
      </c>
      <c r="H1178" s="49" t="str">
        <f t="shared" ca="1" si="202"/>
        <v>NJD</v>
      </c>
    </row>
    <row r="1179" spans="2:8" x14ac:dyDescent="0.25">
      <c r="B1179" s="49" t="str">
        <f ca="1">IF(LEN(C1174)&gt;0,   IF(ROW(B1179)-ROW(C1174)-1&lt;=$L$1/2,INDIRECT(CONCATENATE("Teams!F",CELL("contents",INDEX(MatchOrdering!$A$4:$CD$33,ROW(B1179)-ROW(C1174)-1,MATCH(C1174,MatchOrdering!$A$3:$CD$3,0))))),""),"")</f>
        <v>NYI</v>
      </c>
      <c r="C1179" s="53" t="str">
        <f ca="1">IF(LEN(C1174)&gt;0,   IF(LEN(B1179) &gt;0,CONCATENATE(B1179," vs ",D1179),""),"")</f>
        <v>NYI vs OTT</v>
      </c>
      <c r="D1179" s="49" t="str">
        <f ca="1">IF(LEN(C1174)&gt;0,   IF(ROW(D1179)-ROW(C1174)-1&lt;=$L$1/2,INDIRECT(CONCATENATE("Teams!F",E1179)),""),"")</f>
        <v>OTT</v>
      </c>
      <c r="E1179" s="6">
        <f ca="1">IF(LEN(C1174)&gt;0,   IF(ROW(E1179)-ROW(C1174)-1&lt;=$L$1/2,INDIRECT(CONCATENATE("MatchOrdering!B",CHAR(96+C1174-52),($L$1 + 1) - (ROW(E1179)-ROW(C1174)-1) + 3)),""),"")</f>
        <v>20</v>
      </c>
      <c r="F1179" s="60">
        <f t="shared" ca="1" si="201"/>
        <v>1</v>
      </c>
      <c r="G1179" s="61">
        <f t="shared" ca="1" si="200"/>
        <v>4</v>
      </c>
      <c r="H1179" s="49" t="str">
        <f t="shared" ca="1" si="202"/>
        <v>OTT</v>
      </c>
    </row>
    <row r="1180" spans="2:8" x14ac:dyDescent="0.25">
      <c r="B1180" s="49" t="str">
        <f ca="1">IF(LEN(C1174)&gt;0,   IF(ROW(B1180)-ROW(C1174)-1&lt;=$L$1/2,INDIRECT(CONCATENATE("Teams!F",CELL("contents",INDEX(MatchOrdering!$A$4:$CD$33,ROW(B1180)-ROW(C1174)-1,MATCH(C1174,MatchOrdering!$A$3:$CD$3,0))))),""),"")</f>
        <v>NYR</v>
      </c>
      <c r="C1180" s="53" t="str">
        <f ca="1">IF(LEN(C1174)&gt;0,   IF(LEN(B1180) &gt;0,CONCATENATE(B1180," vs ",D1180),""),"")</f>
        <v>NYR vs MON</v>
      </c>
      <c r="D1180" s="49" t="str">
        <f ca="1">IF(LEN(C1174)&gt;0,   IF(ROW(D1180)-ROW(C1174)-1&lt;=$L$1/2,INDIRECT(CONCATENATE("Teams!F",E1180)),""),"")</f>
        <v>MON</v>
      </c>
      <c r="E1180" s="6">
        <f ca="1">IF(LEN(C1174)&gt;0,   IF(ROW(E1180)-ROW(C1174)-1&lt;=$L$1/2,INDIRECT(CONCATENATE("MatchOrdering!B",CHAR(96+C1174-52),($L$1 + 1) - (ROW(E1180)-ROW(C1174)-1) + 3)),""),"")</f>
        <v>19</v>
      </c>
      <c r="F1180" s="60">
        <f t="shared" ca="1" si="201"/>
        <v>4</v>
      </c>
      <c r="G1180" s="61">
        <f t="shared" ca="1" si="200"/>
        <v>3</v>
      </c>
      <c r="H1180" s="49" t="str">
        <f t="shared" ca="1" si="202"/>
        <v>NYR</v>
      </c>
    </row>
    <row r="1181" spans="2:8" x14ac:dyDescent="0.25">
      <c r="B1181" s="49" t="str">
        <f ca="1">IF(LEN(C1174)&gt;0,   IF(ROW(B1181)-ROW(C1174)-1&lt;=$L$1/2,INDIRECT(CONCATENATE("Teams!F",CELL("contents",INDEX(MatchOrdering!$A$4:$CD$33,ROW(B1181)-ROW(C1174)-1,MATCH(C1174,MatchOrdering!$A$3:$CD$3,0))))),""),"")</f>
        <v>PHI</v>
      </c>
      <c r="C1181" s="53" t="str">
        <f ca="1">IF(LEN(C1174)&gt;0,   IF(LEN(B1181) &gt;0,CONCATENATE(B1181," vs ",D1181),""),"")</f>
        <v>PHI vs FLA</v>
      </c>
      <c r="D1181" s="49" t="str">
        <f ca="1">IF(LEN(C1174)&gt;0,   IF(ROW(D1181)-ROW(C1174)-1&lt;=$L$1/2,INDIRECT(CONCATENATE("Teams!F",E1181)),""),"")</f>
        <v>FLA</v>
      </c>
      <c r="E1181" s="6">
        <f ca="1">IF(LEN(C1174)&gt;0,   IF(ROW(E1181)-ROW(C1174)-1&lt;=$L$1/2,INDIRECT(CONCATENATE("MatchOrdering!B",CHAR(96+C1174-52),($L$1 + 1) - (ROW(E1181)-ROW(C1174)-1) + 3)),""),"")</f>
        <v>18</v>
      </c>
      <c r="F1181" s="60">
        <f t="shared" ca="1" si="201"/>
        <v>3</v>
      </c>
      <c r="G1181" s="61">
        <f t="shared" ca="1" si="200"/>
        <v>0</v>
      </c>
      <c r="H1181" s="49" t="str">
        <f t="shared" ca="1" si="202"/>
        <v>PHI</v>
      </c>
    </row>
    <row r="1182" spans="2:8" x14ac:dyDescent="0.25">
      <c r="B1182" s="49" t="str">
        <f ca="1">IF(LEN(C1174)&gt;0,   IF(ROW(B1182)-ROW(C1174)-1&lt;=$L$1/2,INDIRECT(CONCATENATE("Teams!F",CELL("contents",INDEX(MatchOrdering!$A$4:$CD$33,ROW(B1182)-ROW(C1174)-1,MATCH(C1174,MatchOrdering!$A$3:$CD$3,0))))),""),"")</f>
        <v>PIT</v>
      </c>
      <c r="C1182" s="53" t="str">
        <f ca="1">IF(LEN(C1174)&gt;0,   IF(LEN(B1182) &gt;0,CONCATENATE(B1182," vs ",D1182),""),"")</f>
        <v>PIT vs DET</v>
      </c>
      <c r="D1182" s="49" t="str">
        <f ca="1">IF(LEN(C1174)&gt;0,   IF(ROW(D1182)-ROW(C1174)-1&lt;=$L$1/2,INDIRECT(CONCATENATE("Teams!F",E1182)),""),"")</f>
        <v>DET</v>
      </c>
      <c r="E1182" s="6">
        <f ca="1">IF(LEN(C1174)&gt;0,   IF(ROW(E1182)-ROW(C1174)-1&lt;=$L$1/2,INDIRECT(CONCATENATE("MatchOrdering!B",CHAR(96+C1174-52),($L$1 + 1) - (ROW(E1182)-ROW(C1174)-1) + 3)),""),"")</f>
        <v>17</v>
      </c>
      <c r="F1182" s="60">
        <f t="shared" ca="1" si="201"/>
        <v>6</v>
      </c>
      <c r="G1182" s="61">
        <f t="shared" ca="1" si="200"/>
        <v>0</v>
      </c>
      <c r="H1182" s="49" t="str">
        <f t="shared" ca="1" si="202"/>
        <v>PIT</v>
      </c>
    </row>
    <row r="1183" spans="2:8" x14ac:dyDescent="0.25">
      <c r="B1183" s="49" t="str">
        <f ca="1">IF(LEN(C1174)&gt;0,   IF(ROW(B1183)-ROW(C1174)-1&lt;=$L$1/2,INDIRECT(CONCATENATE("Teams!F",CELL("contents",INDEX(MatchOrdering!$A$4:$CD$33,ROW(B1183)-ROW(C1174)-1,MATCH(C1174,MatchOrdering!$A$3:$CD$3,0))))),""),"")</f>
        <v>WAS</v>
      </c>
      <c r="C1183" s="53" t="str">
        <f ca="1">IF(LEN(C1174)&gt;0,   IF(LEN(B1183) &gt;0,CONCATENATE(B1183," vs ",D1183),""),"")</f>
        <v>WAS vs BUF</v>
      </c>
      <c r="D1183" s="49" t="str">
        <f ca="1">IF(LEN(C1174)&gt;0,   IF(ROW(D1183)-ROW(C1174)-1&lt;=$L$1/2,INDIRECT(CONCATENATE("Teams!F",E1183)),""),"")</f>
        <v>BUF</v>
      </c>
      <c r="E1183" s="6">
        <f ca="1">IF(LEN(C1174)&gt;0,   IF(ROW(E1183)-ROW(C1174)-1&lt;=$L$1/2,INDIRECT(CONCATENATE("MatchOrdering!B",CHAR(96+C1174-52),($L$1 + 1) - (ROW(E1183)-ROW(C1174)-1) + 3)),""),"")</f>
        <v>16</v>
      </c>
      <c r="F1183" s="60">
        <f t="shared" ca="1" si="201"/>
        <v>4</v>
      </c>
      <c r="G1183" s="61">
        <f t="shared" ca="1" si="200"/>
        <v>3</v>
      </c>
      <c r="H1183" s="49" t="str">
        <f t="shared" ca="1" si="202"/>
        <v>WAS</v>
      </c>
    </row>
    <row r="1184" spans="2:8" x14ac:dyDescent="0.25">
      <c r="B1184" s="49" t="str">
        <f ca="1">IF(LEN(C1174)&gt;0,   IF(ROW(B1184)-ROW(C1174)-1&lt;=$L$1/2,INDIRECT(CONCATENATE("Teams!F",CELL("contents",INDEX(MatchOrdering!$A$4:$CD$33,ROW(B1184)-ROW(C1174)-1,MATCH(C1174,MatchOrdering!$A$3:$CD$3,0))))),""),"")</f>
        <v>CGY</v>
      </c>
      <c r="C1184" s="53" t="str">
        <f ca="1">IF(LEN(C1174)&gt;0,   IF(LEN(B1184) &gt;0,CONCATENATE(B1184," vs ",D1184),""),"")</f>
        <v>CGY vs BOS</v>
      </c>
      <c r="D1184" s="49" t="str">
        <f ca="1">IF(LEN(C1174)&gt;0,   IF(ROW(D1184)-ROW(C1174)-1&lt;=$L$1/2,INDIRECT(CONCATENATE("Teams!F",E1184)),""),"")</f>
        <v>BOS</v>
      </c>
      <c r="E1184" s="6">
        <f ca="1">IF(LEN(C1174)&gt;0,   IF(ROW(E1184)-ROW(C1174)-1&lt;=$L$1/2,INDIRECT(CONCATENATE("MatchOrdering!B",CHAR(96+C1174-52),($L$1 + 1) - (ROW(E1184)-ROW(C1174)-1) + 3)),""),"")</f>
        <v>15</v>
      </c>
      <c r="F1184" s="60">
        <f t="shared" ca="1" si="201"/>
        <v>3</v>
      </c>
      <c r="G1184" s="61">
        <f t="shared" ca="1" si="200"/>
        <v>6</v>
      </c>
      <c r="H1184" s="49" t="str">
        <f t="shared" ca="1" si="202"/>
        <v>BOS</v>
      </c>
    </row>
    <row r="1185" spans="2:8" x14ac:dyDescent="0.25">
      <c r="B1185" s="49" t="str">
        <f ca="1">IF(LEN(C1174)&gt;0,   IF(ROW(B1185)-ROW(C1174)-1&lt;=$L$1/2,INDIRECT(CONCATENATE("Teams!F",CELL("contents",INDEX(MatchOrdering!$A$4:$CD$33,ROW(B1185)-ROW(C1174)-1,MATCH(C1174,MatchOrdering!$A$3:$CD$3,0))))),""),"")</f>
        <v>EDM</v>
      </c>
      <c r="C1185" s="53" t="str">
        <f ca="1">IF(LEN(C1174)&gt;0,   IF(LEN(B1185) &gt;0,CONCATENATE(B1185," vs ",D1185),""),"")</f>
        <v>EDM vs WIN</v>
      </c>
      <c r="D1185" s="49" t="str">
        <f ca="1">IF(LEN(C1174)&gt;0,   IF(ROW(D1185)-ROW(C1174)-1&lt;=$L$1/2,INDIRECT(CONCATENATE("Teams!F",E1185)),""),"")</f>
        <v>WIN</v>
      </c>
      <c r="E1185" s="6">
        <f ca="1">IF(LEN(C1174)&gt;0,   IF(ROW(E1185)-ROW(C1174)-1&lt;=$L$1/2,INDIRECT(CONCATENATE("MatchOrdering!B",CHAR(96+C1174-52),($L$1 + 1) - (ROW(E1185)-ROW(C1174)-1) + 3)),""),"")</f>
        <v>14</v>
      </c>
      <c r="F1185" s="60">
        <f t="shared" ca="1" si="201"/>
        <v>5</v>
      </c>
      <c r="G1185" s="61">
        <f t="shared" ca="1" si="200"/>
        <v>1</v>
      </c>
      <c r="H1185" s="49" t="str">
        <f t="shared" ca="1" si="202"/>
        <v>EDM</v>
      </c>
    </row>
    <row r="1186" spans="2:8" x14ac:dyDescent="0.25">
      <c r="B1186" s="49" t="str">
        <f ca="1">IF(LEN(C1174)&gt;0,   IF(ROW(B1186)-ROW(C1174)-1&lt;=$L$1/2,INDIRECT(CONCATENATE("Teams!F",CELL("contents",INDEX(MatchOrdering!$A$4:$CD$33,ROW(B1186)-ROW(C1174)-1,MATCH(C1174,MatchOrdering!$A$3:$CD$3,0))))),""),"")</f>
        <v>LAK</v>
      </c>
      <c r="C1186" s="53" t="str">
        <f ca="1">IF(LEN(C1174)&gt;0,   IF(LEN(B1186) &gt;0,CONCATENATE(B1186," vs ",D1186),""),"")</f>
        <v>LAK vs STL</v>
      </c>
      <c r="D1186" s="49" t="str">
        <f ca="1">IF(LEN(C1174)&gt;0,   IF(ROW(D1186)-ROW(C1174)-1&lt;=$L$1/2,INDIRECT(CONCATENATE("Teams!F",E1186)),""),"")</f>
        <v>STL</v>
      </c>
      <c r="E1186" s="6">
        <f ca="1">IF(LEN(C1174)&gt;0,   IF(ROW(E1186)-ROW(C1174)-1&lt;=$L$1/2,INDIRECT(CONCATENATE("MatchOrdering!B",CHAR(96+C1174-52),($L$1 + 1) - (ROW(E1186)-ROW(C1174)-1) + 3)),""),"")</f>
        <v>13</v>
      </c>
      <c r="F1186" s="60">
        <f t="shared" ca="1" si="201"/>
        <v>2</v>
      </c>
      <c r="G1186" s="61">
        <f t="shared" ca="1" si="200"/>
        <v>5</v>
      </c>
      <c r="H1186" s="49" t="str">
        <f t="shared" ca="1" si="202"/>
        <v>STL</v>
      </c>
    </row>
    <row r="1187" spans="2:8" x14ac:dyDescent="0.25">
      <c r="B1187" s="49" t="str">
        <f ca="1">IF(LEN(C1174)&gt;0,   IF(ROW(B1187)-ROW(C1174)-1&lt;=$L$1/2,INDIRECT(CONCATENATE("Teams!F",CELL("contents",INDEX(MatchOrdering!$A$4:$CD$33,ROW(B1187)-ROW(C1174)-1,MATCH(C1174,MatchOrdering!$A$3:$CD$3,0))))),""),"")</f>
        <v>ARI</v>
      </c>
      <c r="C1187" s="53" t="str">
        <f ca="1">IF(LEN(C1174)&gt;0,   IF(LEN(B1187) &gt;0,CONCATENATE(B1187," vs ",D1187),""),"")</f>
        <v>ARI vs NAS</v>
      </c>
      <c r="D1187" s="49" t="str">
        <f ca="1">IF(LEN(C1174)&gt;0,   IF(ROW(D1187)-ROW(C1174)-1&lt;=$L$1/2,INDIRECT(CONCATENATE("Teams!F",E1187)),""),"")</f>
        <v>NAS</v>
      </c>
      <c r="E1187" s="6">
        <f ca="1">IF(LEN(C1174)&gt;0,   IF(ROW(E1187)-ROW(C1174)-1&lt;=$L$1/2,INDIRECT(CONCATENATE("MatchOrdering!B",CHAR(96+C1174-52),($L$1 + 1) - (ROW(E1187)-ROW(C1174)-1) + 3)),""),"")</f>
        <v>12</v>
      </c>
      <c r="F1187" s="60">
        <f t="shared" ca="1" si="201"/>
        <v>1</v>
      </c>
      <c r="G1187" s="61">
        <f t="shared" ca="1" si="200"/>
        <v>6</v>
      </c>
      <c r="H1187" s="49" t="str">
        <f t="shared" ca="1" si="202"/>
        <v>NAS</v>
      </c>
    </row>
    <row r="1188" spans="2:8" x14ac:dyDescent="0.25">
      <c r="B1188" s="49" t="str">
        <f ca="1">IF(LEN(C1174)&gt;0,   IF(ROW(B1188)-ROW(C1174)-1&lt;=$L$1/2,INDIRECT(CONCATENATE("Teams!F",CELL("contents",INDEX(MatchOrdering!$A$4:$CD$33,ROW(B1188)-ROW(C1174)-1,MATCH(C1174,MatchOrdering!$A$3:$CD$3,0))))),""),"")</f>
        <v>SJS</v>
      </c>
      <c r="C1188" s="53" t="str">
        <f ca="1">IF(LEN(C1174)&gt;0,   IF(LEN(B1188) &gt;0,CONCATENATE(B1188," vs ",D1188),""),"")</f>
        <v>SJS vs MIN</v>
      </c>
      <c r="D1188" s="49" t="str">
        <f ca="1">IF(LEN(C1174)&gt;0,   IF(ROW(D1188)-ROW(C1174)-1&lt;=$L$1/2,INDIRECT(CONCATENATE("Teams!F",E1188)),""),"")</f>
        <v>MIN</v>
      </c>
      <c r="E1188" s="6">
        <f ca="1">IF(LEN(C1174)&gt;0,   IF(ROW(E1188)-ROW(C1174)-1&lt;=$L$1/2,INDIRECT(CONCATENATE("MatchOrdering!B",CHAR(96+C1174-52),($L$1 + 1) - (ROW(E1188)-ROW(C1174)-1) + 3)),""),"")</f>
        <v>11</v>
      </c>
      <c r="F1188" s="60">
        <f t="shared" ca="1" si="201"/>
        <v>6</v>
      </c>
      <c r="G1188" s="61">
        <f t="shared" ca="1" si="200"/>
        <v>6</v>
      </c>
      <c r="H1188" s="49" t="str">
        <f t="shared" ca="1" si="202"/>
        <v>*TIE*</v>
      </c>
    </row>
    <row r="1189" spans="2:8" x14ac:dyDescent="0.25">
      <c r="B1189" s="49" t="str">
        <f ca="1">IF(LEN(C1174)&gt;0,   IF(ROW(B1189)-ROW(C1174)-1&lt;=$L$1/2,INDIRECT(CONCATENATE("Teams!F",CELL("contents",INDEX(MatchOrdering!$A$4:$CD$33,ROW(B1189)-ROW(C1174)-1,MATCH(C1174,MatchOrdering!$A$3:$CD$3,0))))),""),"")</f>
        <v>VAN</v>
      </c>
      <c r="C1189" s="53" t="str">
        <f ca="1">IF(LEN(C1174)&gt;0,   IF(LEN(B1189) &gt;0,CONCATENATE(B1189," vs ",D1189),""),"")</f>
        <v>VAN vs DAL</v>
      </c>
      <c r="D1189" s="49" t="str">
        <f ca="1">IF(LEN(C1174)&gt;0,   IF(ROW(D1189)-ROW(C1174)-1&lt;=$L$1/2,INDIRECT(CONCATENATE("Teams!F",E1189)),""),"")</f>
        <v>DAL</v>
      </c>
      <c r="E1189" s="6">
        <f ca="1">IF(LEN(C1174)&gt;0,   IF(ROW(E1189)-ROW(C1174)-1&lt;=$L$1/2,INDIRECT(CONCATENATE("MatchOrdering!B",CHAR(96+C1174-52),($L$1 + 1) - (ROW(E1189)-ROW(C1174)-1) + 3)),""),"")</f>
        <v>10</v>
      </c>
      <c r="F1189" s="60">
        <f t="shared" ca="1" si="201"/>
        <v>0</v>
      </c>
      <c r="G1189" s="61">
        <f t="shared" ca="1" si="200"/>
        <v>3</v>
      </c>
      <c r="H1189" s="49" t="str">
        <f t="shared" ca="1" si="202"/>
        <v>DAL</v>
      </c>
    </row>
    <row r="1190" spans="2:8" ht="15.75" thickBot="1" x14ac:dyDescent="0.3">
      <c r="B1190" s="49" t="str">
        <f ca="1">IF(LEN(C1174)&gt;0,   IF(ROW(B1190)-ROW(C1174)-1&lt;=$L$1/2,INDIRECT(CONCATENATE("Teams!F",CELL("contents",INDEX(MatchOrdering!$A$4:$CD$33,ROW(B1190)-ROW(C1174)-1,MATCH(C1174,MatchOrdering!$A$3:$CD$3,0))))),""),"")</f>
        <v>CHI</v>
      </c>
      <c r="C1190" s="53" t="str">
        <f ca="1">IF(LEN(C1174)&gt;0,   IF(LEN(B1190) &gt;0,CONCATENATE(B1190," vs ",D1190),""),"")</f>
        <v>CHI vs COL</v>
      </c>
      <c r="D1190" s="49" t="str">
        <f ca="1">IF(LEN(C1174)&gt;0,   IF(ROW(D1190)-ROW(C1174)-1&lt;=$L$1/2,INDIRECT(CONCATENATE("Teams!F",E1190)),""),"")</f>
        <v>COL</v>
      </c>
      <c r="E1190" s="6">
        <f ca="1">IF(LEN(C1174)&gt;0,   IF(ROW(E1190)-ROW(C1174)-1&lt;=$L$1/2,INDIRECT(CONCATENATE("MatchOrdering!B",CHAR(96+C1174-52),($L$1 + 1) - (ROW(E1190)-ROW(C1174)-1) + 3)),""),"")</f>
        <v>9</v>
      </c>
      <c r="F1190" s="62">
        <f t="shared" ca="1" si="201"/>
        <v>2</v>
      </c>
      <c r="G1190" s="63">
        <f t="shared" ca="1" si="200"/>
        <v>3</v>
      </c>
      <c r="H1190" s="49" t="str">
        <f t="shared" ca="1" si="202"/>
        <v>COL</v>
      </c>
    </row>
    <row r="1192" spans="2:8" ht="18.75" x14ac:dyDescent="0.3">
      <c r="C1192" s="51">
        <f>IF(LEN(C1174)&lt;1,"",IF(C1174+1 &lt; $L$2,C1174+1,""))</f>
        <v>67</v>
      </c>
      <c r="D1192" s="50"/>
      <c r="E1192" s="50"/>
      <c r="F1192" s="65" t="str">
        <f>IF(LEN(C1192)&gt;0,"Scores","")</f>
        <v>Scores</v>
      </c>
      <c r="G1192" s="65"/>
      <c r="H1192" s="6"/>
    </row>
    <row r="1193" spans="2:8" ht="16.5" thickBot="1" x14ac:dyDescent="0.3">
      <c r="B1193" s="48" t="str">
        <f>IF(LEN(C1192)&gt;0,"-","")</f>
        <v>-</v>
      </c>
      <c r="C1193" s="52" t="str">
        <f>IF(LEN(C1192)&gt;0,"Away          -          Home","")</f>
        <v>Away          -          Home</v>
      </c>
      <c r="D1193" s="48" t="str">
        <f>IF(LEN(C1192)&gt;0,"-","")</f>
        <v>-</v>
      </c>
      <c r="E1193" s="6" t="str">
        <f>IF(LEN(C1192)&gt;0,"-","")</f>
        <v>-</v>
      </c>
      <c r="F1193" s="48" t="str">
        <f>IF(LEN(F1192)&gt;0,"H","")</f>
        <v>H</v>
      </c>
      <c r="G1193" s="48" t="str">
        <f>IF(LEN(F1192)&gt;0,"A","")</f>
        <v>A</v>
      </c>
      <c r="H1193" s="49" t="s">
        <v>267</v>
      </c>
    </row>
    <row r="1194" spans="2:8" x14ac:dyDescent="0.25">
      <c r="B1194" s="49" t="str">
        <f ca="1">IF(LEN(C1192)&gt;0,   IF(ROW(B1194)-ROW(C1192)-1&lt;=$L$1/2,INDIRECT(CONCATENATE("Teams!F",CELL("contents",INDEX(MatchOrdering!$A$4:$CD$33,ROW(B1194)-ROW(C1192)-1,MATCH(C1192,MatchOrdering!$A$3:$CD$3,0))))),""),"")</f>
        <v>ANA</v>
      </c>
      <c r="C1194" s="53" t="str">
        <f ca="1">IF(LEN(C1192)&gt;0,   IF(LEN(B1194) &gt;0,CONCATENATE(B1194," vs ",D1194),""),"")</f>
        <v>ANA vs TOR</v>
      </c>
      <c r="D1194" s="49" t="str">
        <f ca="1">IF(LEN(C1192)&gt;0,   IF(ROW(D1194)-ROW(C1192)-1&lt;=$L$1/2,INDIRECT(CONCATENATE("Teams!F",E1194)),""),"")</f>
        <v>TOR</v>
      </c>
      <c r="E1194" s="6">
        <f ca="1">IF(LEN(C1192)&gt;0,   IF(ROW(E1194)-ROW(C1192)-1&lt;=$L$1/2,INDIRECT(CONCATENATE("MatchOrdering!B",CHAR(96+C1192-52),($L$1 + 1) - (ROW(E1194)-ROW(C1192)-1) + 3)),""),"")</f>
        <v>22</v>
      </c>
      <c r="F1194" s="58">
        <f ca="1">ROUNDDOWN(RANDBETWEEN(0,6),0)</f>
        <v>2</v>
      </c>
      <c r="G1194" s="59">
        <f t="shared" ref="G1194:G1208" ca="1" si="203">ROUNDDOWN(RANDBETWEEN(0,6),0)</f>
        <v>2</v>
      </c>
      <c r="H1194" s="49" t="str">
        <f ca="1">IF(OR(B1194 = "BYESLOT",D1194 = "BYESLOT"),"BYE", IF(AND(LEN(F1194)&gt;0,LEN(G1194)&gt;0),IF(F1194=G1194,"*TIE*",IF(F1194&gt;G1194,B1194,D1194)),""))</f>
        <v>*TIE*</v>
      </c>
    </row>
    <row r="1195" spans="2:8" x14ac:dyDescent="0.25">
      <c r="B1195" s="49" t="str">
        <f ca="1">IF(LEN(C1192)&gt;0,   IF(ROW(B1195)-ROW(C1192)-1&lt;=$L$1/2,INDIRECT(CONCATENATE("Teams!F",CELL("contents",INDEX(MatchOrdering!$A$4:$CD$33,ROW(B1195)-ROW(C1192)-1,MATCH(C1192,MatchOrdering!$A$3:$CD$3,0))))),""),"")</f>
        <v>CAR</v>
      </c>
      <c r="C1195" s="53" t="str">
        <f ca="1">IF(LEN(C1192)&gt;0,   IF(LEN(B1195) &gt;0,CONCATENATE(B1195," vs ",D1195),""),"")</f>
        <v>CAR vs TB</v>
      </c>
      <c r="D1195" s="49" t="str">
        <f ca="1">IF(LEN(C1192)&gt;0,   IF(ROW(D1195)-ROW(C1192)-1&lt;=$L$1/2,INDIRECT(CONCATENATE("Teams!F",E1195)),""),"")</f>
        <v>TB</v>
      </c>
      <c r="E1195" s="6">
        <f ca="1">IF(LEN(C1192)&gt;0,   IF(ROW(E1195)-ROW(C1192)-1&lt;=$L$1/2,INDIRECT(CONCATENATE("MatchOrdering!B",CHAR(96+C1192-52),($L$1 + 1) - (ROW(E1195)-ROW(C1192)-1) + 3)),""),"")</f>
        <v>21</v>
      </c>
      <c r="F1195" s="60">
        <f t="shared" ref="F1195:F1208" ca="1" si="204">ROUNDDOWN(RANDBETWEEN(0,6),0)</f>
        <v>0</v>
      </c>
      <c r="G1195" s="61">
        <f t="shared" ca="1" si="203"/>
        <v>6</v>
      </c>
      <c r="H1195" s="49" t="str">
        <f t="shared" ref="H1195:H1208" ca="1" si="205">IF(OR(B1195 = "BYESLOT",D1195 = "BYESLOT"),"BYE", IF(AND(LEN(F1195)&gt;0,LEN(G1195)&gt;0),IF(F1195=G1195,"*TIE*",IF(F1195&gt;G1195,B1195,D1195)),""))</f>
        <v>TB</v>
      </c>
    </row>
    <row r="1196" spans="2:8" x14ac:dyDescent="0.25">
      <c r="B1196" s="49" t="str">
        <f ca="1">IF(LEN(C1192)&gt;0,   IF(ROW(B1196)-ROW(C1192)-1&lt;=$L$1/2,INDIRECT(CONCATENATE("Teams!F",CELL("contents",INDEX(MatchOrdering!$A$4:$CD$33,ROW(B1196)-ROW(C1192)-1,MATCH(C1192,MatchOrdering!$A$3:$CD$3,0))))),""),"")</f>
        <v>CBJ</v>
      </c>
      <c r="C1196" s="53" t="str">
        <f ca="1">IF(LEN(C1192)&gt;0,   IF(LEN(B1196) &gt;0,CONCATENATE(B1196," vs ",D1196),""),"")</f>
        <v>CBJ vs OTT</v>
      </c>
      <c r="D1196" s="49" t="str">
        <f ca="1">IF(LEN(C1192)&gt;0,   IF(ROW(D1196)-ROW(C1192)-1&lt;=$L$1/2,INDIRECT(CONCATENATE("Teams!F",E1196)),""),"")</f>
        <v>OTT</v>
      </c>
      <c r="E1196" s="6">
        <f ca="1">IF(LEN(C1192)&gt;0,   IF(ROW(E1196)-ROW(C1192)-1&lt;=$L$1/2,INDIRECT(CONCATENATE("MatchOrdering!B",CHAR(96+C1192-52),($L$1 + 1) - (ROW(E1196)-ROW(C1192)-1) + 3)),""),"")</f>
        <v>20</v>
      </c>
      <c r="F1196" s="60">
        <f t="shared" ca="1" si="204"/>
        <v>2</v>
      </c>
      <c r="G1196" s="61">
        <f t="shared" ca="1" si="203"/>
        <v>1</v>
      </c>
      <c r="H1196" s="49" t="str">
        <f t="shared" ca="1" si="205"/>
        <v>CBJ</v>
      </c>
    </row>
    <row r="1197" spans="2:8" x14ac:dyDescent="0.25">
      <c r="B1197" s="49" t="str">
        <f ca="1">IF(LEN(C1192)&gt;0,   IF(ROW(B1197)-ROW(C1192)-1&lt;=$L$1/2,INDIRECT(CONCATENATE("Teams!F",CELL("contents",INDEX(MatchOrdering!$A$4:$CD$33,ROW(B1197)-ROW(C1192)-1,MATCH(C1192,MatchOrdering!$A$3:$CD$3,0))))),""),"")</f>
        <v>NJD</v>
      </c>
      <c r="C1197" s="53" t="str">
        <f ca="1">IF(LEN(C1192)&gt;0,   IF(LEN(B1197) &gt;0,CONCATENATE(B1197," vs ",D1197),""),"")</f>
        <v>NJD vs MON</v>
      </c>
      <c r="D1197" s="49" t="str">
        <f ca="1">IF(LEN(C1192)&gt;0,   IF(ROW(D1197)-ROW(C1192)-1&lt;=$L$1/2,INDIRECT(CONCATENATE("Teams!F",E1197)),""),"")</f>
        <v>MON</v>
      </c>
      <c r="E1197" s="6">
        <f ca="1">IF(LEN(C1192)&gt;0,   IF(ROW(E1197)-ROW(C1192)-1&lt;=$L$1/2,INDIRECT(CONCATENATE("MatchOrdering!B",CHAR(96+C1192-52),($L$1 + 1) - (ROW(E1197)-ROW(C1192)-1) + 3)),""),"")</f>
        <v>19</v>
      </c>
      <c r="F1197" s="60">
        <f t="shared" ca="1" si="204"/>
        <v>0</v>
      </c>
      <c r="G1197" s="61">
        <f t="shared" ca="1" si="203"/>
        <v>4</v>
      </c>
      <c r="H1197" s="49" t="str">
        <f t="shared" ca="1" si="205"/>
        <v>MON</v>
      </c>
    </row>
    <row r="1198" spans="2:8" x14ac:dyDescent="0.25">
      <c r="B1198" s="49" t="str">
        <f ca="1">IF(LEN(C1192)&gt;0,   IF(ROW(B1198)-ROW(C1192)-1&lt;=$L$1/2,INDIRECT(CONCATENATE("Teams!F",CELL("contents",INDEX(MatchOrdering!$A$4:$CD$33,ROW(B1198)-ROW(C1192)-1,MATCH(C1192,MatchOrdering!$A$3:$CD$3,0))))),""),"")</f>
        <v>NYI</v>
      </c>
      <c r="C1198" s="53" t="str">
        <f ca="1">IF(LEN(C1192)&gt;0,   IF(LEN(B1198) &gt;0,CONCATENATE(B1198," vs ",D1198),""),"")</f>
        <v>NYI vs FLA</v>
      </c>
      <c r="D1198" s="49" t="str">
        <f ca="1">IF(LEN(C1192)&gt;0,   IF(ROW(D1198)-ROW(C1192)-1&lt;=$L$1/2,INDIRECT(CONCATENATE("Teams!F",E1198)),""),"")</f>
        <v>FLA</v>
      </c>
      <c r="E1198" s="6">
        <f ca="1">IF(LEN(C1192)&gt;0,   IF(ROW(E1198)-ROW(C1192)-1&lt;=$L$1/2,INDIRECT(CONCATENATE("MatchOrdering!B",CHAR(96+C1192-52),($L$1 + 1) - (ROW(E1198)-ROW(C1192)-1) + 3)),""),"")</f>
        <v>18</v>
      </c>
      <c r="F1198" s="60">
        <f t="shared" ca="1" si="204"/>
        <v>3</v>
      </c>
      <c r="G1198" s="61">
        <f t="shared" ca="1" si="203"/>
        <v>1</v>
      </c>
      <c r="H1198" s="49" t="str">
        <f t="shared" ca="1" si="205"/>
        <v>NYI</v>
      </c>
    </row>
    <row r="1199" spans="2:8" x14ac:dyDescent="0.25">
      <c r="B1199" s="49" t="str">
        <f ca="1">IF(LEN(C1192)&gt;0,   IF(ROW(B1199)-ROW(C1192)-1&lt;=$L$1/2,INDIRECT(CONCATENATE("Teams!F",CELL("contents",INDEX(MatchOrdering!$A$4:$CD$33,ROW(B1199)-ROW(C1192)-1,MATCH(C1192,MatchOrdering!$A$3:$CD$3,0))))),""),"")</f>
        <v>NYR</v>
      </c>
      <c r="C1199" s="53" t="str">
        <f ca="1">IF(LEN(C1192)&gt;0,   IF(LEN(B1199) &gt;0,CONCATENATE(B1199," vs ",D1199),""),"")</f>
        <v>NYR vs DET</v>
      </c>
      <c r="D1199" s="49" t="str">
        <f ca="1">IF(LEN(C1192)&gt;0,   IF(ROW(D1199)-ROW(C1192)-1&lt;=$L$1/2,INDIRECT(CONCATENATE("Teams!F",E1199)),""),"")</f>
        <v>DET</v>
      </c>
      <c r="E1199" s="6">
        <f ca="1">IF(LEN(C1192)&gt;0,   IF(ROW(E1199)-ROW(C1192)-1&lt;=$L$1/2,INDIRECT(CONCATENATE("MatchOrdering!B",CHAR(96+C1192-52),($L$1 + 1) - (ROW(E1199)-ROW(C1192)-1) + 3)),""),"")</f>
        <v>17</v>
      </c>
      <c r="F1199" s="60">
        <f t="shared" ca="1" si="204"/>
        <v>6</v>
      </c>
      <c r="G1199" s="61">
        <f t="shared" ca="1" si="203"/>
        <v>6</v>
      </c>
      <c r="H1199" s="49" t="str">
        <f t="shared" ca="1" si="205"/>
        <v>*TIE*</v>
      </c>
    </row>
    <row r="1200" spans="2:8" x14ac:dyDescent="0.25">
      <c r="B1200" s="49" t="str">
        <f ca="1">IF(LEN(C1192)&gt;0,   IF(ROW(B1200)-ROW(C1192)-1&lt;=$L$1/2,INDIRECT(CONCATENATE("Teams!F",CELL("contents",INDEX(MatchOrdering!$A$4:$CD$33,ROW(B1200)-ROW(C1192)-1,MATCH(C1192,MatchOrdering!$A$3:$CD$3,0))))),""),"")</f>
        <v>PHI</v>
      </c>
      <c r="C1200" s="53" t="str">
        <f ca="1">IF(LEN(C1192)&gt;0,   IF(LEN(B1200) &gt;0,CONCATENATE(B1200," vs ",D1200),""),"")</f>
        <v>PHI vs BUF</v>
      </c>
      <c r="D1200" s="49" t="str">
        <f ca="1">IF(LEN(C1192)&gt;0,   IF(ROW(D1200)-ROW(C1192)-1&lt;=$L$1/2,INDIRECT(CONCATENATE("Teams!F",E1200)),""),"")</f>
        <v>BUF</v>
      </c>
      <c r="E1200" s="6">
        <f ca="1">IF(LEN(C1192)&gt;0,   IF(ROW(E1200)-ROW(C1192)-1&lt;=$L$1/2,INDIRECT(CONCATENATE("MatchOrdering!B",CHAR(96+C1192-52),($L$1 + 1) - (ROW(E1200)-ROW(C1192)-1) + 3)),""),"")</f>
        <v>16</v>
      </c>
      <c r="F1200" s="60">
        <f t="shared" ca="1" si="204"/>
        <v>5</v>
      </c>
      <c r="G1200" s="61">
        <f t="shared" ca="1" si="203"/>
        <v>4</v>
      </c>
      <c r="H1200" s="49" t="str">
        <f t="shared" ca="1" si="205"/>
        <v>PHI</v>
      </c>
    </row>
    <row r="1201" spans="2:8" x14ac:dyDescent="0.25">
      <c r="B1201" s="49" t="str">
        <f ca="1">IF(LEN(C1192)&gt;0,   IF(ROW(B1201)-ROW(C1192)-1&lt;=$L$1/2,INDIRECT(CONCATENATE("Teams!F",CELL("contents",INDEX(MatchOrdering!$A$4:$CD$33,ROW(B1201)-ROW(C1192)-1,MATCH(C1192,MatchOrdering!$A$3:$CD$3,0))))),""),"")</f>
        <v>PIT</v>
      </c>
      <c r="C1201" s="53" t="str">
        <f ca="1">IF(LEN(C1192)&gt;0,   IF(LEN(B1201) &gt;0,CONCATENATE(B1201," vs ",D1201),""),"")</f>
        <v>PIT vs BOS</v>
      </c>
      <c r="D1201" s="49" t="str">
        <f ca="1">IF(LEN(C1192)&gt;0,   IF(ROW(D1201)-ROW(C1192)-1&lt;=$L$1/2,INDIRECT(CONCATENATE("Teams!F",E1201)),""),"")</f>
        <v>BOS</v>
      </c>
      <c r="E1201" s="6">
        <f ca="1">IF(LEN(C1192)&gt;0,   IF(ROW(E1201)-ROW(C1192)-1&lt;=$L$1/2,INDIRECT(CONCATENATE("MatchOrdering!B",CHAR(96+C1192-52),($L$1 + 1) - (ROW(E1201)-ROW(C1192)-1) + 3)),""),"")</f>
        <v>15</v>
      </c>
      <c r="F1201" s="60">
        <f t="shared" ca="1" si="204"/>
        <v>5</v>
      </c>
      <c r="G1201" s="61">
        <f t="shared" ca="1" si="203"/>
        <v>4</v>
      </c>
      <c r="H1201" s="49" t="str">
        <f t="shared" ca="1" si="205"/>
        <v>PIT</v>
      </c>
    </row>
    <row r="1202" spans="2:8" x14ac:dyDescent="0.25">
      <c r="B1202" s="49" t="str">
        <f ca="1">IF(LEN(C1192)&gt;0,   IF(ROW(B1202)-ROW(C1192)-1&lt;=$L$1/2,INDIRECT(CONCATENATE("Teams!F",CELL("contents",INDEX(MatchOrdering!$A$4:$CD$33,ROW(B1202)-ROW(C1192)-1,MATCH(C1192,MatchOrdering!$A$3:$CD$3,0))))),""),"")</f>
        <v>WAS</v>
      </c>
      <c r="C1202" s="53" t="str">
        <f ca="1">IF(LEN(C1192)&gt;0,   IF(LEN(B1202) &gt;0,CONCATENATE(B1202," vs ",D1202),""),"")</f>
        <v>WAS vs WIN</v>
      </c>
      <c r="D1202" s="49" t="str">
        <f ca="1">IF(LEN(C1192)&gt;0,   IF(ROW(D1202)-ROW(C1192)-1&lt;=$L$1/2,INDIRECT(CONCATENATE("Teams!F",E1202)),""),"")</f>
        <v>WIN</v>
      </c>
      <c r="E1202" s="6">
        <f ca="1">IF(LEN(C1192)&gt;0,   IF(ROW(E1202)-ROW(C1192)-1&lt;=$L$1/2,INDIRECT(CONCATENATE("MatchOrdering!B",CHAR(96+C1192-52),($L$1 + 1) - (ROW(E1202)-ROW(C1192)-1) + 3)),""),"")</f>
        <v>14</v>
      </c>
      <c r="F1202" s="60">
        <f t="shared" ca="1" si="204"/>
        <v>6</v>
      </c>
      <c r="G1202" s="61">
        <f t="shared" ca="1" si="203"/>
        <v>3</v>
      </c>
      <c r="H1202" s="49" t="str">
        <f t="shared" ca="1" si="205"/>
        <v>WAS</v>
      </c>
    </row>
    <row r="1203" spans="2:8" x14ac:dyDescent="0.25">
      <c r="B1203" s="49" t="str">
        <f ca="1">IF(LEN(C1192)&gt;0,   IF(ROW(B1203)-ROW(C1192)-1&lt;=$L$1/2,INDIRECT(CONCATENATE("Teams!F",CELL("contents",INDEX(MatchOrdering!$A$4:$CD$33,ROW(B1203)-ROW(C1192)-1,MATCH(C1192,MatchOrdering!$A$3:$CD$3,0))))),""),"")</f>
        <v>CGY</v>
      </c>
      <c r="C1203" s="53" t="str">
        <f ca="1">IF(LEN(C1192)&gt;0,   IF(LEN(B1203) &gt;0,CONCATENATE(B1203," vs ",D1203),""),"")</f>
        <v>CGY vs STL</v>
      </c>
      <c r="D1203" s="49" t="str">
        <f ca="1">IF(LEN(C1192)&gt;0,   IF(ROW(D1203)-ROW(C1192)-1&lt;=$L$1/2,INDIRECT(CONCATENATE("Teams!F",E1203)),""),"")</f>
        <v>STL</v>
      </c>
      <c r="E1203" s="6">
        <f ca="1">IF(LEN(C1192)&gt;0,   IF(ROW(E1203)-ROW(C1192)-1&lt;=$L$1/2,INDIRECT(CONCATENATE("MatchOrdering!B",CHAR(96+C1192-52),($L$1 + 1) - (ROW(E1203)-ROW(C1192)-1) + 3)),""),"")</f>
        <v>13</v>
      </c>
      <c r="F1203" s="60">
        <f t="shared" ca="1" si="204"/>
        <v>1</v>
      </c>
      <c r="G1203" s="61">
        <f t="shared" ca="1" si="203"/>
        <v>3</v>
      </c>
      <c r="H1203" s="49" t="str">
        <f t="shared" ca="1" si="205"/>
        <v>STL</v>
      </c>
    </row>
    <row r="1204" spans="2:8" x14ac:dyDescent="0.25">
      <c r="B1204" s="49" t="str">
        <f ca="1">IF(LEN(C1192)&gt;0,   IF(ROW(B1204)-ROW(C1192)-1&lt;=$L$1/2,INDIRECT(CONCATENATE("Teams!F",CELL("contents",INDEX(MatchOrdering!$A$4:$CD$33,ROW(B1204)-ROW(C1192)-1,MATCH(C1192,MatchOrdering!$A$3:$CD$3,0))))),""),"")</f>
        <v>EDM</v>
      </c>
      <c r="C1204" s="53" t="str">
        <f ca="1">IF(LEN(C1192)&gt;0,   IF(LEN(B1204) &gt;0,CONCATENATE(B1204," vs ",D1204),""),"")</f>
        <v>EDM vs NAS</v>
      </c>
      <c r="D1204" s="49" t="str">
        <f ca="1">IF(LEN(C1192)&gt;0,   IF(ROW(D1204)-ROW(C1192)-1&lt;=$L$1/2,INDIRECT(CONCATENATE("Teams!F",E1204)),""),"")</f>
        <v>NAS</v>
      </c>
      <c r="E1204" s="6">
        <f ca="1">IF(LEN(C1192)&gt;0,   IF(ROW(E1204)-ROW(C1192)-1&lt;=$L$1/2,INDIRECT(CONCATENATE("MatchOrdering!B",CHAR(96+C1192-52),($L$1 + 1) - (ROW(E1204)-ROW(C1192)-1) + 3)),""),"")</f>
        <v>12</v>
      </c>
      <c r="F1204" s="60">
        <f t="shared" ca="1" si="204"/>
        <v>0</v>
      </c>
      <c r="G1204" s="61">
        <f t="shared" ca="1" si="203"/>
        <v>1</v>
      </c>
      <c r="H1204" s="49" t="str">
        <f t="shared" ca="1" si="205"/>
        <v>NAS</v>
      </c>
    </row>
    <row r="1205" spans="2:8" x14ac:dyDescent="0.25">
      <c r="B1205" s="49" t="str">
        <f ca="1">IF(LEN(C1192)&gt;0,   IF(ROW(B1205)-ROW(C1192)-1&lt;=$L$1/2,INDIRECT(CONCATENATE("Teams!F",CELL("contents",INDEX(MatchOrdering!$A$4:$CD$33,ROW(B1205)-ROW(C1192)-1,MATCH(C1192,MatchOrdering!$A$3:$CD$3,0))))),""),"")</f>
        <v>LAK</v>
      </c>
      <c r="C1205" s="53" t="str">
        <f ca="1">IF(LEN(C1192)&gt;0,   IF(LEN(B1205) &gt;0,CONCATENATE(B1205," vs ",D1205),""),"")</f>
        <v>LAK vs MIN</v>
      </c>
      <c r="D1205" s="49" t="str">
        <f ca="1">IF(LEN(C1192)&gt;0,   IF(ROW(D1205)-ROW(C1192)-1&lt;=$L$1/2,INDIRECT(CONCATENATE("Teams!F",E1205)),""),"")</f>
        <v>MIN</v>
      </c>
      <c r="E1205" s="6">
        <f ca="1">IF(LEN(C1192)&gt;0,   IF(ROW(E1205)-ROW(C1192)-1&lt;=$L$1/2,INDIRECT(CONCATENATE("MatchOrdering!B",CHAR(96+C1192-52),($L$1 + 1) - (ROW(E1205)-ROW(C1192)-1) + 3)),""),"")</f>
        <v>11</v>
      </c>
      <c r="F1205" s="60">
        <f t="shared" ca="1" si="204"/>
        <v>1</v>
      </c>
      <c r="G1205" s="61">
        <f t="shared" ca="1" si="203"/>
        <v>6</v>
      </c>
      <c r="H1205" s="49" t="str">
        <f t="shared" ca="1" si="205"/>
        <v>MIN</v>
      </c>
    </row>
    <row r="1206" spans="2:8" x14ac:dyDescent="0.25">
      <c r="B1206" s="49" t="str">
        <f ca="1">IF(LEN(C1192)&gt;0,   IF(ROW(B1206)-ROW(C1192)-1&lt;=$L$1/2,INDIRECT(CONCATENATE("Teams!F",CELL("contents",INDEX(MatchOrdering!$A$4:$CD$33,ROW(B1206)-ROW(C1192)-1,MATCH(C1192,MatchOrdering!$A$3:$CD$3,0))))),""),"")</f>
        <v>ARI</v>
      </c>
      <c r="C1206" s="53" t="str">
        <f ca="1">IF(LEN(C1192)&gt;0,   IF(LEN(B1206) &gt;0,CONCATENATE(B1206," vs ",D1206),""),"")</f>
        <v>ARI vs DAL</v>
      </c>
      <c r="D1206" s="49" t="str">
        <f ca="1">IF(LEN(C1192)&gt;0,   IF(ROW(D1206)-ROW(C1192)-1&lt;=$L$1/2,INDIRECT(CONCATENATE("Teams!F",E1206)),""),"")</f>
        <v>DAL</v>
      </c>
      <c r="E1206" s="6">
        <f ca="1">IF(LEN(C1192)&gt;0,   IF(ROW(E1206)-ROW(C1192)-1&lt;=$L$1/2,INDIRECT(CONCATENATE("MatchOrdering!B",CHAR(96+C1192-52),($L$1 + 1) - (ROW(E1206)-ROW(C1192)-1) + 3)),""),"")</f>
        <v>10</v>
      </c>
      <c r="F1206" s="60">
        <f t="shared" ca="1" si="204"/>
        <v>0</v>
      </c>
      <c r="G1206" s="61">
        <f t="shared" ca="1" si="203"/>
        <v>0</v>
      </c>
      <c r="H1206" s="49" t="str">
        <f t="shared" ca="1" si="205"/>
        <v>*TIE*</v>
      </c>
    </row>
    <row r="1207" spans="2:8" x14ac:dyDescent="0.25">
      <c r="B1207" s="49" t="str">
        <f ca="1">IF(LEN(C1192)&gt;0,   IF(ROW(B1207)-ROW(C1192)-1&lt;=$L$1/2,INDIRECT(CONCATENATE("Teams!F",CELL("contents",INDEX(MatchOrdering!$A$4:$CD$33,ROW(B1207)-ROW(C1192)-1,MATCH(C1192,MatchOrdering!$A$3:$CD$3,0))))),""),"")</f>
        <v>SJS</v>
      </c>
      <c r="C1207" s="53" t="str">
        <f ca="1">IF(LEN(C1192)&gt;0,   IF(LEN(B1207) &gt;0,CONCATENATE(B1207," vs ",D1207),""),"")</f>
        <v>SJS vs COL</v>
      </c>
      <c r="D1207" s="49" t="str">
        <f ca="1">IF(LEN(C1192)&gt;0,   IF(ROW(D1207)-ROW(C1192)-1&lt;=$L$1/2,INDIRECT(CONCATENATE("Teams!F",E1207)),""),"")</f>
        <v>COL</v>
      </c>
      <c r="E1207" s="6">
        <f ca="1">IF(LEN(C1192)&gt;0,   IF(ROW(E1207)-ROW(C1192)-1&lt;=$L$1/2,INDIRECT(CONCATENATE("MatchOrdering!B",CHAR(96+C1192-52),($L$1 + 1) - (ROW(E1207)-ROW(C1192)-1) + 3)),""),"")</f>
        <v>9</v>
      </c>
      <c r="F1207" s="60">
        <f t="shared" ca="1" si="204"/>
        <v>1</v>
      </c>
      <c r="G1207" s="61">
        <f t="shared" ca="1" si="203"/>
        <v>1</v>
      </c>
      <c r="H1207" s="49" t="str">
        <f t="shared" ca="1" si="205"/>
        <v>*TIE*</v>
      </c>
    </row>
    <row r="1208" spans="2:8" ht="15.75" thickBot="1" x14ac:dyDescent="0.3">
      <c r="B1208" s="49" t="str">
        <f ca="1">IF(LEN(C1192)&gt;0,   IF(ROW(B1208)-ROW(C1192)-1&lt;=$L$1/2,INDIRECT(CONCATENATE("Teams!F",CELL("contents",INDEX(MatchOrdering!$A$4:$CD$33,ROW(B1208)-ROW(C1192)-1,MATCH(C1192,MatchOrdering!$A$3:$CD$3,0))))),""),"")</f>
        <v>VAN</v>
      </c>
      <c r="C1208" s="53" t="str">
        <f ca="1">IF(LEN(C1192)&gt;0,   IF(LEN(B1208) &gt;0,CONCATENATE(B1208," vs ",D1208),""),"")</f>
        <v>VAN vs CHI</v>
      </c>
      <c r="D1208" s="49" t="str">
        <f ca="1">IF(LEN(C1192)&gt;0,   IF(ROW(D1208)-ROW(C1192)-1&lt;=$L$1/2,INDIRECT(CONCATENATE("Teams!F",E1208)),""),"")</f>
        <v>CHI</v>
      </c>
      <c r="E1208" s="6">
        <f ca="1">IF(LEN(C1192)&gt;0,   IF(ROW(E1208)-ROW(C1192)-1&lt;=$L$1/2,INDIRECT(CONCATENATE("MatchOrdering!B",CHAR(96+C1192-52),($L$1 + 1) - (ROW(E1208)-ROW(C1192)-1) + 3)),""),"")</f>
        <v>8</v>
      </c>
      <c r="F1208" s="62">
        <f t="shared" ca="1" si="204"/>
        <v>2</v>
      </c>
      <c r="G1208" s="63">
        <f t="shared" ca="1" si="203"/>
        <v>3</v>
      </c>
      <c r="H1208" s="49" t="str">
        <f t="shared" ca="1" si="205"/>
        <v>CHI</v>
      </c>
    </row>
    <row r="1210" spans="2:8" ht="18.75" x14ac:dyDescent="0.3">
      <c r="C1210" s="51">
        <f>IF(LEN(C1192)&lt;1,"",IF(C1192+1 &lt; $L$2,C1192+1,""))</f>
        <v>68</v>
      </c>
      <c r="D1210" s="50"/>
      <c r="E1210" s="50"/>
      <c r="F1210" s="65" t="str">
        <f>IF(LEN(C1210)&gt;0,"Scores","")</f>
        <v>Scores</v>
      </c>
      <c r="G1210" s="65"/>
      <c r="H1210" s="6"/>
    </row>
    <row r="1211" spans="2:8" ht="16.5" thickBot="1" x14ac:dyDescent="0.3">
      <c r="B1211" s="48" t="str">
        <f>IF(LEN(C1210)&gt;0,"-","")</f>
        <v>-</v>
      </c>
      <c r="C1211" s="52" t="str">
        <f>IF(LEN(C1210)&gt;0,"Away          -          Home","")</f>
        <v>Away          -          Home</v>
      </c>
      <c r="D1211" s="48" t="str">
        <f>IF(LEN(C1210)&gt;0,"-","")</f>
        <v>-</v>
      </c>
      <c r="E1211" s="6" t="str">
        <f>IF(LEN(C1210)&gt;0,"-","")</f>
        <v>-</v>
      </c>
      <c r="F1211" s="48" t="str">
        <f>IF(LEN(F1210)&gt;0,"H","")</f>
        <v>H</v>
      </c>
      <c r="G1211" s="48" t="str">
        <f>IF(LEN(F1210)&gt;0,"A","")</f>
        <v>A</v>
      </c>
      <c r="H1211" s="49" t="s">
        <v>267</v>
      </c>
    </row>
    <row r="1212" spans="2:8" x14ac:dyDescent="0.25">
      <c r="B1212" s="49" t="str">
        <f ca="1">IF(LEN(C1210)&gt;0,   IF(ROW(B1212)-ROW(C1210)-1&lt;=$L$1/2,INDIRECT(CONCATENATE("Teams!F",CELL("contents",INDEX(MatchOrdering!$A$4:$CD$33,ROW(B1212)-ROW(C1210)-1,MATCH(C1210,MatchOrdering!$A$3:$CD$3,0))))),""),"")</f>
        <v>ANA</v>
      </c>
      <c r="C1212" s="53" t="str">
        <f ca="1">IF(LEN(C1210)&gt;0,   IF(LEN(B1212) &gt;0,CONCATENATE(B1212," vs ",D1212),""),"")</f>
        <v>ANA vs TB</v>
      </c>
      <c r="D1212" s="49" t="str">
        <f ca="1">IF(LEN(C1210)&gt;0,   IF(ROW(D1212)-ROW(C1210)-1&lt;=$L$1/2,INDIRECT(CONCATENATE("Teams!F",E1212)),""),"")</f>
        <v>TB</v>
      </c>
      <c r="E1212" s="6">
        <f ca="1">IF(LEN(C1210)&gt;0,   IF(ROW(E1212)-ROW(C1210)-1&lt;=$L$1/2,INDIRECT(CONCATENATE("MatchOrdering!B",CHAR(96+C1210-52),($L$1 + 1) - (ROW(E1212)-ROW(C1210)-1) + 3)),""),"")</f>
        <v>21</v>
      </c>
      <c r="F1212" s="58">
        <f ca="1">ROUNDDOWN(RANDBETWEEN(0,6),0)</f>
        <v>1</v>
      </c>
      <c r="G1212" s="59">
        <f t="shared" ref="G1212:G1226" ca="1" si="206">ROUNDDOWN(RANDBETWEEN(0,6),0)</f>
        <v>5</v>
      </c>
      <c r="H1212" s="49" t="str">
        <f ca="1">IF(OR(B1212 = "BYESLOT",D1212 = "BYESLOT"),"BYE", IF(AND(LEN(F1212)&gt;0,LEN(G1212)&gt;0),IF(F1212=G1212,"*TIE*",IF(F1212&gt;G1212,B1212,D1212)),""))</f>
        <v>TB</v>
      </c>
    </row>
    <row r="1213" spans="2:8" x14ac:dyDescent="0.25">
      <c r="B1213" s="49" t="str">
        <f ca="1">IF(LEN(C1210)&gt;0,   IF(ROW(B1213)-ROW(C1210)-1&lt;=$L$1/2,INDIRECT(CONCATENATE("Teams!F",CELL("contents",INDEX(MatchOrdering!$A$4:$CD$33,ROW(B1213)-ROW(C1210)-1,MATCH(C1210,MatchOrdering!$A$3:$CD$3,0))))),""),"")</f>
        <v>TOR</v>
      </c>
      <c r="C1213" s="53" t="str">
        <f ca="1">IF(LEN(C1210)&gt;0,   IF(LEN(B1213) &gt;0,CONCATENATE(B1213," vs ",D1213),""),"")</f>
        <v>TOR vs OTT</v>
      </c>
      <c r="D1213" s="49" t="str">
        <f ca="1">IF(LEN(C1210)&gt;0,   IF(ROW(D1213)-ROW(C1210)-1&lt;=$L$1/2,INDIRECT(CONCATENATE("Teams!F",E1213)),""),"")</f>
        <v>OTT</v>
      </c>
      <c r="E1213" s="6">
        <f ca="1">IF(LEN(C1210)&gt;0,   IF(ROW(E1213)-ROW(C1210)-1&lt;=$L$1/2,INDIRECT(CONCATENATE("MatchOrdering!B",CHAR(96+C1210-52),($L$1 + 1) - (ROW(E1213)-ROW(C1210)-1) + 3)),""),"")</f>
        <v>20</v>
      </c>
      <c r="F1213" s="60">
        <f t="shared" ref="F1213:F1226" ca="1" si="207">ROUNDDOWN(RANDBETWEEN(0,6),0)</f>
        <v>3</v>
      </c>
      <c r="G1213" s="61">
        <f t="shared" ca="1" si="206"/>
        <v>3</v>
      </c>
      <c r="H1213" s="49" t="str">
        <f t="shared" ref="H1213:H1226" ca="1" si="208">IF(OR(B1213 = "BYESLOT",D1213 = "BYESLOT"),"BYE", IF(AND(LEN(F1213)&gt;0,LEN(G1213)&gt;0),IF(F1213=G1213,"*TIE*",IF(F1213&gt;G1213,B1213,D1213)),""))</f>
        <v>*TIE*</v>
      </c>
    </row>
    <row r="1214" spans="2:8" x14ac:dyDescent="0.25">
      <c r="B1214" s="49" t="str">
        <f ca="1">IF(LEN(C1210)&gt;0,   IF(ROW(B1214)-ROW(C1210)-1&lt;=$L$1/2,INDIRECT(CONCATENATE("Teams!F",CELL("contents",INDEX(MatchOrdering!$A$4:$CD$33,ROW(B1214)-ROW(C1210)-1,MATCH(C1210,MatchOrdering!$A$3:$CD$3,0))))),""),"")</f>
        <v>CAR</v>
      </c>
      <c r="C1214" s="53" t="str">
        <f ca="1">IF(LEN(C1210)&gt;0,   IF(LEN(B1214) &gt;0,CONCATENATE(B1214," vs ",D1214),""),"")</f>
        <v>CAR vs MON</v>
      </c>
      <c r="D1214" s="49" t="str">
        <f ca="1">IF(LEN(C1210)&gt;0,   IF(ROW(D1214)-ROW(C1210)-1&lt;=$L$1/2,INDIRECT(CONCATENATE("Teams!F",E1214)),""),"")</f>
        <v>MON</v>
      </c>
      <c r="E1214" s="6">
        <f ca="1">IF(LEN(C1210)&gt;0,   IF(ROW(E1214)-ROW(C1210)-1&lt;=$L$1/2,INDIRECT(CONCATENATE("MatchOrdering!B",CHAR(96+C1210-52),($L$1 + 1) - (ROW(E1214)-ROW(C1210)-1) + 3)),""),"")</f>
        <v>19</v>
      </c>
      <c r="F1214" s="60">
        <f t="shared" ca="1" si="207"/>
        <v>0</v>
      </c>
      <c r="G1214" s="61">
        <f t="shared" ca="1" si="206"/>
        <v>0</v>
      </c>
      <c r="H1214" s="49" t="str">
        <f t="shared" ca="1" si="208"/>
        <v>*TIE*</v>
      </c>
    </row>
    <row r="1215" spans="2:8" x14ac:dyDescent="0.25">
      <c r="B1215" s="49" t="str">
        <f ca="1">IF(LEN(C1210)&gt;0,   IF(ROW(B1215)-ROW(C1210)-1&lt;=$L$1/2,INDIRECT(CONCATENATE("Teams!F",CELL("contents",INDEX(MatchOrdering!$A$4:$CD$33,ROW(B1215)-ROW(C1210)-1,MATCH(C1210,MatchOrdering!$A$3:$CD$3,0))))),""),"")</f>
        <v>CBJ</v>
      </c>
      <c r="C1215" s="53" t="str">
        <f ca="1">IF(LEN(C1210)&gt;0,   IF(LEN(B1215) &gt;0,CONCATENATE(B1215," vs ",D1215),""),"")</f>
        <v>CBJ vs FLA</v>
      </c>
      <c r="D1215" s="49" t="str">
        <f ca="1">IF(LEN(C1210)&gt;0,   IF(ROW(D1215)-ROW(C1210)-1&lt;=$L$1/2,INDIRECT(CONCATENATE("Teams!F",E1215)),""),"")</f>
        <v>FLA</v>
      </c>
      <c r="E1215" s="6">
        <f ca="1">IF(LEN(C1210)&gt;0,   IF(ROW(E1215)-ROW(C1210)-1&lt;=$L$1/2,INDIRECT(CONCATENATE("MatchOrdering!B",CHAR(96+C1210-52),($L$1 + 1) - (ROW(E1215)-ROW(C1210)-1) + 3)),""),"")</f>
        <v>18</v>
      </c>
      <c r="F1215" s="60">
        <f t="shared" ca="1" si="207"/>
        <v>2</v>
      </c>
      <c r="G1215" s="61">
        <f t="shared" ca="1" si="206"/>
        <v>4</v>
      </c>
      <c r="H1215" s="49" t="str">
        <f t="shared" ca="1" si="208"/>
        <v>FLA</v>
      </c>
    </row>
    <row r="1216" spans="2:8" x14ac:dyDescent="0.25">
      <c r="B1216" s="49" t="str">
        <f ca="1">IF(LEN(C1210)&gt;0,   IF(ROW(B1216)-ROW(C1210)-1&lt;=$L$1/2,INDIRECT(CONCATENATE("Teams!F",CELL("contents",INDEX(MatchOrdering!$A$4:$CD$33,ROW(B1216)-ROW(C1210)-1,MATCH(C1210,MatchOrdering!$A$3:$CD$3,0))))),""),"")</f>
        <v>NJD</v>
      </c>
      <c r="C1216" s="53" t="str">
        <f ca="1">IF(LEN(C1210)&gt;0,   IF(LEN(B1216) &gt;0,CONCATENATE(B1216," vs ",D1216),""),"")</f>
        <v>NJD vs DET</v>
      </c>
      <c r="D1216" s="49" t="str">
        <f ca="1">IF(LEN(C1210)&gt;0,   IF(ROW(D1216)-ROW(C1210)-1&lt;=$L$1/2,INDIRECT(CONCATENATE("Teams!F",E1216)),""),"")</f>
        <v>DET</v>
      </c>
      <c r="E1216" s="6">
        <f ca="1">IF(LEN(C1210)&gt;0,   IF(ROW(E1216)-ROW(C1210)-1&lt;=$L$1/2,INDIRECT(CONCATENATE("MatchOrdering!B",CHAR(96+C1210-52),($L$1 + 1) - (ROW(E1216)-ROW(C1210)-1) + 3)),""),"")</f>
        <v>17</v>
      </c>
      <c r="F1216" s="60">
        <f t="shared" ca="1" si="207"/>
        <v>4</v>
      </c>
      <c r="G1216" s="61">
        <f t="shared" ca="1" si="206"/>
        <v>3</v>
      </c>
      <c r="H1216" s="49" t="str">
        <f t="shared" ca="1" si="208"/>
        <v>NJD</v>
      </c>
    </row>
    <row r="1217" spans="2:8" x14ac:dyDescent="0.25">
      <c r="B1217" s="49" t="str">
        <f ca="1">IF(LEN(C1210)&gt;0,   IF(ROW(B1217)-ROW(C1210)-1&lt;=$L$1/2,INDIRECT(CONCATENATE("Teams!F",CELL("contents",INDEX(MatchOrdering!$A$4:$CD$33,ROW(B1217)-ROW(C1210)-1,MATCH(C1210,MatchOrdering!$A$3:$CD$3,0))))),""),"")</f>
        <v>NYI</v>
      </c>
      <c r="C1217" s="53" t="str">
        <f ca="1">IF(LEN(C1210)&gt;0,   IF(LEN(B1217) &gt;0,CONCATENATE(B1217," vs ",D1217),""),"")</f>
        <v>NYI vs BUF</v>
      </c>
      <c r="D1217" s="49" t="str">
        <f ca="1">IF(LEN(C1210)&gt;0,   IF(ROW(D1217)-ROW(C1210)-1&lt;=$L$1/2,INDIRECT(CONCATENATE("Teams!F",E1217)),""),"")</f>
        <v>BUF</v>
      </c>
      <c r="E1217" s="6">
        <f ca="1">IF(LEN(C1210)&gt;0,   IF(ROW(E1217)-ROW(C1210)-1&lt;=$L$1/2,INDIRECT(CONCATENATE("MatchOrdering!B",CHAR(96+C1210-52),($L$1 + 1) - (ROW(E1217)-ROW(C1210)-1) + 3)),""),"")</f>
        <v>16</v>
      </c>
      <c r="F1217" s="60">
        <f t="shared" ca="1" si="207"/>
        <v>2</v>
      </c>
      <c r="G1217" s="61">
        <f t="shared" ca="1" si="206"/>
        <v>1</v>
      </c>
      <c r="H1217" s="49" t="str">
        <f t="shared" ca="1" si="208"/>
        <v>NYI</v>
      </c>
    </row>
    <row r="1218" spans="2:8" x14ac:dyDescent="0.25">
      <c r="B1218" s="49" t="str">
        <f ca="1">IF(LEN(C1210)&gt;0,   IF(ROW(B1218)-ROW(C1210)-1&lt;=$L$1/2,INDIRECT(CONCATENATE("Teams!F",CELL("contents",INDEX(MatchOrdering!$A$4:$CD$33,ROW(B1218)-ROW(C1210)-1,MATCH(C1210,MatchOrdering!$A$3:$CD$3,0))))),""),"")</f>
        <v>NYR</v>
      </c>
      <c r="C1218" s="53" t="str">
        <f ca="1">IF(LEN(C1210)&gt;0,   IF(LEN(B1218) &gt;0,CONCATENATE(B1218," vs ",D1218),""),"")</f>
        <v>NYR vs BOS</v>
      </c>
      <c r="D1218" s="49" t="str">
        <f ca="1">IF(LEN(C1210)&gt;0,   IF(ROW(D1218)-ROW(C1210)-1&lt;=$L$1/2,INDIRECT(CONCATENATE("Teams!F",E1218)),""),"")</f>
        <v>BOS</v>
      </c>
      <c r="E1218" s="6">
        <f ca="1">IF(LEN(C1210)&gt;0,   IF(ROW(E1218)-ROW(C1210)-1&lt;=$L$1/2,INDIRECT(CONCATENATE("MatchOrdering!B",CHAR(96+C1210-52),($L$1 + 1) - (ROW(E1218)-ROW(C1210)-1) + 3)),""),"")</f>
        <v>15</v>
      </c>
      <c r="F1218" s="60">
        <f t="shared" ca="1" si="207"/>
        <v>2</v>
      </c>
      <c r="G1218" s="61">
        <f t="shared" ca="1" si="206"/>
        <v>6</v>
      </c>
      <c r="H1218" s="49" t="str">
        <f t="shared" ca="1" si="208"/>
        <v>BOS</v>
      </c>
    </row>
    <row r="1219" spans="2:8" x14ac:dyDescent="0.25">
      <c r="B1219" s="49" t="str">
        <f ca="1">IF(LEN(C1210)&gt;0,   IF(ROW(B1219)-ROW(C1210)-1&lt;=$L$1/2,INDIRECT(CONCATENATE("Teams!F",CELL("contents",INDEX(MatchOrdering!$A$4:$CD$33,ROW(B1219)-ROW(C1210)-1,MATCH(C1210,MatchOrdering!$A$3:$CD$3,0))))),""),"")</f>
        <v>PHI</v>
      </c>
      <c r="C1219" s="53" t="str">
        <f ca="1">IF(LEN(C1210)&gt;0,   IF(LEN(B1219) &gt;0,CONCATENATE(B1219," vs ",D1219),""),"")</f>
        <v>PHI vs WIN</v>
      </c>
      <c r="D1219" s="49" t="str">
        <f ca="1">IF(LEN(C1210)&gt;0,   IF(ROW(D1219)-ROW(C1210)-1&lt;=$L$1/2,INDIRECT(CONCATENATE("Teams!F",E1219)),""),"")</f>
        <v>WIN</v>
      </c>
      <c r="E1219" s="6">
        <f ca="1">IF(LEN(C1210)&gt;0,   IF(ROW(E1219)-ROW(C1210)-1&lt;=$L$1/2,INDIRECT(CONCATENATE("MatchOrdering!B",CHAR(96+C1210-52),($L$1 + 1) - (ROW(E1219)-ROW(C1210)-1) + 3)),""),"")</f>
        <v>14</v>
      </c>
      <c r="F1219" s="60">
        <f t="shared" ca="1" si="207"/>
        <v>1</v>
      </c>
      <c r="G1219" s="61">
        <f t="shared" ca="1" si="206"/>
        <v>5</v>
      </c>
      <c r="H1219" s="49" t="str">
        <f t="shared" ca="1" si="208"/>
        <v>WIN</v>
      </c>
    </row>
    <row r="1220" spans="2:8" x14ac:dyDescent="0.25">
      <c r="B1220" s="49" t="str">
        <f ca="1">IF(LEN(C1210)&gt;0,   IF(ROW(B1220)-ROW(C1210)-1&lt;=$L$1/2,INDIRECT(CONCATENATE("Teams!F",CELL("contents",INDEX(MatchOrdering!$A$4:$CD$33,ROW(B1220)-ROW(C1210)-1,MATCH(C1210,MatchOrdering!$A$3:$CD$3,0))))),""),"")</f>
        <v>PIT</v>
      </c>
      <c r="C1220" s="53" t="str">
        <f ca="1">IF(LEN(C1210)&gt;0,   IF(LEN(B1220) &gt;0,CONCATENATE(B1220," vs ",D1220),""),"")</f>
        <v>PIT vs STL</v>
      </c>
      <c r="D1220" s="49" t="str">
        <f ca="1">IF(LEN(C1210)&gt;0,   IF(ROW(D1220)-ROW(C1210)-1&lt;=$L$1/2,INDIRECT(CONCATENATE("Teams!F",E1220)),""),"")</f>
        <v>STL</v>
      </c>
      <c r="E1220" s="6">
        <f ca="1">IF(LEN(C1210)&gt;0,   IF(ROW(E1220)-ROW(C1210)-1&lt;=$L$1/2,INDIRECT(CONCATENATE("MatchOrdering!B",CHAR(96+C1210-52),($L$1 + 1) - (ROW(E1220)-ROW(C1210)-1) + 3)),""),"")</f>
        <v>13</v>
      </c>
      <c r="F1220" s="60">
        <f t="shared" ca="1" si="207"/>
        <v>2</v>
      </c>
      <c r="G1220" s="61">
        <f t="shared" ca="1" si="206"/>
        <v>4</v>
      </c>
      <c r="H1220" s="49" t="str">
        <f t="shared" ca="1" si="208"/>
        <v>STL</v>
      </c>
    </row>
    <row r="1221" spans="2:8" x14ac:dyDescent="0.25">
      <c r="B1221" s="49" t="str">
        <f ca="1">IF(LEN(C1210)&gt;0,   IF(ROW(B1221)-ROW(C1210)-1&lt;=$L$1/2,INDIRECT(CONCATENATE("Teams!F",CELL("contents",INDEX(MatchOrdering!$A$4:$CD$33,ROW(B1221)-ROW(C1210)-1,MATCH(C1210,MatchOrdering!$A$3:$CD$3,0))))),""),"")</f>
        <v>WAS</v>
      </c>
      <c r="C1221" s="53" t="str">
        <f ca="1">IF(LEN(C1210)&gt;0,   IF(LEN(B1221) &gt;0,CONCATENATE(B1221," vs ",D1221),""),"")</f>
        <v>WAS vs NAS</v>
      </c>
      <c r="D1221" s="49" t="str">
        <f ca="1">IF(LEN(C1210)&gt;0,   IF(ROW(D1221)-ROW(C1210)-1&lt;=$L$1/2,INDIRECT(CONCATENATE("Teams!F",E1221)),""),"")</f>
        <v>NAS</v>
      </c>
      <c r="E1221" s="6">
        <f ca="1">IF(LEN(C1210)&gt;0,   IF(ROW(E1221)-ROW(C1210)-1&lt;=$L$1/2,INDIRECT(CONCATENATE("MatchOrdering!B",CHAR(96+C1210-52),($L$1 + 1) - (ROW(E1221)-ROW(C1210)-1) + 3)),""),"")</f>
        <v>12</v>
      </c>
      <c r="F1221" s="60">
        <f t="shared" ca="1" si="207"/>
        <v>5</v>
      </c>
      <c r="G1221" s="61">
        <f t="shared" ca="1" si="206"/>
        <v>0</v>
      </c>
      <c r="H1221" s="49" t="str">
        <f t="shared" ca="1" si="208"/>
        <v>WAS</v>
      </c>
    </row>
    <row r="1222" spans="2:8" x14ac:dyDescent="0.25">
      <c r="B1222" s="49" t="str">
        <f ca="1">IF(LEN(C1210)&gt;0,   IF(ROW(B1222)-ROW(C1210)-1&lt;=$L$1/2,INDIRECT(CONCATENATE("Teams!F",CELL("contents",INDEX(MatchOrdering!$A$4:$CD$33,ROW(B1222)-ROW(C1210)-1,MATCH(C1210,MatchOrdering!$A$3:$CD$3,0))))),""),"")</f>
        <v>CGY</v>
      </c>
      <c r="C1222" s="53" t="str">
        <f ca="1">IF(LEN(C1210)&gt;0,   IF(LEN(B1222) &gt;0,CONCATENATE(B1222," vs ",D1222),""),"")</f>
        <v>CGY vs MIN</v>
      </c>
      <c r="D1222" s="49" t="str">
        <f ca="1">IF(LEN(C1210)&gt;0,   IF(ROW(D1222)-ROW(C1210)-1&lt;=$L$1/2,INDIRECT(CONCATENATE("Teams!F",E1222)),""),"")</f>
        <v>MIN</v>
      </c>
      <c r="E1222" s="6">
        <f ca="1">IF(LEN(C1210)&gt;0,   IF(ROW(E1222)-ROW(C1210)-1&lt;=$L$1/2,INDIRECT(CONCATENATE("MatchOrdering!B",CHAR(96+C1210-52),($L$1 + 1) - (ROW(E1222)-ROW(C1210)-1) + 3)),""),"")</f>
        <v>11</v>
      </c>
      <c r="F1222" s="60">
        <f t="shared" ca="1" si="207"/>
        <v>6</v>
      </c>
      <c r="G1222" s="61">
        <f t="shared" ca="1" si="206"/>
        <v>2</v>
      </c>
      <c r="H1222" s="49" t="str">
        <f t="shared" ca="1" si="208"/>
        <v>CGY</v>
      </c>
    </row>
    <row r="1223" spans="2:8" x14ac:dyDescent="0.25">
      <c r="B1223" s="49" t="str">
        <f ca="1">IF(LEN(C1210)&gt;0,   IF(ROW(B1223)-ROW(C1210)-1&lt;=$L$1/2,INDIRECT(CONCATENATE("Teams!F",CELL("contents",INDEX(MatchOrdering!$A$4:$CD$33,ROW(B1223)-ROW(C1210)-1,MATCH(C1210,MatchOrdering!$A$3:$CD$3,0))))),""),"")</f>
        <v>EDM</v>
      </c>
      <c r="C1223" s="53" t="str">
        <f ca="1">IF(LEN(C1210)&gt;0,   IF(LEN(B1223) &gt;0,CONCATENATE(B1223," vs ",D1223),""),"")</f>
        <v>EDM vs DAL</v>
      </c>
      <c r="D1223" s="49" t="str">
        <f ca="1">IF(LEN(C1210)&gt;0,   IF(ROW(D1223)-ROW(C1210)-1&lt;=$L$1/2,INDIRECT(CONCATENATE("Teams!F",E1223)),""),"")</f>
        <v>DAL</v>
      </c>
      <c r="E1223" s="6">
        <f ca="1">IF(LEN(C1210)&gt;0,   IF(ROW(E1223)-ROW(C1210)-1&lt;=$L$1/2,INDIRECT(CONCATENATE("MatchOrdering!B",CHAR(96+C1210-52),($L$1 + 1) - (ROW(E1223)-ROW(C1210)-1) + 3)),""),"")</f>
        <v>10</v>
      </c>
      <c r="F1223" s="60">
        <f t="shared" ca="1" si="207"/>
        <v>5</v>
      </c>
      <c r="G1223" s="61">
        <f t="shared" ca="1" si="206"/>
        <v>4</v>
      </c>
      <c r="H1223" s="49" t="str">
        <f t="shared" ca="1" si="208"/>
        <v>EDM</v>
      </c>
    </row>
    <row r="1224" spans="2:8" x14ac:dyDescent="0.25">
      <c r="B1224" s="49" t="str">
        <f ca="1">IF(LEN(C1210)&gt;0,   IF(ROW(B1224)-ROW(C1210)-1&lt;=$L$1/2,INDIRECT(CONCATENATE("Teams!F",CELL("contents",INDEX(MatchOrdering!$A$4:$CD$33,ROW(B1224)-ROW(C1210)-1,MATCH(C1210,MatchOrdering!$A$3:$CD$3,0))))),""),"")</f>
        <v>LAK</v>
      </c>
      <c r="C1224" s="53" t="str">
        <f ca="1">IF(LEN(C1210)&gt;0,   IF(LEN(B1224) &gt;0,CONCATENATE(B1224," vs ",D1224),""),"")</f>
        <v>LAK vs COL</v>
      </c>
      <c r="D1224" s="49" t="str">
        <f ca="1">IF(LEN(C1210)&gt;0,   IF(ROW(D1224)-ROW(C1210)-1&lt;=$L$1/2,INDIRECT(CONCATENATE("Teams!F",E1224)),""),"")</f>
        <v>COL</v>
      </c>
      <c r="E1224" s="6">
        <f ca="1">IF(LEN(C1210)&gt;0,   IF(ROW(E1224)-ROW(C1210)-1&lt;=$L$1/2,INDIRECT(CONCATENATE("MatchOrdering!B",CHAR(96+C1210-52),($L$1 + 1) - (ROW(E1224)-ROW(C1210)-1) + 3)),""),"")</f>
        <v>9</v>
      </c>
      <c r="F1224" s="60">
        <f t="shared" ca="1" si="207"/>
        <v>1</v>
      </c>
      <c r="G1224" s="61">
        <f t="shared" ca="1" si="206"/>
        <v>0</v>
      </c>
      <c r="H1224" s="49" t="str">
        <f t="shared" ca="1" si="208"/>
        <v>LAK</v>
      </c>
    </row>
    <row r="1225" spans="2:8" x14ac:dyDescent="0.25">
      <c r="B1225" s="49" t="str">
        <f ca="1">IF(LEN(C1210)&gt;0,   IF(ROW(B1225)-ROW(C1210)-1&lt;=$L$1/2,INDIRECT(CONCATENATE("Teams!F",CELL("contents",INDEX(MatchOrdering!$A$4:$CD$33,ROW(B1225)-ROW(C1210)-1,MATCH(C1210,MatchOrdering!$A$3:$CD$3,0))))),""),"")</f>
        <v>ARI</v>
      </c>
      <c r="C1225" s="53" t="str">
        <f ca="1">IF(LEN(C1210)&gt;0,   IF(LEN(B1225) &gt;0,CONCATENATE(B1225," vs ",D1225),""),"")</f>
        <v>ARI vs CHI</v>
      </c>
      <c r="D1225" s="49" t="str">
        <f ca="1">IF(LEN(C1210)&gt;0,   IF(ROW(D1225)-ROW(C1210)-1&lt;=$L$1/2,INDIRECT(CONCATENATE("Teams!F",E1225)),""),"")</f>
        <v>CHI</v>
      </c>
      <c r="E1225" s="6">
        <f ca="1">IF(LEN(C1210)&gt;0,   IF(ROW(E1225)-ROW(C1210)-1&lt;=$L$1/2,INDIRECT(CONCATENATE("MatchOrdering!B",CHAR(96+C1210-52),($L$1 + 1) - (ROW(E1225)-ROW(C1210)-1) + 3)),""),"")</f>
        <v>8</v>
      </c>
      <c r="F1225" s="60">
        <f t="shared" ca="1" si="207"/>
        <v>3</v>
      </c>
      <c r="G1225" s="61">
        <f t="shared" ca="1" si="206"/>
        <v>5</v>
      </c>
      <c r="H1225" s="49" t="str">
        <f t="shared" ca="1" si="208"/>
        <v>CHI</v>
      </c>
    </row>
    <row r="1226" spans="2:8" ht="15.75" thickBot="1" x14ac:dyDescent="0.3">
      <c r="B1226" s="49" t="str">
        <f ca="1">IF(LEN(C1210)&gt;0,   IF(ROW(B1226)-ROW(C1210)-1&lt;=$L$1/2,INDIRECT(CONCATENATE("Teams!F",CELL("contents",INDEX(MatchOrdering!$A$4:$CD$33,ROW(B1226)-ROW(C1210)-1,MATCH(C1210,MatchOrdering!$A$3:$CD$3,0))))),""),"")</f>
        <v>SJS</v>
      </c>
      <c r="C1226" s="53" t="str">
        <f ca="1">IF(LEN(C1210)&gt;0,   IF(LEN(B1226) &gt;0,CONCATENATE(B1226," vs ",D1226),""),"")</f>
        <v>SJS vs VAN</v>
      </c>
      <c r="D1226" s="49" t="str">
        <f ca="1">IF(LEN(C1210)&gt;0,   IF(ROW(D1226)-ROW(C1210)-1&lt;=$L$1/2,INDIRECT(CONCATENATE("Teams!F",E1226)),""),"")</f>
        <v>VAN</v>
      </c>
      <c r="E1226" s="6">
        <f ca="1">IF(LEN(C1210)&gt;0,   IF(ROW(E1226)-ROW(C1210)-1&lt;=$L$1/2,INDIRECT(CONCATENATE("MatchOrdering!B",CHAR(96+C1210-52),($L$1 + 1) - (ROW(E1226)-ROW(C1210)-1) + 3)),""),"")</f>
        <v>7</v>
      </c>
      <c r="F1226" s="62">
        <f t="shared" ca="1" si="207"/>
        <v>1</v>
      </c>
      <c r="G1226" s="63">
        <f t="shared" ca="1" si="206"/>
        <v>6</v>
      </c>
      <c r="H1226" s="49" t="str">
        <f t="shared" ca="1" si="208"/>
        <v>VAN</v>
      </c>
    </row>
    <row r="1228" spans="2:8" ht="18.75" x14ac:dyDescent="0.3">
      <c r="C1228" s="51">
        <f>IF(LEN(C1210)&lt;1,"",IF(C1210+1 &lt; $L$2,C1210+1,""))</f>
        <v>69</v>
      </c>
      <c r="D1228" s="50"/>
      <c r="E1228" s="50"/>
      <c r="F1228" s="65" t="str">
        <f>IF(LEN(C1228)&gt;0,"Scores","")</f>
        <v>Scores</v>
      </c>
      <c r="G1228" s="65"/>
      <c r="H1228" s="6"/>
    </row>
    <row r="1229" spans="2:8" ht="16.5" thickBot="1" x14ac:dyDescent="0.3">
      <c r="B1229" s="48" t="str">
        <f>IF(LEN(C1228)&gt;0,"-","")</f>
        <v>-</v>
      </c>
      <c r="C1229" s="52" t="str">
        <f>IF(LEN(C1228)&gt;0,"Away          -          Home","")</f>
        <v>Away          -          Home</v>
      </c>
      <c r="D1229" s="48" t="str">
        <f>IF(LEN(C1228)&gt;0,"-","")</f>
        <v>-</v>
      </c>
      <c r="E1229" s="6" t="str">
        <f>IF(LEN(C1228)&gt;0,"-","")</f>
        <v>-</v>
      </c>
      <c r="F1229" s="48" t="str">
        <f>IF(LEN(F1228)&gt;0,"H","")</f>
        <v>H</v>
      </c>
      <c r="G1229" s="48" t="str">
        <f>IF(LEN(F1228)&gt;0,"A","")</f>
        <v>A</v>
      </c>
      <c r="H1229" s="49" t="s">
        <v>267</v>
      </c>
    </row>
    <row r="1230" spans="2:8" x14ac:dyDescent="0.25">
      <c r="B1230" s="49" t="str">
        <f ca="1">IF(LEN(C1228)&gt;0,   IF(ROW(B1230)-ROW(C1228)-1&lt;=$L$1/2,INDIRECT(CONCATENATE("Teams!F",CELL("contents",INDEX(MatchOrdering!$A$4:$CD$33,ROW(B1230)-ROW(C1228)-1,MATCH(C1228,MatchOrdering!$A$3:$CD$3,0))))),""),"")</f>
        <v>ANA</v>
      </c>
      <c r="C1230" s="53" t="str">
        <f ca="1">IF(LEN(C1228)&gt;0,   IF(LEN(B1230) &gt;0,CONCATENATE(B1230," vs ",D1230),""),"")</f>
        <v>ANA vs OTT</v>
      </c>
      <c r="D1230" s="49" t="str">
        <f ca="1">IF(LEN(C1228)&gt;0,   IF(ROW(D1230)-ROW(C1228)-1&lt;=$L$1/2,INDIRECT(CONCATENATE("Teams!F",E1230)),""),"")</f>
        <v>OTT</v>
      </c>
      <c r="E1230" s="6">
        <f ca="1">IF(LEN(C1228)&gt;0,   IF(ROW(E1230)-ROW(C1228)-1&lt;=$L$1/2,INDIRECT(CONCATENATE("MatchOrdering!B",CHAR(96+C1228-52),($L$1 + 1) - (ROW(E1230)-ROW(C1228)-1) + 3)),""),"")</f>
        <v>20</v>
      </c>
      <c r="F1230" s="58">
        <f ca="1">ROUNDDOWN(RANDBETWEEN(0,6),0)</f>
        <v>0</v>
      </c>
      <c r="G1230" s="59">
        <f t="shared" ref="G1230:G1244" ca="1" si="209">ROUNDDOWN(RANDBETWEEN(0,6),0)</f>
        <v>4</v>
      </c>
      <c r="H1230" s="49" t="str">
        <f ca="1">IF(OR(B1230 = "BYESLOT",D1230 = "BYESLOT"),"BYE", IF(AND(LEN(F1230)&gt;0,LEN(G1230)&gt;0),IF(F1230=G1230,"*TIE*",IF(F1230&gt;G1230,B1230,D1230)),""))</f>
        <v>OTT</v>
      </c>
    </row>
    <row r="1231" spans="2:8" x14ac:dyDescent="0.25">
      <c r="B1231" s="49" t="str">
        <f ca="1">IF(LEN(C1228)&gt;0,   IF(ROW(B1231)-ROW(C1228)-1&lt;=$L$1/2,INDIRECT(CONCATENATE("Teams!F",CELL("contents",INDEX(MatchOrdering!$A$4:$CD$33,ROW(B1231)-ROW(C1228)-1,MATCH(C1228,MatchOrdering!$A$3:$CD$3,0))))),""),"")</f>
        <v>TB</v>
      </c>
      <c r="C1231" s="53" t="str">
        <f ca="1">IF(LEN(C1228)&gt;0,   IF(LEN(B1231) &gt;0,CONCATENATE(B1231," vs ",D1231),""),"")</f>
        <v>TB vs MON</v>
      </c>
      <c r="D1231" s="49" t="str">
        <f ca="1">IF(LEN(C1228)&gt;0,   IF(ROW(D1231)-ROW(C1228)-1&lt;=$L$1/2,INDIRECT(CONCATENATE("Teams!F",E1231)),""),"")</f>
        <v>MON</v>
      </c>
      <c r="E1231" s="6">
        <f ca="1">IF(LEN(C1228)&gt;0,   IF(ROW(E1231)-ROW(C1228)-1&lt;=$L$1/2,INDIRECT(CONCATENATE("MatchOrdering!B",CHAR(96+C1228-52),($L$1 + 1) - (ROW(E1231)-ROW(C1228)-1) + 3)),""),"")</f>
        <v>19</v>
      </c>
      <c r="F1231" s="60">
        <f t="shared" ref="F1231:F1244" ca="1" si="210">ROUNDDOWN(RANDBETWEEN(0,6),0)</f>
        <v>2</v>
      </c>
      <c r="G1231" s="61">
        <f t="shared" ca="1" si="209"/>
        <v>5</v>
      </c>
      <c r="H1231" s="49" t="str">
        <f t="shared" ref="H1231:H1244" ca="1" si="211">IF(OR(B1231 = "BYESLOT",D1231 = "BYESLOT"),"BYE", IF(AND(LEN(F1231)&gt;0,LEN(G1231)&gt;0),IF(F1231=G1231,"*TIE*",IF(F1231&gt;G1231,B1231,D1231)),""))</f>
        <v>MON</v>
      </c>
    </row>
    <row r="1232" spans="2:8" x14ac:dyDescent="0.25">
      <c r="B1232" s="49" t="str">
        <f ca="1">IF(LEN(C1228)&gt;0,   IF(ROW(B1232)-ROW(C1228)-1&lt;=$L$1/2,INDIRECT(CONCATENATE("Teams!F",CELL("contents",INDEX(MatchOrdering!$A$4:$CD$33,ROW(B1232)-ROW(C1228)-1,MATCH(C1228,MatchOrdering!$A$3:$CD$3,0))))),""),"")</f>
        <v>TOR</v>
      </c>
      <c r="C1232" s="53" t="str">
        <f ca="1">IF(LEN(C1228)&gt;0,   IF(LEN(B1232) &gt;0,CONCATENATE(B1232," vs ",D1232),""),"")</f>
        <v>TOR vs FLA</v>
      </c>
      <c r="D1232" s="49" t="str">
        <f ca="1">IF(LEN(C1228)&gt;0,   IF(ROW(D1232)-ROW(C1228)-1&lt;=$L$1/2,INDIRECT(CONCATENATE("Teams!F",E1232)),""),"")</f>
        <v>FLA</v>
      </c>
      <c r="E1232" s="6">
        <f ca="1">IF(LEN(C1228)&gt;0,   IF(ROW(E1232)-ROW(C1228)-1&lt;=$L$1/2,INDIRECT(CONCATENATE("MatchOrdering!B",CHAR(96+C1228-52),($L$1 + 1) - (ROW(E1232)-ROW(C1228)-1) + 3)),""),"")</f>
        <v>18</v>
      </c>
      <c r="F1232" s="60">
        <f t="shared" ca="1" si="210"/>
        <v>1</v>
      </c>
      <c r="G1232" s="61">
        <f t="shared" ca="1" si="209"/>
        <v>4</v>
      </c>
      <c r="H1232" s="49" t="str">
        <f t="shared" ca="1" si="211"/>
        <v>FLA</v>
      </c>
    </row>
    <row r="1233" spans="2:8" x14ac:dyDescent="0.25">
      <c r="B1233" s="49" t="str">
        <f ca="1">IF(LEN(C1228)&gt;0,   IF(ROW(B1233)-ROW(C1228)-1&lt;=$L$1/2,INDIRECT(CONCATENATE("Teams!F",CELL("contents",INDEX(MatchOrdering!$A$4:$CD$33,ROW(B1233)-ROW(C1228)-1,MATCH(C1228,MatchOrdering!$A$3:$CD$3,0))))),""),"")</f>
        <v>CAR</v>
      </c>
      <c r="C1233" s="53" t="str">
        <f ca="1">IF(LEN(C1228)&gt;0,   IF(LEN(B1233) &gt;0,CONCATENATE(B1233," vs ",D1233),""),"")</f>
        <v>CAR vs DET</v>
      </c>
      <c r="D1233" s="49" t="str">
        <f ca="1">IF(LEN(C1228)&gt;0,   IF(ROW(D1233)-ROW(C1228)-1&lt;=$L$1/2,INDIRECT(CONCATENATE("Teams!F",E1233)),""),"")</f>
        <v>DET</v>
      </c>
      <c r="E1233" s="6">
        <f ca="1">IF(LEN(C1228)&gt;0,   IF(ROW(E1233)-ROW(C1228)-1&lt;=$L$1/2,INDIRECT(CONCATENATE("MatchOrdering!B",CHAR(96+C1228-52),($L$1 + 1) - (ROW(E1233)-ROW(C1228)-1) + 3)),""),"")</f>
        <v>17</v>
      </c>
      <c r="F1233" s="60">
        <f t="shared" ca="1" si="210"/>
        <v>2</v>
      </c>
      <c r="G1233" s="61">
        <f t="shared" ca="1" si="209"/>
        <v>4</v>
      </c>
      <c r="H1233" s="49" t="str">
        <f t="shared" ca="1" si="211"/>
        <v>DET</v>
      </c>
    </row>
    <row r="1234" spans="2:8" x14ac:dyDescent="0.25">
      <c r="B1234" s="49" t="str">
        <f ca="1">IF(LEN(C1228)&gt;0,   IF(ROW(B1234)-ROW(C1228)-1&lt;=$L$1/2,INDIRECT(CONCATENATE("Teams!F",CELL("contents",INDEX(MatchOrdering!$A$4:$CD$33,ROW(B1234)-ROW(C1228)-1,MATCH(C1228,MatchOrdering!$A$3:$CD$3,0))))),""),"")</f>
        <v>CBJ</v>
      </c>
      <c r="C1234" s="53" t="str">
        <f ca="1">IF(LEN(C1228)&gt;0,   IF(LEN(B1234) &gt;0,CONCATENATE(B1234," vs ",D1234),""),"")</f>
        <v>CBJ vs BUF</v>
      </c>
      <c r="D1234" s="49" t="str">
        <f ca="1">IF(LEN(C1228)&gt;0,   IF(ROW(D1234)-ROW(C1228)-1&lt;=$L$1/2,INDIRECT(CONCATENATE("Teams!F",E1234)),""),"")</f>
        <v>BUF</v>
      </c>
      <c r="E1234" s="6">
        <f ca="1">IF(LEN(C1228)&gt;0,   IF(ROW(E1234)-ROW(C1228)-1&lt;=$L$1/2,INDIRECT(CONCATENATE("MatchOrdering!B",CHAR(96+C1228-52),($L$1 + 1) - (ROW(E1234)-ROW(C1228)-1) + 3)),""),"")</f>
        <v>16</v>
      </c>
      <c r="F1234" s="60">
        <f t="shared" ca="1" si="210"/>
        <v>3</v>
      </c>
      <c r="G1234" s="61">
        <f t="shared" ca="1" si="209"/>
        <v>3</v>
      </c>
      <c r="H1234" s="49" t="str">
        <f t="shared" ca="1" si="211"/>
        <v>*TIE*</v>
      </c>
    </row>
    <row r="1235" spans="2:8" x14ac:dyDescent="0.25">
      <c r="B1235" s="49" t="str">
        <f ca="1">IF(LEN(C1228)&gt;0,   IF(ROW(B1235)-ROW(C1228)-1&lt;=$L$1/2,INDIRECT(CONCATENATE("Teams!F",CELL("contents",INDEX(MatchOrdering!$A$4:$CD$33,ROW(B1235)-ROW(C1228)-1,MATCH(C1228,MatchOrdering!$A$3:$CD$3,0))))),""),"")</f>
        <v>NJD</v>
      </c>
      <c r="C1235" s="53" t="str">
        <f ca="1">IF(LEN(C1228)&gt;0,   IF(LEN(B1235) &gt;0,CONCATENATE(B1235," vs ",D1235),""),"")</f>
        <v>NJD vs BOS</v>
      </c>
      <c r="D1235" s="49" t="str">
        <f ca="1">IF(LEN(C1228)&gt;0,   IF(ROW(D1235)-ROW(C1228)-1&lt;=$L$1/2,INDIRECT(CONCATENATE("Teams!F",E1235)),""),"")</f>
        <v>BOS</v>
      </c>
      <c r="E1235" s="6">
        <f ca="1">IF(LEN(C1228)&gt;0,   IF(ROW(E1235)-ROW(C1228)-1&lt;=$L$1/2,INDIRECT(CONCATENATE("MatchOrdering!B",CHAR(96+C1228-52),($L$1 + 1) - (ROW(E1235)-ROW(C1228)-1) + 3)),""),"")</f>
        <v>15</v>
      </c>
      <c r="F1235" s="60">
        <f t="shared" ca="1" si="210"/>
        <v>5</v>
      </c>
      <c r="G1235" s="61">
        <f t="shared" ca="1" si="209"/>
        <v>6</v>
      </c>
      <c r="H1235" s="49" t="str">
        <f t="shared" ca="1" si="211"/>
        <v>BOS</v>
      </c>
    </row>
    <row r="1236" spans="2:8" x14ac:dyDescent="0.25">
      <c r="B1236" s="49" t="str">
        <f ca="1">IF(LEN(C1228)&gt;0,   IF(ROW(B1236)-ROW(C1228)-1&lt;=$L$1/2,INDIRECT(CONCATENATE("Teams!F",CELL("contents",INDEX(MatchOrdering!$A$4:$CD$33,ROW(B1236)-ROW(C1228)-1,MATCH(C1228,MatchOrdering!$A$3:$CD$3,0))))),""),"")</f>
        <v>NYI</v>
      </c>
      <c r="C1236" s="53" t="str">
        <f ca="1">IF(LEN(C1228)&gt;0,   IF(LEN(B1236) &gt;0,CONCATENATE(B1236," vs ",D1236),""),"")</f>
        <v>NYI vs WIN</v>
      </c>
      <c r="D1236" s="49" t="str">
        <f ca="1">IF(LEN(C1228)&gt;0,   IF(ROW(D1236)-ROW(C1228)-1&lt;=$L$1/2,INDIRECT(CONCATENATE("Teams!F",E1236)),""),"")</f>
        <v>WIN</v>
      </c>
      <c r="E1236" s="6">
        <f ca="1">IF(LEN(C1228)&gt;0,   IF(ROW(E1236)-ROW(C1228)-1&lt;=$L$1/2,INDIRECT(CONCATENATE("MatchOrdering!B",CHAR(96+C1228-52),($L$1 + 1) - (ROW(E1236)-ROW(C1228)-1) + 3)),""),"")</f>
        <v>14</v>
      </c>
      <c r="F1236" s="60">
        <f t="shared" ca="1" si="210"/>
        <v>4</v>
      </c>
      <c r="G1236" s="61">
        <f t="shared" ca="1" si="209"/>
        <v>3</v>
      </c>
      <c r="H1236" s="49" t="str">
        <f t="shared" ca="1" si="211"/>
        <v>NYI</v>
      </c>
    </row>
    <row r="1237" spans="2:8" x14ac:dyDescent="0.25">
      <c r="B1237" s="49" t="str">
        <f ca="1">IF(LEN(C1228)&gt;0,   IF(ROW(B1237)-ROW(C1228)-1&lt;=$L$1/2,INDIRECT(CONCATENATE("Teams!F",CELL("contents",INDEX(MatchOrdering!$A$4:$CD$33,ROW(B1237)-ROW(C1228)-1,MATCH(C1228,MatchOrdering!$A$3:$CD$3,0))))),""),"")</f>
        <v>NYR</v>
      </c>
      <c r="C1237" s="53" t="str">
        <f ca="1">IF(LEN(C1228)&gt;0,   IF(LEN(B1237) &gt;0,CONCATENATE(B1237," vs ",D1237),""),"")</f>
        <v>NYR vs STL</v>
      </c>
      <c r="D1237" s="49" t="str">
        <f ca="1">IF(LEN(C1228)&gt;0,   IF(ROW(D1237)-ROW(C1228)-1&lt;=$L$1/2,INDIRECT(CONCATENATE("Teams!F",E1237)),""),"")</f>
        <v>STL</v>
      </c>
      <c r="E1237" s="6">
        <f ca="1">IF(LEN(C1228)&gt;0,   IF(ROW(E1237)-ROW(C1228)-1&lt;=$L$1/2,INDIRECT(CONCATENATE("MatchOrdering!B",CHAR(96+C1228-52),($L$1 + 1) - (ROW(E1237)-ROW(C1228)-1) + 3)),""),"")</f>
        <v>13</v>
      </c>
      <c r="F1237" s="60">
        <f t="shared" ca="1" si="210"/>
        <v>5</v>
      </c>
      <c r="G1237" s="61">
        <f t="shared" ca="1" si="209"/>
        <v>2</v>
      </c>
      <c r="H1237" s="49" t="str">
        <f t="shared" ca="1" si="211"/>
        <v>NYR</v>
      </c>
    </row>
    <row r="1238" spans="2:8" x14ac:dyDescent="0.25">
      <c r="B1238" s="49" t="str">
        <f ca="1">IF(LEN(C1228)&gt;0,   IF(ROW(B1238)-ROW(C1228)-1&lt;=$L$1/2,INDIRECT(CONCATENATE("Teams!F",CELL("contents",INDEX(MatchOrdering!$A$4:$CD$33,ROW(B1238)-ROW(C1228)-1,MATCH(C1228,MatchOrdering!$A$3:$CD$3,0))))),""),"")</f>
        <v>PHI</v>
      </c>
      <c r="C1238" s="53" t="str">
        <f ca="1">IF(LEN(C1228)&gt;0,   IF(LEN(B1238) &gt;0,CONCATENATE(B1238," vs ",D1238),""),"")</f>
        <v>PHI vs NAS</v>
      </c>
      <c r="D1238" s="49" t="str">
        <f ca="1">IF(LEN(C1228)&gt;0,   IF(ROW(D1238)-ROW(C1228)-1&lt;=$L$1/2,INDIRECT(CONCATENATE("Teams!F",E1238)),""),"")</f>
        <v>NAS</v>
      </c>
      <c r="E1238" s="6">
        <f ca="1">IF(LEN(C1228)&gt;0,   IF(ROW(E1238)-ROW(C1228)-1&lt;=$L$1/2,INDIRECT(CONCATENATE("MatchOrdering!B",CHAR(96+C1228-52),($L$1 + 1) - (ROW(E1238)-ROW(C1228)-1) + 3)),""),"")</f>
        <v>12</v>
      </c>
      <c r="F1238" s="60">
        <f t="shared" ca="1" si="210"/>
        <v>5</v>
      </c>
      <c r="G1238" s="61">
        <f t="shared" ca="1" si="209"/>
        <v>4</v>
      </c>
      <c r="H1238" s="49" t="str">
        <f t="shared" ca="1" si="211"/>
        <v>PHI</v>
      </c>
    </row>
    <row r="1239" spans="2:8" x14ac:dyDescent="0.25">
      <c r="B1239" s="49" t="str">
        <f ca="1">IF(LEN(C1228)&gt;0,   IF(ROW(B1239)-ROW(C1228)-1&lt;=$L$1/2,INDIRECT(CONCATENATE("Teams!F",CELL("contents",INDEX(MatchOrdering!$A$4:$CD$33,ROW(B1239)-ROW(C1228)-1,MATCH(C1228,MatchOrdering!$A$3:$CD$3,0))))),""),"")</f>
        <v>PIT</v>
      </c>
      <c r="C1239" s="53" t="str">
        <f ca="1">IF(LEN(C1228)&gt;0,   IF(LEN(B1239) &gt;0,CONCATENATE(B1239," vs ",D1239),""),"")</f>
        <v>PIT vs MIN</v>
      </c>
      <c r="D1239" s="49" t="str">
        <f ca="1">IF(LEN(C1228)&gt;0,   IF(ROW(D1239)-ROW(C1228)-1&lt;=$L$1/2,INDIRECT(CONCATENATE("Teams!F",E1239)),""),"")</f>
        <v>MIN</v>
      </c>
      <c r="E1239" s="6">
        <f ca="1">IF(LEN(C1228)&gt;0,   IF(ROW(E1239)-ROW(C1228)-1&lt;=$L$1/2,INDIRECT(CONCATENATE("MatchOrdering!B",CHAR(96+C1228-52),($L$1 + 1) - (ROW(E1239)-ROW(C1228)-1) + 3)),""),"")</f>
        <v>11</v>
      </c>
      <c r="F1239" s="60">
        <f t="shared" ca="1" si="210"/>
        <v>4</v>
      </c>
      <c r="G1239" s="61">
        <f t="shared" ca="1" si="209"/>
        <v>6</v>
      </c>
      <c r="H1239" s="49" t="str">
        <f t="shared" ca="1" si="211"/>
        <v>MIN</v>
      </c>
    </row>
    <row r="1240" spans="2:8" x14ac:dyDescent="0.25">
      <c r="B1240" s="49" t="str">
        <f ca="1">IF(LEN(C1228)&gt;0,   IF(ROW(B1240)-ROW(C1228)-1&lt;=$L$1/2,INDIRECT(CONCATENATE("Teams!F",CELL("contents",INDEX(MatchOrdering!$A$4:$CD$33,ROW(B1240)-ROW(C1228)-1,MATCH(C1228,MatchOrdering!$A$3:$CD$3,0))))),""),"")</f>
        <v>WAS</v>
      </c>
      <c r="C1240" s="53" t="str">
        <f ca="1">IF(LEN(C1228)&gt;0,   IF(LEN(B1240) &gt;0,CONCATENATE(B1240," vs ",D1240),""),"")</f>
        <v>WAS vs DAL</v>
      </c>
      <c r="D1240" s="49" t="str">
        <f ca="1">IF(LEN(C1228)&gt;0,   IF(ROW(D1240)-ROW(C1228)-1&lt;=$L$1/2,INDIRECT(CONCATENATE("Teams!F",E1240)),""),"")</f>
        <v>DAL</v>
      </c>
      <c r="E1240" s="6">
        <f ca="1">IF(LEN(C1228)&gt;0,   IF(ROW(E1240)-ROW(C1228)-1&lt;=$L$1/2,INDIRECT(CONCATENATE("MatchOrdering!B",CHAR(96+C1228-52),($L$1 + 1) - (ROW(E1240)-ROW(C1228)-1) + 3)),""),"")</f>
        <v>10</v>
      </c>
      <c r="F1240" s="60">
        <f t="shared" ca="1" si="210"/>
        <v>2</v>
      </c>
      <c r="G1240" s="61">
        <f t="shared" ca="1" si="209"/>
        <v>6</v>
      </c>
      <c r="H1240" s="49" t="str">
        <f t="shared" ca="1" si="211"/>
        <v>DAL</v>
      </c>
    </row>
    <row r="1241" spans="2:8" x14ac:dyDescent="0.25">
      <c r="B1241" s="49" t="str">
        <f ca="1">IF(LEN(C1228)&gt;0,   IF(ROW(B1241)-ROW(C1228)-1&lt;=$L$1/2,INDIRECT(CONCATENATE("Teams!F",CELL("contents",INDEX(MatchOrdering!$A$4:$CD$33,ROW(B1241)-ROW(C1228)-1,MATCH(C1228,MatchOrdering!$A$3:$CD$3,0))))),""),"")</f>
        <v>CGY</v>
      </c>
      <c r="C1241" s="53" t="str">
        <f ca="1">IF(LEN(C1228)&gt;0,   IF(LEN(B1241) &gt;0,CONCATENATE(B1241," vs ",D1241),""),"")</f>
        <v>CGY vs COL</v>
      </c>
      <c r="D1241" s="49" t="str">
        <f ca="1">IF(LEN(C1228)&gt;0,   IF(ROW(D1241)-ROW(C1228)-1&lt;=$L$1/2,INDIRECT(CONCATENATE("Teams!F",E1241)),""),"")</f>
        <v>COL</v>
      </c>
      <c r="E1241" s="6">
        <f ca="1">IF(LEN(C1228)&gt;0,   IF(ROW(E1241)-ROW(C1228)-1&lt;=$L$1/2,INDIRECT(CONCATENATE("MatchOrdering!B",CHAR(96+C1228-52),($L$1 + 1) - (ROW(E1241)-ROW(C1228)-1) + 3)),""),"")</f>
        <v>9</v>
      </c>
      <c r="F1241" s="60">
        <f t="shared" ca="1" si="210"/>
        <v>4</v>
      </c>
      <c r="G1241" s="61">
        <f t="shared" ca="1" si="209"/>
        <v>4</v>
      </c>
      <c r="H1241" s="49" t="str">
        <f t="shared" ca="1" si="211"/>
        <v>*TIE*</v>
      </c>
    </row>
    <row r="1242" spans="2:8" x14ac:dyDescent="0.25">
      <c r="B1242" s="49" t="str">
        <f ca="1">IF(LEN(C1228)&gt;0,   IF(ROW(B1242)-ROW(C1228)-1&lt;=$L$1/2,INDIRECT(CONCATENATE("Teams!F",CELL("contents",INDEX(MatchOrdering!$A$4:$CD$33,ROW(B1242)-ROW(C1228)-1,MATCH(C1228,MatchOrdering!$A$3:$CD$3,0))))),""),"")</f>
        <v>EDM</v>
      </c>
      <c r="C1242" s="53" t="str">
        <f ca="1">IF(LEN(C1228)&gt;0,   IF(LEN(B1242) &gt;0,CONCATENATE(B1242," vs ",D1242),""),"")</f>
        <v>EDM vs CHI</v>
      </c>
      <c r="D1242" s="49" t="str">
        <f ca="1">IF(LEN(C1228)&gt;0,   IF(ROW(D1242)-ROW(C1228)-1&lt;=$L$1/2,INDIRECT(CONCATENATE("Teams!F",E1242)),""),"")</f>
        <v>CHI</v>
      </c>
      <c r="E1242" s="6">
        <f ca="1">IF(LEN(C1228)&gt;0,   IF(ROW(E1242)-ROW(C1228)-1&lt;=$L$1/2,INDIRECT(CONCATENATE("MatchOrdering!B",CHAR(96+C1228-52),($L$1 + 1) - (ROW(E1242)-ROW(C1228)-1) + 3)),""),"")</f>
        <v>8</v>
      </c>
      <c r="F1242" s="60">
        <f t="shared" ca="1" si="210"/>
        <v>3</v>
      </c>
      <c r="G1242" s="61">
        <f t="shared" ca="1" si="209"/>
        <v>1</v>
      </c>
      <c r="H1242" s="49" t="str">
        <f t="shared" ca="1" si="211"/>
        <v>EDM</v>
      </c>
    </row>
    <row r="1243" spans="2:8" x14ac:dyDescent="0.25">
      <c r="B1243" s="49" t="str">
        <f ca="1">IF(LEN(C1228)&gt;0,   IF(ROW(B1243)-ROW(C1228)-1&lt;=$L$1/2,INDIRECT(CONCATENATE("Teams!F",CELL("contents",INDEX(MatchOrdering!$A$4:$CD$33,ROW(B1243)-ROW(C1228)-1,MATCH(C1228,MatchOrdering!$A$3:$CD$3,0))))),""),"")</f>
        <v>LAK</v>
      </c>
      <c r="C1243" s="53" t="str">
        <f ca="1">IF(LEN(C1228)&gt;0,   IF(LEN(B1243) &gt;0,CONCATENATE(B1243," vs ",D1243),""),"")</f>
        <v>LAK vs VAN</v>
      </c>
      <c r="D1243" s="49" t="str">
        <f ca="1">IF(LEN(C1228)&gt;0,   IF(ROW(D1243)-ROW(C1228)-1&lt;=$L$1/2,INDIRECT(CONCATENATE("Teams!F",E1243)),""),"")</f>
        <v>VAN</v>
      </c>
      <c r="E1243" s="6">
        <f ca="1">IF(LEN(C1228)&gt;0,   IF(ROW(E1243)-ROW(C1228)-1&lt;=$L$1/2,INDIRECT(CONCATENATE("MatchOrdering!B",CHAR(96+C1228-52),($L$1 + 1) - (ROW(E1243)-ROW(C1228)-1) + 3)),""),"")</f>
        <v>7</v>
      </c>
      <c r="F1243" s="60">
        <f t="shared" ca="1" si="210"/>
        <v>3</v>
      </c>
      <c r="G1243" s="61">
        <f t="shared" ca="1" si="209"/>
        <v>3</v>
      </c>
      <c r="H1243" s="49" t="str">
        <f t="shared" ca="1" si="211"/>
        <v>*TIE*</v>
      </c>
    </row>
    <row r="1244" spans="2:8" ht="15.75" thickBot="1" x14ac:dyDescent="0.3">
      <c r="B1244" s="49" t="str">
        <f ca="1">IF(LEN(C1228)&gt;0,   IF(ROW(B1244)-ROW(C1228)-1&lt;=$L$1/2,INDIRECT(CONCATENATE("Teams!F",CELL("contents",INDEX(MatchOrdering!$A$4:$CD$33,ROW(B1244)-ROW(C1228)-1,MATCH(C1228,MatchOrdering!$A$3:$CD$3,0))))),""),"")</f>
        <v>ARI</v>
      </c>
      <c r="C1244" s="53" t="str">
        <f ca="1">IF(LEN(C1228)&gt;0,   IF(LEN(B1244) &gt;0,CONCATENATE(B1244," vs ",D1244),""),"")</f>
        <v>ARI vs SJS</v>
      </c>
      <c r="D1244" s="49" t="str">
        <f ca="1">IF(LEN(C1228)&gt;0,   IF(ROW(D1244)-ROW(C1228)-1&lt;=$L$1/2,INDIRECT(CONCATENATE("Teams!F",E1244)),""),"")</f>
        <v>SJS</v>
      </c>
      <c r="E1244" s="6">
        <f ca="1">IF(LEN(C1228)&gt;0,   IF(ROW(E1244)-ROW(C1228)-1&lt;=$L$1/2,INDIRECT(CONCATENATE("MatchOrdering!B",CHAR(96+C1228-52),($L$1 + 1) - (ROW(E1244)-ROW(C1228)-1) + 3)),""),"")</f>
        <v>6</v>
      </c>
      <c r="F1244" s="62">
        <f t="shared" ca="1" si="210"/>
        <v>6</v>
      </c>
      <c r="G1244" s="63">
        <f t="shared" ca="1" si="209"/>
        <v>5</v>
      </c>
      <c r="H1244" s="49" t="str">
        <f t="shared" ca="1" si="211"/>
        <v>ARI</v>
      </c>
    </row>
    <row r="1246" spans="2:8" ht="18.75" x14ac:dyDescent="0.3">
      <c r="C1246" s="51">
        <f>IF(LEN(C1228)&lt;1,"",IF(C1228+1 &lt; $L$2,C1228+1,""))</f>
        <v>70</v>
      </c>
      <c r="D1246" s="50"/>
      <c r="E1246" s="50"/>
      <c r="F1246" s="65" t="str">
        <f>IF(LEN(C1246)&gt;0,"Scores","")</f>
        <v>Scores</v>
      </c>
      <c r="G1246" s="65"/>
      <c r="H1246" s="6"/>
    </row>
    <row r="1247" spans="2:8" ht="16.5" thickBot="1" x14ac:dyDescent="0.3">
      <c r="B1247" s="48" t="str">
        <f>IF(LEN(C1246)&gt;0,"-","")</f>
        <v>-</v>
      </c>
      <c r="C1247" s="52" t="str">
        <f>IF(LEN(C1246)&gt;0,"Away          -          Home","")</f>
        <v>Away          -          Home</v>
      </c>
      <c r="D1247" s="48" t="str">
        <f>IF(LEN(C1246)&gt;0,"-","")</f>
        <v>-</v>
      </c>
      <c r="E1247" s="6" t="str">
        <f>IF(LEN(C1246)&gt;0,"-","")</f>
        <v>-</v>
      </c>
      <c r="F1247" s="48" t="str">
        <f>IF(LEN(F1246)&gt;0,"H","")</f>
        <v>H</v>
      </c>
      <c r="G1247" s="48" t="str">
        <f>IF(LEN(F1246)&gt;0,"A","")</f>
        <v>A</v>
      </c>
      <c r="H1247" s="49" t="s">
        <v>267</v>
      </c>
    </row>
    <row r="1248" spans="2:8" x14ac:dyDescent="0.25">
      <c r="B1248" s="49" t="str">
        <f ca="1">IF(LEN(C1246)&gt;0,   IF(ROW(B1248)-ROW(C1246)-1&lt;=$L$1/2,INDIRECT(CONCATENATE("Teams!F",CELL("contents",INDEX(MatchOrdering!$A$4:$CD$33,ROW(B1248)-ROW(C1246)-1,MATCH(C1246,MatchOrdering!$A$3:$CD$3,0))))),""),"")</f>
        <v>ANA</v>
      </c>
      <c r="C1248" s="53" t="str">
        <f ca="1">IF(LEN(C1246)&gt;0,   IF(LEN(B1248) &gt;0,CONCATENATE(B1248," vs ",D1248),""),"")</f>
        <v>ANA vs MON</v>
      </c>
      <c r="D1248" s="49" t="str">
        <f ca="1">IF(LEN(C1246)&gt;0,   IF(ROW(D1248)-ROW(C1246)-1&lt;=$L$1/2,INDIRECT(CONCATENATE("Teams!F",E1248)),""),"")</f>
        <v>MON</v>
      </c>
      <c r="E1248" s="6">
        <f ca="1">IF(LEN(C1246)&gt;0,   IF(ROW(E1248)-ROW(C1246)-1&lt;=$L$1/2,INDIRECT(CONCATENATE("MatchOrdering!B",CHAR(96+C1246-52),($L$1 + 1) - (ROW(E1248)-ROW(C1246)-1) + 3)),""),"")</f>
        <v>19</v>
      </c>
      <c r="F1248" s="58">
        <f ca="1">ROUNDDOWN(RANDBETWEEN(0,6),0)</f>
        <v>1</v>
      </c>
      <c r="G1248" s="59">
        <f t="shared" ref="G1248:G1262" ca="1" si="212">ROUNDDOWN(RANDBETWEEN(0,6),0)</f>
        <v>6</v>
      </c>
      <c r="H1248" s="49" t="str">
        <f ca="1">IF(OR(B1248 = "BYESLOT",D1248 = "BYESLOT"),"BYE", IF(AND(LEN(F1248)&gt;0,LEN(G1248)&gt;0),IF(F1248=G1248,"*TIE*",IF(F1248&gt;G1248,B1248,D1248)),""))</f>
        <v>MON</v>
      </c>
    </row>
    <row r="1249" spans="2:8" x14ac:dyDescent="0.25">
      <c r="B1249" s="49" t="str">
        <f ca="1">IF(LEN(C1246)&gt;0,   IF(ROW(B1249)-ROW(C1246)-1&lt;=$L$1/2,INDIRECT(CONCATENATE("Teams!F",CELL("contents",INDEX(MatchOrdering!$A$4:$CD$33,ROW(B1249)-ROW(C1246)-1,MATCH(C1246,MatchOrdering!$A$3:$CD$3,0))))),""),"")</f>
        <v>OTT</v>
      </c>
      <c r="C1249" s="53" t="str">
        <f ca="1">IF(LEN(C1246)&gt;0,   IF(LEN(B1249) &gt;0,CONCATENATE(B1249," vs ",D1249),""),"")</f>
        <v>OTT vs FLA</v>
      </c>
      <c r="D1249" s="49" t="str">
        <f ca="1">IF(LEN(C1246)&gt;0,   IF(ROW(D1249)-ROW(C1246)-1&lt;=$L$1/2,INDIRECT(CONCATENATE("Teams!F",E1249)),""),"")</f>
        <v>FLA</v>
      </c>
      <c r="E1249" s="6">
        <f ca="1">IF(LEN(C1246)&gt;0,   IF(ROW(E1249)-ROW(C1246)-1&lt;=$L$1/2,INDIRECT(CONCATENATE("MatchOrdering!B",CHAR(96+C1246-52),($L$1 + 1) - (ROW(E1249)-ROW(C1246)-1) + 3)),""),"")</f>
        <v>18</v>
      </c>
      <c r="F1249" s="60">
        <f t="shared" ref="F1249:F1262" ca="1" si="213">ROUNDDOWN(RANDBETWEEN(0,6),0)</f>
        <v>3</v>
      </c>
      <c r="G1249" s="61">
        <f t="shared" ca="1" si="212"/>
        <v>3</v>
      </c>
      <c r="H1249" s="49" t="str">
        <f t="shared" ref="H1249:H1262" ca="1" si="214">IF(OR(B1249 = "BYESLOT",D1249 = "BYESLOT"),"BYE", IF(AND(LEN(F1249)&gt;0,LEN(G1249)&gt;0),IF(F1249=G1249,"*TIE*",IF(F1249&gt;G1249,B1249,D1249)),""))</f>
        <v>*TIE*</v>
      </c>
    </row>
    <row r="1250" spans="2:8" x14ac:dyDescent="0.25">
      <c r="B1250" s="49" t="str">
        <f ca="1">IF(LEN(C1246)&gt;0,   IF(ROW(B1250)-ROW(C1246)-1&lt;=$L$1/2,INDIRECT(CONCATENATE("Teams!F",CELL("contents",INDEX(MatchOrdering!$A$4:$CD$33,ROW(B1250)-ROW(C1246)-1,MATCH(C1246,MatchOrdering!$A$3:$CD$3,0))))),""),"")</f>
        <v>TB</v>
      </c>
      <c r="C1250" s="53" t="str">
        <f ca="1">IF(LEN(C1246)&gt;0,   IF(LEN(B1250) &gt;0,CONCATENATE(B1250," vs ",D1250),""),"")</f>
        <v>TB vs DET</v>
      </c>
      <c r="D1250" s="49" t="str">
        <f ca="1">IF(LEN(C1246)&gt;0,   IF(ROW(D1250)-ROW(C1246)-1&lt;=$L$1/2,INDIRECT(CONCATENATE("Teams!F",E1250)),""),"")</f>
        <v>DET</v>
      </c>
      <c r="E1250" s="6">
        <f ca="1">IF(LEN(C1246)&gt;0,   IF(ROW(E1250)-ROW(C1246)-1&lt;=$L$1/2,INDIRECT(CONCATENATE("MatchOrdering!B",CHAR(96+C1246-52),($L$1 + 1) - (ROW(E1250)-ROW(C1246)-1) + 3)),""),"")</f>
        <v>17</v>
      </c>
      <c r="F1250" s="60">
        <f t="shared" ca="1" si="213"/>
        <v>2</v>
      </c>
      <c r="G1250" s="61">
        <f t="shared" ca="1" si="212"/>
        <v>4</v>
      </c>
      <c r="H1250" s="49" t="str">
        <f t="shared" ca="1" si="214"/>
        <v>DET</v>
      </c>
    </row>
    <row r="1251" spans="2:8" x14ac:dyDescent="0.25">
      <c r="B1251" s="49" t="str">
        <f ca="1">IF(LEN(C1246)&gt;0,   IF(ROW(B1251)-ROW(C1246)-1&lt;=$L$1/2,INDIRECT(CONCATENATE("Teams!F",CELL("contents",INDEX(MatchOrdering!$A$4:$CD$33,ROW(B1251)-ROW(C1246)-1,MATCH(C1246,MatchOrdering!$A$3:$CD$3,0))))),""),"")</f>
        <v>TOR</v>
      </c>
      <c r="C1251" s="53" t="str">
        <f ca="1">IF(LEN(C1246)&gt;0,   IF(LEN(B1251) &gt;0,CONCATENATE(B1251," vs ",D1251),""),"")</f>
        <v>TOR vs BUF</v>
      </c>
      <c r="D1251" s="49" t="str">
        <f ca="1">IF(LEN(C1246)&gt;0,   IF(ROW(D1251)-ROW(C1246)-1&lt;=$L$1/2,INDIRECT(CONCATENATE("Teams!F",E1251)),""),"")</f>
        <v>BUF</v>
      </c>
      <c r="E1251" s="6">
        <f ca="1">IF(LEN(C1246)&gt;0,   IF(ROW(E1251)-ROW(C1246)-1&lt;=$L$1/2,INDIRECT(CONCATENATE("MatchOrdering!B",CHAR(96+C1246-52),($L$1 + 1) - (ROW(E1251)-ROW(C1246)-1) + 3)),""),"")</f>
        <v>16</v>
      </c>
      <c r="F1251" s="60">
        <f t="shared" ca="1" si="213"/>
        <v>0</v>
      </c>
      <c r="G1251" s="61">
        <f t="shared" ca="1" si="212"/>
        <v>4</v>
      </c>
      <c r="H1251" s="49" t="str">
        <f t="shared" ca="1" si="214"/>
        <v>BUF</v>
      </c>
    </row>
    <row r="1252" spans="2:8" x14ac:dyDescent="0.25">
      <c r="B1252" s="49" t="str">
        <f ca="1">IF(LEN(C1246)&gt;0,   IF(ROW(B1252)-ROW(C1246)-1&lt;=$L$1/2,INDIRECT(CONCATENATE("Teams!F",CELL("contents",INDEX(MatchOrdering!$A$4:$CD$33,ROW(B1252)-ROW(C1246)-1,MATCH(C1246,MatchOrdering!$A$3:$CD$3,0))))),""),"")</f>
        <v>CAR</v>
      </c>
      <c r="C1252" s="53" t="str">
        <f ca="1">IF(LEN(C1246)&gt;0,   IF(LEN(B1252) &gt;0,CONCATENATE(B1252," vs ",D1252),""),"")</f>
        <v>CAR vs BOS</v>
      </c>
      <c r="D1252" s="49" t="str">
        <f ca="1">IF(LEN(C1246)&gt;0,   IF(ROW(D1252)-ROW(C1246)-1&lt;=$L$1/2,INDIRECT(CONCATENATE("Teams!F",E1252)),""),"")</f>
        <v>BOS</v>
      </c>
      <c r="E1252" s="6">
        <f ca="1">IF(LEN(C1246)&gt;0,   IF(ROW(E1252)-ROW(C1246)-1&lt;=$L$1/2,INDIRECT(CONCATENATE("MatchOrdering!B",CHAR(96+C1246-52),($L$1 + 1) - (ROW(E1252)-ROW(C1246)-1) + 3)),""),"")</f>
        <v>15</v>
      </c>
      <c r="F1252" s="60">
        <f t="shared" ca="1" si="213"/>
        <v>2</v>
      </c>
      <c r="G1252" s="61">
        <f t="shared" ca="1" si="212"/>
        <v>3</v>
      </c>
      <c r="H1252" s="49" t="str">
        <f t="shared" ca="1" si="214"/>
        <v>BOS</v>
      </c>
    </row>
    <row r="1253" spans="2:8" x14ac:dyDescent="0.25">
      <c r="B1253" s="49" t="str">
        <f ca="1">IF(LEN(C1246)&gt;0,   IF(ROW(B1253)-ROW(C1246)-1&lt;=$L$1/2,INDIRECT(CONCATENATE("Teams!F",CELL("contents",INDEX(MatchOrdering!$A$4:$CD$33,ROW(B1253)-ROW(C1246)-1,MATCH(C1246,MatchOrdering!$A$3:$CD$3,0))))),""),"")</f>
        <v>CBJ</v>
      </c>
      <c r="C1253" s="53" t="str">
        <f ca="1">IF(LEN(C1246)&gt;0,   IF(LEN(B1253) &gt;0,CONCATENATE(B1253," vs ",D1253),""),"")</f>
        <v>CBJ vs WIN</v>
      </c>
      <c r="D1253" s="49" t="str">
        <f ca="1">IF(LEN(C1246)&gt;0,   IF(ROW(D1253)-ROW(C1246)-1&lt;=$L$1/2,INDIRECT(CONCATENATE("Teams!F",E1253)),""),"")</f>
        <v>WIN</v>
      </c>
      <c r="E1253" s="6">
        <f ca="1">IF(LEN(C1246)&gt;0,   IF(ROW(E1253)-ROW(C1246)-1&lt;=$L$1/2,INDIRECT(CONCATENATE("MatchOrdering!B",CHAR(96+C1246-52),($L$1 + 1) - (ROW(E1253)-ROW(C1246)-1) + 3)),""),"")</f>
        <v>14</v>
      </c>
      <c r="F1253" s="60">
        <f t="shared" ca="1" si="213"/>
        <v>3</v>
      </c>
      <c r="G1253" s="61">
        <f t="shared" ca="1" si="212"/>
        <v>3</v>
      </c>
      <c r="H1253" s="49" t="str">
        <f t="shared" ca="1" si="214"/>
        <v>*TIE*</v>
      </c>
    </row>
    <row r="1254" spans="2:8" x14ac:dyDescent="0.25">
      <c r="B1254" s="49" t="str">
        <f ca="1">IF(LEN(C1246)&gt;0,   IF(ROW(B1254)-ROW(C1246)-1&lt;=$L$1/2,INDIRECT(CONCATENATE("Teams!F",CELL("contents",INDEX(MatchOrdering!$A$4:$CD$33,ROW(B1254)-ROW(C1246)-1,MATCH(C1246,MatchOrdering!$A$3:$CD$3,0))))),""),"")</f>
        <v>NJD</v>
      </c>
      <c r="C1254" s="53" t="str">
        <f ca="1">IF(LEN(C1246)&gt;0,   IF(LEN(B1254) &gt;0,CONCATENATE(B1254," vs ",D1254),""),"")</f>
        <v>NJD vs STL</v>
      </c>
      <c r="D1254" s="49" t="str">
        <f ca="1">IF(LEN(C1246)&gt;0,   IF(ROW(D1254)-ROW(C1246)-1&lt;=$L$1/2,INDIRECT(CONCATENATE("Teams!F",E1254)),""),"")</f>
        <v>STL</v>
      </c>
      <c r="E1254" s="6">
        <f ca="1">IF(LEN(C1246)&gt;0,   IF(ROW(E1254)-ROW(C1246)-1&lt;=$L$1/2,INDIRECT(CONCATENATE("MatchOrdering!B",CHAR(96+C1246-52),($L$1 + 1) - (ROW(E1254)-ROW(C1246)-1) + 3)),""),"")</f>
        <v>13</v>
      </c>
      <c r="F1254" s="60">
        <f t="shared" ca="1" si="213"/>
        <v>2</v>
      </c>
      <c r="G1254" s="61">
        <f t="shared" ca="1" si="212"/>
        <v>6</v>
      </c>
      <c r="H1254" s="49" t="str">
        <f t="shared" ca="1" si="214"/>
        <v>STL</v>
      </c>
    </row>
    <row r="1255" spans="2:8" x14ac:dyDescent="0.25">
      <c r="B1255" s="49" t="str">
        <f ca="1">IF(LEN(C1246)&gt;0,   IF(ROW(B1255)-ROW(C1246)-1&lt;=$L$1/2,INDIRECT(CONCATENATE("Teams!F",CELL("contents",INDEX(MatchOrdering!$A$4:$CD$33,ROW(B1255)-ROW(C1246)-1,MATCH(C1246,MatchOrdering!$A$3:$CD$3,0))))),""),"")</f>
        <v>NYI</v>
      </c>
      <c r="C1255" s="53" t="str">
        <f ca="1">IF(LEN(C1246)&gt;0,   IF(LEN(B1255) &gt;0,CONCATENATE(B1255," vs ",D1255),""),"")</f>
        <v>NYI vs NAS</v>
      </c>
      <c r="D1255" s="49" t="str">
        <f ca="1">IF(LEN(C1246)&gt;0,   IF(ROW(D1255)-ROW(C1246)-1&lt;=$L$1/2,INDIRECT(CONCATENATE("Teams!F",E1255)),""),"")</f>
        <v>NAS</v>
      </c>
      <c r="E1255" s="6">
        <f ca="1">IF(LEN(C1246)&gt;0,   IF(ROW(E1255)-ROW(C1246)-1&lt;=$L$1/2,INDIRECT(CONCATENATE("MatchOrdering!B",CHAR(96+C1246-52),($L$1 + 1) - (ROW(E1255)-ROW(C1246)-1) + 3)),""),"")</f>
        <v>12</v>
      </c>
      <c r="F1255" s="60">
        <f t="shared" ca="1" si="213"/>
        <v>3</v>
      </c>
      <c r="G1255" s="61">
        <f t="shared" ca="1" si="212"/>
        <v>4</v>
      </c>
      <c r="H1255" s="49" t="str">
        <f t="shared" ca="1" si="214"/>
        <v>NAS</v>
      </c>
    </row>
    <row r="1256" spans="2:8" x14ac:dyDescent="0.25">
      <c r="B1256" s="49" t="str">
        <f ca="1">IF(LEN(C1246)&gt;0,   IF(ROW(B1256)-ROW(C1246)-1&lt;=$L$1/2,INDIRECT(CONCATENATE("Teams!F",CELL("contents",INDEX(MatchOrdering!$A$4:$CD$33,ROW(B1256)-ROW(C1246)-1,MATCH(C1246,MatchOrdering!$A$3:$CD$3,0))))),""),"")</f>
        <v>NYR</v>
      </c>
      <c r="C1256" s="53" t="str">
        <f ca="1">IF(LEN(C1246)&gt;0,   IF(LEN(B1256) &gt;0,CONCATENATE(B1256," vs ",D1256),""),"")</f>
        <v>NYR vs MIN</v>
      </c>
      <c r="D1256" s="49" t="str">
        <f ca="1">IF(LEN(C1246)&gt;0,   IF(ROW(D1256)-ROW(C1246)-1&lt;=$L$1/2,INDIRECT(CONCATENATE("Teams!F",E1256)),""),"")</f>
        <v>MIN</v>
      </c>
      <c r="E1256" s="6">
        <f ca="1">IF(LEN(C1246)&gt;0,   IF(ROW(E1256)-ROW(C1246)-1&lt;=$L$1/2,INDIRECT(CONCATENATE("MatchOrdering!B",CHAR(96+C1246-52),($L$1 + 1) - (ROW(E1256)-ROW(C1246)-1) + 3)),""),"")</f>
        <v>11</v>
      </c>
      <c r="F1256" s="60">
        <f t="shared" ca="1" si="213"/>
        <v>6</v>
      </c>
      <c r="G1256" s="61">
        <f t="shared" ca="1" si="212"/>
        <v>2</v>
      </c>
      <c r="H1256" s="49" t="str">
        <f t="shared" ca="1" si="214"/>
        <v>NYR</v>
      </c>
    </row>
    <row r="1257" spans="2:8" x14ac:dyDescent="0.25">
      <c r="B1257" s="49" t="str">
        <f ca="1">IF(LEN(C1246)&gt;0,   IF(ROW(B1257)-ROW(C1246)-1&lt;=$L$1/2,INDIRECT(CONCATENATE("Teams!F",CELL("contents",INDEX(MatchOrdering!$A$4:$CD$33,ROW(B1257)-ROW(C1246)-1,MATCH(C1246,MatchOrdering!$A$3:$CD$3,0))))),""),"")</f>
        <v>PHI</v>
      </c>
      <c r="C1257" s="53" t="str">
        <f ca="1">IF(LEN(C1246)&gt;0,   IF(LEN(B1257) &gt;0,CONCATENATE(B1257," vs ",D1257),""),"")</f>
        <v>PHI vs DAL</v>
      </c>
      <c r="D1257" s="49" t="str">
        <f ca="1">IF(LEN(C1246)&gt;0,   IF(ROW(D1257)-ROW(C1246)-1&lt;=$L$1/2,INDIRECT(CONCATENATE("Teams!F",E1257)),""),"")</f>
        <v>DAL</v>
      </c>
      <c r="E1257" s="6">
        <f ca="1">IF(LEN(C1246)&gt;0,   IF(ROW(E1257)-ROW(C1246)-1&lt;=$L$1/2,INDIRECT(CONCATENATE("MatchOrdering!B",CHAR(96+C1246-52),($L$1 + 1) - (ROW(E1257)-ROW(C1246)-1) + 3)),""),"")</f>
        <v>10</v>
      </c>
      <c r="F1257" s="60">
        <f t="shared" ca="1" si="213"/>
        <v>2</v>
      </c>
      <c r="G1257" s="61">
        <f t="shared" ca="1" si="212"/>
        <v>4</v>
      </c>
      <c r="H1257" s="49" t="str">
        <f t="shared" ca="1" si="214"/>
        <v>DAL</v>
      </c>
    </row>
    <row r="1258" spans="2:8" x14ac:dyDescent="0.25">
      <c r="B1258" s="49" t="str">
        <f ca="1">IF(LEN(C1246)&gt;0,   IF(ROW(B1258)-ROW(C1246)-1&lt;=$L$1/2,INDIRECT(CONCATENATE("Teams!F",CELL("contents",INDEX(MatchOrdering!$A$4:$CD$33,ROW(B1258)-ROW(C1246)-1,MATCH(C1246,MatchOrdering!$A$3:$CD$3,0))))),""),"")</f>
        <v>PIT</v>
      </c>
      <c r="C1258" s="53" t="str">
        <f ca="1">IF(LEN(C1246)&gt;0,   IF(LEN(B1258) &gt;0,CONCATENATE(B1258," vs ",D1258),""),"")</f>
        <v>PIT vs COL</v>
      </c>
      <c r="D1258" s="49" t="str">
        <f ca="1">IF(LEN(C1246)&gt;0,   IF(ROW(D1258)-ROW(C1246)-1&lt;=$L$1/2,INDIRECT(CONCATENATE("Teams!F",E1258)),""),"")</f>
        <v>COL</v>
      </c>
      <c r="E1258" s="6">
        <f ca="1">IF(LEN(C1246)&gt;0,   IF(ROW(E1258)-ROW(C1246)-1&lt;=$L$1/2,INDIRECT(CONCATENATE("MatchOrdering!B",CHAR(96+C1246-52),($L$1 + 1) - (ROW(E1258)-ROW(C1246)-1) + 3)),""),"")</f>
        <v>9</v>
      </c>
      <c r="F1258" s="60">
        <f t="shared" ca="1" si="213"/>
        <v>1</v>
      </c>
      <c r="G1258" s="61">
        <f t="shared" ca="1" si="212"/>
        <v>3</v>
      </c>
      <c r="H1258" s="49" t="str">
        <f t="shared" ca="1" si="214"/>
        <v>COL</v>
      </c>
    </row>
    <row r="1259" spans="2:8" x14ac:dyDescent="0.25">
      <c r="B1259" s="49" t="str">
        <f ca="1">IF(LEN(C1246)&gt;0,   IF(ROW(B1259)-ROW(C1246)-1&lt;=$L$1/2,INDIRECT(CONCATENATE("Teams!F",CELL("contents",INDEX(MatchOrdering!$A$4:$CD$33,ROW(B1259)-ROW(C1246)-1,MATCH(C1246,MatchOrdering!$A$3:$CD$3,0))))),""),"")</f>
        <v>WAS</v>
      </c>
      <c r="C1259" s="53" t="str">
        <f ca="1">IF(LEN(C1246)&gt;0,   IF(LEN(B1259) &gt;0,CONCATENATE(B1259," vs ",D1259),""),"")</f>
        <v>WAS vs CHI</v>
      </c>
      <c r="D1259" s="49" t="str">
        <f ca="1">IF(LEN(C1246)&gt;0,   IF(ROW(D1259)-ROW(C1246)-1&lt;=$L$1/2,INDIRECT(CONCATENATE("Teams!F",E1259)),""),"")</f>
        <v>CHI</v>
      </c>
      <c r="E1259" s="6">
        <f ca="1">IF(LEN(C1246)&gt;0,   IF(ROW(E1259)-ROW(C1246)-1&lt;=$L$1/2,INDIRECT(CONCATENATE("MatchOrdering!B",CHAR(96+C1246-52),($L$1 + 1) - (ROW(E1259)-ROW(C1246)-1) + 3)),""),"")</f>
        <v>8</v>
      </c>
      <c r="F1259" s="60">
        <f t="shared" ca="1" si="213"/>
        <v>6</v>
      </c>
      <c r="G1259" s="61">
        <f t="shared" ca="1" si="212"/>
        <v>6</v>
      </c>
      <c r="H1259" s="49" t="str">
        <f t="shared" ca="1" si="214"/>
        <v>*TIE*</v>
      </c>
    </row>
    <row r="1260" spans="2:8" x14ac:dyDescent="0.25">
      <c r="B1260" s="49" t="str">
        <f ca="1">IF(LEN(C1246)&gt;0,   IF(ROW(B1260)-ROW(C1246)-1&lt;=$L$1/2,INDIRECT(CONCATENATE("Teams!F",CELL("contents",INDEX(MatchOrdering!$A$4:$CD$33,ROW(B1260)-ROW(C1246)-1,MATCH(C1246,MatchOrdering!$A$3:$CD$3,0))))),""),"")</f>
        <v>CGY</v>
      </c>
      <c r="C1260" s="53" t="str">
        <f ca="1">IF(LEN(C1246)&gt;0,   IF(LEN(B1260) &gt;0,CONCATENATE(B1260," vs ",D1260),""),"")</f>
        <v>CGY vs VAN</v>
      </c>
      <c r="D1260" s="49" t="str">
        <f ca="1">IF(LEN(C1246)&gt;0,   IF(ROW(D1260)-ROW(C1246)-1&lt;=$L$1/2,INDIRECT(CONCATENATE("Teams!F",E1260)),""),"")</f>
        <v>VAN</v>
      </c>
      <c r="E1260" s="6">
        <f ca="1">IF(LEN(C1246)&gt;0,   IF(ROW(E1260)-ROW(C1246)-1&lt;=$L$1/2,INDIRECT(CONCATENATE("MatchOrdering!B",CHAR(96+C1246-52),($L$1 + 1) - (ROW(E1260)-ROW(C1246)-1) + 3)),""),"")</f>
        <v>7</v>
      </c>
      <c r="F1260" s="60">
        <f t="shared" ca="1" si="213"/>
        <v>5</v>
      </c>
      <c r="G1260" s="61">
        <f t="shared" ca="1" si="212"/>
        <v>3</v>
      </c>
      <c r="H1260" s="49" t="str">
        <f t="shared" ca="1" si="214"/>
        <v>CGY</v>
      </c>
    </row>
    <row r="1261" spans="2:8" x14ac:dyDescent="0.25">
      <c r="B1261" s="49" t="str">
        <f ca="1">IF(LEN(C1246)&gt;0,   IF(ROW(B1261)-ROW(C1246)-1&lt;=$L$1/2,INDIRECT(CONCATENATE("Teams!F",CELL("contents",INDEX(MatchOrdering!$A$4:$CD$33,ROW(B1261)-ROW(C1246)-1,MATCH(C1246,MatchOrdering!$A$3:$CD$3,0))))),""),"")</f>
        <v>EDM</v>
      </c>
      <c r="C1261" s="53" t="str">
        <f ca="1">IF(LEN(C1246)&gt;0,   IF(LEN(B1261) &gt;0,CONCATENATE(B1261," vs ",D1261),""),"")</f>
        <v>EDM vs SJS</v>
      </c>
      <c r="D1261" s="49" t="str">
        <f ca="1">IF(LEN(C1246)&gt;0,   IF(ROW(D1261)-ROW(C1246)-1&lt;=$L$1/2,INDIRECT(CONCATENATE("Teams!F",E1261)),""),"")</f>
        <v>SJS</v>
      </c>
      <c r="E1261" s="6">
        <f ca="1">IF(LEN(C1246)&gt;0,   IF(ROW(E1261)-ROW(C1246)-1&lt;=$L$1/2,INDIRECT(CONCATENATE("MatchOrdering!B",CHAR(96+C1246-52),($L$1 + 1) - (ROW(E1261)-ROW(C1246)-1) + 3)),""),"")</f>
        <v>6</v>
      </c>
      <c r="F1261" s="60">
        <f t="shared" ca="1" si="213"/>
        <v>5</v>
      </c>
      <c r="G1261" s="61">
        <f t="shared" ca="1" si="212"/>
        <v>3</v>
      </c>
      <c r="H1261" s="49" t="str">
        <f t="shared" ca="1" si="214"/>
        <v>EDM</v>
      </c>
    </row>
    <row r="1262" spans="2:8" ht="15.75" thickBot="1" x14ac:dyDescent="0.3">
      <c r="B1262" s="49" t="str">
        <f ca="1">IF(LEN(C1246)&gt;0,   IF(ROW(B1262)-ROW(C1246)-1&lt;=$L$1/2,INDIRECT(CONCATENATE("Teams!F",CELL("contents",INDEX(MatchOrdering!$A$4:$CD$33,ROW(B1262)-ROW(C1246)-1,MATCH(C1246,MatchOrdering!$A$3:$CD$3,0))))),""),"")</f>
        <v>LAK</v>
      </c>
      <c r="C1262" s="53" t="str">
        <f ca="1">IF(LEN(C1246)&gt;0,   IF(LEN(B1262) &gt;0,CONCATENATE(B1262," vs ",D1262),""),"")</f>
        <v>LAK vs ARI</v>
      </c>
      <c r="D1262" s="49" t="str">
        <f ca="1">IF(LEN(C1246)&gt;0,   IF(ROW(D1262)-ROW(C1246)-1&lt;=$L$1/2,INDIRECT(CONCATENATE("Teams!F",E1262)),""),"")</f>
        <v>ARI</v>
      </c>
      <c r="E1262" s="6">
        <f ca="1">IF(LEN(C1246)&gt;0,   IF(ROW(E1262)-ROW(C1246)-1&lt;=$L$1/2,INDIRECT(CONCATENATE("MatchOrdering!B",CHAR(96+C1246-52),($L$1 + 1) - (ROW(E1262)-ROW(C1246)-1) + 3)),""),"")</f>
        <v>5</v>
      </c>
      <c r="F1262" s="62">
        <f t="shared" ca="1" si="213"/>
        <v>0</v>
      </c>
      <c r="G1262" s="63">
        <f t="shared" ca="1" si="212"/>
        <v>5</v>
      </c>
      <c r="H1262" s="49" t="str">
        <f t="shared" ca="1" si="214"/>
        <v>ARI</v>
      </c>
    </row>
    <row r="1264" spans="2:8" ht="18.75" x14ac:dyDescent="0.3">
      <c r="C1264" s="51">
        <f>IF(LEN(C1246)&lt;1,"",IF(C1246+1 &lt; $L$2,C1246+1,""))</f>
        <v>71</v>
      </c>
      <c r="D1264" s="50"/>
      <c r="E1264" s="50"/>
      <c r="F1264" s="65" t="str">
        <f>IF(LEN(C1264)&gt;0,"Scores","")</f>
        <v>Scores</v>
      </c>
      <c r="G1264" s="65"/>
      <c r="H1264" s="6"/>
    </row>
    <row r="1265" spans="2:8" ht="16.5" thickBot="1" x14ac:dyDescent="0.3">
      <c r="B1265" s="48" t="str">
        <f>IF(LEN(C1264)&gt;0,"-","")</f>
        <v>-</v>
      </c>
      <c r="C1265" s="52" t="str">
        <f>IF(LEN(C1264)&gt;0,"Away          -          Home","")</f>
        <v>Away          -          Home</v>
      </c>
      <c r="D1265" s="48" t="str">
        <f>IF(LEN(C1264)&gt;0,"-","")</f>
        <v>-</v>
      </c>
      <c r="E1265" s="6" t="str">
        <f>IF(LEN(C1264)&gt;0,"-","")</f>
        <v>-</v>
      </c>
      <c r="F1265" s="48" t="str">
        <f>IF(LEN(F1264)&gt;0,"H","")</f>
        <v>H</v>
      </c>
      <c r="G1265" s="48" t="str">
        <f>IF(LEN(F1264)&gt;0,"A","")</f>
        <v>A</v>
      </c>
      <c r="H1265" s="49" t="s">
        <v>267</v>
      </c>
    </row>
    <row r="1266" spans="2:8" x14ac:dyDescent="0.25">
      <c r="B1266" s="49" t="str">
        <f ca="1">IF(LEN(C1264)&gt;0,   IF(ROW(B1266)-ROW(C1264)-1&lt;=$L$1/2,INDIRECT(CONCATENATE("Teams!F",CELL("contents",INDEX(MatchOrdering!$A$4:$CD$33,ROW(B1266)-ROW(C1264)-1,MATCH(C1264,MatchOrdering!$A$3:$CD$3,0))))),""),"")</f>
        <v>ANA</v>
      </c>
      <c r="C1266" s="53" t="str">
        <f ca="1">IF(LEN(C1264)&gt;0,   IF(LEN(B1266) &gt;0,CONCATENATE(B1266," vs ",D1266),""),"")</f>
        <v>ANA vs FLA</v>
      </c>
      <c r="D1266" s="49" t="str">
        <f ca="1">IF(LEN(C1264)&gt;0,   IF(ROW(D1266)-ROW(C1264)-1&lt;=$L$1/2,INDIRECT(CONCATENATE("Teams!F",E1266)),""),"")</f>
        <v>FLA</v>
      </c>
      <c r="E1266" s="6">
        <f ca="1">IF(LEN(C1264)&gt;0,   IF(ROW(E1266)-ROW(C1264)-1&lt;=$L$1/2,INDIRECT(CONCATENATE("MatchOrdering!B",CHAR(96+C1264-52),($L$1 + 1) - (ROW(E1266)-ROW(C1264)-1) + 3)),""),"")</f>
        <v>18</v>
      </c>
      <c r="F1266" s="58">
        <f ca="1">ROUNDDOWN(RANDBETWEEN(0,6),0)</f>
        <v>3</v>
      </c>
      <c r="G1266" s="59">
        <f t="shared" ref="G1266:G1280" ca="1" si="215">ROUNDDOWN(RANDBETWEEN(0,6),0)</f>
        <v>4</v>
      </c>
      <c r="H1266" s="49" t="str">
        <f ca="1">IF(OR(B1266 = "BYESLOT",D1266 = "BYESLOT"),"BYE", IF(AND(LEN(F1266)&gt;0,LEN(G1266)&gt;0),IF(F1266=G1266,"*TIE*",IF(F1266&gt;G1266,B1266,D1266)),""))</f>
        <v>FLA</v>
      </c>
    </row>
    <row r="1267" spans="2:8" x14ac:dyDescent="0.25">
      <c r="B1267" s="49" t="str">
        <f ca="1">IF(LEN(C1264)&gt;0,   IF(ROW(B1267)-ROW(C1264)-1&lt;=$L$1/2,INDIRECT(CONCATENATE("Teams!F",CELL("contents",INDEX(MatchOrdering!$A$4:$CD$33,ROW(B1267)-ROW(C1264)-1,MATCH(C1264,MatchOrdering!$A$3:$CD$3,0))))),""),"")</f>
        <v>MON</v>
      </c>
      <c r="C1267" s="53" t="str">
        <f ca="1">IF(LEN(C1264)&gt;0,   IF(LEN(B1267) &gt;0,CONCATENATE(B1267," vs ",D1267),""),"")</f>
        <v>MON vs DET</v>
      </c>
      <c r="D1267" s="49" t="str">
        <f ca="1">IF(LEN(C1264)&gt;0,   IF(ROW(D1267)-ROW(C1264)-1&lt;=$L$1/2,INDIRECT(CONCATENATE("Teams!F",E1267)),""),"")</f>
        <v>DET</v>
      </c>
      <c r="E1267" s="6">
        <f ca="1">IF(LEN(C1264)&gt;0,   IF(ROW(E1267)-ROW(C1264)-1&lt;=$L$1/2,INDIRECT(CONCATENATE("MatchOrdering!B",CHAR(96+C1264-52),($L$1 + 1) - (ROW(E1267)-ROW(C1264)-1) + 3)),""),"")</f>
        <v>17</v>
      </c>
      <c r="F1267" s="60">
        <f t="shared" ref="F1267:F1280" ca="1" si="216">ROUNDDOWN(RANDBETWEEN(0,6),0)</f>
        <v>1</v>
      </c>
      <c r="G1267" s="61">
        <f t="shared" ca="1" si="215"/>
        <v>5</v>
      </c>
      <c r="H1267" s="49" t="str">
        <f t="shared" ref="H1267:H1280" ca="1" si="217">IF(OR(B1267 = "BYESLOT",D1267 = "BYESLOT"),"BYE", IF(AND(LEN(F1267)&gt;0,LEN(G1267)&gt;0),IF(F1267=G1267,"*TIE*",IF(F1267&gt;G1267,B1267,D1267)),""))</f>
        <v>DET</v>
      </c>
    </row>
    <row r="1268" spans="2:8" x14ac:dyDescent="0.25">
      <c r="B1268" s="49" t="str">
        <f ca="1">IF(LEN(C1264)&gt;0,   IF(ROW(B1268)-ROW(C1264)-1&lt;=$L$1/2,INDIRECT(CONCATENATE("Teams!F",CELL("contents",INDEX(MatchOrdering!$A$4:$CD$33,ROW(B1268)-ROW(C1264)-1,MATCH(C1264,MatchOrdering!$A$3:$CD$3,0))))),""),"")</f>
        <v>OTT</v>
      </c>
      <c r="C1268" s="53" t="str">
        <f ca="1">IF(LEN(C1264)&gt;0,   IF(LEN(B1268) &gt;0,CONCATENATE(B1268," vs ",D1268),""),"")</f>
        <v>OTT vs BUF</v>
      </c>
      <c r="D1268" s="49" t="str">
        <f ca="1">IF(LEN(C1264)&gt;0,   IF(ROW(D1268)-ROW(C1264)-1&lt;=$L$1/2,INDIRECT(CONCATENATE("Teams!F",E1268)),""),"")</f>
        <v>BUF</v>
      </c>
      <c r="E1268" s="6">
        <f ca="1">IF(LEN(C1264)&gt;0,   IF(ROW(E1268)-ROW(C1264)-1&lt;=$L$1/2,INDIRECT(CONCATENATE("MatchOrdering!B",CHAR(96+C1264-52),($L$1 + 1) - (ROW(E1268)-ROW(C1264)-1) + 3)),""),"")</f>
        <v>16</v>
      </c>
      <c r="F1268" s="60">
        <f t="shared" ca="1" si="216"/>
        <v>5</v>
      </c>
      <c r="G1268" s="61">
        <f t="shared" ca="1" si="215"/>
        <v>5</v>
      </c>
      <c r="H1268" s="49" t="str">
        <f t="shared" ca="1" si="217"/>
        <v>*TIE*</v>
      </c>
    </row>
    <row r="1269" spans="2:8" x14ac:dyDescent="0.25">
      <c r="B1269" s="49" t="str">
        <f ca="1">IF(LEN(C1264)&gt;0,   IF(ROW(B1269)-ROW(C1264)-1&lt;=$L$1/2,INDIRECT(CONCATENATE("Teams!F",CELL("contents",INDEX(MatchOrdering!$A$4:$CD$33,ROW(B1269)-ROW(C1264)-1,MATCH(C1264,MatchOrdering!$A$3:$CD$3,0))))),""),"")</f>
        <v>TB</v>
      </c>
      <c r="C1269" s="53" t="str">
        <f ca="1">IF(LEN(C1264)&gt;0,   IF(LEN(B1269) &gt;0,CONCATENATE(B1269," vs ",D1269),""),"")</f>
        <v>TB vs BOS</v>
      </c>
      <c r="D1269" s="49" t="str">
        <f ca="1">IF(LEN(C1264)&gt;0,   IF(ROW(D1269)-ROW(C1264)-1&lt;=$L$1/2,INDIRECT(CONCATENATE("Teams!F",E1269)),""),"")</f>
        <v>BOS</v>
      </c>
      <c r="E1269" s="6">
        <f ca="1">IF(LEN(C1264)&gt;0,   IF(ROW(E1269)-ROW(C1264)-1&lt;=$L$1/2,INDIRECT(CONCATENATE("MatchOrdering!B",CHAR(96+C1264-52),($L$1 + 1) - (ROW(E1269)-ROW(C1264)-1) + 3)),""),"")</f>
        <v>15</v>
      </c>
      <c r="F1269" s="60">
        <f t="shared" ca="1" si="216"/>
        <v>6</v>
      </c>
      <c r="G1269" s="61">
        <f t="shared" ca="1" si="215"/>
        <v>6</v>
      </c>
      <c r="H1269" s="49" t="str">
        <f t="shared" ca="1" si="217"/>
        <v>*TIE*</v>
      </c>
    </row>
    <row r="1270" spans="2:8" x14ac:dyDescent="0.25">
      <c r="B1270" s="49" t="str">
        <f ca="1">IF(LEN(C1264)&gt;0,   IF(ROW(B1270)-ROW(C1264)-1&lt;=$L$1/2,INDIRECT(CONCATENATE("Teams!F",CELL("contents",INDEX(MatchOrdering!$A$4:$CD$33,ROW(B1270)-ROW(C1264)-1,MATCH(C1264,MatchOrdering!$A$3:$CD$3,0))))),""),"")</f>
        <v>TOR</v>
      </c>
      <c r="C1270" s="53" t="str">
        <f ca="1">IF(LEN(C1264)&gt;0,   IF(LEN(B1270) &gt;0,CONCATENATE(B1270," vs ",D1270),""),"")</f>
        <v>TOR vs WIN</v>
      </c>
      <c r="D1270" s="49" t="str">
        <f ca="1">IF(LEN(C1264)&gt;0,   IF(ROW(D1270)-ROW(C1264)-1&lt;=$L$1/2,INDIRECT(CONCATENATE("Teams!F",E1270)),""),"")</f>
        <v>WIN</v>
      </c>
      <c r="E1270" s="6">
        <f ca="1">IF(LEN(C1264)&gt;0,   IF(ROW(E1270)-ROW(C1264)-1&lt;=$L$1/2,INDIRECT(CONCATENATE("MatchOrdering!B",CHAR(96+C1264-52),($L$1 + 1) - (ROW(E1270)-ROW(C1264)-1) + 3)),""),"")</f>
        <v>14</v>
      </c>
      <c r="F1270" s="60">
        <f t="shared" ca="1" si="216"/>
        <v>4</v>
      </c>
      <c r="G1270" s="61">
        <f t="shared" ca="1" si="215"/>
        <v>1</v>
      </c>
      <c r="H1270" s="49" t="str">
        <f t="shared" ca="1" si="217"/>
        <v>TOR</v>
      </c>
    </row>
    <row r="1271" spans="2:8" x14ac:dyDescent="0.25">
      <c r="B1271" s="49" t="str">
        <f ca="1">IF(LEN(C1264)&gt;0,   IF(ROW(B1271)-ROW(C1264)-1&lt;=$L$1/2,INDIRECT(CONCATENATE("Teams!F",CELL("contents",INDEX(MatchOrdering!$A$4:$CD$33,ROW(B1271)-ROW(C1264)-1,MATCH(C1264,MatchOrdering!$A$3:$CD$3,0))))),""),"")</f>
        <v>CAR</v>
      </c>
      <c r="C1271" s="53" t="str">
        <f ca="1">IF(LEN(C1264)&gt;0,   IF(LEN(B1271) &gt;0,CONCATENATE(B1271," vs ",D1271),""),"")</f>
        <v>CAR vs STL</v>
      </c>
      <c r="D1271" s="49" t="str">
        <f ca="1">IF(LEN(C1264)&gt;0,   IF(ROW(D1271)-ROW(C1264)-1&lt;=$L$1/2,INDIRECT(CONCATENATE("Teams!F",E1271)),""),"")</f>
        <v>STL</v>
      </c>
      <c r="E1271" s="6">
        <f ca="1">IF(LEN(C1264)&gt;0,   IF(ROW(E1271)-ROW(C1264)-1&lt;=$L$1/2,INDIRECT(CONCATENATE("MatchOrdering!B",CHAR(96+C1264-52),($L$1 + 1) - (ROW(E1271)-ROW(C1264)-1) + 3)),""),"")</f>
        <v>13</v>
      </c>
      <c r="F1271" s="60">
        <f t="shared" ca="1" si="216"/>
        <v>2</v>
      </c>
      <c r="G1271" s="61">
        <f t="shared" ca="1" si="215"/>
        <v>1</v>
      </c>
      <c r="H1271" s="49" t="str">
        <f t="shared" ca="1" si="217"/>
        <v>CAR</v>
      </c>
    </row>
    <row r="1272" spans="2:8" x14ac:dyDescent="0.25">
      <c r="B1272" s="49" t="str">
        <f ca="1">IF(LEN(C1264)&gt;0,   IF(ROW(B1272)-ROW(C1264)-1&lt;=$L$1/2,INDIRECT(CONCATENATE("Teams!F",CELL("contents",INDEX(MatchOrdering!$A$4:$CD$33,ROW(B1272)-ROW(C1264)-1,MATCH(C1264,MatchOrdering!$A$3:$CD$3,0))))),""),"")</f>
        <v>CBJ</v>
      </c>
      <c r="C1272" s="53" t="str">
        <f ca="1">IF(LEN(C1264)&gt;0,   IF(LEN(B1272) &gt;0,CONCATENATE(B1272," vs ",D1272),""),"")</f>
        <v>CBJ vs NAS</v>
      </c>
      <c r="D1272" s="49" t="str">
        <f ca="1">IF(LEN(C1264)&gt;0,   IF(ROW(D1272)-ROW(C1264)-1&lt;=$L$1/2,INDIRECT(CONCATENATE("Teams!F",E1272)),""),"")</f>
        <v>NAS</v>
      </c>
      <c r="E1272" s="6">
        <f ca="1">IF(LEN(C1264)&gt;0,   IF(ROW(E1272)-ROW(C1264)-1&lt;=$L$1/2,INDIRECT(CONCATENATE("MatchOrdering!B",CHAR(96+C1264-52),($L$1 + 1) - (ROW(E1272)-ROW(C1264)-1) + 3)),""),"")</f>
        <v>12</v>
      </c>
      <c r="F1272" s="60">
        <f t="shared" ca="1" si="216"/>
        <v>3</v>
      </c>
      <c r="G1272" s="61">
        <f t="shared" ca="1" si="215"/>
        <v>2</v>
      </c>
      <c r="H1272" s="49" t="str">
        <f t="shared" ca="1" si="217"/>
        <v>CBJ</v>
      </c>
    </row>
    <row r="1273" spans="2:8" x14ac:dyDescent="0.25">
      <c r="B1273" s="49" t="str">
        <f ca="1">IF(LEN(C1264)&gt;0,   IF(ROW(B1273)-ROW(C1264)-1&lt;=$L$1/2,INDIRECT(CONCATENATE("Teams!F",CELL("contents",INDEX(MatchOrdering!$A$4:$CD$33,ROW(B1273)-ROW(C1264)-1,MATCH(C1264,MatchOrdering!$A$3:$CD$3,0))))),""),"")</f>
        <v>NJD</v>
      </c>
      <c r="C1273" s="53" t="str">
        <f ca="1">IF(LEN(C1264)&gt;0,   IF(LEN(B1273) &gt;0,CONCATENATE(B1273," vs ",D1273),""),"")</f>
        <v>NJD vs MIN</v>
      </c>
      <c r="D1273" s="49" t="str">
        <f ca="1">IF(LEN(C1264)&gt;0,   IF(ROW(D1273)-ROW(C1264)-1&lt;=$L$1/2,INDIRECT(CONCATENATE("Teams!F",E1273)),""),"")</f>
        <v>MIN</v>
      </c>
      <c r="E1273" s="6">
        <f ca="1">IF(LEN(C1264)&gt;0,   IF(ROW(E1273)-ROW(C1264)-1&lt;=$L$1/2,INDIRECT(CONCATENATE("MatchOrdering!B",CHAR(96+C1264-52),($L$1 + 1) - (ROW(E1273)-ROW(C1264)-1) + 3)),""),"")</f>
        <v>11</v>
      </c>
      <c r="F1273" s="60">
        <f t="shared" ca="1" si="216"/>
        <v>1</v>
      </c>
      <c r="G1273" s="61">
        <f t="shared" ca="1" si="215"/>
        <v>4</v>
      </c>
      <c r="H1273" s="49" t="str">
        <f t="shared" ca="1" si="217"/>
        <v>MIN</v>
      </c>
    </row>
    <row r="1274" spans="2:8" x14ac:dyDescent="0.25">
      <c r="B1274" s="49" t="str">
        <f ca="1">IF(LEN(C1264)&gt;0,   IF(ROW(B1274)-ROW(C1264)-1&lt;=$L$1/2,INDIRECT(CONCATENATE("Teams!F",CELL("contents",INDEX(MatchOrdering!$A$4:$CD$33,ROW(B1274)-ROW(C1264)-1,MATCH(C1264,MatchOrdering!$A$3:$CD$3,0))))),""),"")</f>
        <v>NYI</v>
      </c>
      <c r="C1274" s="53" t="str">
        <f ca="1">IF(LEN(C1264)&gt;0,   IF(LEN(B1274) &gt;0,CONCATENATE(B1274," vs ",D1274),""),"")</f>
        <v>NYI vs DAL</v>
      </c>
      <c r="D1274" s="49" t="str">
        <f ca="1">IF(LEN(C1264)&gt;0,   IF(ROW(D1274)-ROW(C1264)-1&lt;=$L$1/2,INDIRECT(CONCATENATE("Teams!F",E1274)),""),"")</f>
        <v>DAL</v>
      </c>
      <c r="E1274" s="6">
        <f ca="1">IF(LEN(C1264)&gt;0,   IF(ROW(E1274)-ROW(C1264)-1&lt;=$L$1/2,INDIRECT(CONCATENATE("MatchOrdering!B",CHAR(96+C1264-52),($L$1 + 1) - (ROW(E1274)-ROW(C1264)-1) + 3)),""),"")</f>
        <v>10</v>
      </c>
      <c r="F1274" s="60">
        <f t="shared" ca="1" si="216"/>
        <v>1</v>
      </c>
      <c r="G1274" s="61">
        <f t="shared" ca="1" si="215"/>
        <v>1</v>
      </c>
      <c r="H1274" s="49" t="str">
        <f t="shared" ca="1" si="217"/>
        <v>*TIE*</v>
      </c>
    </row>
    <row r="1275" spans="2:8" x14ac:dyDescent="0.25">
      <c r="B1275" s="49" t="str">
        <f ca="1">IF(LEN(C1264)&gt;0,   IF(ROW(B1275)-ROW(C1264)-1&lt;=$L$1/2,INDIRECT(CONCATENATE("Teams!F",CELL("contents",INDEX(MatchOrdering!$A$4:$CD$33,ROW(B1275)-ROW(C1264)-1,MATCH(C1264,MatchOrdering!$A$3:$CD$3,0))))),""),"")</f>
        <v>NYR</v>
      </c>
      <c r="C1275" s="53" t="str">
        <f ca="1">IF(LEN(C1264)&gt;0,   IF(LEN(B1275) &gt;0,CONCATENATE(B1275," vs ",D1275),""),"")</f>
        <v>NYR vs COL</v>
      </c>
      <c r="D1275" s="49" t="str">
        <f ca="1">IF(LEN(C1264)&gt;0,   IF(ROW(D1275)-ROW(C1264)-1&lt;=$L$1/2,INDIRECT(CONCATENATE("Teams!F",E1275)),""),"")</f>
        <v>COL</v>
      </c>
      <c r="E1275" s="6">
        <f ca="1">IF(LEN(C1264)&gt;0,   IF(ROW(E1275)-ROW(C1264)-1&lt;=$L$1/2,INDIRECT(CONCATENATE("MatchOrdering!B",CHAR(96+C1264-52),($L$1 + 1) - (ROW(E1275)-ROW(C1264)-1) + 3)),""),"")</f>
        <v>9</v>
      </c>
      <c r="F1275" s="60">
        <f t="shared" ca="1" si="216"/>
        <v>1</v>
      </c>
      <c r="G1275" s="61">
        <f t="shared" ca="1" si="215"/>
        <v>4</v>
      </c>
      <c r="H1275" s="49" t="str">
        <f t="shared" ca="1" si="217"/>
        <v>COL</v>
      </c>
    </row>
    <row r="1276" spans="2:8" x14ac:dyDescent="0.25">
      <c r="B1276" s="49" t="str">
        <f ca="1">IF(LEN(C1264)&gt;0,   IF(ROW(B1276)-ROW(C1264)-1&lt;=$L$1/2,INDIRECT(CONCATENATE("Teams!F",CELL("contents",INDEX(MatchOrdering!$A$4:$CD$33,ROW(B1276)-ROW(C1264)-1,MATCH(C1264,MatchOrdering!$A$3:$CD$3,0))))),""),"")</f>
        <v>PHI</v>
      </c>
      <c r="C1276" s="53" t="str">
        <f ca="1">IF(LEN(C1264)&gt;0,   IF(LEN(B1276) &gt;0,CONCATENATE(B1276," vs ",D1276),""),"")</f>
        <v>PHI vs CHI</v>
      </c>
      <c r="D1276" s="49" t="str">
        <f ca="1">IF(LEN(C1264)&gt;0,   IF(ROW(D1276)-ROW(C1264)-1&lt;=$L$1/2,INDIRECT(CONCATENATE("Teams!F",E1276)),""),"")</f>
        <v>CHI</v>
      </c>
      <c r="E1276" s="6">
        <f ca="1">IF(LEN(C1264)&gt;0,   IF(ROW(E1276)-ROW(C1264)-1&lt;=$L$1/2,INDIRECT(CONCATENATE("MatchOrdering!B",CHAR(96+C1264-52),($L$1 + 1) - (ROW(E1276)-ROW(C1264)-1) + 3)),""),"")</f>
        <v>8</v>
      </c>
      <c r="F1276" s="60">
        <f t="shared" ca="1" si="216"/>
        <v>4</v>
      </c>
      <c r="G1276" s="61">
        <f t="shared" ca="1" si="215"/>
        <v>1</v>
      </c>
      <c r="H1276" s="49" t="str">
        <f t="shared" ca="1" si="217"/>
        <v>PHI</v>
      </c>
    </row>
    <row r="1277" spans="2:8" x14ac:dyDescent="0.25">
      <c r="B1277" s="49" t="str">
        <f ca="1">IF(LEN(C1264)&gt;0,   IF(ROW(B1277)-ROW(C1264)-1&lt;=$L$1/2,INDIRECT(CONCATENATE("Teams!F",CELL("contents",INDEX(MatchOrdering!$A$4:$CD$33,ROW(B1277)-ROW(C1264)-1,MATCH(C1264,MatchOrdering!$A$3:$CD$3,0))))),""),"")</f>
        <v>PIT</v>
      </c>
      <c r="C1277" s="53" t="str">
        <f ca="1">IF(LEN(C1264)&gt;0,   IF(LEN(B1277) &gt;0,CONCATENATE(B1277," vs ",D1277),""),"")</f>
        <v>PIT vs VAN</v>
      </c>
      <c r="D1277" s="49" t="str">
        <f ca="1">IF(LEN(C1264)&gt;0,   IF(ROW(D1277)-ROW(C1264)-1&lt;=$L$1/2,INDIRECT(CONCATENATE("Teams!F",E1277)),""),"")</f>
        <v>VAN</v>
      </c>
      <c r="E1277" s="6">
        <f ca="1">IF(LEN(C1264)&gt;0,   IF(ROW(E1277)-ROW(C1264)-1&lt;=$L$1/2,INDIRECT(CONCATENATE("MatchOrdering!B",CHAR(96+C1264-52),($L$1 + 1) - (ROW(E1277)-ROW(C1264)-1) + 3)),""),"")</f>
        <v>7</v>
      </c>
      <c r="F1277" s="60">
        <f t="shared" ca="1" si="216"/>
        <v>4</v>
      </c>
      <c r="G1277" s="61">
        <f t="shared" ca="1" si="215"/>
        <v>0</v>
      </c>
      <c r="H1277" s="49" t="str">
        <f t="shared" ca="1" si="217"/>
        <v>PIT</v>
      </c>
    </row>
    <row r="1278" spans="2:8" x14ac:dyDescent="0.25">
      <c r="B1278" s="49" t="str">
        <f ca="1">IF(LEN(C1264)&gt;0,   IF(ROW(B1278)-ROW(C1264)-1&lt;=$L$1/2,INDIRECT(CONCATENATE("Teams!F",CELL("contents",INDEX(MatchOrdering!$A$4:$CD$33,ROW(B1278)-ROW(C1264)-1,MATCH(C1264,MatchOrdering!$A$3:$CD$3,0))))),""),"")</f>
        <v>WAS</v>
      </c>
      <c r="C1278" s="53" t="str">
        <f ca="1">IF(LEN(C1264)&gt;0,   IF(LEN(B1278) &gt;0,CONCATENATE(B1278," vs ",D1278),""),"")</f>
        <v>WAS vs SJS</v>
      </c>
      <c r="D1278" s="49" t="str">
        <f ca="1">IF(LEN(C1264)&gt;0,   IF(ROW(D1278)-ROW(C1264)-1&lt;=$L$1/2,INDIRECT(CONCATENATE("Teams!F",E1278)),""),"")</f>
        <v>SJS</v>
      </c>
      <c r="E1278" s="6">
        <f ca="1">IF(LEN(C1264)&gt;0,   IF(ROW(E1278)-ROW(C1264)-1&lt;=$L$1/2,INDIRECT(CONCATENATE("MatchOrdering!B",CHAR(96+C1264-52),($L$1 + 1) - (ROW(E1278)-ROW(C1264)-1) + 3)),""),"")</f>
        <v>6</v>
      </c>
      <c r="F1278" s="60">
        <f t="shared" ca="1" si="216"/>
        <v>6</v>
      </c>
      <c r="G1278" s="61">
        <f t="shared" ca="1" si="215"/>
        <v>3</v>
      </c>
      <c r="H1278" s="49" t="str">
        <f t="shared" ca="1" si="217"/>
        <v>WAS</v>
      </c>
    </row>
    <row r="1279" spans="2:8" x14ac:dyDescent="0.25">
      <c r="B1279" s="49" t="str">
        <f ca="1">IF(LEN(C1264)&gt;0,   IF(ROW(B1279)-ROW(C1264)-1&lt;=$L$1/2,INDIRECT(CONCATENATE("Teams!F",CELL("contents",INDEX(MatchOrdering!$A$4:$CD$33,ROW(B1279)-ROW(C1264)-1,MATCH(C1264,MatchOrdering!$A$3:$CD$3,0))))),""),"")</f>
        <v>CGY</v>
      </c>
      <c r="C1279" s="53" t="str">
        <f ca="1">IF(LEN(C1264)&gt;0,   IF(LEN(B1279) &gt;0,CONCATENATE(B1279," vs ",D1279),""),"")</f>
        <v>CGY vs ARI</v>
      </c>
      <c r="D1279" s="49" t="str">
        <f ca="1">IF(LEN(C1264)&gt;0,   IF(ROW(D1279)-ROW(C1264)-1&lt;=$L$1/2,INDIRECT(CONCATENATE("Teams!F",E1279)),""),"")</f>
        <v>ARI</v>
      </c>
      <c r="E1279" s="6">
        <f ca="1">IF(LEN(C1264)&gt;0,   IF(ROW(E1279)-ROW(C1264)-1&lt;=$L$1/2,INDIRECT(CONCATENATE("MatchOrdering!B",CHAR(96+C1264-52),($L$1 + 1) - (ROW(E1279)-ROW(C1264)-1) + 3)),""),"")</f>
        <v>5</v>
      </c>
      <c r="F1279" s="60">
        <f t="shared" ca="1" si="216"/>
        <v>2</v>
      </c>
      <c r="G1279" s="61">
        <f t="shared" ca="1" si="215"/>
        <v>4</v>
      </c>
      <c r="H1279" s="49" t="str">
        <f t="shared" ca="1" si="217"/>
        <v>ARI</v>
      </c>
    </row>
    <row r="1280" spans="2:8" ht="15.75" thickBot="1" x14ac:dyDescent="0.3">
      <c r="B1280" s="49" t="str">
        <f ca="1">IF(LEN(C1264)&gt;0,   IF(ROW(B1280)-ROW(C1264)-1&lt;=$L$1/2,INDIRECT(CONCATENATE("Teams!F",CELL("contents",INDEX(MatchOrdering!$A$4:$CD$33,ROW(B1280)-ROW(C1264)-1,MATCH(C1264,MatchOrdering!$A$3:$CD$3,0))))),""),"")</f>
        <v>EDM</v>
      </c>
      <c r="C1280" s="53" t="str">
        <f ca="1">IF(LEN(C1264)&gt;0,   IF(LEN(B1280) &gt;0,CONCATENATE(B1280," vs ",D1280),""),"")</f>
        <v>EDM vs LAK</v>
      </c>
      <c r="D1280" s="49" t="str">
        <f ca="1">IF(LEN(C1264)&gt;0,   IF(ROW(D1280)-ROW(C1264)-1&lt;=$L$1/2,INDIRECT(CONCATENATE("Teams!F",E1280)),""),"")</f>
        <v>LAK</v>
      </c>
      <c r="E1280" s="6">
        <f ca="1">IF(LEN(C1264)&gt;0,   IF(ROW(E1280)-ROW(C1264)-1&lt;=$L$1/2,INDIRECT(CONCATENATE("MatchOrdering!B",CHAR(96+C1264-52),($L$1 + 1) - (ROW(E1280)-ROW(C1264)-1) + 3)),""),"")</f>
        <v>4</v>
      </c>
      <c r="F1280" s="62">
        <f t="shared" ca="1" si="216"/>
        <v>6</v>
      </c>
      <c r="G1280" s="63">
        <f t="shared" ca="1" si="215"/>
        <v>0</v>
      </c>
      <c r="H1280" s="49" t="str">
        <f t="shared" ca="1" si="217"/>
        <v>EDM</v>
      </c>
    </row>
    <row r="1282" spans="2:8" ht="18.75" x14ac:dyDescent="0.3">
      <c r="C1282" s="51">
        <f>IF(LEN(C1264)&lt;1,"",IF(C1264+1 &lt; $L$2,C1264+1,""))</f>
        <v>72</v>
      </c>
      <c r="D1282" s="50"/>
      <c r="E1282" s="50"/>
      <c r="F1282" s="65" t="str">
        <f>IF(LEN(C1282)&gt;0,"Scores","")</f>
        <v>Scores</v>
      </c>
      <c r="G1282" s="65"/>
      <c r="H1282" s="6"/>
    </row>
    <row r="1283" spans="2:8" ht="16.5" thickBot="1" x14ac:dyDescent="0.3">
      <c r="B1283" s="48" t="str">
        <f>IF(LEN(C1282)&gt;0,"-","")</f>
        <v>-</v>
      </c>
      <c r="C1283" s="52" t="str">
        <f>IF(LEN(C1282)&gt;0,"Away          -          Home","")</f>
        <v>Away          -          Home</v>
      </c>
      <c r="D1283" s="48" t="str">
        <f>IF(LEN(C1282)&gt;0,"-","")</f>
        <v>-</v>
      </c>
      <c r="E1283" s="6" t="str">
        <f>IF(LEN(C1282)&gt;0,"-","")</f>
        <v>-</v>
      </c>
      <c r="F1283" s="48" t="str">
        <f>IF(LEN(F1282)&gt;0,"H","")</f>
        <v>H</v>
      </c>
      <c r="G1283" s="48" t="str">
        <f>IF(LEN(F1282)&gt;0,"A","")</f>
        <v>A</v>
      </c>
      <c r="H1283" s="49" t="s">
        <v>267</v>
      </c>
    </row>
    <row r="1284" spans="2:8" x14ac:dyDescent="0.25">
      <c r="B1284" s="49" t="str">
        <f ca="1">IF(LEN(C1282)&gt;0,   IF(ROW(B1284)-ROW(C1282)-1&lt;=$L$1/2,INDIRECT(CONCATENATE("Teams!F",CELL("contents",INDEX(MatchOrdering!$A$4:$CD$33,ROW(B1284)-ROW(C1282)-1,MATCH(C1282,MatchOrdering!$A$3:$CD$3,0))))),""),"")</f>
        <v>ANA</v>
      </c>
      <c r="C1284" s="53" t="str">
        <f ca="1">IF(LEN(C1282)&gt;0,   IF(LEN(B1284) &gt;0,CONCATENATE(B1284," vs ",D1284),""),"")</f>
        <v>ANA vs DET</v>
      </c>
      <c r="D1284" s="49" t="str">
        <f ca="1">IF(LEN(C1282)&gt;0,   IF(ROW(D1284)-ROW(C1282)-1&lt;=$L$1/2,INDIRECT(CONCATENATE("Teams!F",E1284)),""),"")</f>
        <v>DET</v>
      </c>
      <c r="E1284" s="6">
        <f ca="1">IF(LEN(C1282)&gt;0,   IF(ROW(E1284)-ROW(C1282)-1&lt;=$L$1/2,INDIRECT(CONCATENATE("MatchOrdering!B",CHAR(96+C1282-52),($L$1 + 1) - (ROW(E1284)-ROW(C1282)-1) + 3)),""),"")</f>
        <v>17</v>
      </c>
      <c r="F1284" s="58">
        <f ca="1">ROUNDDOWN(RANDBETWEEN(0,6),0)</f>
        <v>1</v>
      </c>
      <c r="G1284" s="59">
        <f t="shared" ref="G1284:G1298" ca="1" si="218">ROUNDDOWN(RANDBETWEEN(0,6),0)</f>
        <v>1</v>
      </c>
      <c r="H1284" s="49" t="str">
        <f ca="1">IF(OR(B1284 = "BYESLOT",D1284 = "BYESLOT"),"BYE", IF(AND(LEN(F1284)&gt;0,LEN(G1284)&gt;0),IF(F1284=G1284,"*TIE*",IF(F1284&gt;G1284,B1284,D1284)),""))</f>
        <v>*TIE*</v>
      </c>
    </row>
    <row r="1285" spans="2:8" x14ac:dyDescent="0.25">
      <c r="B1285" s="49" t="str">
        <f ca="1">IF(LEN(C1282)&gt;0,   IF(ROW(B1285)-ROW(C1282)-1&lt;=$L$1/2,INDIRECT(CONCATENATE("Teams!F",CELL("contents",INDEX(MatchOrdering!$A$4:$CD$33,ROW(B1285)-ROW(C1282)-1,MATCH(C1282,MatchOrdering!$A$3:$CD$3,0))))),""),"")</f>
        <v>FLA</v>
      </c>
      <c r="C1285" s="53" t="str">
        <f ca="1">IF(LEN(C1282)&gt;0,   IF(LEN(B1285) &gt;0,CONCATENATE(B1285," vs ",D1285),""),"")</f>
        <v>FLA vs BUF</v>
      </c>
      <c r="D1285" s="49" t="str">
        <f ca="1">IF(LEN(C1282)&gt;0,   IF(ROW(D1285)-ROW(C1282)-1&lt;=$L$1/2,INDIRECT(CONCATENATE("Teams!F",E1285)),""),"")</f>
        <v>BUF</v>
      </c>
      <c r="E1285" s="6">
        <f ca="1">IF(LEN(C1282)&gt;0,   IF(ROW(E1285)-ROW(C1282)-1&lt;=$L$1/2,INDIRECT(CONCATENATE("MatchOrdering!B",CHAR(96+C1282-52),($L$1 + 1) - (ROW(E1285)-ROW(C1282)-1) + 3)),""),"")</f>
        <v>16</v>
      </c>
      <c r="F1285" s="60">
        <f t="shared" ref="F1285:F1298" ca="1" si="219">ROUNDDOWN(RANDBETWEEN(0,6),0)</f>
        <v>1</v>
      </c>
      <c r="G1285" s="61">
        <f t="shared" ca="1" si="218"/>
        <v>0</v>
      </c>
      <c r="H1285" s="49" t="str">
        <f t="shared" ref="H1285:H1298" ca="1" si="220">IF(OR(B1285 = "BYESLOT",D1285 = "BYESLOT"),"BYE", IF(AND(LEN(F1285)&gt;0,LEN(G1285)&gt;0),IF(F1285=G1285,"*TIE*",IF(F1285&gt;G1285,B1285,D1285)),""))</f>
        <v>FLA</v>
      </c>
    </row>
    <row r="1286" spans="2:8" x14ac:dyDescent="0.25">
      <c r="B1286" s="49" t="str">
        <f ca="1">IF(LEN(C1282)&gt;0,   IF(ROW(B1286)-ROW(C1282)-1&lt;=$L$1/2,INDIRECT(CONCATENATE("Teams!F",CELL("contents",INDEX(MatchOrdering!$A$4:$CD$33,ROW(B1286)-ROW(C1282)-1,MATCH(C1282,MatchOrdering!$A$3:$CD$3,0))))),""),"")</f>
        <v>MON</v>
      </c>
      <c r="C1286" s="53" t="str">
        <f ca="1">IF(LEN(C1282)&gt;0,   IF(LEN(B1286) &gt;0,CONCATENATE(B1286," vs ",D1286),""),"")</f>
        <v>MON vs BOS</v>
      </c>
      <c r="D1286" s="49" t="str">
        <f ca="1">IF(LEN(C1282)&gt;0,   IF(ROW(D1286)-ROW(C1282)-1&lt;=$L$1/2,INDIRECT(CONCATENATE("Teams!F",E1286)),""),"")</f>
        <v>BOS</v>
      </c>
      <c r="E1286" s="6">
        <f ca="1">IF(LEN(C1282)&gt;0,   IF(ROW(E1286)-ROW(C1282)-1&lt;=$L$1/2,INDIRECT(CONCATENATE("MatchOrdering!B",CHAR(96+C1282-52),($L$1 + 1) - (ROW(E1286)-ROW(C1282)-1) + 3)),""),"")</f>
        <v>15</v>
      </c>
      <c r="F1286" s="60">
        <f t="shared" ca="1" si="219"/>
        <v>2</v>
      </c>
      <c r="G1286" s="61">
        <f t="shared" ca="1" si="218"/>
        <v>0</v>
      </c>
      <c r="H1286" s="49" t="str">
        <f t="shared" ca="1" si="220"/>
        <v>MON</v>
      </c>
    </row>
    <row r="1287" spans="2:8" x14ac:dyDescent="0.25">
      <c r="B1287" s="49" t="str">
        <f ca="1">IF(LEN(C1282)&gt;0,   IF(ROW(B1287)-ROW(C1282)-1&lt;=$L$1/2,INDIRECT(CONCATENATE("Teams!F",CELL("contents",INDEX(MatchOrdering!$A$4:$CD$33,ROW(B1287)-ROW(C1282)-1,MATCH(C1282,MatchOrdering!$A$3:$CD$3,0))))),""),"")</f>
        <v>OTT</v>
      </c>
      <c r="C1287" s="53" t="str">
        <f ca="1">IF(LEN(C1282)&gt;0,   IF(LEN(B1287) &gt;0,CONCATENATE(B1287," vs ",D1287),""),"")</f>
        <v>OTT vs WIN</v>
      </c>
      <c r="D1287" s="49" t="str">
        <f ca="1">IF(LEN(C1282)&gt;0,   IF(ROW(D1287)-ROW(C1282)-1&lt;=$L$1/2,INDIRECT(CONCATENATE("Teams!F",E1287)),""),"")</f>
        <v>WIN</v>
      </c>
      <c r="E1287" s="6">
        <f ca="1">IF(LEN(C1282)&gt;0,   IF(ROW(E1287)-ROW(C1282)-1&lt;=$L$1/2,INDIRECT(CONCATENATE("MatchOrdering!B",CHAR(96+C1282-52),($L$1 + 1) - (ROW(E1287)-ROW(C1282)-1) + 3)),""),"")</f>
        <v>14</v>
      </c>
      <c r="F1287" s="60">
        <f t="shared" ca="1" si="219"/>
        <v>4</v>
      </c>
      <c r="G1287" s="61">
        <f t="shared" ca="1" si="218"/>
        <v>6</v>
      </c>
      <c r="H1287" s="49" t="str">
        <f t="shared" ca="1" si="220"/>
        <v>WIN</v>
      </c>
    </row>
    <row r="1288" spans="2:8" x14ac:dyDescent="0.25">
      <c r="B1288" s="49" t="str">
        <f ca="1">IF(LEN(C1282)&gt;0,   IF(ROW(B1288)-ROW(C1282)-1&lt;=$L$1/2,INDIRECT(CONCATENATE("Teams!F",CELL("contents",INDEX(MatchOrdering!$A$4:$CD$33,ROW(B1288)-ROW(C1282)-1,MATCH(C1282,MatchOrdering!$A$3:$CD$3,0))))),""),"")</f>
        <v>TB</v>
      </c>
      <c r="C1288" s="53" t="str">
        <f ca="1">IF(LEN(C1282)&gt;0,   IF(LEN(B1288) &gt;0,CONCATENATE(B1288," vs ",D1288),""),"")</f>
        <v>TB vs STL</v>
      </c>
      <c r="D1288" s="49" t="str">
        <f ca="1">IF(LEN(C1282)&gt;0,   IF(ROW(D1288)-ROW(C1282)-1&lt;=$L$1/2,INDIRECT(CONCATENATE("Teams!F",E1288)),""),"")</f>
        <v>STL</v>
      </c>
      <c r="E1288" s="6">
        <f ca="1">IF(LEN(C1282)&gt;0,   IF(ROW(E1288)-ROW(C1282)-1&lt;=$L$1/2,INDIRECT(CONCATENATE("MatchOrdering!B",CHAR(96+C1282-52),($L$1 + 1) - (ROW(E1288)-ROW(C1282)-1) + 3)),""),"")</f>
        <v>13</v>
      </c>
      <c r="F1288" s="60">
        <f t="shared" ca="1" si="219"/>
        <v>5</v>
      </c>
      <c r="G1288" s="61">
        <f t="shared" ca="1" si="218"/>
        <v>0</v>
      </c>
      <c r="H1288" s="49" t="str">
        <f t="shared" ca="1" si="220"/>
        <v>TB</v>
      </c>
    </row>
    <row r="1289" spans="2:8" x14ac:dyDescent="0.25">
      <c r="B1289" s="49" t="str">
        <f ca="1">IF(LEN(C1282)&gt;0,   IF(ROW(B1289)-ROW(C1282)-1&lt;=$L$1/2,INDIRECT(CONCATENATE("Teams!F",CELL("contents",INDEX(MatchOrdering!$A$4:$CD$33,ROW(B1289)-ROW(C1282)-1,MATCH(C1282,MatchOrdering!$A$3:$CD$3,0))))),""),"")</f>
        <v>TOR</v>
      </c>
      <c r="C1289" s="53" t="str">
        <f ca="1">IF(LEN(C1282)&gt;0,   IF(LEN(B1289) &gt;0,CONCATENATE(B1289," vs ",D1289),""),"")</f>
        <v>TOR vs NAS</v>
      </c>
      <c r="D1289" s="49" t="str">
        <f ca="1">IF(LEN(C1282)&gt;0,   IF(ROW(D1289)-ROW(C1282)-1&lt;=$L$1/2,INDIRECT(CONCATENATE("Teams!F",E1289)),""),"")</f>
        <v>NAS</v>
      </c>
      <c r="E1289" s="6">
        <f ca="1">IF(LEN(C1282)&gt;0,   IF(ROW(E1289)-ROW(C1282)-1&lt;=$L$1/2,INDIRECT(CONCATENATE("MatchOrdering!B",CHAR(96+C1282-52),($L$1 + 1) - (ROW(E1289)-ROW(C1282)-1) + 3)),""),"")</f>
        <v>12</v>
      </c>
      <c r="F1289" s="60">
        <f t="shared" ca="1" si="219"/>
        <v>0</v>
      </c>
      <c r="G1289" s="61">
        <f t="shared" ca="1" si="218"/>
        <v>4</v>
      </c>
      <c r="H1289" s="49" t="str">
        <f t="shared" ca="1" si="220"/>
        <v>NAS</v>
      </c>
    </row>
    <row r="1290" spans="2:8" x14ac:dyDescent="0.25">
      <c r="B1290" s="49" t="str">
        <f ca="1">IF(LEN(C1282)&gt;0,   IF(ROW(B1290)-ROW(C1282)-1&lt;=$L$1/2,INDIRECT(CONCATENATE("Teams!F",CELL("contents",INDEX(MatchOrdering!$A$4:$CD$33,ROW(B1290)-ROW(C1282)-1,MATCH(C1282,MatchOrdering!$A$3:$CD$3,0))))),""),"")</f>
        <v>CAR</v>
      </c>
      <c r="C1290" s="53" t="str">
        <f ca="1">IF(LEN(C1282)&gt;0,   IF(LEN(B1290) &gt;0,CONCATENATE(B1290," vs ",D1290),""),"")</f>
        <v>CAR vs MIN</v>
      </c>
      <c r="D1290" s="49" t="str">
        <f ca="1">IF(LEN(C1282)&gt;0,   IF(ROW(D1290)-ROW(C1282)-1&lt;=$L$1/2,INDIRECT(CONCATENATE("Teams!F",E1290)),""),"")</f>
        <v>MIN</v>
      </c>
      <c r="E1290" s="6">
        <f ca="1">IF(LEN(C1282)&gt;0,   IF(ROW(E1290)-ROW(C1282)-1&lt;=$L$1/2,INDIRECT(CONCATENATE("MatchOrdering!B",CHAR(96+C1282-52),($L$1 + 1) - (ROW(E1290)-ROW(C1282)-1) + 3)),""),"")</f>
        <v>11</v>
      </c>
      <c r="F1290" s="60">
        <f t="shared" ca="1" si="219"/>
        <v>0</v>
      </c>
      <c r="G1290" s="61">
        <f t="shared" ca="1" si="218"/>
        <v>0</v>
      </c>
      <c r="H1290" s="49" t="str">
        <f t="shared" ca="1" si="220"/>
        <v>*TIE*</v>
      </c>
    </row>
    <row r="1291" spans="2:8" x14ac:dyDescent="0.25">
      <c r="B1291" s="49" t="str">
        <f ca="1">IF(LEN(C1282)&gt;0,   IF(ROW(B1291)-ROW(C1282)-1&lt;=$L$1/2,INDIRECT(CONCATENATE("Teams!F",CELL("contents",INDEX(MatchOrdering!$A$4:$CD$33,ROW(B1291)-ROW(C1282)-1,MATCH(C1282,MatchOrdering!$A$3:$CD$3,0))))),""),"")</f>
        <v>CBJ</v>
      </c>
      <c r="C1291" s="53" t="str">
        <f ca="1">IF(LEN(C1282)&gt;0,   IF(LEN(B1291) &gt;0,CONCATENATE(B1291," vs ",D1291),""),"")</f>
        <v>CBJ vs DAL</v>
      </c>
      <c r="D1291" s="49" t="str">
        <f ca="1">IF(LEN(C1282)&gt;0,   IF(ROW(D1291)-ROW(C1282)-1&lt;=$L$1/2,INDIRECT(CONCATENATE("Teams!F",E1291)),""),"")</f>
        <v>DAL</v>
      </c>
      <c r="E1291" s="6">
        <f ca="1">IF(LEN(C1282)&gt;0,   IF(ROW(E1291)-ROW(C1282)-1&lt;=$L$1/2,INDIRECT(CONCATENATE("MatchOrdering!B",CHAR(96+C1282-52),($L$1 + 1) - (ROW(E1291)-ROW(C1282)-1) + 3)),""),"")</f>
        <v>10</v>
      </c>
      <c r="F1291" s="60">
        <f t="shared" ca="1" si="219"/>
        <v>2</v>
      </c>
      <c r="G1291" s="61">
        <f t="shared" ca="1" si="218"/>
        <v>5</v>
      </c>
      <c r="H1291" s="49" t="str">
        <f t="shared" ca="1" si="220"/>
        <v>DAL</v>
      </c>
    </row>
    <row r="1292" spans="2:8" x14ac:dyDescent="0.25">
      <c r="B1292" s="49" t="str">
        <f ca="1">IF(LEN(C1282)&gt;0,   IF(ROW(B1292)-ROW(C1282)-1&lt;=$L$1/2,INDIRECT(CONCATENATE("Teams!F",CELL("contents",INDEX(MatchOrdering!$A$4:$CD$33,ROW(B1292)-ROW(C1282)-1,MATCH(C1282,MatchOrdering!$A$3:$CD$3,0))))),""),"")</f>
        <v>NJD</v>
      </c>
      <c r="C1292" s="53" t="str">
        <f ca="1">IF(LEN(C1282)&gt;0,   IF(LEN(B1292) &gt;0,CONCATENATE(B1292," vs ",D1292),""),"")</f>
        <v>NJD vs COL</v>
      </c>
      <c r="D1292" s="49" t="str">
        <f ca="1">IF(LEN(C1282)&gt;0,   IF(ROW(D1292)-ROW(C1282)-1&lt;=$L$1/2,INDIRECT(CONCATENATE("Teams!F",E1292)),""),"")</f>
        <v>COL</v>
      </c>
      <c r="E1292" s="6">
        <f ca="1">IF(LEN(C1282)&gt;0,   IF(ROW(E1292)-ROW(C1282)-1&lt;=$L$1/2,INDIRECT(CONCATENATE("MatchOrdering!B",CHAR(96+C1282-52),($L$1 + 1) - (ROW(E1292)-ROW(C1282)-1) + 3)),""),"")</f>
        <v>9</v>
      </c>
      <c r="F1292" s="60">
        <f t="shared" ca="1" si="219"/>
        <v>5</v>
      </c>
      <c r="G1292" s="61">
        <f t="shared" ca="1" si="218"/>
        <v>3</v>
      </c>
      <c r="H1292" s="49" t="str">
        <f t="shared" ca="1" si="220"/>
        <v>NJD</v>
      </c>
    </row>
    <row r="1293" spans="2:8" x14ac:dyDescent="0.25">
      <c r="B1293" s="49" t="str">
        <f ca="1">IF(LEN(C1282)&gt;0,   IF(ROW(B1293)-ROW(C1282)-1&lt;=$L$1/2,INDIRECT(CONCATENATE("Teams!F",CELL("contents",INDEX(MatchOrdering!$A$4:$CD$33,ROW(B1293)-ROW(C1282)-1,MATCH(C1282,MatchOrdering!$A$3:$CD$3,0))))),""),"")</f>
        <v>NYI</v>
      </c>
      <c r="C1293" s="53" t="str">
        <f ca="1">IF(LEN(C1282)&gt;0,   IF(LEN(B1293) &gt;0,CONCATENATE(B1293," vs ",D1293),""),"")</f>
        <v>NYI vs CHI</v>
      </c>
      <c r="D1293" s="49" t="str">
        <f ca="1">IF(LEN(C1282)&gt;0,   IF(ROW(D1293)-ROW(C1282)-1&lt;=$L$1/2,INDIRECT(CONCATENATE("Teams!F",E1293)),""),"")</f>
        <v>CHI</v>
      </c>
      <c r="E1293" s="6">
        <f ca="1">IF(LEN(C1282)&gt;0,   IF(ROW(E1293)-ROW(C1282)-1&lt;=$L$1/2,INDIRECT(CONCATENATE("MatchOrdering!B",CHAR(96+C1282-52),($L$1 + 1) - (ROW(E1293)-ROW(C1282)-1) + 3)),""),"")</f>
        <v>8</v>
      </c>
      <c r="F1293" s="60">
        <f t="shared" ca="1" si="219"/>
        <v>4</v>
      </c>
      <c r="G1293" s="61">
        <f t="shared" ca="1" si="218"/>
        <v>5</v>
      </c>
      <c r="H1293" s="49" t="str">
        <f t="shared" ca="1" si="220"/>
        <v>CHI</v>
      </c>
    </row>
    <row r="1294" spans="2:8" x14ac:dyDescent="0.25">
      <c r="B1294" s="49" t="str">
        <f ca="1">IF(LEN(C1282)&gt;0,   IF(ROW(B1294)-ROW(C1282)-1&lt;=$L$1/2,INDIRECT(CONCATENATE("Teams!F",CELL("contents",INDEX(MatchOrdering!$A$4:$CD$33,ROW(B1294)-ROW(C1282)-1,MATCH(C1282,MatchOrdering!$A$3:$CD$3,0))))),""),"")</f>
        <v>NYR</v>
      </c>
      <c r="C1294" s="53" t="str">
        <f ca="1">IF(LEN(C1282)&gt;0,   IF(LEN(B1294) &gt;0,CONCATENATE(B1294," vs ",D1294),""),"")</f>
        <v>NYR vs VAN</v>
      </c>
      <c r="D1294" s="49" t="str">
        <f ca="1">IF(LEN(C1282)&gt;0,   IF(ROW(D1294)-ROW(C1282)-1&lt;=$L$1/2,INDIRECT(CONCATENATE("Teams!F",E1294)),""),"")</f>
        <v>VAN</v>
      </c>
      <c r="E1294" s="6">
        <f ca="1">IF(LEN(C1282)&gt;0,   IF(ROW(E1294)-ROW(C1282)-1&lt;=$L$1/2,INDIRECT(CONCATENATE("MatchOrdering!B",CHAR(96+C1282-52),($L$1 + 1) - (ROW(E1294)-ROW(C1282)-1) + 3)),""),"")</f>
        <v>7</v>
      </c>
      <c r="F1294" s="60">
        <f t="shared" ca="1" si="219"/>
        <v>0</v>
      </c>
      <c r="G1294" s="61">
        <f t="shared" ca="1" si="218"/>
        <v>3</v>
      </c>
      <c r="H1294" s="49" t="str">
        <f t="shared" ca="1" si="220"/>
        <v>VAN</v>
      </c>
    </row>
    <row r="1295" spans="2:8" x14ac:dyDescent="0.25">
      <c r="B1295" s="49" t="str">
        <f ca="1">IF(LEN(C1282)&gt;0,   IF(ROW(B1295)-ROW(C1282)-1&lt;=$L$1/2,INDIRECT(CONCATENATE("Teams!F",CELL("contents",INDEX(MatchOrdering!$A$4:$CD$33,ROW(B1295)-ROW(C1282)-1,MATCH(C1282,MatchOrdering!$A$3:$CD$3,0))))),""),"")</f>
        <v>PHI</v>
      </c>
      <c r="C1295" s="53" t="str">
        <f ca="1">IF(LEN(C1282)&gt;0,   IF(LEN(B1295) &gt;0,CONCATENATE(B1295," vs ",D1295),""),"")</f>
        <v>PHI vs SJS</v>
      </c>
      <c r="D1295" s="49" t="str">
        <f ca="1">IF(LEN(C1282)&gt;0,   IF(ROW(D1295)-ROW(C1282)-1&lt;=$L$1/2,INDIRECT(CONCATENATE("Teams!F",E1295)),""),"")</f>
        <v>SJS</v>
      </c>
      <c r="E1295" s="6">
        <f ca="1">IF(LEN(C1282)&gt;0,   IF(ROW(E1295)-ROW(C1282)-1&lt;=$L$1/2,INDIRECT(CONCATENATE("MatchOrdering!B",CHAR(96+C1282-52),($L$1 + 1) - (ROW(E1295)-ROW(C1282)-1) + 3)),""),"")</f>
        <v>6</v>
      </c>
      <c r="F1295" s="60">
        <f t="shared" ca="1" si="219"/>
        <v>6</v>
      </c>
      <c r="G1295" s="61">
        <f t="shared" ca="1" si="218"/>
        <v>1</v>
      </c>
      <c r="H1295" s="49" t="str">
        <f t="shared" ca="1" si="220"/>
        <v>PHI</v>
      </c>
    </row>
    <row r="1296" spans="2:8" x14ac:dyDescent="0.25">
      <c r="B1296" s="49" t="str">
        <f ca="1">IF(LEN(C1282)&gt;0,   IF(ROW(B1296)-ROW(C1282)-1&lt;=$L$1/2,INDIRECT(CONCATENATE("Teams!F",CELL("contents",INDEX(MatchOrdering!$A$4:$CD$33,ROW(B1296)-ROW(C1282)-1,MATCH(C1282,MatchOrdering!$A$3:$CD$3,0))))),""),"")</f>
        <v>PIT</v>
      </c>
      <c r="C1296" s="53" t="str">
        <f ca="1">IF(LEN(C1282)&gt;0,   IF(LEN(B1296) &gt;0,CONCATENATE(B1296," vs ",D1296),""),"")</f>
        <v>PIT vs ARI</v>
      </c>
      <c r="D1296" s="49" t="str">
        <f ca="1">IF(LEN(C1282)&gt;0,   IF(ROW(D1296)-ROW(C1282)-1&lt;=$L$1/2,INDIRECT(CONCATENATE("Teams!F",E1296)),""),"")</f>
        <v>ARI</v>
      </c>
      <c r="E1296" s="6">
        <f ca="1">IF(LEN(C1282)&gt;0,   IF(ROW(E1296)-ROW(C1282)-1&lt;=$L$1/2,INDIRECT(CONCATENATE("MatchOrdering!B",CHAR(96+C1282-52),($L$1 + 1) - (ROW(E1296)-ROW(C1282)-1) + 3)),""),"")</f>
        <v>5</v>
      </c>
      <c r="F1296" s="60">
        <f t="shared" ca="1" si="219"/>
        <v>0</v>
      </c>
      <c r="G1296" s="61">
        <f t="shared" ca="1" si="218"/>
        <v>3</v>
      </c>
      <c r="H1296" s="49" t="str">
        <f t="shared" ca="1" si="220"/>
        <v>ARI</v>
      </c>
    </row>
    <row r="1297" spans="2:8" x14ac:dyDescent="0.25">
      <c r="B1297" s="49" t="str">
        <f ca="1">IF(LEN(C1282)&gt;0,   IF(ROW(B1297)-ROW(C1282)-1&lt;=$L$1/2,INDIRECT(CONCATENATE("Teams!F",CELL("contents",INDEX(MatchOrdering!$A$4:$CD$33,ROW(B1297)-ROW(C1282)-1,MATCH(C1282,MatchOrdering!$A$3:$CD$3,0))))),""),"")</f>
        <v>WAS</v>
      </c>
      <c r="C1297" s="53" t="str">
        <f ca="1">IF(LEN(C1282)&gt;0,   IF(LEN(B1297) &gt;0,CONCATENATE(B1297," vs ",D1297),""),"")</f>
        <v>WAS vs LAK</v>
      </c>
      <c r="D1297" s="49" t="str">
        <f ca="1">IF(LEN(C1282)&gt;0,   IF(ROW(D1297)-ROW(C1282)-1&lt;=$L$1/2,INDIRECT(CONCATENATE("Teams!F",E1297)),""),"")</f>
        <v>LAK</v>
      </c>
      <c r="E1297" s="6">
        <f ca="1">IF(LEN(C1282)&gt;0,   IF(ROW(E1297)-ROW(C1282)-1&lt;=$L$1/2,INDIRECT(CONCATENATE("MatchOrdering!B",CHAR(96+C1282-52),($L$1 + 1) - (ROW(E1297)-ROW(C1282)-1) + 3)),""),"")</f>
        <v>4</v>
      </c>
      <c r="F1297" s="60">
        <f t="shared" ca="1" si="219"/>
        <v>3</v>
      </c>
      <c r="G1297" s="61">
        <f t="shared" ca="1" si="218"/>
        <v>3</v>
      </c>
      <c r="H1297" s="49" t="str">
        <f t="shared" ca="1" si="220"/>
        <v>*TIE*</v>
      </c>
    </row>
    <row r="1298" spans="2:8" ht="15.75" thickBot="1" x14ac:dyDescent="0.3">
      <c r="B1298" s="49" t="str">
        <f ca="1">IF(LEN(C1282)&gt;0,   IF(ROW(B1298)-ROW(C1282)-1&lt;=$L$1/2,INDIRECT(CONCATENATE("Teams!F",CELL("contents",INDEX(MatchOrdering!$A$4:$CD$33,ROW(B1298)-ROW(C1282)-1,MATCH(C1282,MatchOrdering!$A$3:$CD$3,0))))),""),"")</f>
        <v>CGY</v>
      </c>
      <c r="C1298" s="53" t="str">
        <f ca="1">IF(LEN(C1282)&gt;0,   IF(LEN(B1298) &gt;0,CONCATENATE(B1298," vs ",D1298),""),"")</f>
        <v>CGY vs EDM</v>
      </c>
      <c r="D1298" s="49" t="str">
        <f ca="1">IF(LEN(C1282)&gt;0,   IF(ROW(D1298)-ROW(C1282)-1&lt;=$L$1/2,INDIRECT(CONCATENATE("Teams!F",E1298)),""),"")</f>
        <v>EDM</v>
      </c>
      <c r="E1298" s="6">
        <f ca="1">IF(LEN(C1282)&gt;0,   IF(ROW(E1298)-ROW(C1282)-1&lt;=$L$1/2,INDIRECT(CONCATENATE("MatchOrdering!B",CHAR(96+C1282-52),($L$1 + 1) - (ROW(E1298)-ROW(C1282)-1) + 3)),""),"")</f>
        <v>3</v>
      </c>
      <c r="F1298" s="62">
        <f t="shared" ca="1" si="219"/>
        <v>1</v>
      </c>
      <c r="G1298" s="63">
        <f t="shared" ca="1" si="218"/>
        <v>6</v>
      </c>
      <c r="H1298" s="49" t="str">
        <f t="shared" ca="1" si="220"/>
        <v>EDM</v>
      </c>
    </row>
    <row r="1300" spans="2:8" ht="18.75" x14ac:dyDescent="0.3">
      <c r="C1300" s="51">
        <f>IF(LEN(C1282)&lt;1,"",IF(C1282+1 &lt; $L$2,C1282+1,""))</f>
        <v>73</v>
      </c>
      <c r="D1300" s="50"/>
      <c r="E1300" s="50"/>
      <c r="F1300" s="65" t="str">
        <f>IF(LEN(C1300)&gt;0,"Scores","")</f>
        <v>Scores</v>
      </c>
      <c r="G1300" s="65"/>
      <c r="H1300" s="6"/>
    </row>
    <row r="1301" spans="2:8" ht="16.5" thickBot="1" x14ac:dyDescent="0.3">
      <c r="B1301" s="48" t="str">
        <f>IF(LEN(C1300)&gt;0,"-","")</f>
        <v>-</v>
      </c>
      <c r="C1301" s="52" t="str">
        <f>IF(LEN(C1300)&gt;0,"Away          -          Home","")</f>
        <v>Away          -          Home</v>
      </c>
      <c r="D1301" s="48" t="str">
        <f>IF(LEN(C1300)&gt;0,"-","")</f>
        <v>-</v>
      </c>
      <c r="E1301" s="6" t="str">
        <f>IF(LEN(C1300)&gt;0,"-","")</f>
        <v>-</v>
      </c>
      <c r="F1301" s="48" t="str">
        <f>IF(LEN(F1300)&gt;0,"H","")</f>
        <v>H</v>
      </c>
      <c r="G1301" s="48" t="str">
        <f>IF(LEN(F1300)&gt;0,"A","")</f>
        <v>A</v>
      </c>
      <c r="H1301" s="49" t="s">
        <v>267</v>
      </c>
    </row>
    <row r="1302" spans="2:8" x14ac:dyDescent="0.25">
      <c r="B1302" s="49" t="str">
        <f ca="1">IF(LEN(C1300)&gt;0,   IF(ROW(B1302)-ROW(C1300)-1&lt;=$L$1/2,INDIRECT(CONCATENATE("Teams!F",CELL("contents",INDEX(MatchOrdering!$A$4:$CD$33,ROW(B1302)-ROW(C1300)-1,MATCH(C1300,MatchOrdering!$A$3:$CD$3,0))))),""),"")</f>
        <v>ANA</v>
      </c>
      <c r="C1302" s="53" t="str">
        <f ca="1">IF(LEN(C1300)&gt;0,   IF(LEN(B1302) &gt;0,CONCATENATE(B1302," vs ",D1302),""),"")</f>
        <v>ANA vs BUF</v>
      </c>
      <c r="D1302" s="49" t="str">
        <f ca="1">IF(LEN(C1300)&gt;0,   IF(ROW(D1302)-ROW(C1300)-1&lt;=$L$1/2,INDIRECT(CONCATENATE("Teams!F",E1302)),""),"")</f>
        <v>BUF</v>
      </c>
      <c r="E1302" s="6">
        <f ca="1">IF(LEN(C1300)&gt;0,   IF(ROW(E1302)-ROW(C1300)-1&lt;=$L$1/2,INDIRECT(CONCATENATE("MatchOrdering!B",CHAR(96+C1300-52),($L$1 + 1) - (ROW(E1302)-ROW(C1300)-1) + 3)),""),"")</f>
        <v>16</v>
      </c>
      <c r="F1302" s="58">
        <f ca="1">ROUNDDOWN(RANDBETWEEN(0,6),0)</f>
        <v>2</v>
      </c>
      <c r="G1302" s="59">
        <f t="shared" ref="G1302:G1316" ca="1" si="221">ROUNDDOWN(RANDBETWEEN(0,6),0)</f>
        <v>2</v>
      </c>
      <c r="H1302" s="49" t="str">
        <f ca="1">IF(OR(B1302 = "BYESLOT",D1302 = "BYESLOT"),"BYE", IF(AND(LEN(F1302)&gt;0,LEN(G1302)&gt;0),IF(F1302=G1302,"*TIE*",IF(F1302&gt;G1302,B1302,D1302)),""))</f>
        <v>*TIE*</v>
      </c>
    </row>
    <row r="1303" spans="2:8" x14ac:dyDescent="0.25">
      <c r="B1303" s="49" t="str">
        <f ca="1">IF(LEN(C1300)&gt;0,   IF(ROW(B1303)-ROW(C1300)-1&lt;=$L$1/2,INDIRECT(CONCATENATE("Teams!F",CELL("contents",INDEX(MatchOrdering!$A$4:$CD$33,ROW(B1303)-ROW(C1300)-1,MATCH(C1300,MatchOrdering!$A$3:$CD$3,0))))),""),"")</f>
        <v>DET</v>
      </c>
      <c r="C1303" s="53" t="str">
        <f ca="1">IF(LEN(C1300)&gt;0,   IF(LEN(B1303) &gt;0,CONCATENATE(B1303," vs ",D1303),""),"")</f>
        <v>DET vs BOS</v>
      </c>
      <c r="D1303" s="49" t="str">
        <f ca="1">IF(LEN(C1300)&gt;0,   IF(ROW(D1303)-ROW(C1300)-1&lt;=$L$1/2,INDIRECT(CONCATENATE("Teams!F",E1303)),""),"")</f>
        <v>BOS</v>
      </c>
      <c r="E1303" s="6">
        <f ca="1">IF(LEN(C1300)&gt;0,   IF(ROW(E1303)-ROW(C1300)-1&lt;=$L$1/2,INDIRECT(CONCATENATE("MatchOrdering!B",CHAR(96+C1300-52),($L$1 + 1) - (ROW(E1303)-ROW(C1300)-1) + 3)),""),"")</f>
        <v>15</v>
      </c>
      <c r="F1303" s="60">
        <f t="shared" ref="F1303:F1316" ca="1" si="222">ROUNDDOWN(RANDBETWEEN(0,6),0)</f>
        <v>4</v>
      </c>
      <c r="G1303" s="61">
        <f t="shared" ca="1" si="221"/>
        <v>2</v>
      </c>
      <c r="H1303" s="49" t="str">
        <f t="shared" ref="H1303:H1316" ca="1" si="223">IF(OR(B1303 = "BYESLOT",D1303 = "BYESLOT"),"BYE", IF(AND(LEN(F1303)&gt;0,LEN(G1303)&gt;0),IF(F1303=G1303,"*TIE*",IF(F1303&gt;G1303,B1303,D1303)),""))</f>
        <v>DET</v>
      </c>
    </row>
    <row r="1304" spans="2:8" x14ac:dyDescent="0.25">
      <c r="B1304" s="49" t="str">
        <f ca="1">IF(LEN(C1300)&gt;0,   IF(ROW(B1304)-ROW(C1300)-1&lt;=$L$1/2,INDIRECT(CONCATENATE("Teams!F",CELL("contents",INDEX(MatchOrdering!$A$4:$CD$33,ROW(B1304)-ROW(C1300)-1,MATCH(C1300,MatchOrdering!$A$3:$CD$3,0))))),""),"")</f>
        <v>FLA</v>
      </c>
      <c r="C1304" s="53" t="str">
        <f ca="1">IF(LEN(C1300)&gt;0,   IF(LEN(B1304) &gt;0,CONCATENATE(B1304," vs ",D1304),""),"")</f>
        <v>FLA vs WIN</v>
      </c>
      <c r="D1304" s="49" t="str">
        <f ca="1">IF(LEN(C1300)&gt;0,   IF(ROW(D1304)-ROW(C1300)-1&lt;=$L$1/2,INDIRECT(CONCATENATE("Teams!F",E1304)),""),"")</f>
        <v>WIN</v>
      </c>
      <c r="E1304" s="6">
        <f ca="1">IF(LEN(C1300)&gt;0,   IF(ROW(E1304)-ROW(C1300)-1&lt;=$L$1/2,INDIRECT(CONCATENATE("MatchOrdering!B",CHAR(96+C1300-52),($L$1 + 1) - (ROW(E1304)-ROW(C1300)-1) + 3)),""),"")</f>
        <v>14</v>
      </c>
      <c r="F1304" s="60">
        <f t="shared" ca="1" si="222"/>
        <v>4</v>
      </c>
      <c r="G1304" s="61">
        <f t="shared" ca="1" si="221"/>
        <v>0</v>
      </c>
      <c r="H1304" s="49" t="str">
        <f t="shared" ca="1" si="223"/>
        <v>FLA</v>
      </c>
    </row>
    <row r="1305" spans="2:8" x14ac:dyDescent="0.25">
      <c r="B1305" s="49" t="str">
        <f ca="1">IF(LEN(C1300)&gt;0,   IF(ROW(B1305)-ROW(C1300)-1&lt;=$L$1/2,INDIRECT(CONCATENATE("Teams!F",CELL("contents",INDEX(MatchOrdering!$A$4:$CD$33,ROW(B1305)-ROW(C1300)-1,MATCH(C1300,MatchOrdering!$A$3:$CD$3,0))))),""),"")</f>
        <v>MON</v>
      </c>
      <c r="C1305" s="53" t="str">
        <f ca="1">IF(LEN(C1300)&gt;0,   IF(LEN(B1305) &gt;0,CONCATENATE(B1305," vs ",D1305),""),"")</f>
        <v>MON vs STL</v>
      </c>
      <c r="D1305" s="49" t="str">
        <f ca="1">IF(LEN(C1300)&gt;0,   IF(ROW(D1305)-ROW(C1300)-1&lt;=$L$1/2,INDIRECT(CONCATENATE("Teams!F",E1305)),""),"")</f>
        <v>STL</v>
      </c>
      <c r="E1305" s="6">
        <f ca="1">IF(LEN(C1300)&gt;0,   IF(ROW(E1305)-ROW(C1300)-1&lt;=$L$1/2,INDIRECT(CONCATENATE("MatchOrdering!B",CHAR(96+C1300-52),($L$1 + 1) - (ROW(E1305)-ROW(C1300)-1) + 3)),""),"")</f>
        <v>13</v>
      </c>
      <c r="F1305" s="60">
        <f t="shared" ca="1" si="222"/>
        <v>2</v>
      </c>
      <c r="G1305" s="61">
        <f t="shared" ca="1" si="221"/>
        <v>3</v>
      </c>
      <c r="H1305" s="49" t="str">
        <f t="shared" ca="1" si="223"/>
        <v>STL</v>
      </c>
    </row>
    <row r="1306" spans="2:8" x14ac:dyDescent="0.25">
      <c r="B1306" s="49" t="str">
        <f ca="1">IF(LEN(C1300)&gt;0,   IF(ROW(B1306)-ROW(C1300)-1&lt;=$L$1/2,INDIRECT(CONCATENATE("Teams!F",CELL("contents",INDEX(MatchOrdering!$A$4:$CD$33,ROW(B1306)-ROW(C1300)-1,MATCH(C1300,MatchOrdering!$A$3:$CD$3,0))))),""),"")</f>
        <v>OTT</v>
      </c>
      <c r="C1306" s="53" t="str">
        <f ca="1">IF(LEN(C1300)&gt;0,   IF(LEN(B1306) &gt;0,CONCATENATE(B1306," vs ",D1306),""),"")</f>
        <v>OTT vs NAS</v>
      </c>
      <c r="D1306" s="49" t="str">
        <f ca="1">IF(LEN(C1300)&gt;0,   IF(ROW(D1306)-ROW(C1300)-1&lt;=$L$1/2,INDIRECT(CONCATENATE("Teams!F",E1306)),""),"")</f>
        <v>NAS</v>
      </c>
      <c r="E1306" s="6">
        <f ca="1">IF(LEN(C1300)&gt;0,   IF(ROW(E1306)-ROW(C1300)-1&lt;=$L$1/2,INDIRECT(CONCATENATE("MatchOrdering!B",CHAR(96+C1300-52),($L$1 + 1) - (ROW(E1306)-ROW(C1300)-1) + 3)),""),"")</f>
        <v>12</v>
      </c>
      <c r="F1306" s="60">
        <f t="shared" ca="1" si="222"/>
        <v>6</v>
      </c>
      <c r="G1306" s="61">
        <f t="shared" ca="1" si="221"/>
        <v>3</v>
      </c>
      <c r="H1306" s="49" t="str">
        <f t="shared" ca="1" si="223"/>
        <v>OTT</v>
      </c>
    </row>
    <row r="1307" spans="2:8" x14ac:dyDescent="0.25">
      <c r="B1307" s="49" t="str">
        <f ca="1">IF(LEN(C1300)&gt;0,   IF(ROW(B1307)-ROW(C1300)-1&lt;=$L$1/2,INDIRECT(CONCATENATE("Teams!F",CELL("contents",INDEX(MatchOrdering!$A$4:$CD$33,ROW(B1307)-ROW(C1300)-1,MATCH(C1300,MatchOrdering!$A$3:$CD$3,0))))),""),"")</f>
        <v>TB</v>
      </c>
      <c r="C1307" s="53" t="str">
        <f ca="1">IF(LEN(C1300)&gt;0,   IF(LEN(B1307) &gt;0,CONCATENATE(B1307," vs ",D1307),""),"")</f>
        <v>TB vs MIN</v>
      </c>
      <c r="D1307" s="49" t="str">
        <f ca="1">IF(LEN(C1300)&gt;0,   IF(ROW(D1307)-ROW(C1300)-1&lt;=$L$1/2,INDIRECT(CONCATENATE("Teams!F",E1307)),""),"")</f>
        <v>MIN</v>
      </c>
      <c r="E1307" s="6">
        <f ca="1">IF(LEN(C1300)&gt;0,   IF(ROW(E1307)-ROW(C1300)-1&lt;=$L$1/2,INDIRECT(CONCATENATE("MatchOrdering!B",CHAR(96+C1300-52),($L$1 + 1) - (ROW(E1307)-ROW(C1300)-1) + 3)),""),"")</f>
        <v>11</v>
      </c>
      <c r="F1307" s="60">
        <f t="shared" ca="1" si="222"/>
        <v>1</v>
      </c>
      <c r="G1307" s="61">
        <f t="shared" ca="1" si="221"/>
        <v>1</v>
      </c>
      <c r="H1307" s="49" t="str">
        <f t="shared" ca="1" si="223"/>
        <v>*TIE*</v>
      </c>
    </row>
    <row r="1308" spans="2:8" x14ac:dyDescent="0.25">
      <c r="B1308" s="49" t="str">
        <f ca="1">IF(LEN(C1300)&gt;0,   IF(ROW(B1308)-ROW(C1300)-1&lt;=$L$1/2,INDIRECT(CONCATENATE("Teams!F",CELL("contents",INDEX(MatchOrdering!$A$4:$CD$33,ROW(B1308)-ROW(C1300)-1,MATCH(C1300,MatchOrdering!$A$3:$CD$3,0))))),""),"")</f>
        <v>TOR</v>
      </c>
      <c r="C1308" s="53" t="str">
        <f ca="1">IF(LEN(C1300)&gt;0,   IF(LEN(B1308) &gt;0,CONCATENATE(B1308," vs ",D1308),""),"")</f>
        <v>TOR vs DAL</v>
      </c>
      <c r="D1308" s="49" t="str">
        <f ca="1">IF(LEN(C1300)&gt;0,   IF(ROW(D1308)-ROW(C1300)-1&lt;=$L$1/2,INDIRECT(CONCATENATE("Teams!F",E1308)),""),"")</f>
        <v>DAL</v>
      </c>
      <c r="E1308" s="6">
        <f ca="1">IF(LEN(C1300)&gt;0,   IF(ROW(E1308)-ROW(C1300)-1&lt;=$L$1/2,INDIRECT(CONCATENATE("MatchOrdering!B",CHAR(96+C1300-52),($L$1 + 1) - (ROW(E1308)-ROW(C1300)-1) + 3)),""),"")</f>
        <v>10</v>
      </c>
      <c r="F1308" s="60">
        <f t="shared" ca="1" si="222"/>
        <v>4</v>
      </c>
      <c r="G1308" s="61">
        <f t="shared" ca="1" si="221"/>
        <v>1</v>
      </c>
      <c r="H1308" s="49" t="str">
        <f t="shared" ca="1" si="223"/>
        <v>TOR</v>
      </c>
    </row>
    <row r="1309" spans="2:8" x14ac:dyDescent="0.25">
      <c r="B1309" s="49" t="str">
        <f ca="1">IF(LEN(C1300)&gt;0,   IF(ROW(B1309)-ROW(C1300)-1&lt;=$L$1/2,INDIRECT(CONCATENATE("Teams!F",CELL("contents",INDEX(MatchOrdering!$A$4:$CD$33,ROW(B1309)-ROW(C1300)-1,MATCH(C1300,MatchOrdering!$A$3:$CD$3,0))))),""),"")</f>
        <v>CAR</v>
      </c>
      <c r="C1309" s="53" t="str">
        <f ca="1">IF(LEN(C1300)&gt;0,   IF(LEN(B1309) &gt;0,CONCATENATE(B1309," vs ",D1309),""),"")</f>
        <v>CAR vs COL</v>
      </c>
      <c r="D1309" s="49" t="str">
        <f ca="1">IF(LEN(C1300)&gt;0,   IF(ROW(D1309)-ROW(C1300)-1&lt;=$L$1/2,INDIRECT(CONCATENATE("Teams!F",E1309)),""),"")</f>
        <v>COL</v>
      </c>
      <c r="E1309" s="6">
        <f ca="1">IF(LEN(C1300)&gt;0,   IF(ROW(E1309)-ROW(C1300)-1&lt;=$L$1/2,INDIRECT(CONCATENATE("MatchOrdering!B",CHAR(96+C1300-52),($L$1 + 1) - (ROW(E1309)-ROW(C1300)-1) + 3)),""),"")</f>
        <v>9</v>
      </c>
      <c r="F1309" s="60">
        <f t="shared" ca="1" si="222"/>
        <v>5</v>
      </c>
      <c r="G1309" s="61">
        <f t="shared" ca="1" si="221"/>
        <v>5</v>
      </c>
      <c r="H1309" s="49" t="str">
        <f t="shared" ca="1" si="223"/>
        <v>*TIE*</v>
      </c>
    </row>
    <row r="1310" spans="2:8" x14ac:dyDescent="0.25">
      <c r="B1310" s="49" t="str">
        <f ca="1">IF(LEN(C1300)&gt;0,   IF(ROW(B1310)-ROW(C1300)-1&lt;=$L$1/2,INDIRECT(CONCATENATE("Teams!F",CELL("contents",INDEX(MatchOrdering!$A$4:$CD$33,ROW(B1310)-ROW(C1300)-1,MATCH(C1300,MatchOrdering!$A$3:$CD$3,0))))),""),"")</f>
        <v>CBJ</v>
      </c>
      <c r="C1310" s="53" t="str">
        <f ca="1">IF(LEN(C1300)&gt;0,   IF(LEN(B1310) &gt;0,CONCATENATE(B1310," vs ",D1310),""),"")</f>
        <v>CBJ vs CHI</v>
      </c>
      <c r="D1310" s="49" t="str">
        <f ca="1">IF(LEN(C1300)&gt;0,   IF(ROW(D1310)-ROW(C1300)-1&lt;=$L$1/2,INDIRECT(CONCATENATE("Teams!F",E1310)),""),"")</f>
        <v>CHI</v>
      </c>
      <c r="E1310" s="6">
        <f ca="1">IF(LEN(C1300)&gt;0,   IF(ROW(E1310)-ROW(C1300)-1&lt;=$L$1/2,INDIRECT(CONCATENATE("MatchOrdering!B",CHAR(96+C1300-52),($L$1 + 1) - (ROW(E1310)-ROW(C1300)-1) + 3)),""),"")</f>
        <v>8</v>
      </c>
      <c r="F1310" s="60">
        <f t="shared" ca="1" si="222"/>
        <v>3</v>
      </c>
      <c r="G1310" s="61">
        <f t="shared" ca="1" si="221"/>
        <v>0</v>
      </c>
      <c r="H1310" s="49" t="str">
        <f t="shared" ca="1" si="223"/>
        <v>CBJ</v>
      </c>
    </row>
    <row r="1311" spans="2:8" x14ac:dyDescent="0.25">
      <c r="B1311" s="49" t="str">
        <f ca="1">IF(LEN(C1300)&gt;0,   IF(ROW(B1311)-ROW(C1300)-1&lt;=$L$1/2,INDIRECT(CONCATENATE("Teams!F",CELL("contents",INDEX(MatchOrdering!$A$4:$CD$33,ROW(B1311)-ROW(C1300)-1,MATCH(C1300,MatchOrdering!$A$3:$CD$3,0))))),""),"")</f>
        <v>NJD</v>
      </c>
      <c r="C1311" s="53" t="str">
        <f ca="1">IF(LEN(C1300)&gt;0,   IF(LEN(B1311) &gt;0,CONCATENATE(B1311," vs ",D1311),""),"")</f>
        <v>NJD vs VAN</v>
      </c>
      <c r="D1311" s="49" t="str">
        <f ca="1">IF(LEN(C1300)&gt;0,   IF(ROW(D1311)-ROW(C1300)-1&lt;=$L$1/2,INDIRECT(CONCATENATE("Teams!F",E1311)),""),"")</f>
        <v>VAN</v>
      </c>
      <c r="E1311" s="6">
        <f ca="1">IF(LEN(C1300)&gt;0,   IF(ROW(E1311)-ROW(C1300)-1&lt;=$L$1/2,INDIRECT(CONCATENATE("MatchOrdering!B",CHAR(96+C1300-52),($L$1 + 1) - (ROW(E1311)-ROW(C1300)-1) + 3)),""),"")</f>
        <v>7</v>
      </c>
      <c r="F1311" s="60">
        <f t="shared" ca="1" si="222"/>
        <v>6</v>
      </c>
      <c r="G1311" s="61">
        <f t="shared" ca="1" si="221"/>
        <v>5</v>
      </c>
      <c r="H1311" s="49" t="str">
        <f t="shared" ca="1" si="223"/>
        <v>NJD</v>
      </c>
    </row>
    <row r="1312" spans="2:8" x14ac:dyDescent="0.25">
      <c r="B1312" s="49" t="str">
        <f ca="1">IF(LEN(C1300)&gt;0,   IF(ROW(B1312)-ROW(C1300)-1&lt;=$L$1/2,INDIRECT(CONCATENATE("Teams!F",CELL("contents",INDEX(MatchOrdering!$A$4:$CD$33,ROW(B1312)-ROW(C1300)-1,MATCH(C1300,MatchOrdering!$A$3:$CD$3,0))))),""),"")</f>
        <v>NYI</v>
      </c>
      <c r="C1312" s="53" t="str">
        <f ca="1">IF(LEN(C1300)&gt;0,   IF(LEN(B1312) &gt;0,CONCATENATE(B1312," vs ",D1312),""),"")</f>
        <v>NYI vs SJS</v>
      </c>
      <c r="D1312" s="49" t="str">
        <f ca="1">IF(LEN(C1300)&gt;0,   IF(ROW(D1312)-ROW(C1300)-1&lt;=$L$1/2,INDIRECT(CONCATENATE("Teams!F",E1312)),""),"")</f>
        <v>SJS</v>
      </c>
      <c r="E1312" s="6">
        <f ca="1">IF(LEN(C1300)&gt;0,   IF(ROW(E1312)-ROW(C1300)-1&lt;=$L$1/2,INDIRECT(CONCATENATE("MatchOrdering!B",CHAR(96+C1300-52),($L$1 + 1) - (ROW(E1312)-ROW(C1300)-1) + 3)),""),"")</f>
        <v>6</v>
      </c>
      <c r="F1312" s="60">
        <f t="shared" ca="1" si="222"/>
        <v>6</v>
      </c>
      <c r="G1312" s="61">
        <f t="shared" ca="1" si="221"/>
        <v>3</v>
      </c>
      <c r="H1312" s="49" t="str">
        <f t="shared" ca="1" si="223"/>
        <v>NYI</v>
      </c>
    </row>
    <row r="1313" spans="2:8" x14ac:dyDescent="0.25">
      <c r="B1313" s="49" t="str">
        <f ca="1">IF(LEN(C1300)&gt;0,   IF(ROW(B1313)-ROW(C1300)-1&lt;=$L$1/2,INDIRECT(CONCATENATE("Teams!F",CELL("contents",INDEX(MatchOrdering!$A$4:$CD$33,ROW(B1313)-ROW(C1300)-1,MATCH(C1300,MatchOrdering!$A$3:$CD$3,0))))),""),"")</f>
        <v>NYR</v>
      </c>
      <c r="C1313" s="53" t="str">
        <f ca="1">IF(LEN(C1300)&gt;0,   IF(LEN(B1313) &gt;0,CONCATENATE(B1313," vs ",D1313),""),"")</f>
        <v>NYR vs ARI</v>
      </c>
      <c r="D1313" s="49" t="str">
        <f ca="1">IF(LEN(C1300)&gt;0,   IF(ROW(D1313)-ROW(C1300)-1&lt;=$L$1/2,INDIRECT(CONCATENATE("Teams!F",E1313)),""),"")</f>
        <v>ARI</v>
      </c>
      <c r="E1313" s="6">
        <f ca="1">IF(LEN(C1300)&gt;0,   IF(ROW(E1313)-ROW(C1300)-1&lt;=$L$1/2,INDIRECT(CONCATENATE("MatchOrdering!B",CHAR(96+C1300-52),($L$1 + 1) - (ROW(E1313)-ROW(C1300)-1) + 3)),""),"")</f>
        <v>5</v>
      </c>
      <c r="F1313" s="60">
        <f t="shared" ca="1" si="222"/>
        <v>2</v>
      </c>
      <c r="G1313" s="61">
        <f t="shared" ca="1" si="221"/>
        <v>2</v>
      </c>
      <c r="H1313" s="49" t="str">
        <f t="shared" ca="1" si="223"/>
        <v>*TIE*</v>
      </c>
    </row>
    <row r="1314" spans="2:8" x14ac:dyDescent="0.25">
      <c r="B1314" s="49" t="str">
        <f ca="1">IF(LEN(C1300)&gt;0,   IF(ROW(B1314)-ROW(C1300)-1&lt;=$L$1/2,INDIRECT(CONCATENATE("Teams!F",CELL("contents",INDEX(MatchOrdering!$A$4:$CD$33,ROW(B1314)-ROW(C1300)-1,MATCH(C1300,MatchOrdering!$A$3:$CD$3,0))))),""),"")</f>
        <v>PHI</v>
      </c>
      <c r="C1314" s="53" t="str">
        <f ca="1">IF(LEN(C1300)&gt;0,   IF(LEN(B1314) &gt;0,CONCATENATE(B1314," vs ",D1314),""),"")</f>
        <v>PHI vs LAK</v>
      </c>
      <c r="D1314" s="49" t="str">
        <f ca="1">IF(LEN(C1300)&gt;0,   IF(ROW(D1314)-ROW(C1300)-1&lt;=$L$1/2,INDIRECT(CONCATENATE("Teams!F",E1314)),""),"")</f>
        <v>LAK</v>
      </c>
      <c r="E1314" s="6">
        <f ca="1">IF(LEN(C1300)&gt;0,   IF(ROW(E1314)-ROW(C1300)-1&lt;=$L$1/2,INDIRECT(CONCATENATE("MatchOrdering!B",CHAR(96+C1300-52),($L$1 + 1) - (ROW(E1314)-ROW(C1300)-1) + 3)),""),"")</f>
        <v>4</v>
      </c>
      <c r="F1314" s="60">
        <f t="shared" ca="1" si="222"/>
        <v>0</v>
      </c>
      <c r="G1314" s="61">
        <f t="shared" ca="1" si="221"/>
        <v>6</v>
      </c>
      <c r="H1314" s="49" t="str">
        <f t="shared" ca="1" si="223"/>
        <v>LAK</v>
      </c>
    </row>
    <row r="1315" spans="2:8" x14ac:dyDescent="0.25">
      <c r="B1315" s="49" t="str">
        <f ca="1">IF(LEN(C1300)&gt;0,   IF(ROW(B1315)-ROW(C1300)-1&lt;=$L$1/2,INDIRECT(CONCATENATE("Teams!F",CELL("contents",INDEX(MatchOrdering!$A$4:$CD$33,ROW(B1315)-ROW(C1300)-1,MATCH(C1300,MatchOrdering!$A$3:$CD$3,0))))),""),"")</f>
        <v>PIT</v>
      </c>
      <c r="C1315" s="53" t="str">
        <f ca="1">IF(LEN(C1300)&gt;0,   IF(LEN(B1315) &gt;0,CONCATENATE(B1315," vs ",D1315),""),"")</f>
        <v>PIT vs EDM</v>
      </c>
      <c r="D1315" s="49" t="str">
        <f ca="1">IF(LEN(C1300)&gt;0,   IF(ROW(D1315)-ROW(C1300)-1&lt;=$L$1/2,INDIRECT(CONCATENATE("Teams!F",E1315)),""),"")</f>
        <v>EDM</v>
      </c>
      <c r="E1315" s="6">
        <f ca="1">IF(LEN(C1300)&gt;0,   IF(ROW(E1315)-ROW(C1300)-1&lt;=$L$1/2,INDIRECT(CONCATENATE("MatchOrdering!B",CHAR(96+C1300-52),($L$1 + 1) - (ROW(E1315)-ROW(C1300)-1) + 3)),""),"")</f>
        <v>3</v>
      </c>
      <c r="F1315" s="60">
        <f t="shared" ca="1" si="222"/>
        <v>3</v>
      </c>
      <c r="G1315" s="61">
        <f t="shared" ca="1" si="221"/>
        <v>1</v>
      </c>
      <c r="H1315" s="49" t="str">
        <f t="shared" ca="1" si="223"/>
        <v>PIT</v>
      </c>
    </row>
    <row r="1316" spans="2:8" ht="15.75" thickBot="1" x14ac:dyDescent="0.3">
      <c r="B1316" s="49" t="str">
        <f ca="1">IF(LEN(C1300)&gt;0,   IF(ROW(B1316)-ROW(C1300)-1&lt;=$L$1/2,INDIRECT(CONCATENATE("Teams!F",CELL("contents",INDEX(MatchOrdering!$A$4:$CD$33,ROW(B1316)-ROW(C1300)-1,MATCH(C1300,MatchOrdering!$A$3:$CD$3,0))))),""),"")</f>
        <v>WAS</v>
      </c>
      <c r="C1316" s="53" t="str">
        <f ca="1">IF(LEN(C1300)&gt;0,   IF(LEN(B1316) &gt;0,CONCATENATE(B1316," vs ",D1316),""),"")</f>
        <v>WAS vs CGY</v>
      </c>
      <c r="D1316" s="49" t="str">
        <f ca="1">IF(LEN(C1300)&gt;0,   IF(ROW(D1316)-ROW(C1300)-1&lt;=$L$1/2,INDIRECT(CONCATENATE("Teams!F",E1316)),""),"")</f>
        <v>CGY</v>
      </c>
      <c r="E1316" s="6">
        <f ca="1">IF(LEN(C1300)&gt;0,   IF(ROW(E1316)-ROW(C1300)-1&lt;=$L$1/2,INDIRECT(CONCATENATE("MatchOrdering!B",CHAR(96+C1300-52),($L$1 + 1) - (ROW(E1316)-ROW(C1300)-1) + 3)),""),"")</f>
        <v>2</v>
      </c>
      <c r="F1316" s="62">
        <f t="shared" ca="1" si="222"/>
        <v>1</v>
      </c>
      <c r="G1316" s="63">
        <f t="shared" ca="1" si="221"/>
        <v>2</v>
      </c>
      <c r="H1316" s="49" t="str">
        <f t="shared" ca="1" si="223"/>
        <v>CGY</v>
      </c>
    </row>
    <row r="1318" spans="2:8" ht="18.75" x14ac:dyDescent="0.3">
      <c r="C1318" s="51">
        <f>IF(LEN(C1300)&lt;1,"",IF(C1300+1 &lt; $L$2,C1300+1,""))</f>
        <v>74</v>
      </c>
      <c r="D1318" s="50"/>
      <c r="E1318" s="50"/>
      <c r="F1318" s="65" t="str">
        <f>IF(LEN(C1318)&gt;0,"Scores","")</f>
        <v>Scores</v>
      </c>
      <c r="G1318" s="65"/>
      <c r="H1318" s="6"/>
    </row>
    <row r="1319" spans="2:8" ht="16.5" thickBot="1" x14ac:dyDescent="0.3">
      <c r="B1319" s="48" t="str">
        <f>IF(LEN(C1318)&gt;0,"-","")</f>
        <v>-</v>
      </c>
      <c r="C1319" s="52" t="str">
        <f>IF(LEN(C1318)&gt;0,"Away          -          Home","")</f>
        <v>Away          -          Home</v>
      </c>
      <c r="D1319" s="48" t="str">
        <f>IF(LEN(C1318)&gt;0,"-","")</f>
        <v>-</v>
      </c>
      <c r="E1319" s="6" t="str">
        <f>IF(LEN(C1318)&gt;0,"-","")</f>
        <v>-</v>
      </c>
      <c r="F1319" s="48" t="str">
        <f>IF(LEN(F1318)&gt;0,"H","")</f>
        <v>H</v>
      </c>
      <c r="G1319" s="48" t="str">
        <f>IF(LEN(F1318)&gt;0,"A","")</f>
        <v>A</v>
      </c>
      <c r="H1319" s="49" t="s">
        <v>267</v>
      </c>
    </row>
    <row r="1320" spans="2:8" x14ac:dyDescent="0.25">
      <c r="B1320" s="49" t="str">
        <f ca="1">IF(LEN(C1318)&gt;0,   IF(ROW(B1320)-ROW(C1318)-1&lt;=$L$1/2,INDIRECT(CONCATENATE("Teams!F",CELL("contents",INDEX(MatchOrdering!$A$4:$CD$33,ROW(B1320)-ROW(C1318)-1,MATCH(C1318,MatchOrdering!$A$3:$CD$3,0))))),""),"")</f>
        <v>ANA</v>
      </c>
      <c r="C1320" s="53" t="str">
        <f ca="1">IF(LEN(C1318)&gt;0,   IF(LEN(B1320) &gt;0,CONCATENATE(B1320," vs ",D1320),""),"")</f>
        <v>ANA vs BOS</v>
      </c>
      <c r="D1320" s="49" t="str">
        <f ca="1">IF(LEN(C1318)&gt;0,   IF(ROW(D1320)-ROW(C1318)-1&lt;=$L$1/2,INDIRECT(CONCATENATE("Teams!F",E1320)),""),"")</f>
        <v>BOS</v>
      </c>
      <c r="E1320" s="6">
        <f ca="1">IF(LEN(C1318)&gt;0,   IF(ROW(E1320)-ROW(C1318)-1&lt;=$L$1/2,INDIRECT(CONCATENATE("MatchOrdering!B",CHAR(96+C1318-52),($L$1 + 1) - (ROW(E1320)-ROW(C1318)-1) + 3)),""),"")</f>
        <v>15</v>
      </c>
      <c r="F1320" s="58">
        <f ca="1">ROUNDDOWN(RANDBETWEEN(0,6),0)</f>
        <v>6</v>
      </c>
      <c r="G1320" s="59">
        <f t="shared" ref="G1320:G1334" ca="1" si="224">ROUNDDOWN(RANDBETWEEN(0,6),0)</f>
        <v>5</v>
      </c>
      <c r="H1320" s="49" t="str">
        <f ca="1">IF(OR(B1320 = "BYESLOT",D1320 = "BYESLOT"),"BYE", IF(AND(LEN(F1320)&gt;0,LEN(G1320)&gt;0),IF(F1320=G1320,"*TIE*",IF(F1320&gt;G1320,B1320,D1320)),""))</f>
        <v>ANA</v>
      </c>
    </row>
    <row r="1321" spans="2:8" x14ac:dyDescent="0.25">
      <c r="B1321" s="49" t="str">
        <f ca="1">IF(LEN(C1318)&gt;0,   IF(ROW(B1321)-ROW(C1318)-1&lt;=$L$1/2,INDIRECT(CONCATENATE("Teams!F",CELL("contents",INDEX(MatchOrdering!$A$4:$CD$33,ROW(B1321)-ROW(C1318)-1,MATCH(C1318,MatchOrdering!$A$3:$CD$3,0))))),""),"")</f>
        <v>BUF</v>
      </c>
      <c r="C1321" s="53" t="str">
        <f ca="1">IF(LEN(C1318)&gt;0,   IF(LEN(B1321) &gt;0,CONCATENATE(B1321," vs ",D1321),""),"")</f>
        <v>BUF vs WIN</v>
      </c>
      <c r="D1321" s="49" t="str">
        <f ca="1">IF(LEN(C1318)&gt;0,   IF(ROW(D1321)-ROW(C1318)-1&lt;=$L$1/2,INDIRECT(CONCATENATE("Teams!F",E1321)),""),"")</f>
        <v>WIN</v>
      </c>
      <c r="E1321" s="6">
        <f ca="1">IF(LEN(C1318)&gt;0,   IF(ROW(E1321)-ROW(C1318)-1&lt;=$L$1/2,INDIRECT(CONCATENATE("MatchOrdering!B",CHAR(96+C1318-52),($L$1 + 1) - (ROW(E1321)-ROW(C1318)-1) + 3)),""),"")</f>
        <v>14</v>
      </c>
      <c r="F1321" s="60">
        <f t="shared" ref="F1321:F1334" ca="1" si="225">ROUNDDOWN(RANDBETWEEN(0,6),0)</f>
        <v>1</v>
      </c>
      <c r="G1321" s="61">
        <f t="shared" ca="1" si="224"/>
        <v>4</v>
      </c>
      <c r="H1321" s="49" t="str">
        <f t="shared" ref="H1321:H1334" ca="1" si="226">IF(OR(B1321 = "BYESLOT",D1321 = "BYESLOT"),"BYE", IF(AND(LEN(F1321)&gt;0,LEN(G1321)&gt;0),IF(F1321=G1321,"*TIE*",IF(F1321&gt;G1321,B1321,D1321)),""))</f>
        <v>WIN</v>
      </c>
    </row>
    <row r="1322" spans="2:8" x14ac:dyDescent="0.25">
      <c r="B1322" s="49" t="str">
        <f ca="1">IF(LEN(C1318)&gt;0,   IF(ROW(B1322)-ROW(C1318)-1&lt;=$L$1/2,INDIRECT(CONCATENATE("Teams!F",CELL("contents",INDEX(MatchOrdering!$A$4:$CD$33,ROW(B1322)-ROW(C1318)-1,MATCH(C1318,MatchOrdering!$A$3:$CD$3,0))))),""),"")</f>
        <v>DET</v>
      </c>
      <c r="C1322" s="53" t="str">
        <f ca="1">IF(LEN(C1318)&gt;0,   IF(LEN(B1322) &gt;0,CONCATENATE(B1322," vs ",D1322),""),"")</f>
        <v>DET vs STL</v>
      </c>
      <c r="D1322" s="49" t="str">
        <f ca="1">IF(LEN(C1318)&gt;0,   IF(ROW(D1322)-ROW(C1318)-1&lt;=$L$1/2,INDIRECT(CONCATENATE("Teams!F",E1322)),""),"")</f>
        <v>STL</v>
      </c>
      <c r="E1322" s="6">
        <f ca="1">IF(LEN(C1318)&gt;0,   IF(ROW(E1322)-ROW(C1318)-1&lt;=$L$1/2,INDIRECT(CONCATENATE("MatchOrdering!B",CHAR(96+C1318-52),($L$1 + 1) - (ROW(E1322)-ROW(C1318)-1) + 3)),""),"")</f>
        <v>13</v>
      </c>
      <c r="F1322" s="60">
        <f t="shared" ca="1" si="225"/>
        <v>4</v>
      </c>
      <c r="G1322" s="61">
        <f t="shared" ca="1" si="224"/>
        <v>0</v>
      </c>
      <c r="H1322" s="49" t="str">
        <f t="shared" ca="1" si="226"/>
        <v>DET</v>
      </c>
    </row>
    <row r="1323" spans="2:8" x14ac:dyDescent="0.25">
      <c r="B1323" s="49" t="str">
        <f ca="1">IF(LEN(C1318)&gt;0,   IF(ROW(B1323)-ROW(C1318)-1&lt;=$L$1/2,INDIRECT(CONCATENATE("Teams!F",CELL("contents",INDEX(MatchOrdering!$A$4:$CD$33,ROW(B1323)-ROW(C1318)-1,MATCH(C1318,MatchOrdering!$A$3:$CD$3,0))))),""),"")</f>
        <v>FLA</v>
      </c>
      <c r="C1323" s="53" t="str">
        <f ca="1">IF(LEN(C1318)&gt;0,   IF(LEN(B1323) &gt;0,CONCATENATE(B1323," vs ",D1323),""),"")</f>
        <v>FLA vs NAS</v>
      </c>
      <c r="D1323" s="49" t="str">
        <f ca="1">IF(LEN(C1318)&gt;0,   IF(ROW(D1323)-ROW(C1318)-1&lt;=$L$1/2,INDIRECT(CONCATENATE("Teams!F",E1323)),""),"")</f>
        <v>NAS</v>
      </c>
      <c r="E1323" s="6">
        <f ca="1">IF(LEN(C1318)&gt;0,   IF(ROW(E1323)-ROW(C1318)-1&lt;=$L$1/2,INDIRECT(CONCATENATE("MatchOrdering!B",CHAR(96+C1318-52),($L$1 + 1) - (ROW(E1323)-ROW(C1318)-1) + 3)),""),"")</f>
        <v>12</v>
      </c>
      <c r="F1323" s="60">
        <f t="shared" ca="1" si="225"/>
        <v>0</v>
      </c>
      <c r="G1323" s="61">
        <f t="shared" ca="1" si="224"/>
        <v>1</v>
      </c>
      <c r="H1323" s="49" t="str">
        <f t="shared" ca="1" si="226"/>
        <v>NAS</v>
      </c>
    </row>
    <row r="1324" spans="2:8" x14ac:dyDescent="0.25">
      <c r="B1324" s="49" t="str">
        <f ca="1">IF(LEN(C1318)&gt;0,   IF(ROW(B1324)-ROW(C1318)-1&lt;=$L$1/2,INDIRECT(CONCATENATE("Teams!F",CELL("contents",INDEX(MatchOrdering!$A$4:$CD$33,ROW(B1324)-ROW(C1318)-1,MATCH(C1318,MatchOrdering!$A$3:$CD$3,0))))),""),"")</f>
        <v>MON</v>
      </c>
      <c r="C1324" s="53" t="str">
        <f ca="1">IF(LEN(C1318)&gt;0,   IF(LEN(B1324) &gt;0,CONCATENATE(B1324," vs ",D1324),""),"")</f>
        <v>MON vs MIN</v>
      </c>
      <c r="D1324" s="49" t="str">
        <f ca="1">IF(LEN(C1318)&gt;0,   IF(ROW(D1324)-ROW(C1318)-1&lt;=$L$1/2,INDIRECT(CONCATENATE("Teams!F",E1324)),""),"")</f>
        <v>MIN</v>
      </c>
      <c r="E1324" s="6">
        <f ca="1">IF(LEN(C1318)&gt;0,   IF(ROW(E1324)-ROW(C1318)-1&lt;=$L$1/2,INDIRECT(CONCATENATE("MatchOrdering!B",CHAR(96+C1318-52),($L$1 + 1) - (ROW(E1324)-ROW(C1318)-1) + 3)),""),"")</f>
        <v>11</v>
      </c>
      <c r="F1324" s="60">
        <f t="shared" ca="1" si="225"/>
        <v>3</v>
      </c>
      <c r="G1324" s="61">
        <f t="shared" ca="1" si="224"/>
        <v>3</v>
      </c>
      <c r="H1324" s="49" t="str">
        <f t="shared" ca="1" si="226"/>
        <v>*TIE*</v>
      </c>
    </row>
    <row r="1325" spans="2:8" x14ac:dyDescent="0.25">
      <c r="B1325" s="49" t="str">
        <f ca="1">IF(LEN(C1318)&gt;0,   IF(ROW(B1325)-ROW(C1318)-1&lt;=$L$1/2,INDIRECT(CONCATENATE("Teams!F",CELL("contents",INDEX(MatchOrdering!$A$4:$CD$33,ROW(B1325)-ROW(C1318)-1,MATCH(C1318,MatchOrdering!$A$3:$CD$3,0))))),""),"")</f>
        <v>OTT</v>
      </c>
      <c r="C1325" s="53" t="str">
        <f ca="1">IF(LEN(C1318)&gt;0,   IF(LEN(B1325) &gt;0,CONCATENATE(B1325," vs ",D1325),""),"")</f>
        <v>OTT vs DAL</v>
      </c>
      <c r="D1325" s="49" t="str">
        <f ca="1">IF(LEN(C1318)&gt;0,   IF(ROW(D1325)-ROW(C1318)-1&lt;=$L$1/2,INDIRECT(CONCATENATE("Teams!F",E1325)),""),"")</f>
        <v>DAL</v>
      </c>
      <c r="E1325" s="6">
        <f ca="1">IF(LEN(C1318)&gt;0,   IF(ROW(E1325)-ROW(C1318)-1&lt;=$L$1/2,INDIRECT(CONCATENATE("MatchOrdering!B",CHAR(96+C1318-52),($L$1 + 1) - (ROW(E1325)-ROW(C1318)-1) + 3)),""),"")</f>
        <v>10</v>
      </c>
      <c r="F1325" s="60">
        <f t="shared" ca="1" si="225"/>
        <v>6</v>
      </c>
      <c r="G1325" s="61">
        <f t="shared" ca="1" si="224"/>
        <v>2</v>
      </c>
      <c r="H1325" s="49" t="str">
        <f t="shared" ca="1" si="226"/>
        <v>OTT</v>
      </c>
    </row>
    <row r="1326" spans="2:8" x14ac:dyDescent="0.25">
      <c r="B1326" s="49" t="str">
        <f ca="1">IF(LEN(C1318)&gt;0,   IF(ROW(B1326)-ROW(C1318)-1&lt;=$L$1/2,INDIRECT(CONCATENATE("Teams!F",CELL("contents",INDEX(MatchOrdering!$A$4:$CD$33,ROW(B1326)-ROW(C1318)-1,MATCH(C1318,MatchOrdering!$A$3:$CD$3,0))))),""),"")</f>
        <v>TB</v>
      </c>
      <c r="C1326" s="53" t="str">
        <f ca="1">IF(LEN(C1318)&gt;0,   IF(LEN(B1326) &gt;0,CONCATENATE(B1326," vs ",D1326),""),"")</f>
        <v>TB vs COL</v>
      </c>
      <c r="D1326" s="49" t="str">
        <f ca="1">IF(LEN(C1318)&gt;0,   IF(ROW(D1326)-ROW(C1318)-1&lt;=$L$1/2,INDIRECT(CONCATENATE("Teams!F",E1326)),""),"")</f>
        <v>COL</v>
      </c>
      <c r="E1326" s="6">
        <f ca="1">IF(LEN(C1318)&gt;0,   IF(ROW(E1326)-ROW(C1318)-1&lt;=$L$1/2,INDIRECT(CONCATENATE("MatchOrdering!B",CHAR(96+C1318-52),($L$1 + 1) - (ROW(E1326)-ROW(C1318)-1) + 3)),""),"")</f>
        <v>9</v>
      </c>
      <c r="F1326" s="60">
        <f t="shared" ca="1" si="225"/>
        <v>0</v>
      </c>
      <c r="G1326" s="61">
        <f t="shared" ca="1" si="224"/>
        <v>6</v>
      </c>
      <c r="H1326" s="49" t="str">
        <f t="shared" ca="1" si="226"/>
        <v>COL</v>
      </c>
    </row>
    <row r="1327" spans="2:8" x14ac:dyDescent="0.25">
      <c r="B1327" s="49" t="str">
        <f ca="1">IF(LEN(C1318)&gt;0,   IF(ROW(B1327)-ROW(C1318)-1&lt;=$L$1/2,INDIRECT(CONCATENATE("Teams!F",CELL("contents",INDEX(MatchOrdering!$A$4:$CD$33,ROW(B1327)-ROW(C1318)-1,MATCH(C1318,MatchOrdering!$A$3:$CD$3,0))))),""),"")</f>
        <v>TOR</v>
      </c>
      <c r="C1327" s="53" t="str">
        <f ca="1">IF(LEN(C1318)&gt;0,   IF(LEN(B1327) &gt;0,CONCATENATE(B1327," vs ",D1327),""),"")</f>
        <v>TOR vs CHI</v>
      </c>
      <c r="D1327" s="49" t="str">
        <f ca="1">IF(LEN(C1318)&gt;0,   IF(ROW(D1327)-ROW(C1318)-1&lt;=$L$1/2,INDIRECT(CONCATENATE("Teams!F",E1327)),""),"")</f>
        <v>CHI</v>
      </c>
      <c r="E1327" s="6">
        <f ca="1">IF(LEN(C1318)&gt;0,   IF(ROW(E1327)-ROW(C1318)-1&lt;=$L$1/2,INDIRECT(CONCATENATE("MatchOrdering!B",CHAR(96+C1318-52),($L$1 + 1) - (ROW(E1327)-ROW(C1318)-1) + 3)),""),"")</f>
        <v>8</v>
      </c>
      <c r="F1327" s="60">
        <f t="shared" ca="1" si="225"/>
        <v>4</v>
      </c>
      <c r="G1327" s="61">
        <f t="shared" ca="1" si="224"/>
        <v>0</v>
      </c>
      <c r="H1327" s="49" t="str">
        <f t="shared" ca="1" si="226"/>
        <v>TOR</v>
      </c>
    </row>
    <row r="1328" spans="2:8" x14ac:dyDescent="0.25">
      <c r="B1328" s="49" t="str">
        <f ca="1">IF(LEN(C1318)&gt;0,   IF(ROW(B1328)-ROW(C1318)-1&lt;=$L$1/2,INDIRECT(CONCATENATE("Teams!F",CELL("contents",INDEX(MatchOrdering!$A$4:$CD$33,ROW(B1328)-ROW(C1318)-1,MATCH(C1318,MatchOrdering!$A$3:$CD$3,0))))),""),"")</f>
        <v>CAR</v>
      </c>
      <c r="C1328" s="53" t="str">
        <f ca="1">IF(LEN(C1318)&gt;0,   IF(LEN(B1328) &gt;0,CONCATENATE(B1328," vs ",D1328),""),"")</f>
        <v>CAR vs VAN</v>
      </c>
      <c r="D1328" s="49" t="str">
        <f ca="1">IF(LEN(C1318)&gt;0,   IF(ROW(D1328)-ROW(C1318)-1&lt;=$L$1/2,INDIRECT(CONCATENATE("Teams!F",E1328)),""),"")</f>
        <v>VAN</v>
      </c>
      <c r="E1328" s="6">
        <f ca="1">IF(LEN(C1318)&gt;0,   IF(ROW(E1328)-ROW(C1318)-1&lt;=$L$1/2,INDIRECT(CONCATENATE("MatchOrdering!B",CHAR(96+C1318-52),($L$1 + 1) - (ROW(E1328)-ROW(C1318)-1) + 3)),""),"")</f>
        <v>7</v>
      </c>
      <c r="F1328" s="60">
        <f t="shared" ca="1" si="225"/>
        <v>6</v>
      </c>
      <c r="G1328" s="61">
        <f t="shared" ca="1" si="224"/>
        <v>3</v>
      </c>
      <c r="H1328" s="49" t="str">
        <f t="shared" ca="1" si="226"/>
        <v>CAR</v>
      </c>
    </row>
    <row r="1329" spans="2:8" x14ac:dyDescent="0.25">
      <c r="B1329" s="49" t="str">
        <f ca="1">IF(LEN(C1318)&gt;0,   IF(ROW(B1329)-ROW(C1318)-1&lt;=$L$1/2,INDIRECT(CONCATENATE("Teams!F",CELL("contents",INDEX(MatchOrdering!$A$4:$CD$33,ROW(B1329)-ROW(C1318)-1,MATCH(C1318,MatchOrdering!$A$3:$CD$3,0))))),""),"")</f>
        <v>CBJ</v>
      </c>
      <c r="C1329" s="53" t="str">
        <f ca="1">IF(LEN(C1318)&gt;0,   IF(LEN(B1329) &gt;0,CONCATENATE(B1329," vs ",D1329),""),"")</f>
        <v>CBJ vs SJS</v>
      </c>
      <c r="D1329" s="49" t="str">
        <f ca="1">IF(LEN(C1318)&gt;0,   IF(ROW(D1329)-ROW(C1318)-1&lt;=$L$1/2,INDIRECT(CONCATENATE("Teams!F",E1329)),""),"")</f>
        <v>SJS</v>
      </c>
      <c r="E1329" s="6">
        <f ca="1">IF(LEN(C1318)&gt;0,   IF(ROW(E1329)-ROW(C1318)-1&lt;=$L$1/2,INDIRECT(CONCATENATE("MatchOrdering!B",CHAR(96+C1318-52),($L$1 + 1) - (ROW(E1329)-ROW(C1318)-1) + 3)),""),"")</f>
        <v>6</v>
      </c>
      <c r="F1329" s="60">
        <f t="shared" ca="1" si="225"/>
        <v>5</v>
      </c>
      <c r="G1329" s="61">
        <f t="shared" ca="1" si="224"/>
        <v>5</v>
      </c>
      <c r="H1329" s="49" t="str">
        <f t="shared" ca="1" si="226"/>
        <v>*TIE*</v>
      </c>
    </row>
    <row r="1330" spans="2:8" x14ac:dyDescent="0.25">
      <c r="B1330" s="49" t="str">
        <f ca="1">IF(LEN(C1318)&gt;0,   IF(ROW(B1330)-ROW(C1318)-1&lt;=$L$1/2,INDIRECT(CONCATENATE("Teams!F",CELL("contents",INDEX(MatchOrdering!$A$4:$CD$33,ROW(B1330)-ROW(C1318)-1,MATCH(C1318,MatchOrdering!$A$3:$CD$3,0))))),""),"")</f>
        <v>NJD</v>
      </c>
      <c r="C1330" s="53" t="str">
        <f ca="1">IF(LEN(C1318)&gt;0,   IF(LEN(B1330) &gt;0,CONCATENATE(B1330," vs ",D1330),""),"")</f>
        <v>NJD vs ARI</v>
      </c>
      <c r="D1330" s="49" t="str">
        <f ca="1">IF(LEN(C1318)&gt;0,   IF(ROW(D1330)-ROW(C1318)-1&lt;=$L$1/2,INDIRECT(CONCATENATE("Teams!F",E1330)),""),"")</f>
        <v>ARI</v>
      </c>
      <c r="E1330" s="6">
        <f ca="1">IF(LEN(C1318)&gt;0,   IF(ROW(E1330)-ROW(C1318)-1&lt;=$L$1/2,INDIRECT(CONCATENATE("MatchOrdering!B",CHAR(96+C1318-52),($L$1 + 1) - (ROW(E1330)-ROW(C1318)-1) + 3)),""),"")</f>
        <v>5</v>
      </c>
      <c r="F1330" s="60">
        <f t="shared" ca="1" si="225"/>
        <v>1</v>
      </c>
      <c r="G1330" s="61">
        <f t="shared" ca="1" si="224"/>
        <v>2</v>
      </c>
      <c r="H1330" s="49" t="str">
        <f t="shared" ca="1" si="226"/>
        <v>ARI</v>
      </c>
    </row>
    <row r="1331" spans="2:8" x14ac:dyDescent="0.25">
      <c r="B1331" s="49" t="str">
        <f ca="1">IF(LEN(C1318)&gt;0,   IF(ROW(B1331)-ROW(C1318)-1&lt;=$L$1/2,INDIRECT(CONCATENATE("Teams!F",CELL("contents",INDEX(MatchOrdering!$A$4:$CD$33,ROW(B1331)-ROW(C1318)-1,MATCH(C1318,MatchOrdering!$A$3:$CD$3,0))))),""),"")</f>
        <v>NYI</v>
      </c>
      <c r="C1331" s="53" t="str">
        <f ca="1">IF(LEN(C1318)&gt;0,   IF(LEN(B1331) &gt;0,CONCATENATE(B1331," vs ",D1331),""),"")</f>
        <v>NYI vs LAK</v>
      </c>
      <c r="D1331" s="49" t="str">
        <f ca="1">IF(LEN(C1318)&gt;0,   IF(ROW(D1331)-ROW(C1318)-1&lt;=$L$1/2,INDIRECT(CONCATENATE("Teams!F",E1331)),""),"")</f>
        <v>LAK</v>
      </c>
      <c r="E1331" s="6">
        <f ca="1">IF(LEN(C1318)&gt;0,   IF(ROW(E1331)-ROW(C1318)-1&lt;=$L$1/2,INDIRECT(CONCATENATE("MatchOrdering!B",CHAR(96+C1318-52),($L$1 + 1) - (ROW(E1331)-ROW(C1318)-1) + 3)),""),"")</f>
        <v>4</v>
      </c>
      <c r="F1331" s="60">
        <f t="shared" ca="1" si="225"/>
        <v>6</v>
      </c>
      <c r="G1331" s="61">
        <f t="shared" ca="1" si="224"/>
        <v>6</v>
      </c>
      <c r="H1331" s="49" t="str">
        <f t="shared" ca="1" si="226"/>
        <v>*TIE*</v>
      </c>
    </row>
    <row r="1332" spans="2:8" x14ac:dyDescent="0.25">
      <c r="B1332" s="49" t="str">
        <f ca="1">IF(LEN(C1318)&gt;0,   IF(ROW(B1332)-ROW(C1318)-1&lt;=$L$1/2,INDIRECT(CONCATENATE("Teams!F",CELL("contents",INDEX(MatchOrdering!$A$4:$CD$33,ROW(B1332)-ROW(C1318)-1,MATCH(C1318,MatchOrdering!$A$3:$CD$3,0))))),""),"")</f>
        <v>NYR</v>
      </c>
      <c r="C1332" s="53" t="str">
        <f ca="1">IF(LEN(C1318)&gt;0,   IF(LEN(B1332) &gt;0,CONCATENATE(B1332," vs ",D1332),""),"")</f>
        <v>NYR vs EDM</v>
      </c>
      <c r="D1332" s="49" t="str">
        <f ca="1">IF(LEN(C1318)&gt;0,   IF(ROW(D1332)-ROW(C1318)-1&lt;=$L$1/2,INDIRECT(CONCATENATE("Teams!F",E1332)),""),"")</f>
        <v>EDM</v>
      </c>
      <c r="E1332" s="6">
        <f ca="1">IF(LEN(C1318)&gt;0,   IF(ROW(E1332)-ROW(C1318)-1&lt;=$L$1/2,INDIRECT(CONCATENATE("MatchOrdering!B",CHAR(96+C1318-52),($L$1 + 1) - (ROW(E1332)-ROW(C1318)-1) + 3)),""),"")</f>
        <v>3</v>
      </c>
      <c r="F1332" s="60">
        <f t="shared" ca="1" si="225"/>
        <v>5</v>
      </c>
      <c r="G1332" s="61">
        <f t="shared" ca="1" si="224"/>
        <v>5</v>
      </c>
      <c r="H1332" s="49" t="str">
        <f t="shared" ca="1" si="226"/>
        <v>*TIE*</v>
      </c>
    </row>
    <row r="1333" spans="2:8" x14ac:dyDescent="0.25">
      <c r="B1333" s="49" t="str">
        <f ca="1">IF(LEN(C1318)&gt;0,   IF(ROW(B1333)-ROW(C1318)-1&lt;=$L$1/2,INDIRECT(CONCATENATE("Teams!F",CELL("contents",INDEX(MatchOrdering!$A$4:$CD$33,ROW(B1333)-ROW(C1318)-1,MATCH(C1318,MatchOrdering!$A$3:$CD$3,0))))),""),"")</f>
        <v>PHI</v>
      </c>
      <c r="C1333" s="53" t="str">
        <f ca="1">IF(LEN(C1318)&gt;0,   IF(LEN(B1333) &gt;0,CONCATENATE(B1333," vs ",D1333),""),"")</f>
        <v>PHI vs CGY</v>
      </c>
      <c r="D1333" s="49" t="str">
        <f ca="1">IF(LEN(C1318)&gt;0,   IF(ROW(D1333)-ROW(C1318)-1&lt;=$L$1/2,INDIRECT(CONCATENATE("Teams!F",E1333)),""),"")</f>
        <v>CGY</v>
      </c>
      <c r="E1333" s="6">
        <f ca="1">IF(LEN(C1318)&gt;0,   IF(ROW(E1333)-ROW(C1318)-1&lt;=$L$1/2,INDIRECT(CONCATENATE("MatchOrdering!B",CHAR(96+C1318-52),($L$1 + 1) - (ROW(E1333)-ROW(C1318)-1) + 3)),""),"")</f>
        <v>2</v>
      </c>
      <c r="F1333" s="60">
        <f t="shared" ca="1" si="225"/>
        <v>4</v>
      </c>
      <c r="G1333" s="61">
        <f t="shared" ca="1" si="224"/>
        <v>1</v>
      </c>
      <c r="H1333" s="49" t="str">
        <f t="shared" ca="1" si="226"/>
        <v>PHI</v>
      </c>
    </row>
    <row r="1334" spans="2:8" ht="15.75" thickBot="1" x14ac:dyDescent="0.3">
      <c r="B1334" s="49" t="str">
        <f ca="1">IF(LEN(C1318)&gt;0,   IF(ROW(B1334)-ROW(C1318)-1&lt;=$L$1/2,INDIRECT(CONCATENATE("Teams!F",CELL("contents",INDEX(MatchOrdering!$A$4:$CD$33,ROW(B1334)-ROW(C1318)-1,MATCH(C1318,MatchOrdering!$A$3:$CD$3,0))))),""),"")</f>
        <v>PIT</v>
      </c>
      <c r="C1334" s="53" t="str">
        <f ca="1">IF(LEN(C1318)&gt;0,   IF(LEN(B1334) &gt;0,CONCATENATE(B1334," vs ",D1334),""),"")</f>
        <v>PIT vs WAS</v>
      </c>
      <c r="D1334" s="49" t="str">
        <f ca="1">IF(LEN(C1318)&gt;0,   IF(ROW(D1334)-ROW(C1318)-1&lt;=$L$1/2,INDIRECT(CONCATENATE("Teams!F",E1334)),""),"")</f>
        <v>WAS</v>
      </c>
      <c r="E1334" s="6">
        <f ca="1">IF(LEN(C1318)&gt;0,   IF(ROW(E1334)-ROW(C1318)-1&lt;=$L$1/2,INDIRECT(CONCATENATE("MatchOrdering!B",CHAR(96+C1318-52),($L$1 + 1) - (ROW(E1334)-ROW(C1318)-1) + 3)),""),"")</f>
        <v>30</v>
      </c>
      <c r="F1334" s="62">
        <f t="shared" ca="1" si="225"/>
        <v>0</v>
      </c>
      <c r="G1334" s="63">
        <f t="shared" ca="1" si="224"/>
        <v>4</v>
      </c>
      <c r="H1334" s="49" t="str">
        <f t="shared" ca="1" si="226"/>
        <v>WAS</v>
      </c>
    </row>
    <row r="1336" spans="2:8" ht="18.75" x14ac:dyDescent="0.3">
      <c r="C1336" s="51">
        <f>IF(LEN(C1318)&lt;1,"",IF(C1318+1 &lt; $L$2,C1318+1,""))</f>
        <v>75</v>
      </c>
      <c r="D1336" s="50"/>
      <c r="E1336" s="50"/>
      <c r="F1336" s="65" t="str">
        <f>IF(LEN(C1336)&gt;0,"Scores","")</f>
        <v>Scores</v>
      </c>
      <c r="G1336" s="65"/>
      <c r="H1336" s="6"/>
    </row>
    <row r="1337" spans="2:8" ht="16.5" thickBot="1" x14ac:dyDescent="0.3">
      <c r="B1337" s="48" t="str">
        <f>IF(LEN(C1336)&gt;0,"-","")</f>
        <v>-</v>
      </c>
      <c r="C1337" s="52" t="str">
        <f>IF(LEN(C1336)&gt;0,"Away          -          Home","")</f>
        <v>Away          -          Home</v>
      </c>
      <c r="D1337" s="48" t="str">
        <f>IF(LEN(C1336)&gt;0,"-","")</f>
        <v>-</v>
      </c>
      <c r="E1337" s="6" t="str">
        <f>IF(LEN(C1336)&gt;0,"-","")</f>
        <v>-</v>
      </c>
      <c r="F1337" s="48" t="str">
        <f>IF(LEN(F1336)&gt;0,"H","")</f>
        <v>H</v>
      </c>
      <c r="G1337" s="48" t="str">
        <f>IF(LEN(F1336)&gt;0,"A","")</f>
        <v>A</v>
      </c>
      <c r="H1337" s="49" t="s">
        <v>267</v>
      </c>
    </row>
    <row r="1338" spans="2:8" x14ac:dyDescent="0.25">
      <c r="B1338" s="49" t="str">
        <f ca="1">IF(LEN(C1336)&gt;0,   IF(ROW(B1338)-ROW(C1336)-1&lt;=$L$1/2,INDIRECT(CONCATENATE("Teams!F",CELL("contents",INDEX(MatchOrdering!$A$4:$CD$33,ROW(B1338)-ROW(C1336)-1,MATCH(C1336,MatchOrdering!$A$3:$CD$3,0))))),""),"")</f>
        <v>ANA</v>
      </c>
      <c r="C1338" s="53" t="str">
        <f ca="1">IF(LEN(C1336)&gt;0,   IF(LEN(B1338) &gt;0,CONCATENATE(B1338," vs ",D1338),""),"")</f>
        <v>ANA vs WIN</v>
      </c>
      <c r="D1338" s="49" t="str">
        <f ca="1">IF(LEN(C1336)&gt;0,   IF(ROW(D1338)-ROW(C1336)-1&lt;=$L$1/2,INDIRECT(CONCATENATE("Teams!F",E1338)),""),"")</f>
        <v>WIN</v>
      </c>
      <c r="E1338" s="6">
        <f ca="1">IF(LEN(C1336)&gt;0,   IF(ROW(E1338)-ROW(C1336)-1&lt;=$L$1/2,INDIRECT(CONCATENATE("MatchOrdering!B",CHAR(96+C1336-52),($L$1 + 1) - (ROW(E1338)-ROW(C1336)-1) + 3)),""),"")</f>
        <v>14</v>
      </c>
      <c r="F1338" s="58">
        <f ca="1">ROUNDDOWN(RANDBETWEEN(0,6),0)</f>
        <v>6</v>
      </c>
      <c r="G1338" s="59">
        <f t="shared" ref="G1338:G1352" ca="1" si="227">ROUNDDOWN(RANDBETWEEN(0,6),0)</f>
        <v>0</v>
      </c>
      <c r="H1338" s="49" t="str">
        <f ca="1">IF(OR(B1338 = "BYESLOT",D1338 = "BYESLOT"),"BYE", IF(AND(LEN(F1338)&gt;0,LEN(G1338)&gt;0),IF(F1338=G1338,"*TIE*",IF(F1338&gt;G1338,B1338,D1338)),""))</f>
        <v>ANA</v>
      </c>
    </row>
    <row r="1339" spans="2:8" x14ac:dyDescent="0.25">
      <c r="B1339" s="49" t="str">
        <f ca="1">IF(LEN(C1336)&gt;0,   IF(ROW(B1339)-ROW(C1336)-1&lt;=$L$1/2,INDIRECT(CONCATENATE("Teams!F",CELL("contents",INDEX(MatchOrdering!$A$4:$CD$33,ROW(B1339)-ROW(C1336)-1,MATCH(C1336,MatchOrdering!$A$3:$CD$3,0))))),""),"")</f>
        <v>BOS</v>
      </c>
      <c r="C1339" s="53" t="str">
        <f ca="1">IF(LEN(C1336)&gt;0,   IF(LEN(B1339) &gt;0,CONCATENATE(B1339," vs ",D1339),""),"")</f>
        <v>BOS vs STL</v>
      </c>
      <c r="D1339" s="49" t="str">
        <f ca="1">IF(LEN(C1336)&gt;0,   IF(ROW(D1339)-ROW(C1336)-1&lt;=$L$1/2,INDIRECT(CONCATENATE("Teams!F",E1339)),""),"")</f>
        <v>STL</v>
      </c>
      <c r="E1339" s="6">
        <f ca="1">IF(LEN(C1336)&gt;0,   IF(ROW(E1339)-ROW(C1336)-1&lt;=$L$1/2,INDIRECT(CONCATENATE("MatchOrdering!B",CHAR(96+C1336-52),($L$1 + 1) - (ROW(E1339)-ROW(C1336)-1) + 3)),""),"")</f>
        <v>13</v>
      </c>
      <c r="F1339" s="60">
        <f t="shared" ref="F1339:F1352" ca="1" si="228">ROUNDDOWN(RANDBETWEEN(0,6),0)</f>
        <v>4</v>
      </c>
      <c r="G1339" s="61">
        <f t="shared" ca="1" si="227"/>
        <v>4</v>
      </c>
      <c r="H1339" s="49" t="str">
        <f t="shared" ref="H1339:H1352" ca="1" si="229">IF(OR(B1339 = "BYESLOT",D1339 = "BYESLOT"),"BYE", IF(AND(LEN(F1339)&gt;0,LEN(G1339)&gt;0),IF(F1339=G1339,"*TIE*",IF(F1339&gt;G1339,B1339,D1339)),""))</f>
        <v>*TIE*</v>
      </c>
    </row>
    <row r="1340" spans="2:8" x14ac:dyDescent="0.25">
      <c r="B1340" s="49" t="str">
        <f ca="1">IF(LEN(C1336)&gt;0,   IF(ROW(B1340)-ROW(C1336)-1&lt;=$L$1/2,INDIRECT(CONCATENATE("Teams!F",CELL("contents",INDEX(MatchOrdering!$A$4:$CD$33,ROW(B1340)-ROW(C1336)-1,MATCH(C1336,MatchOrdering!$A$3:$CD$3,0))))),""),"")</f>
        <v>BUF</v>
      </c>
      <c r="C1340" s="53" t="str">
        <f ca="1">IF(LEN(C1336)&gt;0,   IF(LEN(B1340) &gt;0,CONCATENATE(B1340," vs ",D1340),""),"")</f>
        <v>BUF vs NAS</v>
      </c>
      <c r="D1340" s="49" t="str">
        <f ca="1">IF(LEN(C1336)&gt;0,   IF(ROW(D1340)-ROW(C1336)-1&lt;=$L$1/2,INDIRECT(CONCATENATE("Teams!F",E1340)),""),"")</f>
        <v>NAS</v>
      </c>
      <c r="E1340" s="6">
        <f ca="1">IF(LEN(C1336)&gt;0,   IF(ROW(E1340)-ROW(C1336)-1&lt;=$L$1/2,INDIRECT(CONCATENATE("MatchOrdering!B",CHAR(96+C1336-52),($L$1 + 1) - (ROW(E1340)-ROW(C1336)-1) + 3)),""),"")</f>
        <v>12</v>
      </c>
      <c r="F1340" s="60">
        <f t="shared" ca="1" si="228"/>
        <v>3</v>
      </c>
      <c r="G1340" s="61">
        <f t="shared" ca="1" si="227"/>
        <v>5</v>
      </c>
      <c r="H1340" s="49" t="str">
        <f t="shared" ca="1" si="229"/>
        <v>NAS</v>
      </c>
    </row>
    <row r="1341" spans="2:8" x14ac:dyDescent="0.25">
      <c r="B1341" s="49" t="str">
        <f ca="1">IF(LEN(C1336)&gt;0,   IF(ROW(B1341)-ROW(C1336)-1&lt;=$L$1/2,INDIRECT(CONCATENATE("Teams!F",CELL("contents",INDEX(MatchOrdering!$A$4:$CD$33,ROW(B1341)-ROW(C1336)-1,MATCH(C1336,MatchOrdering!$A$3:$CD$3,0))))),""),"")</f>
        <v>DET</v>
      </c>
      <c r="C1341" s="53" t="str">
        <f ca="1">IF(LEN(C1336)&gt;0,   IF(LEN(B1341) &gt;0,CONCATENATE(B1341," vs ",D1341),""),"")</f>
        <v>DET vs MIN</v>
      </c>
      <c r="D1341" s="49" t="str">
        <f ca="1">IF(LEN(C1336)&gt;0,   IF(ROW(D1341)-ROW(C1336)-1&lt;=$L$1/2,INDIRECT(CONCATENATE("Teams!F",E1341)),""),"")</f>
        <v>MIN</v>
      </c>
      <c r="E1341" s="6">
        <f ca="1">IF(LEN(C1336)&gt;0,   IF(ROW(E1341)-ROW(C1336)-1&lt;=$L$1/2,INDIRECT(CONCATENATE("MatchOrdering!B",CHAR(96+C1336-52),($L$1 + 1) - (ROW(E1341)-ROW(C1336)-1) + 3)),""),"")</f>
        <v>11</v>
      </c>
      <c r="F1341" s="60">
        <f t="shared" ca="1" si="228"/>
        <v>6</v>
      </c>
      <c r="G1341" s="61">
        <f t="shared" ca="1" si="227"/>
        <v>5</v>
      </c>
      <c r="H1341" s="49" t="str">
        <f t="shared" ca="1" si="229"/>
        <v>DET</v>
      </c>
    </row>
    <row r="1342" spans="2:8" x14ac:dyDescent="0.25">
      <c r="B1342" s="49" t="str">
        <f ca="1">IF(LEN(C1336)&gt;0,   IF(ROW(B1342)-ROW(C1336)-1&lt;=$L$1/2,INDIRECT(CONCATENATE("Teams!F",CELL("contents",INDEX(MatchOrdering!$A$4:$CD$33,ROW(B1342)-ROW(C1336)-1,MATCH(C1336,MatchOrdering!$A$3:$CD$3,0))))),""),"")</f>
        <v>FLA</v>
      </c>
      <c r="C1342" s="53" t="str">
        <f ca="1">IF(LEN(C1336)&gt;0,   IF(LEN(B1342) &gt;0,CONCATENATE(B1342," vs ",D1342),""),"")</f>
        <v>FLA vs DAL</v>
      </c>
      <c r="D1342" s="49" t="str">
        <f ca="1">IF(LEN(C1336)&gt;0,   IF(ROW(D1342)-ROW(C1336)-1&lt;=$L$1/2,INDIRECT(CONCATENATE("Teams!F",E1342)),""),"")</f>
        <v>DAL</v>
      </c>
      <c r="E1342" s="6">
        <f ca="1">IF(LEN(C1336)&gt;0,   IF(ROW(E1342)-ROW(C1336)-1&lt;=$L$1/2,INDIRECT(CONCATENATE("MatchOrdering!B",CHAR(96+C1336-52),($L$1 + 1) - (ROW(E1342)-ROW(C1336)-1) + 3)),""),"")</f>
        <v>10</v>
      </c>
      <c r="F1342" s="60">
        <f t="shared" ca="1" si="228"/>
        <v>2</v>
      </c>
      <c r="G1342" s="61">
        <f t="shared" ca="1" si="227"/>
        <v>1</v>
      </c>
      <c r="H1342" s="49" t="str">
        <f t="shared" ca="1" si="229"/>
        <v>FLA</v>
      </c>
    </row>
    <row r="1343" spans="2:8" x14ac:dyDescent="0.25">
      <c r="B1343" s="49" t="str">
        <f ca="1">IF(LEN(C1336)&gt;0,   IF(ROW(B1343)-ROW(C1336)-1&lt;=$L$1/2,INDIRECT(CONCATENATE("Teams!F",CELL("contents",INDEX(MatchOrdering!$A$4:$CD$33,ROW(B1343)-ROW(C1336)-1,MATCH(C1336,MatchOrdering!$A$3:$CD$3,0))))),""),"")</f>
        <v>MON</v>
      </c>
      <c r="C1343" s="53" t="str">
        <f ca="1">IF(LEN(C1336)&gt;0,   IF(LEN(B1343) &gt;0,CONCATENATE(B1343," vs ",D1343),""),"")</f>
        <v>MON vs COL</v>
      </c>
      <c r="D1343" s="49" t="str">
        <f ca="1">IF(LEN(C1336)&gt;0,   IF(ROW(D1343)-ROW(C1336)-1&lt;=$L$1/2,INDIRECT(CONCATENATE("Teams!F",E1343)),""),"")</f>
        <v>COL</v>
      </c>
      <c r="E1343" s="6">
        <f ca="1">IF(LEN(C1336)&gt;0,   IF(ROW(E1343)-ROW(C1336)-1&lt;=$L$1/2,INDIRECT(CONCATENATE("MatchOrdering!B",CHAR(96+C1336-52),($L$1 + 1) - (ROW(E1343)-ROW(C1336)-1) + 3)),""),"")</f>
        <v>9</v>
      </c>
      <c r="F1343" s="60">
        <f t="shared" ca="1" si="228"/>
        <v>4</v>
      </c>
      <c r="G1343" s="61">
        <f t="shared" ca="1" si="227"/>
        <v>6</v>
      </c>
      <c r="H1343" s="49" t="str">
        <f t="shared" ca="1" si="229"/>
        <v>COL</v>
      </c>
    </row>
    <row r="1344" spans="2:8" x14ac:dyDescent="0.25">
      <c r="B1344" s="49" t="str">
        <f ca="1">IF(LEN(C1336)&gt;0,   IF(ROW(B1344)-ROW(C1336)-1&lt;=$L$1/2,INDIRECT(CONCATENATE("Teams!F",CELL("contents",INDEX(MatchOrdering!$A$4:$CD$33,ROW(B1344)-ROW(C1336)-1,MATCH(C1336,MatchOrdering!$A$3:$CD$3,0))))),""),"")</f>
        <v>OTT</v>
      </c>
      <c r="C1344" s="53" t="str">
        <f ca="1">IF(LEN(C1336)&gt;0,   IF(LEN(B1344) &gt;0,CONCATENATE(B1344," vs ",D1344),""),"")</f>
        <v>OTT vs CHI</v>
      </c>
      <c r="D1344" s="49" t="str">
        <f ca="1">IF(LEN(C1336)&gt;0,   IF(ROW(D1344)-ROW(C1336)-1&lt;=$L$1/2,INDIRECT(CONCATENATE("Teams!F",E1344)),""),"")</f>
        <v>CHI</v>
      </c>
      <c r="E1344" s="6">
        <f ca="1">IF(LEN(C1336)&gt;0,   IF(ROW(E1344)-ROW(C1336)-1&lt;=$L$1/2,INDIRECT(CONCATENATE("MatchOrdering!B",CHAR(96+C1336-52),($L$1 + 1) - (ROW(E1344)-ROW(C1336)-1) + 3)),""),"")</f>
        <v>8</v>
      </c>
      <c r="F1344" s="60">
        <f t="shared" ca="1" si="228"/>
        <v>4</v>
      </c>
      <c r="G1344" s="61">
        <f t="shared" ca="1" si="227"/>
        <v>5</v>
      </c>
      <c r="H1344" s="49" t="str">
        <f t="shared" ca="1" si="229"/>
        <v>CHI</v>
      </c>
    </row>
    <row r="1345" spans="2:8" x14ac:dyDescent="0.25">
      <c r="B1345" s="49" t="str">
        <f ca="1">IF(LEN(C1336)&gt;0,   IF(ROW(B1345)-ROW(C1336)-1&lt;=$L$1/2,INDIRECT(CONCATENATE("Teams!F",CELL("contents",INDEX(MatchOrdering!$A$4:$CD$33,ROW(B1345)-ROW(C1336)-1,MATCH(C1336,MatchOrdering!$A$3:$CD$3,0))))),""),"")</f>
        <v>TB</v>
      </c>
      <c r="C1345" s="53" t="str">
        <f ca="1">IF(LEN(C1336)&gt;0,   IF(LEN(B1345) &gt;0,CONCATENATE(B1345," vs ",D1345),""),"")</f>
        <v>TB vs VAN</v>
      </c>
      <c r="D1345" s="49" t="str">
        <f ca="1">IF(LEN(C1336)&gt;0,   IF(ROW(D1345)-ROW(C1336)-1&lt;=$L$1/2,INDIRECT(CONCATENATE("Teams!F",E1345)),""),"")</f>
        <v>VAN</v>
      </c>
      <c r="E1345" s="6">
        <f ca="1">IF(LEN(C1336)&gt;0,   IF(ROW(E1345)-ROW(C1336)-1&lt;=$L$1/2,INDIRECT(CONCATENATE("MatchOrdering!B",CHAR(96+C1336-52),($L$1 + 1) - (ROW(E1345)-ROW(C1336)-1) + 3)),""),"")</f>
        <v>7</v>
      </c>
      <c r="F1345" s="60">
        <f t="shared" ca="1" si="228"/>
        <v>1</v>
      </c>
      <c r="G1345" s="61">
        <f t="shared" ca="1" si="227"/>
        <v>2</v>
      </c>
      <c r="H1345" s="49" t="str">
        <f t="shared" ca="1" si="229"/>
        <v>VAN</v>
      </c>
    </row>
    <row r="1346" spans="2:8" x14ac:dyDescent="0.25">
      <c r="B1346" s="49" t="str">
        <f ca="1">IF(LEN(C1336)&gt;0,   IF(ROW(B1346)-ROW(C1336)-1&lt;=$L$1/2,INDIRECT(CONCATENATE("Teams!F",CELL("contents",INDEX(MatchOrdering!$A$4:$CD$33,ROW(B1346)-ROW(C1336)-1,MATCH(C1336,MatchOrdering!$A$3:$CD$3,0))))),""),"")</f>
        <v>TOR</v>
      </c>
      <c r="C1346" s="53" t="str">
        <f ca="1">IF(LEN(C1336)&gt;0,   IF(LEN(B1346) &gt;0,CONCATENATE(B1346," vs ",D1346),""),"")</f>
        <v>TOR vs SJS</v>
      </c>
      <c r="D1346" s="49" t="str">
        <f ca="1">IF(LEN(C1336)&gt;0,   IF(ROW(D1346)-ROW(C1336)-1&lt;=$L$1/2,INDIRECT(CONCATENATE("Teams!F",E1346)),""),"")</f>
        <v>SJS</v>
      </c>
      <c r="E1346" s="6">
        <f ca="1">IF(LEN(C1336)&gt;0,   IF(ROW(E1346)-ROW(C1336)-1&lt;=$L$1/2,INDIRECT(CONCATENATE("MatchOrdering!B",CHAR(96+C1336-52),($L$1 + 1) - (ROW(E1346)-ROW(C1336)-1) + 3)),""),"")</f>
        <v>6</v>
      </c>
      <c r="F1346" s="60">
        <f t="shared" ca="1" si="228"/>
        <v>2</v>
      </c>
      <c r="G1346" s="61">
        <f t="shared" ca="1" si="227"/>
        <v>1</v>
      </c>
      <c r="H1346" s="49" t="str">
        <f t="shared" ca="1" si="229"/>
        <v>TOR</v>
      </c>
    </row>
    <row r="1347" spans="2:8" x14ac:dyDescent="0.25">
      <c r="B1347" s="49" t="str">
        <f ca="1">IF(LEN(C1336)&gt;0,   IF(ROW(B1347)-ROW(C1336)-1&lt;=$L$1/2,INDIRECT(CONCATENATE("Teams!F",CELL("contents",INDEX(MatchOrdering!$A$4:$CD$33,ROW(B1347)-ROW(C1336)-1,MATCH(C1336,MatchOrdering!$A$3:$CD$3,0))))),""),"")</f>
        <v>CAR</v>
      </c>
      <c r="C1347" s="53" t="str">
        <f ca="1">IF(LEN(C1336)&gt;0,   IF(LEN(B1347) &gt;0,CONCATENATE(B1347," vs ",D1347),""),"")</f>
        <v>CAR vs ARI</v>
      </c>
      <c r="D1347" s="49" t="str">
        <f ca="1">IF(LEN(C1336)&gt;0,   IF(ROW(D1347)-ROW(C1336)-1&lt;=$L$1/2,INDIRECT(CONCATENATE("Teams!F",E1347)),""),"")</f>
        <v>ARI</v>
      </c>
      <c r="E1347" s="6">
        <f ca="1">IF(LEN(C1336)&gt;0,   IF(ROW(E1347)-ROW(C1336)-1&lt;=$L$1/2,INDIRECT(CONCATENATE("MatchOrdering!B",CHAR(96+C1336-52),($L$1 + 1) - (ROW(E1347)-ROW(C1336)-1) + 3)),""),"")</f>
        <v>5</v>
      </c>
      <c r="F1347" s="60">
        <f t="shared" ca="1" si="228"/>
        <v>0</v>
      </c>
      <c r="G1347" s="61">
        <f t="shared" ca="1" si="227"/>
        <v>1</v>
      </c>
      <c r="H1347" s="49" t="str">
        <f t="shared" ca="1" si="229"/>
        <v>ARI</v>
      </c>
    </row>
    <row r="1348" spans="2:8" x14ac:dyDescent="0.25">
      <c r="B1348" s="49" t="str">
        <f ca="1">IF(LEN(C1336)&gt;0,   IF(ROW(B1348)-ROW(C1336)-1&lt;=$L$1/2,INDIRECT(CONCATENATE("Teams!F",CELL("contents",INDEX(MatchOrdering!$A$4:$CD$33,ROW(B1348)-ROW(C1336)-1,MATCH(C1336,MatchOrdering!$A$3:$CD$3,0))))),""),"")</f>
        <v>CBJ</v>
      </c>
      <c r="C1348" s="53" t="str">
        <f ca="1">IF(LEN(C1336)&gt;0,   IF(LEN(B1348) &gt;0,CONCATENATE(B1348," vs ",D1348),""),"")</f>
        <v>CBJ vs LAK</v>
      </c>
      <c r="D1348" s="49" t="str">
        <f ca="1">IF(LEN(C1336)&gt;0,   IF(ROW(D1348)-ROW(C1336)-1&lt;=$L$1/2,INDIRECT(CONCATENATE("Teams!F",E1348)),""),"")</f>
        <v>LAK</v>
      </c>
      <c r="E1348" s="6">
        <f ca="1">IF(LEN(C1336)&gt;0,   IF(ROW(E1348)-ROW(C1336)-1&lt;=$L$1/2,INDIRECT(CONCATENATE("MatchOrdering!B",CHAR(96+C1336-52),($L$1 + 1) - (ROW(E1348)-ROW(C1336)-1) + 3)),""),"")</f>
        <v>4</v>
      </c>
      <c r="F1348" s="60">
        <f t="shared" ca="1" si="228"/>
        <v>4</v>
      </c>
      <c r="G1348" s="61">
        <f t="shared" ca="1" si="227"/>
        <v>1</v>
      </c>
      <c r="H1348" s="49" t="str">
        <f t="shared" ca="1" si="229"/>
        <v>CBJ</v>
      </c>
    </row>
    <row r="1349" spans="2:8" x14ac:dyDescent="0.25">
      <c r="B1349" s="49" t="str">
        <f ca="1">IF(LEN(C1336)&gt;0,   IF(ROW(B1349)-ROW(C1336)-1&lt;=$L$1/2,INDIRECT(CONCATENATE("Teams!F",CELL("contents",INDEX(MatchOrdering!$A$4:$CD$33,ROW(B1349)-ROW(C1336)-1,MATCH(C1336,MatchOrdering!$A$3:$CD$3,0))))),""),"")</f>
        <v>NJD</v>
      </c>
      <c r="C1349" s="53" t="str">
        <f ca="1">IF(LEN(C1336)&gt;0,   IF(LEN(B1349) &gt;0,CONCATENATE(B1349," vs ",D1349),""),"")</f>
        <v>NJD vs EDM</v>
      </c>
      <c r="D1349" s="49" t="str">
        <f ca="1">IF(LEN(C1336)&gt;0,   IF(ROW(D1349)-ROW(C1336)-1&lt;=$L$1/2,INDIRECT(CONCATENATE("Teams!F",E1349)),""),"")</f>
        <v>EDM</v>
      </c>
      <c r="E1349" s="6">
        <f ca="1">IF(LEN(C1336)&gt;0,   IF(ROW(E1349)-ROW(C1336)-1&lt;=$L$1/2,INDIRECT(CONCATENATE("MatchOrdering!B",CHAR(96+C1336-52),($L$1 + 1) - (ROW(E1349)-ROW(C1336)-1) + 3)),""),"")</f>
        <v>3</v>
      </c>
      <c r="F1349" s="60">
        <f t="shared" ca="1" si="228"/>
        <v>6</v>
      </c>
      <c r="G1349" s="61">
        <f t="shared" ca="1" si="227"/>
        <v>4</v>
      </c>
      <c r="H1349" s="49" t="str">
        <f t="shared" ca="1" si="229"/>
        <v>NJD</v>
      </c>
    </row>
    <row r="1350" spans="2:8" x14ac:dyDescent="0.25">
      <c r="B1350" s="49" t="str">
        <f ca="1">IF(LEN(C1336)&gt;0,   IF(ROW(B1350)-ROW(C1336)-1&lt;=$L$1/2,INDIRECT(CONCATENATE("Teams!F",CELL("contents",INDEX(MatchOrdering!$A$4:$CD$33,ROW(B1350)-ROW(C1336)-1,MATCH(C1336,MatchOrdering!$A$3:$CD$3,0))))),""),"")</f>
        <v>NYI</v>
      </c>
      <c r="C1350" s="53" t="str">
        <f ca="1">IF(LEN(C1336)&gt;0,   IF(LEN(B1350) &gt;0,CONCATENATE(B1350," vs ",D1350),""),"")</f>
        <v>NYI vs CGY</v>
      </c>
      <c r="D1350" s="49" t="str">
        <f ca="1">IF(LEN(C1336)&gt;0,   IF(ROW(D1350)-ROW(C1336)-1&lt;=$L$1/2,INDIRECT(CONCATENATE("Teams!F",E1350)),""),"")</f>
        <v>CGY</v>
      </c>
      <c r="E1350" s="6">
        <f ca="1">IF(LEN(C1336)&gt;0,   IF(ROW(E1350)-ROW(C1336)-1&lt;=$L$1/2,INDIRECT(CONCATENATE("MatchOrdering!B",CHAR(96+C1336-52),($L$1 + 1) - (ROW(E1350)-ROW(C1336)-1) + 3)),""),"")</f>
        <v>2</v>
      </c>
      <c r="F1350" s="60">
        <f t="shared" ca="1" si="228"/>
        <v>6</v>
      </c>
      <c r="G1350" s="61">
        <f t="shared" ca="1" si="227"/>
        <v>4</v>
      </c>
      <c r="H1350" s="49" t="str">
        <f t="shared" ca="1" si="229"/>
        <v>NYI</v>
      </c>
    </row>
    <row r="1351" spans="2:8" x14ac:dyDescent="0.25">
      <c r="B1351" s="49" t="str">
        <f ca="1">IF(LEN(C1336)&gt;0,   IF(ROW(B1351)-ROW(C1336)-1&lt;=$L$1/2,INDIRECT(CONCATENATE("Teams!F",CELL("contents",INDEX(MatchOrdering!$A$4:$CD$33,ROW(B1351)-ROW(C1336)-1,MATCH(C1336,MatchOrdering!$A$3:$CD$3,0))))),""),"")</f>
        <v>NYR</v>
      </c>
      <c r="C1351" s="53" t="str">
        <f ca="1">IF(LEN(C1336)&gt;0,   IF(LEN(B1351) &gt;0,CONCATENATE(B1351," vs ",D1351),""),"")</f>
        <v>NYR vs WAS</v>
      </c>
      <c r="D1351" s="49" t="str">
        <f ca="1">IF(LEN(C1336)&gt;0,   IF(ROW(D1351)-ROW(C1336)-1&lt;=$L$1/2,INDIRECT(CONCATENATE("Teams!F",E1351)),""),"")</f>
        <v>WAS</v>
      </c>
      <c r="E1351" s="6">
        <f ca="1">IF(LEN(C1336)&gt;0,   IF(ROW(E1351)-ROW(C1336)-1&lt;=$L$1/2,INDIRECT(CONCATENATE("MatchOrdering!B",CHAR(96+C1336-52),($L$1 + 1) - (ROW(E1351)-ROW(C1336)-1) + 3)),""),"")</f>
        <v>30</v>
      </c>
      <c r="F1351" s="60">
        <f t="shared" ca="1" si="228"/>
        <v>0</v>
      </c>
      <c r="G1351" s="61">
        <f t="shared" ca="1" si="227"/>
        <v>3</v>
      </c>
      <c r="H1351" s="49" t="str">
        <f t="shared" ca="1" si="229"/>
        <v>WAS</v>
      </c>
    </row>
    <row r="1352" spans="2:8" ht="15.75" thickBot="1" x14ac:dyDescent="0.3">
      <c r="B1352" s="49" t="str">
        <f ca="1">IF(LEN(C1336)&gt;0,   IF(ROW(B1352)-ROW(C1336)-1&lt;=$L$1/2,INDIRECT(CONCATENATE("Teams!F",CELL("contents",INDEX(MatchOrdering!$A$4:$CD$33,ROW(B1352)-ROW(C1336)-1,MATCH(C1336,MatchOrdering!$A$3:$CD$3,0))))),""),"")</f>
        <v>PHI</v>
      </c>
      <c r="C1352" s="53" t="str">
        <f ca="1">IF(LEN(C1336)&gt;0,   IF(LEN(B1352) &gt;0,CONCATENATE(B1352," vs ",D1352),""),"")</f>
        <v>PHI vs PIT</v>
      </c>
      <c r="D1352" s="49" t="str">
        <f ca="1">IF(LEN(C1336)&gt;0,   IF(ROW(D1352)-ROW(C1336)-1&lt;=$L$1/2,INDIRECT(CONCATENATE("Teams!F",E1352)),""),"")</f>
        <v>PIT</v>
      </c>
      <c r="E1352" s="6">
        <f ca="1">IF(LEN(C1336)&gt;0,   IF(ROW(E1352)-ROW(C1336)-1&lt;=$L$1/2,INDIRECT(CONCATENATE("MatchOrdering!B",CHAR(96+C1336-52),($L$1 + 1) - (ROW(E1352)-ROW(C1336)-1) + 3)),""),"")</f>
        <v>29</v>
      </c>
      <c r="F1352" s="62">
        <f t="shared" ca="1" si="228"/>
        <v>0</v>
      </c>
      <c r="G1352" s="63">
        <f t="shared" ca="1" si="227"/>
        <v>4</v>
      </c>
      <c r="H1352" s="49" t="str">
        <f t="shared" ca="1" si="229"/>
        <v>PIT</v>
      </c>
    </row>
    <row r="1354" spans="2:8" ht="18.75" x14ac:dyDescent="0.3">
      <c r="C1354" s="51">
        <f>IF(LEN(C1336)&lt;1,"",IF(C1336+1 &lt; $L$2,C1336+1,""))</f>
        <v>76</v>
      </c>
      <c r="D1354" s="50"/>
      <c r="E1354" s="50"/>
      <c r="F1354" s="65" t="str">
        <f>IF(LEN(C1354)&gt;0,"Scores","")</f>
        <v>Scores</v>
      </c>
      <c r="G1354" s="65"/>
      <c r="H1354" s="6"/>
    </row>
    <row r="1355" spans="2:8" ht="16.5" thickBot="1" x14ac:dyDescent="0.3">
      <c r="B1355" s="48" t="str">
        <f>IF(LEN(C1354)&gt;0,"-","")</f>
        <v>-</v>
      </c>
      <c r="C1355" s="52" t="str">
        <f>IF(LEN(C1354)&gt;0,"Away          -          Home","")</f>
        <v>Away          -          Home</v>
      </c>
      <c r="D1355" s="48" t="str">
        <f>IF(LEN(C1354)&gt;0,"-","")</f>
        <v>-</v>
      </c>
      <c r="E1355" s="6" t="str">
        <f>IF(LEN(C1354)&gt;0,"-","")</f>
        <v>-</v>
      </c>
      <c r="F1355" s="48" t="str">
        <f>IF(LEN(F1354)&gt;0,"H","")</f>
        <v>H</v>
      </c>
      <c r="G1355" s="48" t="str">
        <f>IF(LEN(F1354)&gt;0,"A","")</f>
        <v>A</v>
      </c>
      <c r="H1355" s="49" t="s">
        <v>267</v>
      </c>
    </row>
    <row r="1356" spans="2:8" x14ac:dyDescent="0.25">
      <c r="B1356" s="49" t="str">
        <f ca="1">IF(LEN(C1354)&gt;0,   IF(ROW(B1356)-ROW(C1354)-1&lt;=$L$1/2,INDIRECT(CONCATENATE("Teams!F",CELL("contents",INDEX(MatchOrdering!$A$4:$CD$33,ROW(B1356)-ROW(C1354)-1,MATCH(C1354,MatchOrdering!$A$3:$CD$3,0))))),""),"")</f>
        <v>ANA</v>
      </c>
      <c r="C1356" s="53" t="str">
        <f ca="1">IF(LEN(C1354)&gt;0,   IF(LEN(B1356) &gt;0,CONCATENATE(B1356," vs ",D1356),""),"")</f>
        <v>ANA vs STL</v>
      </c>
      <c r="D1356" s="49" t="str">
        <f ca="1">IF(LEN(C1354)&gt;0,   IF(ROW(D1356)-ROW(C1354)-1&lt;=$L$1/2,INDIRECT(CONCATENATE("Teams!F",E1356)),""),"")</f>
        <v>STL</v>
      </c>
      <c r="E1356" s="6">
        <f ca="1">IF(LEN(C1354)&gt;0,   IF(ROW(E1356)-ROW(C1354)-1&lt;=$L$1/2,INDIRECT(CONCATENATE("MatchOrdering!B",CHAR(96+C1354-52),($L$1 + 1) - (ROW(E1356)-ROW(C1354)-1) + 3)),""),"")</f>
        <v>13</v>
      </c>
      <c r="F1356" s="58">
        <f ca="1">ROUNDDOWN(RANDBETWEEN(0,6),0)</f>
        <v>0</v>
      </c>
      <c r="G1356" s="59">
        <f t="shared" ref="G1356:G1370" ca="1" si="230">ROUNDDOWN(RANDBETWEEN(0,6),0)</f>
        <v>5</v>
      </c>
      <c r="H1356" s="49" t="str">
        <f ca="1">IF(OR(B1356 = "BYESLOT",D1356 = "BYESLOT"),"BYE", IF(AND(LEN(F1356)&gt;0,LEN(G1356)&gt;0),IF(F1356=G1356,"*TIE*",IF(F1356&gt;G1356,B1356,D1356)),""))</f>
        <v>STL</v>
      </c>
    </row>
    <row r="1357" spans="2:8" x14ac:dyDescent="0.25">
      <c r="B1357" s="49" t="str">
        <f ca="1">IF(LEN(C1354)&gt;0,   IF(ROW(B1357)-ROW(C1354)-1&lt;=$L$1/2,INDIRECT(CONCATENATE("Teams!F",CELL("contents",INDEX(MatchOrdering!$A$4:$CD$33,ROW(B1357)-ROW(C1354)-1,MATCH(C1354,MatchOrdering!$A$3:$CD$3,0))))),""),"")</f>
        <v>WIN</v>
      </c>
      <c r="C1357" s="53" t="str">
        <f ca="1">IF(LEN(C1354)&gt;0,   IF(LEN(B1357) &gt;0,CONCATENATE(B1357," vs ",D1357),""),"")</f>
        <v>WIN vs NAS</v>
      </c>
      <c r="D1357" s="49" t="str">
        <f ca="1">IF(LEN(C1354)&gt;0,   IF(ROW(D1357)-ROW(C1354)-1&lt;=$L$1/2,INDIRECT(CONCATENATE("Teams!F",E1357)),""),"")</f>
        <v>NAS</v>
      </c>
      <c r="E1357" s="6">
        <f ca="1">IF(LEN(C1354)&gt;0,   IF(ROW(E1357)-ROW(C1354)-1&lt;=$L$1/2,INDIRECT(CONCATENATE("MatchOrdering!B",CHAR(96+C1354-52),($L$1 + 1) - (ROW(E1357)-ROW(C1354)-1) + 3)),""),"")</f>
        <v>12</v>
      </c>
      <c r="F1357" s="60">
        <f t="shared" ref="F1357:F1370" ca="1" si="231">ROUNDDOWN(RANDBETWEEN(0,6),0)</f>
        <v>5</v>
      </c>
      <c r="G1357" s="61">
        <f t="shared" ca="1" si="230"/>
        <v>4</v>
      </c>
      <c r="H1357" s="49" t="str">
        <f t="shared" ref="H1357:H1370" ca="1" si="232">IF(OR(B1357 = "BYESLOT",D1357 = "BYESLOT"),"BYE", IF(AND(LEN(F1357)&gt;0,LEN(G1357)&gt;0),IF(F1357=G1357,"*TIE*",IF(F1357&gt;G1357,B1357,D1357)),""))</f>
        <v>WIN</v>
      </c>
    </row>
    <row r="1358" spans="2:8" x14ac:dyDescent="0.25">
      <c r="B1358" s="49" t="str">
        <f ca="1">IF(LEN(C1354)&gt;0,   IF(ROW(B1358)-ROW(C1354)-1&lt;=$L$1/2,INDIRECT(CONCATENATE("Teams!F",CELL("contents",INDEX(MatchOrdering!$A$4:$CD$33,ROW(B1358)-ROW(C1354)-1,MATCH(C1354,MatchOrdering!$A$3:$CD$3,0))))),""),"")</f>
        <v>BOS</v>
      </c>
      <c r="C1358" s="53" t="str">
        <f ca="1">IF(LEN(C1354)&gt;0,   IF(LEN(B1358) &gt;0,CONCATENATE(B1358," vs ",D1358),""),"")</f>
        <v>BOS vs MIN</v>
      </c>
      <c r="D1358" s="49" t="str">
        <f ca="1">IF(LEN(C1354)&gt;0,   IF(ROW(D1358)-ROW(C1354)-1&lt;=$L$1/2,INDIRECT(CONCATENATE("Teams!F",E1358)),""),"")</f>
        <v>MIN</v>
      </c>
      <c r="E1358" s="6">
        <f ca="1">IF(LEN(C1354)&gt;0,   IF(ROW(E1358)-ROW(C1354)-1&lt;=$L$1/2,INDIRECT(CONCATENATE("MatchOrdering!B",CHAR(96+C1354-52),($L$1 + 1) - (ROW(E1358)-ROW(C1354)-1) + 3)),""),"")</f>
        <v>11</v>
      </c>
      <c r="F1358" s="60">
        <f t="shared" ca="1" si="231"/>
        <v>3</v>
      </c>
      <c r="G1358" s="61">
        <f t="shared" ca="1" si="230"/>
        <v>1</v>
      </c>
      <c r="H1358" s="49" t="str">
        <f t="shared" ca="1" si="232"/>
        <v>BOS</v>
      </c>
    </row>
    <row r="1359" spans="2:8" x14ac:dyDescent="0.25">
      <c r="B1359" s="49" t="str">
        <f ca="1">IF(LEN(C1354)&gt;0,   IF(ROW(B1359)-ROW(C1354)-1&lt;=$L$1/2,INDIRECT(CONCATENATE("Teams!F",CELL("contents",INDEX(MatchOrdering!$A$4:$CD$33,ROW(B1359)-ROW(C1354)-1,MATCH(C1354,MatchOrdering!$A$3:$CD$3,0))))),""),"")</f>
        <v>BUF</v>
      </c>
      <c r="C1359" s="53" t="str">
        <f ca="1">IF(LEN(C1354)&gt;0,   IF(LEN(B1359) &gt;0,CONCATENATE(B1359," vs ",D1359),""),"")</f>
        <v>BUF vs DAL</v>
      </c>
      <c r="D1359" s="49" t="str">
        <f ca="1">IF(LEN(C1354)&gt;0,   IF(ROW(D1359)-ROW(C1354)-1&lt;=$L$1/2,INDIRECT(CONCATENATE("Teams!F",E1359)),""),"")</f>
        <v>DAL</v>
      </c>
      <c r="E1359" s="6">
        <f ca="1">IF(LEN(C1354)&gt;0,   IF(ROW(E1359)-ROW(C1354)-1&lt;=$L$1/2,INDIRECT(CONCATENATE("MatchOrdering!B",CHAR(96+C1354-52),($L$1 + 1) - (ROW(E1359)-ROW(C1354)-1) + 3)),""),"")</f>
        <v>10</v>
      </c>
      <c r="F1359" s="60">
        <f t="shared" ca="1" si="231"/>
        <v>4</v>
      </c>
      <c r="G1359" s="61">
        <f t="shared" ca="1" si="230"/>
        <v>6</v>
      </c>
      <c r="H1359" s="49" t="str">
        <f t="shared" ca="1" si="232"/>
        <v>DAL</v>
      </c>
    </row>
    <row r="1360" spans="2:8" x14ac:dyDescent="0.25">
      <c r="B1360" s="49" t="str">
        <f ca="1">IF(LEN(C1354)&gt;0,   IF(ROW(B1360)-ROW(C1354)-1&lt;=$L$1/2,INDIRECT(CONCATENATE("Teams!F",CELL("contents",INDEX(MatchOrdering!$A$4:$CD$33,ROW(B1360)-ROW(C1354)-1,MATCH(C1354,MatchOrdering!$A$3:$CD$3,0))))),""),"")</f>
        <v>DET</v>
      </c>
      <c r="C1360" s="53" t="str">
        <f ca="1">IF(LEN(C1354)&gt;0,   IF(LEN(B1360) &gt;0,CONCATENATE(B1360," vs ",D1360),""),"")</f>
        <v>DET vs COL</v>
      </c>
      <c r="D1360" s="49" t="str">
        <f ca="1">IF(LEN(C1354)&gt;0,   IF(ROW(D1360)-ROW(C1354)-1&lt;=$L$1/2,INDIRECT(CONCATENATE("Teams!F",E1360)),""),"")</f>
        <v>COL</v>
      </c>
      <c r="E1360" s="6">
        <f ca="1">IF(LEN(C1354)&gt;0,   IF(ROW(E1360)-ROW(C1354)-1&lt;=$L$1/2,INDIRECT(CONCATENATE("MatchOrdering!B",CHAR(96+C1354-52),($L$1 + 1) - (ROW(E1360)-ROW(C1354)-1) + 3)),""),"")</f>
        <v>9</v>
      </c>
      <c r="F1360" s="60">
        <f t="shared" ca="1" si="231"/>
        <v>3</v>
      </c>
      <c r="G1360" s="61">
        <f t="shared" ca="1" si="230"/>
        <v>1</v>
      </c>
      <c r="H1360" s="49" t="str">
        <f t="shared" ca="1" si="232"/>
        <v>DET</v>
      </c>
    </row>
    <row r="1361" spans="2:8" x14ac:dyDescent="0.25">
      <c r="B1361" s="49" t="str">
        <f ca="1">IF(LEN(C1354)&gt;0,   IF(ROW(B1361)-ROW(C1354)-1&lt;=$L$1/2,INDIRECT(CONCATENATE("Teams!F",CELL("contents",INDEX(MatchOrdering!$A$4:$CD$33,ROW(B1361)-ROW(C1354)-1,MATCH(C1354,MatchOrdering!$A$3:$CD$3,0))))),""),"")</f>
        <v>FLA</v>
      </c>
      <c r="C1361" s="53" t="str">
        <f ca="1">IF(LEN(C1354)&gt;0,   IF(LEN(B1361) &gt;0,CONCATENATE(B1361," vs ",D1361),""),"")</f>
        <v>FLA vs CHI</v>
      </c>
      <c r="D1361" s="49" t="str">
        <f ca="1">IF(LEN(C1354)&gt;0,   IF(ROW(D1361)-ROW(C1354)-1&lt;=$L$1/2,INDIRECT(CONCATENATE("Teams!F",E1361)),""),"")</f>
        <v>CHI</v>
      </c>
      <c r="E1361" s="6">
        <f ca="1">IF(LEN(C1354)&gt;0,   IF(ROW(E1361)-ROW(C1354)-1&lt;=$L$1/2,INDIRECT(CONCATENATE("MatchOrdering!B",CHAR(96+C1354-52),($L$1 + 1) - (ROW(E1361)-ROW(C1354)-1) + 3)),""),"")</f>
        <v>8</v>
      </c>
      <c r="F1361" s="60">
        <f t="shared" ca="1" si="231"/>
        <v>2</v>
      </c>
      <c r="G1361" s="61">
        <f t="shared" ca="1" si="230"/>
        <v>2</v>
      </c>
      <c r="H1361" s="49" t="str">
        <f t="shared" ca="1" si="232"/>
        <v>*TIE*</v>
      </c>
    </row>
    <row r="1362" spans="2:8" x14ac:dyDescent="0.25">
      <c r="B1362" s="49" t="str">
        <f ca="1">IF(LEN(C1354)&gt;0,   IF(ROW(B1362)-ROW(C1354)-1&lt;=$L$1/2,INDIRECT(CONCATENATE("Teams!F",CELL("contents",INDEX(MatchOrdering!$A$4:$CD$33,ROW(B1362)-ROW(C1354)-1,MATCH(C1354,MatchOrdering!$A$3:$CD$3,0))))),""),"")</f>
        <v>MON</v>
      </c>
      <c r="C1362" s="53" t="str">
        <f ca="1">IF(LEN(C1354)&gt;0,   IF(LEN(B1362) &gt;0,CONCATENATE(B1362," vs ",D1362),""),"")</f>
        <v>MON vs VAN</v>
      </c>
      <c r="D1362" s="49" t="str">
        <f ca="1">IF(LEN(C1354)&gt;0,   IF(ROW(D1362)-ROW(C1354)-1&lt;=$L$1/2,INDIRECT(CONCATENATE("Teams!F",E1362)),""),"")</f>
        <v>VAN</v>
      </c>
      <c r="E1362" s="6">
        <f ca="1">IF(LEN(C1354)&gt;0,   IF(ROW(E1362)-ROW(C1354)-1&lt;=$L$1/2,INDIRECT(CONCATENATE("MatchOrdering!B",CHAR(96+C1354-52),($L$1 + 1) - (ROW(E1362)-ROW(C1354)-1) + 3)),""),"")</f>
        <v>7</v>
      </c>
      <c r="F1362" s="60">
        <f t="shared" ca="1" si="231"/>
        <v>5</v>
      </c>
      <c r="G1362" s="61">
        <f t="shared" ca="1" si="230"/>
        <v>4</v>
      </c>
      <c r="H1362" s="49" t="str">
        <f t="shared" ca="1" si="232"/>
        <v>MON</v>
      </c>
    </row>
    <row r="1363" spans="2:8" x14ac:dyDescent="0.25">
      <c r="B1363" s="49" t="str">
        <f ca="1">IF(LEN(C1354)&gt;0,   IF(ROW(B1363)-ROW(C1354)-1&lt;=$L$1/2,INDIRECT(CONCATENATE("Teams!F",CELL("contents",INDEX(MatchOrdering!$A$4:$CD$33,ROW(B1363)-ROW(C1354)-1,MATCH(C1354,MatchOrdering!$A$3:$CD$3,0))))),""),"")</f>
        <v>OTT</v>
      </c>
      <c r="C1363" s="53" t="str">
        <f ca="1">IF(LEN(C1354)&gt;0,   IF(LEN(B1363) &gt;0,CONCATENATE(B1363," vs ",D1363),""),"")</f>
        <v>OTT vs SJS</v>
      </c>
      <c r="D1363" s="49" t="str">
        <f ca="1">IF(LEN(C1354)&gt;0,   IF(ROW(D1363)-ROW(C1354)-1&lt;=$L$1/2,INDIRECT(CONCATENATE("Teams!F",E1363)),""),"")</f>
        <v>SJS</v>
      </c>
      <c r="E1363" s="6">
        <f ca="1">IF(LEN(C1354)&gt;0,   IF(ROW(E1363)-ROW(C1354)-1&lt;=$L$1/2,INDIRECT(CONCATENATE("MatchOrdering!B",CHAR(96+C1354-52),($L$1 + 1) - (ROW(E1363)-ROW(C1354)-1) + 3)),""),"")</f>
        <v>6</v>
      </c>
      <c r="F1363" s="60">
        <f t="shared" ca="1" si="231"/>
        <v>2</v>
      </c>
      <c r="G1363" s="61">
        <f t="shared" ca="1" si="230"/>
        <v>5</v>
      </c>
      <c r="H1363" s="49" t="str">
        <f t="shared" ca="1" si="232"/>
        <v>SJS</v>
      </c>
    </row>
    <row r="1364" spans="2:8" x14ac:dyDescent="0.25">
      <c r="B1364" s="49" t="str">
        <f ca="1">IF(LEN(C1354)&gt;0,   IF(ROW(B1364)-ROW(C1354)-1&lt;=$L$1/2,INDIRECT(CONCATENATE("Teams!F",CELL("contents",INDEX(MatchOrdering!$A$4:$CD$33,ROW(B1364)-ROW(C1354)-1,MATCH(C1354,MatchOrdering!$A$3:$CD$3,0))))),""),"")</f>
        <v>TB</v>
      </c>
      <c r="C1364" s="53" t="str">
        <f ca="1">IF(LEN(C1354)&gt;0,   IF(LEN(B1364) &gt;0,CONCATENATE(B1364," vs ",D1364),""),"")</f>
        <v>TB vs ARI</v>
      </c>
      <c r="D1364" s="49" t="str">
        <f ca="1">IF(LEN(C1354)&gt;0,   IF(ROW(D1364)-ROW(C1354)-1&lt;=$L$1/2,INDIRECT(CONCATENATE("Teams!F",E1364)),""),"")</f>
        <v>ARI</v>
      </c>
      <c r="E1364" s="6">
        <f ca="1">IF(LEN(C1354)&gt;0,   IF(ROW(E1364)-ROW(C1354)-1&lt;=$L$1/2,INDIRECT(CONCATENATE("MatchOrdering!B",CHAR(96+C1354-52),($L$1 + 1) - (ROW(E1364)-ROW(C1354)-1) + 3)),""),"")</f>
        <v>5</v>
      </c>
      <c r="F1364" s="60">
        <f t="shared" ca="1" si="231"/>
        <v>2</v>
      </c>
      <c r="G1364" s="61">
        <f t="shared" ca="1" si="230"/>
        <v>5</v>
      </c>
      <c r="H1364" s="49" t="str">
        <f t="shared" ca="1" si="232"/>
        <v>ARI</v>
      </c>
    </row>
    <row r="1365" spans="2:8" x14ac:dyDescent="0.25">
      <c r="B1365" s="49" t="str">
        <f ca="1">IF(LEN(C1354)&gt;0,   IF(ROW(B1365)-ROW(C1354)-1&lt;=$L$1/2,INDIRECT(CONCATENATE("Teams!F",CELL("contents",INDEX(MatchOrdering!$A$4:$CD$33,ROW(B1365)-ROW(C1354)-1,MATCH(C1354,MatchOrdering!$A$3:$CD$3,0))))),""),"")</f>
        <v>TOR</v>
      </c>
      <c r="C1365" s="53" t="str">
        <f ca="1">IF(LEN(C1354)&gt;0,   IF(LEN(B1365) &gt;0,CONCATENATE(B1365," vs ",D1365),""),"")</f>
        <v>TOR vs LAK</v>
      </c>
      <c r="D1365" s="49" t="str">
        <f ca="1">IF(LEN(C1354)&gt;0,   IF(ROW(D1365)-ROW(C1354)-1&lt;=$L$1/2,INDIRECT(CONCATENATE("Teams!F",E1365)),""),"")</f>
        <v>LAK</v>
      </c>
      <c r="E1365" s="6">
        <f ca="1">IF(LEN(C1354)&gt;0,   IF(ROW(E1365)-ROW(C1354)-1&lt;=$L$1/2,INDIRECT(CONCATENATE("MatchOrdering!B",CHAR(96+C1354-52),($L$1 + 1) - (ROW(E1365)-ROW(C1354)-1) + 3)),""),"")</f>
        <v>4</v>
      </c>
      <c r="F1365" s="60">
        <f t="shared" ca="1" si="231"/>
        <v>3</v>
      </c>
      <c r="G1365" s="61">
        <f t="shared" ca="1" si="230"/>
        <v>5</v>
      </c>
      <c r="H1365" s="49" t="str">
        <f t="shared" ca="1" si="232"/>
        <v>LAK</v>
      </c>
    </row>
    <row r="1366" spans="2:8" x14ac:dyDescent="0.25">
      <c r="B1366" s="49" t="str">
        <f ca="1">IF(LEN(C1354)&gt;0,   IF(ROW(B1366)-ROW(C1354)-1&lt;=$L$1/2,INDIRECT(CONCATENATE("Teams!F",CELL("contents",INDEX(MatchOrdering!$A$4:$CD$33,ROW(B1366)-ROW(C1354)-1,MATCH(C1354,MatchOrdering!$A$3:$CD$3,0))))),""),"")</f>
        <v>CAR</v>
      </c>
      <c r="C1366" s="53" t="str">
        <f ca="1">IF(LEN(C1354)&gt;0,   IF(LEN(B1366) &gt;0,CONCATENATE(B1366," vs ",D1366),""),"")</f>
        <v>CAR vs EDM</v>
      </c>
      <c r="D1366" s="49" t="str">
        <f ca="1">IF(LEN(C1354)&gt;0,   IF(ROW(D1366)-ROW(C1354)-1&lt;=$L$1/2,INDIRECT(CONCATENATE("Teams!F",E1366)),""),"")</f>
        <v>EDM</v>
      </c>
      <c r="E1366" s="6">
        <f ca="1">IF(LEN(C1354)&gt;0,   IF(ROW(E1366)-ROW(C1354)-1&lt;=$L$1/2,INDIRECT(CONCATENATE("MatchOrdering!B",CHAR(96+C1354-52),($L$1 + 1) - (ROW(E1366)-ROW(C1354)-1) + 3)),""),"")</f>
        <v>3</v>
      </c>
      <c r="F1366" s="60">
        <f t="shared" ca="1" si="231"/>
        <v>2</v>
      </c>
      <c r="G1366" s="61">
        <f t="shared" ca="1" si="230"/>
        <v>1</v>
      </c>
      <c r="H1366" s="49" t="str">
        <f t="shared" ca="1" si="232"/>
        <v>CAR</v>
      </c>
    </row>
    <row r="1367" spans="2:8" x14ac:dyDescent="0.25">
      <c r="B1367" s="49" t="str">
        <f ca="1">IF(LEN(C1354)&gt;0,   IF(ROW(B1367)-ROW(C1354)-1&lt;=$L$1/2,INDIRECT(CONCATENATE("Teams!F",CELL("contents",INDEX(MatchOrdering!$A$4:$CD$33,ROW(B1367)-ROW(C1354)-1,MATCH(C1354,MatchOrdering!$A$3:$CD$3,0))))),""),"")</f>
        <v>CBJ</v>
      </c>
      <c r="C1367" s="53" t="str">
        <f ca="1">IF(LEN(C1354)&gt;0,   IF(LEN(B1367) &gt;0,CONCATENATE(B1367," vs ",D1367),""),"")</f>
        <v>CBJ vs CGY</v>
      </c>
      <c r="D1367" s="49" t="str">
        <f ca="1">IF(LEN(C1354)&gt;0,   IF(ROW(D1367)-ROW(C1354)-1&lt;=$L$1/2,INDIRECT(CONCATENATE("Teams!F",E1367)),""),"")</f>
        <v>CGY</v>
      </c>
      <c r="E1367" s="6">
        <f ca="1">IF(LEN(C1354)&gt;0,   IF(ROW(E1367)-ROW(C1354)-1&lt;=$L$1/2,INDIRECT(CONCATENATE("MatchOrdering!B",CHAR(96+C1354-52),($L$1 + 1) - (ROW(E1367)-ROW(C1354)-1) + 3)),""),"")</f>
        <v>2</v>
      </c>
      <c r="F1367" s="60">
        <f t="shared" ca="1" si="231"/>
        <v>2</v>
      </c>
      <c r="G1367" s="61">
        <f t="shared" ca="1" si="230"/>
        <v>3</v>
      </c>
      <c r="H1367" s="49" t="str">
        <f t="shared" ca="1" si="232"/>
        <v>CGY</v>
      </c>
    </row>
    <row r="1368" spans="2:8" x14ac:dyDescent="0.25">
      <c r="B1368" s="49" t="str">
        <f ca="1">IF(LEN(C1354)&gt;0,   IF(ROW(B1368)-ROW(C1354)-1&lt;=$L$1/2,INDIRECT(CONCATENATE("Teams!F",CELL("contents",INDEX(MatchOrdering!$A$4:$CD$33,ROW(B1368)-ROW(C1354)-1,MATCH(C1354,MatchOrdering!$A$3:$CD$3,0))))),""),"")</f>
        <v>NJD</v>
      </c>
      <c r="C1368" s="53" t="str">
        <f ca="1">IF(LEN(C1354)&gt;0,   IF(LEN(B1368) &gt;0,CONCATENATE(B1368," vs ",D1368),""),"")</f>
        <v>NJD vs WAS</v>
      </c>
      <c r="D1368" s="49" t="str">
        <f ca="1">IF(LEN(C1354)&gt;0,   IF(ROW(D1368)-ROW(C1354)-1&lt;=$L$1/2,INDIRECT(CONCATENATE("Teams!F",E1368)),""),"")</f>
        <v>WAS</v>
      </c>
      <c r="E1368" s="6">
        <f ca="1">IF(LEN(C1354)&gt;0,   IF(ROW(E1368)-ROW(C1354)-1&lt;=$L$1/2,INDIRECT(CONCATENATE("MatchOrdering!B",CHAR(96+C1354-52),($L$1 + 1) - (ROW(E1368)-ROW(C1354)-1) + 3)),""),"")</f>
        <v>30</v>
      </c>
      <c r="F1368" s="60">
        <f t="shared" ca="1" si="231"/>
        <v>3</v>
      </c>
      <c r="G1368" s="61">
        <f t="shared" ca="1" si="230"/>
        <v>1</v>
      </c>
      <c r="H1368" s="49" t="str">
        <f t="shared" ca="1" si="232"/>
        <v>NJD</v>
      </c>
    </row>
    <row r="1369" spans="2:8" x14ac:dyDescent="0.25">
      <c r="B1369" s="49" t="str">
        <f ca="1">IF(LEN(C1354)&gt;0,   IF(ROW(B1369)-ROW(C1354)-1&lt;=$L$1/2,INDIRECT(CONCATENATE("Teams!F",CELL("contents",INDEX(MatchOrdering!$A$4:$CD$33,ROW(B1369)-ROW(C1354)-1,MATCH(C1354,MatchOrdering!$A$3:$CD$3,0))))),""),"")</f>
        <v>NYI</v>
      </c>
      <c r="C1369" s="53" t="str">
        <f ca="1">IF(LEN(C1354)&gt;0,   IF(LEN(B1369) &gt;0,CONCATENATE(B1369," vs ",D1369),""),"")</f>
        <v>NYI vs PIT</v>
      </c>
      <c r="D1369" s="49" t="str">
        <f ca="1">IF(LEN(C1354)&gt;0,   IF(ROW(D1369)-ROW(C1354)-1&lt;=$L$1/2,INDIRECT(CONCATENATE("Teams!F",E1369)),""),"")</f>
        <v>PIT</v>
      </c>
      <c r="E1369" s="6">
        <f ca="1">IF(LEN(C1354)&gt;0,   IF(ROW(E1369)-ROW(C1354)-1&lt;=$L$1/2,INDIRECT(CONCATENATE("MatchOrdering!B",CHAR(96+C1354-52),($L$1 + 1) - (ROW(E1369)-ROW(C1354)-1) + 3)),""),"")</f>
        <v>29</v>
      </c>
      <c r="F1369" s="60">
        <f t="shared" ca="1" si="231"/>
        <v>5</v>
      </c>
      <c r="G1369" s="61">
        <f t="shared" ca="1" si="230"/>
        <v>6</v>
      </c>
      <c r="H1369" s="49" t="str">
        <f t="shared" ca="1" si="232"/>
        <v>PIT</v>
      </c>
    </row>
    <row r="1370" spans="2:8" ht="15.75" thickBot="1" x14ac:dyDescent="0.3">
      <c r="B1370" s="49" t="str">
        <f ca="1">IF(LEN(C1354)&gt;0,   IF(ROW(B1370)-ROW(C1354)-1&lt;=$L$1/2,INDIRECT(CONCATENATE("Teams!F",CELL("contents",INDEX(MatchOrdering!$A$4:$CD$33,ROW(B1370)-ROW(C1354)-1,MATCH(C1354,MatchOrdering!$A$3:$CD$3,0))))),""),"")</f>
        <v>NYR</v>
      </c>
      <c r="C1370" s="53" t="str">
        <f ca="1">IF(LEN(C1354)&gt;0,   IF(LEN(B1370) &gt;0,CONCATENATE(B1370," vs ",D1370),""),"")</f>
        <v>NYR vs PHI</v>
      </c>
      <c r="D1370" s="49" t="str">
        <f ca="1">IF(LEN(C1354)&gt;0,   IF(ROW(D1370)-ROW(C1354)-1&lt;=$L$1/2,INDIRECT(CONCATENATE("Teams!F",E1370)),""),"")</f>
        <v>PHI</v>
      </c>
      <c r="E1370" s="6">
        <f ca="1">IF(LEN(C1354)&gt;0,   IF(ROW(E1370)-ROW(C1354)-1&lt;=$L$1/2,INDIRECT(CONCATENATE("MatchOrdering!B",CHAR(96+C1354-52),($L$1 + 1) - (ROW(E1370)-ROW(C1354)-1) + 3)),""),"")</f>
        <v>28</v>
      </c>
      <c r="F1370" s="62">
        <f t="shared" ca="1" si="231"/>
        <v>0</v>
      </c>
      <c r="G1370" s="63">
        <f t="shared" ca="1" si="230"/>
        <v>5</v>
      </c>
      <c r="H1370" s="49" t="str">
        <f t="shared" ca="1" si="232"/>
        <v>PHI</v>
      </c>
    </row>
    <row r="1372" spans="2:8" ht="18.75" x14ac:dyDescent="0.3">
      <c r="C1372" s="51">
        <f>IF(LEN(C1354)&lt;1,"",IF(C1354+1 &lt; $L$2,C1354+1,""))</f>
        <v>77</v>
      </c>
      <c r="D1372" s="50"/>
      <c r="E1372" s="50"/>
      <c r="F1372" s="65" t="str">
        <f>IF(LEN(C1372)&gt;0,"Scores","")</f>
        <v>Scores</v>
      </c>
      <c r="G1372" s="65"/>
      <c r="H1372" s="6"/>
    </row>
    <row r="1373" spans="2:8" ht="16.5" thickBot="1" x14ac:dyDescent="0.3">
      <c r="B1373" s="48" t="str">
        <f>IF(LEN(C1372)&gt;0,"-","")</f>
        <v>-</v>
      </c>
      <c r="C1373" s="52" t="str">
        <f>IF(LEN(C1372)&gt;0,"Away          -          Home","")</f>
        <v>Away          -          Home</v>
      </c>
      <c r="D1373" s="48" t="str">
        <f>IF(LEN(C1372)&gt;0,"-","")</f>
        <v>-</v>
      </c>
      <c r="E1373" s="6" t="str">
        <f>IF(LEN(C1372)&gt;0,"-","")</f>
        <v>-</v>
      </c>
      <c r="F1373" s="48" t="str">
        <f>IF(LEN(F1372)&gt;0,"H","")</f>
        <v>H</v>
      </c>
      <c r="G1373" s="48" t="str">
        <f>IF(LEN(F1372)&gt;0,"A","")</f>
        <v>A</v>
      </c>
      <c r="H1373" s="49" t="s">
        <v>267</v>
      </c>
    </row>
    <row r="1374" spans="2:8" x14ac:dyDescent="0.25">
      <c r="B1374" s="49" t="str">
        <f ca="1">IF(LEN(C1372)&gt;0,   IF(ROW(B1374)-ROW(C1372)-1&lt;=$L$1/2,INDIRECT(CONCATENATE("Teams!F",CELL("contents",INDEX(MatchOrdering!$A$4:$CD$33,ROW(B1374)-ROW(C1372)-1,MATCH(C1372,MatchOrdering!$A$3:$CD$3,0))))),""),"")</f>
        <v>ANA</v>
      </c>
      <c r="C1374" s="53" t="str">
        <f ca="1">IF(LEN(C1372)&gt;0,   IF(LEN(B1374) &gt;0,CONCATENATE(B1374," vs ",D1374),""),"")</f>
        <v>ANA vs NAS</v>
      </c>
      <c r="D1374" s="49" t="str">
        <f ca="1">IF(LEN(C1372)&gt;0,   IF(ROW(D1374)-ROW(C1372)-1&lt;=$L$1/2,INDIRECT(CONCATENATE("Teams!F",E1374)),""),"")</f>
        <v>NAS</v>
      </c>
      <c r="E1374" s="6">
        <f ca="1">IF(LEN(C1372)&gt;0,   IF(ROW(E1374)-ROW(C1372)-1&lt;=$L$1/2,INDIRECT(CONCATENATE("MatchOrdering!B",CHAR(96+C1372-52),($L$1 + 1) - (ROW(E1374)-ROW(C1372)-1) + 3)),""),"")</f>
        <v>12</v>
      </c>
      <c r="F1374" s="58">
        <f ca="1">ROUNDDOWN(RANDBETWEEN(0,6),0)</f>
        <v>4</v>
      </c>
      <c r="G1374" s="59">
        <f t="shared" ref="G1374:G1388" ca="1" si="233">ROUNDDOWN(RANDBETWEEN(0,6),0)</f>
        <v>6</v>
      </c>
      <c r="H1374" s="49" t="str">
        <f ca="1">IF(OR(B1374 = "BYESLOT",D1374 = "BYESLOT"),"BYE", IF(AND(LEN(F1374)&gt;0,LEN(G1374)&gt;0),IF(F1374=G1374,"*TIE*",IF(F1374&gt;G1374,B1374,D1374)),""))</f>
        <v>NAS</v>
      </c>
    </row>
    <row r="1375" spans="2:8" x14ac:dyDescent="0.25">
      <c r="B1375" s="49" t="str">
        <f ca="1">IF(LEN(C1372)&gt;0,   IF(ROW(B1375)-ROW(C1372)-1&lt;=$L$1/2,INDIRECT(CONCATENATE("Teams!F",CELL("contents",INDEX(MatchOrdering!$A$4:$CD$33,ROW(B1375)-ROW(C1372)-1,MATCH(C1372,MatchOrdering!$A$3:$CD$3,0))))),""),"")</f>
        <v>STL</v>
      </c>
      <c r="C1375" s="53" t="str">
        <f ca="1">IF(LEN(C1372)&gt;0,   IF(LEN(B1375) &gt;0,CONCATENATE(B1375," vs ",D1375),""),"")</f>
        <v>STL vs MIN</v>
      </c>
      <c r="D1375" s="49" t="str">
        <f ca="1">IF(LEN(C1372)&gt;0,   IF(ROW(D1375)-ROW(C1372)-1&lt;=$L$1/2,INDIRECT(CONCATENATE("Teams!F",E1375)),""),"")</f>
        <v>MIN</v>
      </c>
      <c r="E1375" s="6">
        <f ca="1">IF(LEN(C1372)&gt;0,   IF(ROW(E1375)-ROW(C1372)-1&lt;=$L$1/2,INDIRECT(CONCATENATE("MatchOrdering!B",CHAR(96+C1372-52),($L$1 + 1) - (ROW(E1375)-ROW(C1372)-1) + 3)),""),"")</f>
        <v>11</v>
      </c>
      <c r="F1375" s="60">
        <f t="shared" ref="F1375:F1388" ca="1" si="234">ROUNDDOWN(RANDBETWEEN(0,6),0)</f>
        <v>3</v>
      </c>
      <c r="G1375" s="61">
        <f t="shared" ca="1" si="233"/>
        <v>1</v>
      </c>
      <c r="H1375" s="49" t="str">
        <f t="shared" ref="H1375:H1388" ca="1" si="235">IF(OR(B1375 = "BYESLOT",D1375 = "BYESLOT"),"BYE", IF(AND(LEN(F1375)&gt;0,LEN(G1375)&gt;0),IF(F1375=G1375,"*TIE*",IF(F1375&gt;G1375,B1375,D1375)),""))</f>
        <v>STL</v>
      </c>
    </row>
    <row r="1376" spans="2:8" x14ac:dyDescent="0.25">
      <c r="B1376" s="49" t="str">
        <f ca="1">IF(LEN(C1372)&gt;0,   IF(ROW(B1376)-ROW(C1372)-1&lt;=$L$1/2,INDIRECT(CONCATENATE("Teams!F",CELL("contents",INDEX(MatchOrdering!$A$4:$CD$33,ROW(B1376)-ROW(C1372)-1,MATCH(C1372,MatchOrdering!$A$3:$CD$3,0))))),""),"")</f>
        <v>WIN</v>
      </c>
      <c r="C1376" s="53" t="str">
        <f ca="1">IF(LEN(C1372)&gt;0,   IF(LEN(B1376) &gt;0,CONCATENATE(B1376," vs ",D1376),""),"")</f>
        <v>WIN vs DAL</v>
      </c>
      <c r="D1376" s="49" t="str">
        <f ca="1">IF(LEN(C1372)&gt;0,   IF(ROW(D1376)-ROW(C1372)-1&lt;=$L$1/2,INDIRECT(CONCATENATE("Teams!F",E1376)),""),"")</f>
        <v>DAL</v>
      </c>
      <c r="E1376" s="6">
        <f ca="1">IF(LEN(C1372)&gt;0,   IF(ROW(E1376)-ROW(C1372)-1&lt;=$L$1/2,INDIRECT(CONCATENATE("MatchOrdering!B",CHAR(96+C1372-52),($L$1 + 1) - (ROW(E1376)-ROW(C1372)-1) + 3)),""),"")</f>
        <v>10</v>
      </c>
      <c r="F1376" s="60">
        <f t="shared" ca="1" si="234"/>
        <v>0</v>
      </c>
      <c r="G1376" s="61">
        <f t="shared" ca="1" si="233"/>
        <v>5</v>
      </c>
      <c r="H1376" s="49" t="str">
        <f t="shared" ca="1" si="235"/>
        <v>DAL</v>
      </c>
    </row>
    <row r="1377" spans="2:8" x14ac:dyDescent="0.25">
      <c r="B1377" s="49" t="str">
        <f ca="1">IF(LEN(C1372)&gt;0,   IF(ROW(B1377)-ROW(C1372)-1&lt;=$L$1/2,INDIRECT(CONCATENATE("Teams!F",CELL("contents",INDEX(MatchOrdering!$A$4:$CD$33,ROW(B1377)-ROW(C1372)-1,MATCH(C1372,MatchOrdering!$A$3:$CD$3,0))))),""),"")</f>
        <v>BOS</v>
      </c>
      <c r="C1377" s="53" t="str">
        <f ca="1">IF(LEN(C1372)&gt;0,   IF(LEN(B1377) &gt;0,CONCATENATE(B1377," vs ",D1377),""),"")</f>
        <v>BOS vs COL</v>
      </c>
      <c r="D1377" s="49" t="str">
        <f ca="1">IF(LEN(C1372)&gt;0,   IF(ROW(D1377)-ROW(C1372)-1&lt;=$L$1/2,INDIRECT(CONCATENATE("Teams!F",E1377)),""),"")</f>
        <v>COL</v>
      </c>
      <c r="E1377" s="6">
        <f ca="1">IF(LEN(C1372)&gt;0,   IF(ROW(E1377)-ROW(C1372)-1&lt;=$L$1/2,INDIRECT(CONCATENATE("MatchOrdering!B",CHAR(96+C1372-52),($L$1 + 1) - (ROW(E1377)-ROW(C1372)-1) + 3)),""),"")</f>
        <v>9</v>
      </c>
      <c r="F1377" s="60">
        <f t="shared" ca="1" si="234"/>
        <v>0</v>
      </c>
      <c r="G1377" s="61">
        <f t="shared" ca="1" si="233"/>
        <v>6</v>
      </c>
      <c r="H1377" s="49" t="str">
        <f t="shared" ca="1" si="235"/>
        <v>COL</v>
      </c>
    </row>
    <row r="1378" spans="2:8" x14ac:dyDescent="0.25">
      <c r="B1378" s="49" t="str">
        <f ca="1">IF(LEN(C1372)&gt;0,   IF(ROW(B1378)-ROW(C1372)-1&lt;=$L$1/2,INDIRECT(CONCATENATE("Teams!F",CELL("contents",INDEX(MatchOrdering!$A$4:$CD$33,ROW(B1378)-ROW(C1372)-1,MATCH(C1372,MatchOrdering!$A$3:$CD$3,0))))),""),"")</f>
        <v>BUF</v>
      </c>
      <c r="C1378" s="53" t="str">
        <f ca="1">IF(LEN(C1372)&gt;0,   IF(LEN(B1378) &gt;0,CONCATENATE(B1378," vs ",D1378),""),"")</f>
        <v>BUF vs CHI</v>
      </c>
      <c r="D1378" s="49" t="str">
        <f ca="1">IF(LEN(C1372)&gt;0,   IF(ROW(D1378)-ROW(C1372)-1&lt;=$L$1/2,INDIRECT(CONCATENATE("Teams!F",E1378)),""),"")</f>
        <v>CHI</v>
      </c>
      <c r="E1378" s="6">
        <f ca="1">IF(LEN(C1372)&gt;0,   IF(ROW(E1378)-ROW(C1372)-1&lt;=$L$1/2,INDIRECT(CONCATENATE("MatchOrdering!B",CHAR(96+C1372-52),($L$1 + 1) - (ROW(E1378)-ROW(C1372)-1) + 3)),""),"")</f>
        <v>8</v>
      </c>
      <c r="F1378" s="60">
        <f t="shared" ca="1" si="234"/>
        <v>5</v>
      </c>
      <c r="G1378" s="61">
        <f t="shared" ca="1" si="233"/>
        <v>4</v>
      </c>
      <c r="H1378" s="49" t="str">
        <f t="shared" ca="1" si="235"/>
        <v>BUF</v>
      </c>
    </row>
    <row r="1379" spans="2:8" x14ac:dyDescent="0.25">
      <c r="B1379" s="49" t="str">
        <f ca="1">IF(LEN(C1372)&gt;0,   IF(ROW(B1379)-ROW(C1372)-1&lt;=$L$1/2,INDIRECT(CONCATENATE("Teams!F",CELL("contents",INDEX(MatchOrdering!$A$4:$CD$33,ROW(B1379)-ROW(C1372)-1,MATCH(C1372,MatchOrdering!$A$3:$CD$3,0))))),""),"")</f>
        <v>DET</v>
      </c>
      <c r="C1379" s="53" t="str">
        <f ca="1">IF(LEN(C1372)&gt;0,   IF(LEN(B1379) &gt;0,CONCATENATE(B1379," vs ",D1379),""),"")</f>
        <v>DET vs VAN</v>
      </c>
      <c r="D1379" s="49" t="str">
        <f ca="1">IF(LEN(C1372)&gt;0,   IF(ROW(D1379)-ROW(C1372)-1&lt;=$L$1/2,INDIRECT(CONCATENATE("Teams!F",E1379)),""),"")</f>
        <v>VAN</v>
      </c>
      <c r="E1379" s="6">
        <f ca="1">IF(LEN(C1372)&gt;0,   IF(ROW(E1379)-ROW(C1372)-1&lt;=$L$1/2,INDIRECT(CONCATENATE("MatchOrdering!B",CHAR(96+C1372-52),($L$1 + 1) - (ROW(E1379)-ROW(C1372)-1) + 3)),""),"")</f>
        <v>7</v>
      </c>
      <c r="F1379" s="60">
        <f t="shared" ca="1" si="234"/>
        <v>4</v>
      </c>
      <c r="G1379" s="61">
        <f t="shared" ca="1" si="233"/>
        <v>4</v>
      </c>
      <c r="H1379" s="49" t="str">
        <f t="shared" ca="1" si="235"/>
        <v>*TIE*</v>
      </c>
    </row>
    <row r="1380" spans="2:8" x14ac:dyDescent="0.25">
      <c r="B1380" s="49" t="str">
        <f ca="1">IF(LEN(C1372)&gt;0,   IF(ROW(B1380)-ROW(C1372)-1&lt;=$L$1/2,INDIRECT(CONCATENATE("Teams!F",CELL("contents",INDEX(MatchOrdering!$A$4:$CD$33,ROW(B1380)-ROW(C1372)-1,MATCH(C1372,MatchOrdering!$A$3:$CD$3,0))))),""),"")</f>
        <v>FLA</v>
      </c>
      <c r="C1380" s="53" t="str">
        <f ca="1">IF(LEN(C1372)&gt;0,   IF(LEN(B1380) &gt;0,CONCATENATE(B1380," vs ",D1380),""),"")</f>
        <v>FLA vs SJS</v>
      </c>
      <c r="D1380" s="49" t="str">
        <f ca="1">IF(LEN(C1372)&gt;0,   IF(ROW(D1380)-ROW(C1372)-1&lt;=$L$1/2,INDIRECT(CONCATENATE("Teams!F",E1380)),""),"")</f>
        <v>SJS</v>
      </c>
      <c r="E1380" s="6">
        <f ca="1">IF(LEN(C1372)&gt;0,   IF(ROW(E1380)-ROW(C1372)-1&lt;=$L$1/2,INDIRECT(CONCATENATE("MatchOrdering!B",CHAR(96+C1372-52),($L$1 + 1) - (ROW(E1380)-ROW(C1372)-1) + 3)),""),"")</f>
        <v>6</v>
      </c>
      <c r="F1380" s="60">
        <f t="shared" ca="1" si="234"/>
        <v>2</v>
      </c>
      <c r="G1380" s="61">
        <f t="shared" ca="1" si="233"/>
        <v>0</v>
      </c>
      <c r="H1380" s="49" t="str">
        <f t="shared" ca="1" si="235"/>
        <v>FLA</v>
      </c>
    </row>
    <row r="1381" spans="2:8" x14ac:dyDescent="0.25">
      <c r="B1381" s="49" t="str">
        <f ca="1">IF(LEN(C1372)&gt;0,   IF(ROW(B1381)-ROW(C1372)-1&lt;=$L$1/2,INDIRECT(CONCATENATE("Teams!F",CELL("contents",INDEX(MatchOrdering!$A$4:$CD$33,ROW(B1381)-ROW(C1372)-1,MATCH(C1372,MatchOrdering!$A$3:$CD$3,0))))),""),"")</f>
        <v>MON</v>
      </c>
      <c r="C1381" s="53" t="str">
        <f ca="1">IF(LEN(C1372)&gt;0,   IF(LEN(B1381) &gt;0,CONCATENATE(B1381," vs ",D1381),""),"")</f>
        <v>MON vs ARI</v>
      </c>
      <c r="D1381" s="49" t="str">
        <f ca="1">IF(LEN(C1372)&gt;0,   IF(ROW(D1381)-ROW(C1372)-1&lt;=$L$1/2,INDIRECT(CONCATENATE("Teams!F",E1381)),""),"")</f>
        <v>ARI</v>
      </c>
      <c r="E1381" s="6">
        <f ca="1">IF(LEN(C1372)&gt;0,   IF(ROW(E1381)-ROW(C1372)-1&lt;=$L$1/2,INDIRECT(CONCATENATE("MatchOrdering!B",CHAR(96+C1372-52),($L$1 + 1) - (ROW(E1381)-ROW(C1372)-1) + 3)),""),"")</f>
        <v>5</v>
      </c>
      <c r="F1381" s="60">
        <f t="shared" ca="1" si="234"/>
        <v>4</v>
      </c>
      <c r="G1381" s="61">
        <f t="shared" ca="1" si="233"/>
        <v>6</v>
      </c>
      <c r="H1381" s="49" t="str">
        <f t="shared" ca="1" si="235"/>
        <v>ARI</v>
      </c>
    </row>
    <row r="1382" spans="2:8" x14ac:dyDescent="0.25">
      <c r="B1382" s="49" t="str">
        <f ca="1">IF(LEN(C1372)&gt;0,   IF(ROW(B1382)-ROW(C1372)-1&lt;=$L$1/2,INDIRECT(CONCATENATE("Teams!F",CELL("contents",INDEX(MatchOrdering!$A$4:$CD$33,ROW(B1382)-ROW(C1372)-1,MATCH(C1372,MatchOrdering!$A$3:$CD$3,0))))),""),"")</f>
        <v>OTT</v>
      </c>
      <c r="C1382" s="53" t="str">
        <f ca="1">IF(LEN(C1372)&gt;0,   IF(LEN(B1382) &gt;0,CONCATENATE(B1382," vs ",D1382),""),"")</f>
        <v>OTT vs LAK</v>
      </c>
      <c r="D1382" s="49" t="str">
        <f ca="1">IF(LEN(C1372)&gt;0,   IF(ROW(D1382)-ROW(C1372)-1&lt;=$L$1/2,INDIRECT(CONCATENATE("Teams!F",E1382)),""),"")</f>
        <v>LAK</v>
      </c>
      <c r="E1382" s="6">
        <f ca="1">IF(LEN(C1372)&gt;0,   IF(ROW(E1382)-ROW(C1372)-1&lt;=$L$1/2,INDIRECT(CONCATENATE("MatchOrdering!B",CHAR(96+C1372-52),($L$1 + 1) - (ROW(E1382)-ROW(C1372)-1) + 3)),""),"")</f>
        <v>4</v>
      </c>
      <c r="F1382" s="60">
        <f t="shared" ca="1" si="234"/>
        <v>2</v>
      </c>
      <c r="G1382" s="61">
        <f t="shared" ca="1" si="233"/>
        <v>0</v>
      </c>
      <c r="H1382" s="49" t="str">
        <f t="shared" ca="1" si="235"/>
        <v>OTT</v>
      </c>
    </row>
    <row r="1383" spans="2:8" x14ac:dyDescent="0.25">
      <c r="B1383" s="49" t="str">
        <f ca="1">IF(LEN(C1372)&gt;0,   IF(ROW(B1383)-ROW(C1372)-1&lt;=$L$1/2,INDIRECT(CONCATENATE("Teams!F",CELL("contents",INDEX(MatchOrdering!$A$4:$CD$33,ROW(B1383)-ROW(C1372)-1,MATCH(C1372,MatchOrdering!$A$3:$CD$3,0))))),""),"")</f>
        <v>TB</v>
      </c>
      <c r="C1383" s="53" t="str">
        <f ca="1">IF(LEN(C1372)&gt;0,   IF(LEN(B1383) &gt;0,CONCATENATE(B1383," vs ",D1383),""),"")</f>
        <v>TB vs EDM</v>
      </c>
      <c r="D1383" s="49" t="str">
        <f ca="1">IF(LEN(C1372)&gt;0,   IF(ROW(D1383)-ROW(C1372)-1&lt;=$L$1/2,INDIRECT(CONCATENATE("Teams!F",E1383)),""),"")</f>
        <v>EDM</v>
      </c>
      <c r="E1383" s="6">
        <f ca="1">IF(LEN(C1372)&gt;0,   IF(ROW(E1383)-ROW(C1372)-1&lt;=$L$1/2,INDIRECT(CONCATENATE("MatchOrdering!B",CHAR(96+C1372-52),($L$1 + 1) - (ROW(E1383)-ROW(C1372)-1) + 3)),""),"")</f>
        <v>3</v>
      </c>
      <c r="F1383" s="60">
        <f t="shared" ca="1" si="234"/>
        <v>1</v>
      </c>
      <c r="G1383" s="61">
        <f t="shared" ca="1" si="233"/>
        <v>4</v>
      </c>
      <c r="H1383" s="49" t="str">
        <f t="shared" ca="1" si="235"/>
        <v>EDM</v>
      </c>
    </row>
    <row r="1384" spans="2:8" x14ac:dyDescent="0.25">
      <c r="B1384" s="49" t="str">
        <f ca="1">IF(LEN(C1372)&gt;0,   IF(ROW(B1384)-ROW(C1372)-1&lt;=$L$1/2,INDIRECT(CONCATENATE("Teams!F",CELL("contents",INDEX(MatchOrdering!$A$4:$CD$33,ROW(B1384)-ROW(C1372)-1,MATCH(C1372,MatchOrdering!$A$3:$CD$3,0))))),""),"")</f>
        <v>TOR</v>
      </c>
      <c r="C1384" s="53" t="str">
        <f ca="1">IF(LEN(C1372)&gt;0,   IF(LEN(B1384) &gt;0,CONCATENATE(B1384," vs ",D1384),""),"")</f>
        <v>TOR vs CGY</v>
      </c>
      <c r="D1384" s="49" t="str">
        <f ca="1">IF(LEN(C1372)&gt;0,   IF(ROW(D1384)-ROW(C1372)-1&lt;=$L$1/2,INDIRECT(CONCATENATE("Teams!F",E1384)),""),"")</f>
        <v>CGY</v>
      </c>
      <c r="E1384" s="6">
        <f ca="1">IF(LEN(C1372)&gt;0,   IF(ROW(E1384)-ROW(C1372)-1&lt;=$L$1/2,INDIRECT(CONCATENATE("MatchOrdering!B",CHAR(96+C1372-52),($L$1 + 1) - (ROW(E1384)-ROW(C1372)-1) + 3)),""),"")</f>
        <v>2</v>
      </c>
      <c r="F1384" s="60">
        <f t="shared" ca="1" si="234"/>
        <v>2</v>
      </c>
      <c r="G1384" s="61">
        <f t="shared" ca="1" si="233"/>
        <v>6</v>
      </c>
      <c r="H1384" s="49" t="str">
        <f t="shared" ca="1" si="235"/>
        <v>CGY</v>
      </c>
    </row>
    <row r="1385" spans="2:8" x14ac:dyDescent="0.25">
      <c r="B1385" s="49" t="str">
        <f ca="1">IF(LEN(C1372)&gt;0,   IF(ROW(B1385)-ROW(C1372)-1&lt;=$L$1/2,INDIRECT(CONCATENATE("Teams!F",CELL("contents",INDEX(MatchOrdering!$A$4:$CD$33,ROW(B1385)-ROW(C1372)-1,MATCH(C1372,MatchOrdering!$A$3:$CD$3,0))))),""),"")</f>
        <v>CAR</v>
      </c>
      <c r="C1385" s="53" t="str">
        <f ca="1">IF(LEN(C1372)&gt;0,   IF(LEN(B1385) &gt;0,CONCATENATE(B1385," vs ",D1385),""),"")</f>
        <v>CAR vs WAS</v>
      </c>
      <c r="D1385" s="49" t="str">
        <f ca="1">IF(LEN(C1372)&gt;0,   IF(ROW(D1385)-ROW(C1372)-1&lt;=$L$1/2,INDIRECT(CONCATENATE("Teams!F",E1385)),""),"")</f>
        <v>WAS</v>
      </c>
      <c r="E1385" s="6">
        <f ca="1">IF(LEN(C1372)&gt;0,   IF(ROW(E1385)-ROW(C1372)-1&lt;=$L$1/2,INDIRECT(CONCATENATE("MatchOrdering!B",CHAR(96+C1372-52),($L$1 + 1) - (ROW(E1385)-ROW(C1372)-1) + 3)),""),"")</f>
        <v>30</v>
      </c>
      <c r="F1385" s="60">
        <f t="shared" ca="1" si="234"/>
        <v>4</v>
      </c>
      <c r="G1385" s="61">
        <f t="shared" ca="1" si="233"/>
        <v>6</v>
      </c>
      <c r="H1385" s="49" t="str">
        <f t="shared" ca="1" si="235"/>
        <v>WAS</v>
      </c>
    </row>
    <row r="1386" spans="2:8" x14ac:dyDescent="0.25">
      <c r="B1386" s="49" t="str">
        <f ca="1">IF(LEN(C1372)&gt;0,   IF(ROW(B1386)-ROW(C1372)-1&lt;=$L$1/2,INDIRECT(CONCATENATE("Teams!F",CELL("contents",INDEX(MatchOrdering!$A$4:$CD$33,ROW(B1386)-ROW(C1372)-1,MATCH(C1372,MatchOrdering!$A$3:$CD$3,0))))),""),"")</f>
        <v>CBJ</v>
      </c>
      <c r="C1386" s="53" t="str">
        <f ca="1">IF(LEN(C1372)&gt;0,   IF(LEN(B1386) &gt;0,CONCATENATE(B1386," vs ",D1386),""),"")</f>
        <v>CBJ vs PIT</v>
      </c>
      <c r="D1386" s="49" t="str">
        <f ca="1">IF(LEN(C1372)&gt;0,   IF(ROW(D1386)-ROW(C1372)-1&lt;=$L$1/2,INDIRECT(CONCATENATE("Teams!F",E1386)),""),"")</f>
        <v>PIT</v>
      </c>
      <c r="E1386" s="6">
        <f ca="1">IF(LEN(C1372)&gt;0,   IF(ROW(E1386)-ROW(C1372)-1&lt;=$L$1/2,INDIRECT(CONCATENATE("MatchOrdering!B",CHAR(96+C1372-52),($L$1 + 1) - (ROW(E1386)-ROW(C1372)-1) + 3)),""),"")</f>
        <v>29</v>
      </c>
      <c r="F1386" s="60">
        <f t="shared" ca="1" si="234"/>
        <v>3</v>
      </c>
      <c r="G1386" s="61">
        <f t="shared" ca="1" si="233"/>
        <v>5</v>
      </c>
      <c r="H1386" s="49" t="str">
        <f t="shared" ca="1" si="235"/>
        <v>PIT</v>
      </c>
    </row>
    <row r="1387" spans="2:8" x14ac:dyDescent="0.25">
      <c r="B1387" s="49" t="str">
        <f ca="1">IF(LEN(C1372)&gt;0,   IF(ROW(B1387)-ROW(C1372)-1&lt;=$L$1/2,INDIRECT(CONCATENATE("Teams!F",CELL("contents",INDEX(MatchOrdering!$A$4:$CD$33,ROW(B1387)-ROW(C1372)-1,MATCH(C1372,MatchOrdering!$A$3:$CD$3,0))))),""),"")</f>
        <v>NJD</v>
      </c>
      <c r="C1387" s="53" t="str">
        <f ca="1">IF(LEN(C1372)&gt;0,   IF(LEN(B1387) &gt;0,CONCATENATE(B1387," vs ",D1387),""),"")</f>
        <v>NJD vs PHI</v>
      </c>
      <c r="D1387" s="49" t="str">
        <f ca="1">IF(LEN(C1372)&gt;0,   IF(ROW(D1387)-ROW(C1372)-1&lt;=$L$1/2,INDIRECT(CONCATENATE("Teams!F",E1387)),""),"")</f>
        <v>PHI</v>
      </c>
      <c r="E1387" s="6">
        <f ca="1">IF(LEN(C1372)&gt;0,   IF(ROW(E1387)-ROW(C1372)-1&lt;=$L$1/2,INDIRECT(CONCATENATE("MatchOrdering!B",CHAR(96+C1372-52),($L$1 + 1) - (ROW(E1387)-ROW(C1372)-1) + 3)),""),"")</f>
        <v>28</v>
      </c>
      <c r="F1387" s="60">
        <f t="shared" ca="1" si="234"/>
        <v>6</v>
      </c>
      <c r="G1387" s="61">
        <f t="shared" ca="1" si="233"/>
        <v>3</v>
      </c>
      <c r="H1387" s="49" t="str">
        <f t="shared" ca="1" si="235"/>
        <v>NJD</v>
      </c>
    </row>
    <row r="1388" spans="2:8" ht="15.75" thickBot="1" x14ac:dyDescent="0.3">
      <c r="B1388" s="49" t="str">
        <f ca="1">IF(LEN(C1372)&gt;0,   IF(ROW(B1388)-ROW(C1372)-1&lt;=$L$1/2,INDIRECT(CONCATENATE("Teams!F",CELL("contents",INDEX(MatchOrdering!$A$4:$CD$33,ROW(B1388)-ROW(C1372)-1,MATCH(C1372,MatchOrdering!$A$3:$CD$3,0))))),""),"")</f>
        <v>NYI</v>
      </c>
      <c r="C1388" s="53" t="str">
        <f ca="1">IF(LEN(C1372)&gt;0,   IF(LEN(B1388) &gt;0,CONCATENATE(B1388," vs ",D1388),""),"")</f>
        <v>NYI vs NYR</v>
      </c>
      <c r="D1388" s="49" t="str">
        <f ca="1">IF(LEN(C1372)&gt;0,   IF(ROW(D1388)-ROW(C1372)-1&lt;=$L$1/2,INDIRECT(CONCATENATE("Teams!F",E1388)),""),"")</f>
        <v>NYR</v>
      </c>
      <c r="E1388" s="6">
        <f ca="1">IF(LEN(C1372)&gt;0,   IF(ROW(E1388)-ROW(C1372)-1&lt;=$L$1/2,INDIRECT(CONCATENATE("MatchOrdering!B",CHAR(96+C1372-52),($L$1 + 1) - (ROW(E1388)-ROW(C1372)-1) + 3)),""),"")</f>
        <v>27</v>
      </c>
      <c r="F1388" s="62">
        <f t="shared" ca="1" si="234"/>
        <v>3</v>
      </c>
      <c r="G1388" s="63">
        <f t="shared" ca="1" si="233"/>
        <v>0</v>
      </c>
      <c r="H1388" s="49" t="str">
        <f t="shared" ca="1" si="235"/>
        <v>NYI</v>
      </c>
    </row>
    <row r="1390" spans="2:8" ht="18.75" x14ac:dyDescent="0.3">
      <c r="C1390" s="51">
        <f>IF(LEN(C1372)&lt;1,"",IF(C1372+1 &lt; $L$2,C1372+1,""))</f>
        <v>78</v>
      </c>
      <c r="D1390" s="50"/>
      <c r="E1390" s="50"/>
      <c r="F1390" s="65" t="str">
        <f>IF(LEN(C1390)&gt;0,"Scores","")</f>
        <v>Scores</v>
      </c>
      <c r="G1390" s="65"/>
      <c r="H1390" s="6"/>
    </row>
    <row r="1391" spans="2:8" ht="16.5" thickBot="1" x14ac:dyDescent="0.3">
      <c r="B1391" s="48" t="str">
        <f>IF(LEN(C1390)&gt;0,"-","")</f>
        <v>-</v>
      </c>
      <c r="C1391" s="52" t="str">
        <f>IF(LEN(C1390)&gt;0,"Away          -          Home","")</f>
        <v>Away          -          Home</v>
      </c>
      <c r="D1391" s="48" t="str">
        <f>IF(LEN(C1390)&gt;0,"-","")</f>
        <v>-</v>
      </c>
      <c r="E1391" s="6" t="str">
        <f>IF(LEN(C1390)&gt;0,"-","")</f>
        <v>-</v>
      </c>
      <c r="F1391" s="48" t="str">
        <f>IF(LEN(F1390)&gt;0,"H","")</f>
        <v>H</v>
      </c>
      <c r="G1391" s="48" t="str">
        <f>IF(LEN(F1390)&gt;0,"A","")</f>
        <v>A</v>
      </c>
      <c r="H1391" s="49" t="s">
        <v>267</v>
      </c>
    </row>
    <row r="1392" spans="2:8" x14ac:dyDescent="0.25">
      <c r="B1392" s="49" t="str">
        <f ca="1">IF(LEN(C1390)&gt;0,   IF(ROW(B1392)-ROW(C1390)-1&lt;=$L$1/2,INDIRECT(CONCATENATE("Teams!F",CELL("contents",INDEX(MatchOrdering!$A$4:$CD$33,ROW(B1392)-ROW(C1390)-1,MATCH(C1390,MatchOrdering!$A$3:$CD$3,0))))),""),"")</f>
        <v>ANA</v>
      </c>
      <c r="C1392" s="53" t="str">
        <f ca="1">IF(LEN(C1390)&gt;0,   IF(LEN(B1392) &gt;0,CONCATENATE(B1392," vs ",D1392),""),"")</f>
        <v>ANA vs MIN</v>
      </c>
      <c r="D1392" s="49" t="str">
        <f ca="1">IF(LEN(C1390)&gt;0,   IF(ROW(D1392)-ROW(C1390)-1&lt;=$L$1/2,INDIRECT(CONCATENATE("Teams!F",E1392)),""),"")</f>
        <v>MIN</v>
      </c>
      <c r="E1392" s="6">
        <f ca="1">IF(LEN(C1390)&gt;0,   IF(ROW(E1392)-ROW(C1390)-1&lt;=$L$1/2,INDIRECT(CONCATENATE("MatchOrdering!B",CHAR(96+C1390-52),($L$1 + 1) - (ROW(E1392)-ROW(C1390)-1) + 3)),""),"")</f>
        <v>11</v>
      </c>
      <c r="F1392" s="58">
        <f ca="1">ROUNDDOWN(RANDBETWEEN(0,6),0)</f>
        <v>6</v>
      </c>
      <c r="G1392" s="59">
        <f t="shared" ref="G1392:G1406" ca="1" si="236">ROUNDDOWN(RANDBETWEEN(0,6),0)</f>
        <v>4</v>
      </c>
      <c r="H1392" s="49" t="str">
        <f ca="1">IF(OR(B1392 = "BYESLOT",D1392 = "BYESLOT"),"BYE", IF(AND(LEN(F1392)&gt;0,LEN(G1392)&gt;0),IF(F1392=G1392,"*TIE*",IF(F1392&gt;G1392,B1392,D1392)),""))</f>
        <v>ANA</v>
      </c>
    </row>
    <row r="1393" spans="2:8" x14ac:dyDescent="0.25">
      <c r="B1393" s="49" t="str">
        <f ca="1">IF(LEN(C1390)&gt;0,   IF(ROW(B1393)-ROW(C1390)-1&lt;=$L$1/2,INDIRECT(CONCATENATE("Teams!F",CELL("contents",INDEX(MatchOrdering!$A$4:$CD$33,ROW(B1393)-ROW(C1390)-1,MATCH(C1390,MatchOrdering!$A$3:$CD$3,0))))),""),"")</f>
        <v>NAS</v>
      </c>
      <c r="C1393" s="53" t="str">
        <f ca="1">IF(LEN(C1390)&gt;0,   IF(LEN(B1393) &gt;0,CONCATENATE(B1393," vs ",D1393),""),"")</f>
        <v>NAS vs DAL</v>
      </c>
      <c r="D1393" s="49" t="str">
        <f ca="1">IF(LEN(C1390)&gt;0,   IF(ROW(D1393)-ROW(C1390)-1&lt;=$L$1/2,INDIRECT(CONCATENATE("Teams!F",E1393)),""),"")</f>
        <v>DAL</v>
      </c>
      <c r="E1393" s="6">
        <f ca="1">IF(LEN(C1390)&gt;0,   IF(ROW(E1393)-ROW(C1390)-1&lt;=$L$1/2,INDIRECT(CONCATENATE("MatchOrdering!B",CHAR(96+C1390-52),($L$1 + 1) - (ROW(E1393)-ROW(C1390)-1) + 3)),""),"")</f>
        <v>10</v>
      </c>
      <c r="F1393" s="60">
        <f t="shared" ref="F1393:F1406" ca="1" si="237">ROUNDDOWN(RANDBETWEEN(0,6),0)</f>
        <v>2</v>
      </c>
      <c r="G1393" s="61">
        <f t="shared" ca="1" si="236"/>
        <v>6</v>
      </c>
      <c r="H1393" s="49" t="str">
        <f t="shared" ref="H1393:H1406" ca="1" si="238">IF(OR(B1393 = "BYESLOT",D1393 = "BYESLOT"),"BYE", IF(AND(LEN(F1393)&gt;0,LEN(G1393)&gt;0),IF(F1393=G1393,"*TIE*",IF(F1393&gt;G1393,B1393,D1393)),""))</f>
        <v>DAL</v>
      </c>
    </row>
    <row r="1394" spans="2:8" x14ac:dyDescent="0.25">
      <c r="B1394" s="49" t="str">
        <f ca="1">IF(LEN(C1390)&gt;0,   IF(ROW(B1394)-ROW(C1390)-1&lt;=$L$1/2,INDIRECT(CONCATENATE("Teams!F",CELL("contents",INDEX(MatchOrdering!$A$4:$CD$33,ROW(B1394)-ROW(C1390)-1,MATCH(C1390,MatchOrdering!$A$3:$CD$3,0))))),""),"")</f>
        <v>STL</v>
      </c>
      <c r="C1394" s="53" t="str">
        <f ca="1">IF(LEN(C1390)&gt;0,   IF(LEN(B1394) &gt;0,CONCATENATE(B1394," vs ",D1394),""),"")</f>
        <v>STL vs COL</v>
      </c>
      <c r="D1394" s="49" t="str">
        <f ca="1">IF(LEN(C1390)&gt;0,   IF(ROW(D1394)-ROW(C1390)-1&lt;=$L$1/2,INDIRECT(CONCATENATE("Teams!F",E1394)),""),"")</f>
        <v>COL</v>
      </c>
      <c r="E1394" s="6">
        <f ca="1">IF(LEN(C1390)&gt;0,   IF(ROW(E1394)-ROW(C1390)-1&lt;=$L$1/2,INDIRECT(CONCATENATE("MatchOrdering!B",CHAR(96+C1390-52),($L$1 + 1) - (ROW(E1394)-ROW(C1390)-1) + 3)),""),"")</f>
        <v>9</v>
      </c>
      <c r="F1394" s="60">
        <f t="shared" ca="1" si="237"/>
        <v>3</v>
      </c>
      <c r="G1394" s="61">
        <f t="shared" ca="1" si="236"/>
        <v>1</v>
      </c>
      <c r="H1394" s="49" t="str">
        <f t="shared" ca="1" si="238"/>
        <v>STL</v>
      </c>
    </row>
    <row r="1395" spans="2:8" x14ac:dyDescent="0.25">
      <c r="B1395" s="49" t="str">
        <f ca="1">IF(LEN(C1390)&gt;0,   IF(ROW(B1395)-ROW(C1390)-1&lt;=$L$1/2,INDIRECT(CONCATENATE("Teams!F",CELL("contents",INDEX(MatchOrdering!$A$4:$CD$33,ROW(B1395)-ROW(C1390)-1,MATCH(C1390,MatchOrdering!$A$3:$CD$3,0))))),""),"")</f>
        <v>WIN</v>
      </c>
      <c r="C1395" s="53" t="str">
        <f ca="1">IF(LEN(C1390)&gt;0,   IF(LEN(B1395) &gt;0,CONCATENATE(B1395," vs ",D1395),""),"")</f>
        <v>WIN vs CHI</v>
      </c>
      <c r="D1395" s="49" t="str">
        <f ca="1">IF(LEN(C1390)&gt;0,   IF(ROW(D1395)-ROW(C1390)-1&lt;=$L$1/2,INDIRECT(CONCATENATE("Teams!F",E1395)),""),"")</f>
        <v>CHI</v>
      </c>
      <c r="E1395" s="6">
        <f ca="1">IF(LEN(C1390)&gt;0,   IF(ROW(E1395)-ROW(C1390)-1&lt;=$L$1/2,INDIRECT(CONCATENATE("MatchOrdering!B",CHAR(96+C1390-52),($L$1 + 1) - (ROW(E1395)-ROW(C1390)-1) + 3)),""),"")</f>
        <v>8</v>
      </c>
      <c r="F1395" s="60">
        <f t="shared" ca="1" si="237"/>
        <v>1</v>
      </c>
      <c r="G1395" s="61">
        <f t="shared" ca="1" si="236"/>
        <v>3</v>
      </c>
      <c r="H1395" s="49" t="str">
        <f t="shared" ca="1" si="238"/>
        <v>CHI</v>
      </c>
    </row>
    <row r="1396" spans="2:8" x14ac:dyDescent="0.25">
      <c r="B1396" s="49" t="str">
        <f ca="1">IF(LEN(C1390)&gt;0,   IF(ROW(B1396)-ROW(C1390)-1&lt;=$L$1/2,INDIRECT(CONCATENATE("Teams!F",CELL("contents",INDEX(MatchOrdering!$A$4:$CD$33,ROW(B1396)-ROW(C1390)-1,MATCH(C1390,MatchOrdering!$A$3:$CD$3,0))))),""),"")</f>
        <v>BOS</v>
      </c>
      <c r="C1396" s="53" t="str">
        <f ca="1">IF(LEN(C1390)&gt;0,   IF(LEN(B1396) &gt;0,CONCATENATE(B1396," vs ",D1396),""),"")</f>
        <v>BOS vs VAN</v>
      </c>
      <c r="D1396" s="49" t="str">
        <f ca="1">IF(LEN(C1390)&gt;0,   IF(ROW(D1396)-ROW(C1390)-1&lt;=$L$1/2,INDIRECT(CONCATENATE("Teams!F",E1396)),""),"")</f>
        <v>VAN</v>
      </c>
      <c r="E1396" s="6">
        <f ca="1">IF(LEN(C1390)&gt;0,   IF(ROW(E1396)-ROW(C1390)-1&lt;=$L$1/2,INDIRECT(CONCATENATE("MatchOrdering!B",CHAR(96+C1390-52),($L$1 + 1) - (ROW(E1396)-ROW(C1390)-1) + 3)),""),"")</f>
        <v>7</v>
      </c>
      <c r="F1396" s="60">
        <f t="shared" ca="1" si="237"/>
        <v>1</v>
      </c>
      <c r="G1396" s="61">
        <f t="shared" ca="1" si="236"/>
        <v>6</v>
      </c>
      <c r="H1396" s="49" t="str">
        <f t="shared" ca="1" si="238"/>
        <v>VAN</v>
      </c>
    </row>
    <row r="1397" spans="2:8" x14ac:dyDescent="0.25">
      <c r="B1397" s="49" t="str">
        <f ca="1">IF(LEN(C1390)&gt;0,   IF(ROW(B1397)-ROW(C1390)-1&lt;=$L$1/2,INDIRECT(CONCATENATE("Teams!F",CELL("contents",INDEX(MatchOrdering!$A$4:$CD$33,ROW(B1397)-ROW(C1390)-1,MATCH(C1390,MatchOrdering!$A$3:$CD$3,0))))),""),"")</f>
        <v>BUF</v>
      </c>
      <c r="C1397" s="53" t="str">
        <f ca="1">IF(LEN(C1390)&gt;0,   IF(LEN(B1397) &gt;0,CONCATENATE(B1397," vs ",D1397),""),"")</f>
        <v>BUF vs SJS</v>
      </c>
      <c r="D1397" s="49" t="str">
        <f ca="1">IF(LEN(C1390)&gt;0,   IF(ROW(D1397)-ROW(C1390)-1&lt;=$L$1/2,INDIRECT(CONCATENATE("Teams!F",E1397)),""),"")</f>
        <v>SJS</v>
      </c>
      <c r="E1397" s="6">
        <f ca="1">IF(LEN(C1390)&gt;0,   IF(ROW(E1397)-ROW(C1390)-1&lt;=$L$1/2,INDIRECT(CONCATENATE("MatchOrdering!B",CHAR(96+C1390-52),($L$1 + 1) - (ROW(E1397)-ROW(C1390)-1) + 3)),""),"")</f>
        <v>6</v>
      </c>
      <c r="F1397" s="60">
        <f t="shared" ca="1" si="237"/>
        <v>2</v>
      </c>
      <c r="G1397" s="61">
        <f t="shared" ca="1" si="236"/>
        <v>5</v>
      </c>
      <c r="H1397" s="49" t="str">
        <f t="shared" ca="1" si="238"/>
        <v>SJS</v>
      </c>
    </row>
    <row r="1398" spans="2:8" x14ac:dyDescent="0.25">
      <c r="B1398" s="49" t="str">
        <f ca="1">IF(LEN(C1390)&gt;0,   IF(ROW(B1398)-ROW(C1390)-1&lt;=$L$1/2,INDIRECT(CONCATENATE("Teams!F",CELL("contents",INDEX(MatchOrdering!$A$4:$CD$33,ROW(B1398)-ROW(C1390)-1,MATCH(C1390,MatchOrdering!$A$3:$CD$3,0))))),""),"")</f>
        <v>DET</v>
      </c>
      <c r="C1398" s="53" t="str">
        <f ca="1">IF(LEN(C1390)&gt;0,   IF(LEN(B1398) &gt;0,CONCATENATE(B1398," vs ",D1398),""),"")</f>
        <v>DET vs ARI</v>
      </c>
      <c r="D1398" s="49" t="str">
        <f ca="1">IF(LEN(C1390)&gt;0,   IF(ROW(D1398)-ROW(C1390)-1&lt;=$L$1/2,INDIRECT(CONCATENATE("Teams!F",E1398)),""),"")</f>
        <v>ARI</v>
      </c>
      <c r="E1398" s="6">
        <f ca="1">IF(LEN(C1390)&gt;0,   IF(ROW(E1398)-ROW(C1390)-1&lt;=$L$1/2,INDIRECT(CONCATENATE("MatchOrdering!B",CHAR(96+C1390-52),($L$1 + 1) - (ROW(E1398)-ROW(C1390)-1) + 3)),""),"")</f>
        <v>5</v>
      </c>
      <c r="F1398" s="60">
        <f t="shared" ca="1" si="237"/>
        <v>4</v>
      </c>
      <c r="G1398" s="61">
        <f t="shared" ca="1" si="236"/>
        <v>5</v>
      </c>
      <c r="H1398" s="49" t="str">
        <f t="shared" ca="1" si="238"/>
        <v>ARI</v>
      </c>
    </row>
    <row r="1399" spans="2:8" x14ac:dyDescent="0.25">
      <c r="B1399" s="49" t="str">
        <f ca="1">IF(LEN(C1390)&gt;0,   IF(ROW(B1399)-ROW(C1390)-1&lt;=$L$1/2,INDIRECT(CONCATENATE("Teams!F",CELL("contents",INDEX(MatchOrdering!$A$4:$CD$33,ROW(B1399)-ROW(C1390)-1,MATCH(C1390,MatchOrdering!$A$3:$CD$3,0))))),""),"")</f>
        <v>FLA</v>
      </c>
      <c r="C1399" s="53" t="str">
        <f ca="1">IF(LEN(C1390)&gt;0,   IF(LEN(B1399) &gt;0,CONCATENATE(B1399," vs ",D1399),""),"")</f>
        <v>FLA vs LAK</v>
      </c>
      <c r="D1399" s="49" t="str">
        <f ca="1">IF(LEN(C1390)&gt;0,   IF(ROW(D1399)-ROW(C1390)-1&lt;=$L$1/2,INDIRECT(CONCATENATE("Teams!F",E1399)),""),"")</f>
        <v>LAK</v>
      </c>
      <c r="E1399" s="6">
        <f ca="1">IF(LEN(C1390)&gt;0,   IF(ROW(E1399)-ROW(C1390)-1&lt;=$L$1/2,INDIRECT(CONCATENATE("MatchOrdering!B",CHAR(96+C1390-52),($L$1 + 1) - (ROW(E1399)-ROW(C1390)-1) + 3)),""),"")</f>
        <v>4</v>
      </c>
      <c r="F1399" s="60">
        <f t="shared" ca="1" si="237"/>
        <v>4</v>
      </c>
      <c r="G1399" s="61">
        <f t="shared" ca="1" si="236"/>
        <v>4</v>
      </c>
      <c r="H1399" s="49" t="str">
        <f t="shared" ca="1" si="238"/>
        <v>*TIE*</v>
      </c>
    </row>
    <row r="1400" spans="2:8" x14ac:dyDescent="0.25">
      <c r="B1400" s="49" t="str">
        <f ca="1">IF(LEN(C1390)&gt;0,   IF(ROW(B1400)-ROW(C1390)-1&lt;=$L$1/2,INDIRECT(CONCATENATE("Teams!F",CELL("contents",INDEX(MatchOrdering!$A$4:$CD$33,ROW(B1400)-ROW(C1390)-1,MATCH(C1390,MatchOrdering!$A$3:$CD$3,0))))),""),"")</f>
        <v>MON</v>
      </c>
      <c r="C1400" s="53" t="str">
        <f ca="1">IF(LEN(C1390)&gt;0,   IF(LEN(B1400) &gt;0,CONCATENATE(B1400," vs ",D1400),""),"")</f>
        <v>MON vs EDM</v>
      </c>
      <c r="D1400" s="49" t="str">
        <f ca="1">IF(LEN(C1390)&gt;0,   IF(ROW(D1400)-ROW(C1390)-1&lt;=$L$1/2,INDIRECT(CONCATENATE("Teams!F",E1400)),""),"")</f>
        <v>EDM</v>
      </c>
      <c r="E1400" s="6">
        <f ca="1">IF(LEN(C1390)&gt;0,   IF(ROW(E1400)-ROW(C1390)-1&lt;=$L$1/2,INDIRECT(CONCATENATE("MatchOrdering!B",CHAR(96+C1390-52),($L$1 + 1) - (ROW(E1400)-ROW(C1390)-1) + 3)),""),"")</f>
        <v>3</v>
      </c>
      <c r="F1400" s="60">
        <f t="shared" ca="1" si="237"/>
        <v>1</v>
      </c>
      <c r="G1400" s="61">
        <f t="shared" ca="1" si="236"/>
        <v>1</v>
      </c>
      <c r="H1400" s="49" t="str">
        <f t="shared" ca="1" si="238"/>
        <v>*TIE*</v>
      </c>
    </row>
    <row r="1401" spans="2:8" x14ac:dyDescent="0.25">
      <c r="B1401" s="49" t="str">
        <f ca="1">IF(LEN(C1390)&gt;0,   IF(ROW(B1401)-ROW(C1390)-1&lt;=$L$1/2,INDIRECT(CONCATENATE("Teams!F",CELL("contents",INDEX(MatchOrdering!$A$4:$CD$33,ROW(B1401)-ROW(C1390)-1,MATCH(C1390,MatchOrdering!$A$3:$CD$3,0))))),""),"")</f>
        <v>OTT</v>
      </c>
      <c r="C1401" s="53" t="str">
        <f ca="1">IF(LEN(C1390)&gt;0,   IF(LEN(B1401) &gt;0,CONCATENATE(B1401," vs ",D1401),""),"")</f>
        <v>OTT vs CGY</v>
      </c>
      <c r="D1401" s="49" t="str">
        <f ca="1">IF(LEN(C1390)&gt;0,   IF(ROW(D1401)-ROW(C1390)-1&lt;=$L$1/2,INDIRECT(CONCATENATE("Teams!F",E1401)),""),"")</f>
        <v>CGY</v>
      </c>
      <c r="E1401" s="6">
        <f ca="1">IF(LEN(C1390)&gt;0,   IF(ROW(E1401)-ROW(C1390)-1&lt;=$L$1/2,INDIRECT(CONCATENATE("MatchOrdering!B",CHAR(96+C1390-52),($L$1 + 1) - (ROW(E1401)-ROW(C1390)-1) + 3)),""),"")</f>
        <v>2</v>
      </c>
      <c r="F1401" s="60">
        <f t="shared" ca="1" si="237"/>
        <v>5</v>
      </c>
      <c r="G1401" s="61">
        <f t="shared" ca="1" si="236"/>
        <v>1</v>
      </c>
      <c r="H1401" s="49" t="str">
        <f t="shared" ca="1" si="238"/>
        <v>OTT</v>
      </c>
    </row>
    <row r="1402" spans="2:8" x14ac:dyDescent="0.25">
      <c r="B1402" s="49" t="str">
        <f ca="1">IF(LEN(C1390)&gt;0,   IF(ROW(B1402)-ROW(C1390)-1&lt;=$L$1/2,INDIRECT(CONCATENATE("Teams!F",CELL("contents",INDEX(MatchOrdering!$A$4:$CD$33,ROW(B1402)-ROW(C1390)-1,MATCH(C1390,MatchOrdering!$A$3:$CD$3,0))))),""),"")</f>
        <v>TB</v>
      </c>
      <c r="C1402" s="53" t="str">
        <f ca="1">IF(LEN(C1390)&gt;0,   IF(LEN(B1402) &gt;0,CONCATENATE(B1402," vs ",D1402),""),"")</f>
        <v>TB vs WAS</v>
      </c>
      <c r="D1402" s="49" t="str">
        <f ca="1">IF(LEN(C1390)&gt;0,   IF(ROW(D1402)-ROW(C1390)-1&lt;=$L$1/2,INDIRECT(CONCATENATE("Teams!F",E1402)),""),"")</f>
        <v>WAS</v>
      </c>
      <c r="E1402" s="6">
        <f ca="1">IF(LEN(C1390)&gt;0,   IF(ROW(E1402)-ROW(C1390)-1&lt;=$L$1/2,INDIRECT(CONCATENATE("MatchOrdering!B",CHAR(96+C1390-52),($L$1 + 1) - (ROW(E1402)-ROW(C1390)-1) + 3)),""),"")</f>
        <v>30</v>
      </c>
      <c r="F1402" s="60">
        <f t="shared" ca="1" si="237"/>
        <v>3</v>
      </c>
      <c r="G1402" s="61">
        <f t="shared" ca="1" si="236"/>
        <v>2</v>
      </c>
      <c r="H1402" s="49" t="str">
        <f t="shared" ca="1" si="238"/>
        <v>TB</v>
      </c>
    </row>
    <row r="1403" spans="2:8" x14ac:dyDescent="0.25">
      <c r="B1403" s="49" t="str">
        <f ca="1">IF(LEN(C1390)&gt;0,   IF(ROW(B1403)-ROW(C1390)-1&lt;=$L$1/2,INDIRECT(CONCATENATE("Teams!F",CELL("contents",INDEX(MatchOrdering!$A$4:$CD$33,ROW(B1403)-ROW(C1390)-1,MATCH(C1390,MatchOrdering!$A$3:$CD$3,0))))),""),"")</f>
        <v>TOR</v>
      </c>
      <c r="C1403" s="53" t="str">
        <f ca="1">IF(LEN(C1390)&gt;0,   IF(LEN(B1403) &gt;0,CONCATENATE(B1403," vs ",D1403),""),"")</f>
        <v>TOR vs PIT</v>
      </c>
      <c r="D1403" s="49" t="str">
        <f ca="1">IF(LEN(C1390)&gt;0,   IF(ROW(D1403)-ROW(C1390)-1&lt;=$L$1/2,INDIRECT(CONCATENATE("Teams!F",E1403)),""),"")</f>
        <v>PIT</v>
      </c>
      <c r="E1403" s="6">
        <f ca="1">IF(LEN(C1390)&gt;0,   IF(ROW(E1403)-ROW(C1390)-1&lt;=$L$1/2,INDIRECT(CONCATENATE("MatchOrdering!B",CHAR(96+C1390-52),($L$1 + 1) - (ROW(E1403)-ROW(C1390)-1) + 3)),""),"")</f>
        <v>29</v>
      </c>
      <c r="F1403" s="60">
        <f t="shared" ca="1" si="237"/>
        <v>3</v>
      </c>
      <c r="G1403" s="61">
        <f t="shared" ca="1" si="236"/>
        <v>5</v>
      </c>
      <c r="H1403" s="49" t="str">
        <f t="shared" ca="1" si="238"/>
        <v>PIT</v>
      </c>
    </row>
    <row r="1404" spans="2:8" x14ac:dyDescent="0.25">
      <c r="B1404" s="49" t="str">
        <f ca="1">IF(LEN(C1390)&gt;0,   IF(ROW(B1404)-ROW(C1390)-1&lt;=$L$1/2,INDIRECT(CONCATENATE("Teams!F",CELL("contents",INDEX(MatchOrdering!$A$4:$CD$33,ROW(B1404)-ROW(C1390)-1,MATCH(C1390,MatchOrdering!$A$3:$CD$3,0))))),""),"")</f>
        <v>CAR</v>
      </c>
      <c r="C1404" s="53" t="str">
        <f ca="1">IF(LEN(C1390)&gt;0,   IF(LEN(B1404) &gt;0,CONCATENATE(B1404," vs ",D1404),""),"")</f>
        <v>CAR vs PHI</v>
      </c>
      <c r="D1404" s="49" t="str">
        <f ca="1">IF(LEN(C1390)&gt;0,   IF(ROW(D1404)-ROW(C1390)-1&lt;=$L$1/2,INDIRECT(CONCATENATE("Teams!F",E1404)),""),"")</f>
        <v>PHI</v>
      </c>
      <c r="E1404" s="6">
        <f ca="1">IF(LEN(C1390)&gt;0,   IF(ROW(E1404)-ROW(C1390)-1&lt;=$L$1/2,INDIRECT(CONCATENATE("MatchOrdering!B",CHAR(96+C1390-52),($L$1 + 1) - (ROW(E1404)-ROW(C1390)-1) + 3)),""),"")</f>
        <v>28</v>
      </c>
      <c r="F1404" s="60">
        <f t="shared" ca="1" si="237"/>
        <v>5</v>
      </c>
      <c r="G1404" s="61">
        <f t="shared" ca="1" si="236"/>
        <v>6</v>
      </c>
      <c r="H1404" s="49" t="str">
        <f t="shared" ca="1" si="238"/>
        <v>PHI</v>
      </c>
    </row>
    <row r="1405" spans="2:8" x14ac:dyDescent="0.25">
      <c r="B1405" s="49" t="str">
        <f ca="1">IF(LEN(C1390)&gt;0,   IF(ROW(B1405)-ROW(C1390)-1&lt;=$L$1/2,INDIRECT(CONCATENATE("Teams!F",CELL("contents",INDEX(MatchOrdering!$A$4:$CD$33,ROW(B1405)-ROW(C1390)-1,MATCH(C1390,MatchOrdering!$A$3:$CD$3,0))))),""),"")</f>
        <v>CBJ</v>
      </c>
      <c r="C1405" s="53" t="str">
        <f ca="1">IF(LEN(C1390)&gt;0,   IF(LEN(B1405) &gt;0,CONCATENATE(B1405," vs ",D1405),""),"")</f>
        <v>CBJ vs NYR</v>
      </c>
      <c r="D1405" s="49" t="str">
        <f ca="1">IF(LEN(C1390)&gt;0,   IF(ROW(D1405)-ROW(C1390)-1&lt;=$L$1/2,INDIRECT(CONCATENATE("Teams!F",E1405)),""),"")</f>
        <v>NYR</v>
      </c>
      <c r="E1405" s="6">
        <f ca="1">IF(LEN(C1390)&gt;0,   IF(ROW(E1405)-ROW(C1390)-1&lt;=$L$1/2,INDIRECT(CONCATENATE("MatchOrdering!B",CHAR(96+C1390-52),($L$1 + 1) - (ROW(E1405)-ROW(C1390)-1) + 3)),""),"")</f>
        <v>27</v>
      </c>
      <c r="F1405" s="60">
        <f t="shared" ca="1" si="237"/>
        <v>5</v>
      </c>
      <c r="G1405" s="61">
        <f t="shared" ca="1" si="236"/>
        <v>5</v>
      </c>
      <c r="H1405" s="49" t="str">
        <f t="shared" ca="1" si="238"/>
        <v>*TIE*</v>
      </c>
    </row>
    <row r="1406" spans="2:8" ht="15.75" thickBot="1" x14ac:dyDescent="0.3">
      <c r="B1406" s="49" t="str">
        <f ca="1">IF(LEN(C1390)&gt;0,   IF(ROW(B1406)-ROW(C1390)-1&lt;=$L$1/2,INDIRECT(CONCATENATE("Teams!F",CELL("contents",INDEX(MatchOrdering!$A$4:$CD$33,ROW(B1406)-ROW(C1390)-1,MATCH(C1390,MatchOrdering!$A$3:$CD$3,0))))),""),"")</f>
        <v>NJD</v>
      </c>
      <c r="C1406" s="53" t="str">
        <f ca="1">IF(LEN(C1390)&gt;0,   IF(LEN(B1406) &gt;0,CONCATENATE(B1406," vs ",D1406),""),"")</f>
        <v>NJD vs NYI</v>
      </c>
      <c r="D1406" s="49" t="str">
        <f ca="1">IF(LEN(C1390)&gt;0,   IF(ROW(D1406)-ROW(C1390)-1&lt;=$L$1/2,INDIRECT(CONCATENATE("Teams!F",E1406)),""),"")</f>
        <v>NYI</v>
      </c>
      <c r="E1406" s="6">
        <f ca="1">IF(LEN(C1390)&gt;0,   IF(ROW(E1406)-ROW(C1390)-1&lt;=$L$1/2,INDIRECT(CONCATENATE("MatchOrdering!B",CHAR(96+C1390-52),($L$1 + 1) - (ROW(E1406)-ROW(C1390)-1) + 3)),""),"")</f>
        <v>26</v>
      </c>
      <c r="F1406" s="62">
        <f t="shared" ca="1" si="237"/>
        <v>5</v>
      </c>
      <c r="G1406" s="63">
        <f t="shared" ca="1" si="236"/>
        <v>6</v>
      </c>
      <c r="H1406" s="49" t="str">
        <f t="shared" ca="1" si="238"/>
        <v>NYI</v>
      </c>
    </row>
    <row r="1408" spans="2:8" ht="18.75" x14ac:dyDescent="0.3">
      <c r="C1408" s="51">
        <f>IF(LEN(C1390)&lt;1,"",IF(C1390+1 &lt; $L$2,C1390+1,""))</f>
        <v>79</v>
      </c>
      <c r="D1408" s="50"/>
      <c r="E1408" s="50"/>
      <c r="F1408" s="65" t="str">
        <f>IF(LEN(C1408)&gt;0,"Scores","")</f>
        <v>Scores</v>
      </c>
      <c r="G1408" s="65"/>
      <c r="H1408" s="6"/>
    </row>
    <row r="1409" spans="2:8" ht="16.5" thickBot="1" x14ac:dyDescent="0.3">
      <c r="B1409" s="48" t="str">
        <f>IF(LEN(C1408)&gt;0,"-","")</f>
        <v>-</v>
      </c>
      <c r="C1409" s="52" t="str">
        <f>IF(LEN(C1408)&gt;0,"Away          -          Home","")</f>
        <v>Away          -          Home</v>
      </c>
      <c r="D1409" s="48" t="str">
        <f>IF(LEN(C1408)&gt;0,"-","")</f>
        <v>-</v>
      </c>
      <c r="E1409" s="6" t="str">
        <f>IF(LEN(C1408)&gt;0,"-","")</f>
        <v>-</v>
      </c>
      <c r="F1409" s="48" t="str">
        <f>IF(LEN(F1408)&gt;0,"H","")</f>
        <v>H</v>
      </c>
      <c r="G1409" s="48" t="str">
        <f>IF(LEN(F1408)&gt;0,"A","")</f>
        <v>A</v>
      </c>
      <c r="H1409" s="49" t="s">
        <v>267</v>
      </c>
    </row>
    <row r="1410" spans="2:8" x14ac:dyDescent="0.25">
      <c r="B1410" s="49" t="str">
        <f ca="1">IF(LEN(C1408)&gt;0,   IF(ROW(B1410)-ROW(C1408)-1&lt;=$L$1/2,INDIRECT(CONCATENATE("Teams!F",CELL("contents",INDEX(MatchOrdering!$A$4:$CD$33,ROW(B1410)-ROW(C1408)-1,MATCH(C1408,MatchOrdering!$A$3:$CD$3,0))))),""),"")</f>
        <v>ANA</v>
      </c>
      <c r="C1410" s="53" t="str">
        <f ca="1">IF(LEN(C1408)&gt;0,   IF(LEN(B1410) &gt;0,CONCATENATE(B1410," vs ",D1410),""),"")</f>
        <v>ANA vs DAL</v>
      </c>
      <c r="D1410" s="49" t="str">
        <f ca="1">IF(LEN(C1408)&gt;0,   IF(ROW(D1410)-ROW(C1408)-1&lt;=$L$1/2,INDIRECT(CONCATENATE("Teams!F",E1410)),""),"")</f>
        <v>DAL</v>
      </c>
      <c r="E1410" s="6">
        <f ca="1">IF(LEN(C1408)&gt;0,   IF(ROW(E1410)-ROW(C1408)-1&lt;=$L$1/2,INDIRECT(CONCATENATE("MatchOrdering!C",CHAR(96+C1408-78),($L$1 + 1) - (ROW(E1410)-ROW(C1408)-1) + 3)),""),"")</f>
        <v>10</v>
      </c>
      <c r="F1410" s="58">
        <f ca="1">ROUNDDOWN(RANDBETWEEN(0,6),0)</f>
        <v>3</v>
      </c>
      <c r="G1410" s="59">
        <f t="shared" ref="G1410:G1424" ca="1" si="239">ROUNDDOWN(RANDBETWEEN(0,6),0)</f>
        <v>5</v>
      </c>
      <c r="H1410" s="49" t="str">
        <f ca="1">IF(OR(B1410 = "BYESLOT",D1410 = "BYESLOT"),"BYE", IF(AND(LEN(F1410)&gt;0,LEN(G1410)&gt;0),IF(F1410=G1410,"*TIE*",IF(F1410&gt;G1410,B1410,D1410)),""))</f>
        <v>DAL</v>
      </c>
    </row>
    <row r="1411" spans="2:8" x14ac:dyDescent="0.25">
      <c r="B1411" s="49" t="str">
        <f ca="1">IF(LEN(C1408)&gt;0,   IF(ROW(B1411)-ROW(C1408)-1&lt;=$L$1/2,INDIRECT(CONCATENATE("Teams!F",CELL("contents",INDEX(MatchOrdering!$A$4:$CD$33,ROW(B1411)-ROW(C1408)-1,MATCH(C1408,MatchOrdering!$A$3:$CD$3,0))))),""),"")</f>
        <v>MIN</v>
      </c>
      <c r="C1411" s="53" t="str">
        <f ca="1">IF(LEN(C1408)&gt;0,   IF(LEN(B1411) &gt;0,CONCATENATE(B1411," vs ",D1411),""),"")</f>
        <v>MIN vs COL</v>
      </c>
      <c r="D1411" s="49" t="str">
        <f ca="1">IF(LEN(C1408)&gt;0,   IF(ROW(D1411)-ROW(C1408)-1&lt;=$L$1/2,INDIRECT(CONCATENATE("Teams!F",E1411)),""),"")</f>
        <v>COL</v>
      </c>
      <c r="E1411" s="6">
        <f ca="1">IF(LEN(C1408)&gt;0,   IF(ROW(E1411)-ROW(C1408)-1&lt;=$L$1/2,INDIRECT(CONCATENATE("MatchOrdering!C",CHAR(96+C1408-78),($L$1 + 1) - (ROW(E1411)-ROW(C1408)-1) + 3)),""),"")</f>
        <v>9</v>
      </c>
      <c r="F1411" s="60">
        <f t="shared" ref="F1411:F1424" ca="1" si="240">ROUNDDOWN(RANDBETWEEN(0,6),0)</f>
        <v>3</v>
      </c>
      <c r="G1411" s="61">
        <f t="shared" ca="1" si="239"/>
        <v>1</v>
      </c>
      <c r="H1411" s="49" t="str">
        <f t="shared" ref="H1411:H1424" ca="1" si="241">IF(OR(B1411 = "BYESLOT",D1411 = "BYESLOT"),"BYE", IF(AND(LEN(F1411)&gt;0,LEN(G1411)&gt;0),IF(F1411=G1411,"*TIE*",IF(F1411&gt;G1411,B1411,D1411)),""))</f>
        <v>MIN</v>
      </c>
    </row>
    <row r="1412" spans="2:8" x14ac:dyDescent="0.25">
      <c r="B1412" s="49" t="str">
        <f ca="1">IF(LEN(C1408)&gt;0,   IF(ROW(B1412)-ROW(C1408)-1&lt;=$L$1/2,INDIRECT(CONCATENATE("Teams!F",CELL("contents",INDEX(MatchOrdering!$A$4:$CD$33,ROW(B1412)-ROW(C1408)-1,MATCH(C1408,MatchOrdering!$A$3:$CD$3,0))))),""),"")</f>
        <v>NAS</v>
      </c>
      <c r="C1412" s="53" t="str">
        <f ca="1">IF(LEN(C1408)&gt;0,   IF(LEN(B1412) &gt;0,CONCATENATE(B1412," vs ",D1412),""),"")</f>
        <v>NAS vs CHI</v>
      </c>
      <c r="D1412" s="49" t="str">
        <f ca="1">IF(LEN(C1408)&gt;0,   IF(ROW(D1412)-ROW(C1408)-1&lt;=$L$1/2,INDIRECT(CONCATENATE("Teams!F",E1412)),""),"")</f>
        <v>CHI</v>
      </c>
      <c r="E1412" s="6">
        <f ca="1">IF(LEN(C1408)&gt;0,   IF(ROW(E1412)-ROW(C1408)-1&lt;=$L$1/2,INDIRECT(CONCATENATE("MatchOrdering!C",CHAR(96+C1408-78),($L$1 + 1) - (ROW(E1412)-ROW(C1408)-1) + 3)),""),"")</f>
        <v>8</v>
      </c>
      <c r="F1412" s="60">
        <f t="shared" ca="1" si="240"/>
        <v>2</v>
      </c>
      <c r="G1412" s="61">
        <f t="shared" ca="1" si="239"/>
        <v>5</v>
      </c>
      <c r="H1412" s="49" t="str">
        <f t="shared" ca="1" si="241"/>
        <v>CHI</v>
      </c>
    </row>
    <row r="1413" spans="2:8" x14ac:dyDescent="0.25">
      <c r="B1413" s="49" t="str">
        <f ca="1">IF(LEN(C1408)&gt;0,   IF(ROW(B1413)-ROW(C1408)-1&lt;=$L$1/2,INDIRECT(CONCATENATE("Teams!F",CELL("contents",INDEX(MatchOrdering!$A$4:$CD$33,ROW(B1413)-ROW(C1408)-1,MATCH(C1408,MatchOrdering!$A$3:$CD$3,0))))),""),"")</f>
        <v>STL</v>
      </c>
      <c r="C1413" s="53" t="str">
        <f ca="1">IF(LEN(C1408)&gt;0,   IF(LEN(B1413) &gt;0,CONCATENATE(B1413," vs ",D1413),""),"")</f>
        <v>STL vs VAN</v>
      </c>
      <c r="D1413" s="49" t="str">
        <f ca="1">IF(LEN(C1408)&gt;0,   IF(ROW(D1413)-ROW(C1408)-1&lt;=$L$1/2,INDIRECT(CONCATENATE("Teams!F",E1413)),""),"")</f>
        <v>VAN</v>
      </c>
      <c r="E1413" s="6">
        <f ca="1">IF(LEN(C1408)&gt;0,   IF(ROW(E1413)-ROW(C1408)-1&lt;=$L$1/2,INDIRECT(CONCATENATE("MatchOrdering!C",CHAR(96+C1408-78),($L$1 + 1) - (ROW(E1413)-ROW(C1408)-1) + 3)),""),"")</f>
        <v>7</v>
      </c>
      <c r="F1413" s="60">
        <f t="shared" ca="1" si="240"/>
        <v>4</v>
      </c>
      <c r="G1413" s="61">
        <f t="shared" ca="1" si="239"/>
        <v>3</v>
      </c>
      <c r="H1413" s="49" t="str">
        <f t="shared" ca="1" si="241"/>
        <v>STL</v>
      </c>
    </row>
    <row r="1414" spans="2:8" x14ac:dyDescent="0.25">
      <c r="B1414" s="49" t="str">
        <f ca="1">IF(LEN(C1408)&gt;0,   IF(ROW(B1414)-ROW(C1408)-1&lt;=$L$1/2,INDIRECT(CONCATENATE("Teams!F",CELL("contents",INDEX(MatchOrdering!$A$4:$CD$33,ROW(B1414)-ROW(C1408)-1,MATCH(C1408,MatchOrdering!$A$3:$CD$3,0))))),""),"")</f>
        <v>WIN</v>
      </c>
      <c r="C1414" s="53" t="str">
        <f ca="1">IF(LEN(C1408)&gt;0,   IF(LEN(B1414) &gt;0,CONCATENATE(B1414," vs ",D1414),""),"")</f>
        <v>WIN vs SJS</v>
      </c>
      <c r="D1414" s="49" t="str">
        <f ca="1">IF(LEN(C1408)&gt;0,   IF(ROW(D1414)-ROW(C1408)-1&lt;=$L$1/2,INDIRECT(CONCATENATE("Teams!F",E1414)),""),"")</f>
        <v>SJS</v>
      </c>
      <c r="E1414" s="6">
        <f ca="1">IF(LEN(C1408)&gt;0,   IF(ROW(E1414)-ROW(C1408)-1&lt;=$L$1/2,INDIRECT(CONCATENATE("MatchOrdering!C",CHAR(96+C1408-78),($L$1 + 1) - (ROW(E1414)-ROW(C1408)-1) + 3)),""),"")</f>
        <v>6</v>
      </c>
      <c r="F1414" s="60">
        <f t="shared" ca="1" si="240"/>
        <v>1</v>
      </c>
      <c r="G1414" s="61">
        <f t="shared" ca="1" si="239"/>
        <v>1</v>
      </c>
      <c r="H1414" s="49" t="str">
        <f t="shared" ca="1" si="241"/>
        <v>*TIE*</v>
      </c>
    </row>
    <row r="1415" spans="2:8" x14ac:dyDescent="0.25">
      <c r="B1415" s="49" t="str">
        <f ca="1">IF(LEN(C1408)&gt;0,   IF(ROW(B1415)-ROW(C1408)-1&lt;=$L$1/2,INDIRECT(CONCATENATE("Teams!F",CELL("contents",INDEX(MatchOrdering!$A$4:$CD$33,ROW(B1415)-ROW(C1408)-1,MATCH(C1408,MatchOrdering!$A$3:$CD$3,0))))),""),"")</f>
        <v>BOS</v>
      </c>
      <c r="C1415" s="53" t="str">
        <f ca="1">IF(LEN(C1408)&gt;0,   IF(LEN(B1415) &gt;0,CONCATENATE(B1415," vs ",D1415),""),"")</f>
        <v>BOS vs ARI</v>
      </c>
      <c r="D1415" s="49" t="str">
        <f ca="1">IF(LEN(C1408)&gt;0,   IF(ROW(D1415)-ROW(C1408)-1&lt;=$L$1/2,INDIRECT(CONCATENATE("Teams!F",E1415)),""),"")</f>
        <v>ARI</v>
      </c>
      <c r="E1415" s="6">
        <f ca="1">IF(LEN(C1408)&gt;0,   IF(ROW(E1415)-ROW(C1408)-1&lt;=$L$1/2,INDIRECT(CONCATENATE("MatchOrdering!C",CHAR(96+C1408-78),($L$1 + 1) - (ROW(E1415)-ROW(C1408)-1) + 3)),""),"")</f>
        <v>5</v>
      </c>
      <c r="F1415" s="60">
        <f t="shared" ca="1" si="240"/>
        <v>0</v>
      </c>
      <c r="G1415" s="61">
        <f t="shared" ca="1" si="239"/>
        <v>4</v>
      </c>
      <c r="H1415" s="49" t="str">
        <f t="shared" ca="1" si="241"/>
        <v>ARI</v>
      </c>
    </row>
    <row r="1416" spans="2:8" x14ac:dyDescent="0.25">
      <c r="B1416" s="49" t="str">
        <f ca="1">IF(LEN(C1408)&gt;0,   IF(ROW(B1416)-ROW(C1408)-1&lt;=$L$1/2,INDIRECT(CONCATENATE("Teams!F",CELL("contents",INDEX(MatchOrdering!$A$4:$CD$33,ROW(B1416)-ROW(C1408)-1,MATCH(C1408,MatchOrdering!$A$3:$CD$3,0))))),""),"")</f>
        <v>BUF</v>
      </c>
      <c r="C1416" s="53" t="str">
        <f ca="1">IF(LEN(C1408)&gt;0,   IF(LEN(B1416) &gt;0,CONCATENATE(B1416," vs ",D1416),""),"")</f>
        <v>BUF vs LAK</v>
      </c>
      <c r="D1416" s="49" t="str">
        <f ca="1">IF(LEN(C1408)&gt;0,   IF(ROW(D1416)-ROW(C1408)-1&lt;=$L$1/2,INDIRECT(CONCATENATE("Teams!F",E1416)),""),"")</f>
        <v>LAK</v>
      </c>
      <c r="E1416" s="6">
        <f ca="1">IF(LEN(C1408)&gt;0,   IF(ROW(E1416)-ROW(C1408)-1&lt;=$L$1/2,INDIRECT(CONCATENATE("MatchOrdering!C",CHAR(96+C1408-78),($L$1 + 1) - (ROW(E1416)-ROW(C1408)-1) + 3)),""),"")</f>
        <v>4</v>
      </c>
      <c r="F1416" s="60">
        <f t="shared" ca="1" si="240"/>
        <v>5</v>
      </c>
      <c r="G1416" s="61">
        <f t="shared" ca="1" si="239"/>
        <v>5</v>
      </c>
      <c r="H1416" s="49" t="str">
        <f t="shared" ca="1" si="241"/>
        <v>*TIE*</v>
      </c>
    </row>
    <row r="1417" spans="2:8" x14ac:dyDescent="0.25">
      <c r="B1417" s="49" t="str">
        <f ca="1">IF(LEN(C1408)&gt;0,   IF(ROW(B1417)-ROW(C1408)-1&lt;=$L$1/2,INDIRECT(CONCATENATE("Teams!F",CELL("contents",INDEX(MatchOrdering!$A$4:$CD$33,ROW(B1417)-ROW(C1408)-1,MATCH(C1408,MatchOrdering!$A$3:$CD$3,0))))),""),"")</f>
        <v>DET</v>
      </c>
      <c r="C1417" s="53" t="str">
        <f ca="1">IF(LEN(C1408)&gt;0,   IF(LEN(B1417) &gt;0,CONCATENATE(B1417," vs ",D1417),""),"")</f>
        <v>DET vs EDM</v>
      </c>
      <c r="D1417" s="49" t="str">
        <f ca="1">IF(LEN(C1408)&gt;0,   IF(ROW(D1417)-ROW(C1408)-1&lt;=$L$1/2,INDIRECT(CONCATENATE("Teams!F",E1417)),""),"")</f>
        <v>EDM</v>
      </c>
      <c r="E1417" s="6">
        <f ca="1">IF(LEN(C1408)&gt;0,   IF(ROW(E1417)-ROW(C1408)-1&lt;=$L$1/2,INDIRECT(CONCATENATE("MatchOrdering!C",CHAR(96+C1408-78),($L$1 + 1) - (ROW(E1417)-ROW(C1408)-1) + 3)),""),"")</f>
        <v>3</v>
      </c>
      <c r="F1417" s="60">
        <f t="shared" ca="1" si="240"/>
        <v>6</v>
      </c>
      <c r="G1417" s="61">
        <f t="shared" ca="1" si="239"/>
        <v>4</v>
      </c>
      <c r="H1417" s="49" t="str">
        <f t="shared" ca="1" si="241"/>
        <v>DET</v>
      </c>
    </row>
    <row r="1418" spans="2:8" x14ac:dyDescent="0.25">
      <c r="B1418" s="49" t="str">
        <f ca="1">IF(LEN(C1408)&gt;0,   IF(ROW(B1418)-ROW(C1408)-1&lt;=$L$1/2,INDIRECT(CONCATENATE("Teams!F",CELL("contents",INDEX(MatchOrdering!$A$4:$CD$33,ROW(B1418)-ROW(C1408)-1,MATCH(C1408,MatchOrdering!$A$3:$CD$3,0))))),""),"")</f>
        <v>FLA</v>
      </c>
      <c r="C1418" s="53" t="str">
        <f ca="1">IF(LEN(C1408)&gt;0,   IF(LEN(B1418) &gt;0,CONCATENATE(B1418," vs ",D1418),""),"")</f>
        <v>FLA vs CGY</v>
      </c>
      <c r="D1418" s="49" t="str">
        <f ca="1">IF(LEN(C1408)&gt;0,   IF(ROW(D1418)-ROW(C1408)-1&lt;=$L$1/2,INDIRECT(CONCATENATE("Teams!F",E1418)),""),"")</f>
        <v>CGY</v>
      </c>
      <c r="E1418" s="6">
        <f ca="1">IF(LEN(C1408)&gt;0,   IF(ROW(E1418)-ROW(C1408)-1&lt;=$L$1/2,INDIRECT(CONCATENATE("MatchOrdering!C",CHAR(96+C1408-78),($L$1 + 1) - (ROW(E1418)-ROW(C1408)-1) + 3)),""),"")</f>
        <v>2</v>
      </c>
      <c r="F1418" s="60">
        <f t="shared" ca="1" si="240"/>
        <v>1</v>
      </c>
      <c r="G1418" s="61">
        <f t="shared" ca="1" si="239"/>
        <v>2</v>
      </c>
      <c r="H1418" s="49" t="str">
        <f t="shared" ca="1" si="241"/>
        <v>CGY</v>
      </c>
    </row>
    <row r="1419" spans="2:8" x14ac:dyDescent="0.25">
      <c r="B1419" s="49" t="str">
        <f ca="1">IF(LEN(C1408)&gt;0,   IF(ROW(B1419)-ROW(C1408)-1&lt;=$L$1/2,INDIRECT(CONCATENATE("Teams!F",CELL("contents",INDEX(MatchOrdering!$A$4:$CD$33,ROW(B1419)-ROW(C1408)-1,MATCH(C1408,MatchOrdering!$A$3:$CD$3,0))))),""),"")</f>
        <v>MON</v>
      </c>
      <c r="C1419" s="53" t="str">
        <f ca="1">IF(LEN(C1408)&gt;0,   IF(LEN(B1419) &gt;0,CONCATENATE(B1419," vs ",D1419),""),"")</f>
        <v>MON vs WAS</v>
      </c>
      <c r="D1419" s="49" t="str">
        <f ca="1">IF(LEN(C1408)&gt;0,   IF(ROW(D1419)-ROW(C1408)-1&lt;=$L$1/2,INDIRECT(CONCATENATE("Teams!F",E1419)),""),"")</f>
        <v>WAS</v>
      </c>
      <c r="E1419" s="6">
        <f ca="1">IF(LEN(C1408)&gt;0,   IF(ROW(E1419)-ROW(C1408)-1&lt;=$L$1/2,INDIRECT(CONCATENATE("MatchOrdering!C",CHAR(96+C1408-78),($L$1 + 1) - (ROW(E1419)-ROW(C1408)-1) + 3)),""),"")</f>
        <v>30</v>
      </c>
      <c r="F1419" s="60">
        <f t="shared" ca="1" si="240"/>
        <v>2</v>
      </c>
      <c r="G1419" s="61">
        <f t="shared" ca="1" si="239"/>
        <v>6</v>
      </c>
      <c r="H1419" s="49" t="str">
        <f t="shared" ca="1" si="241"/>
        <v>WAS</v>
      </c>
    </row>
    <row r="1420" spans="2:8" x14ac:dyDescent="0.25">
      <c r="B1420" s="49" t="str">
        <f ca="1">IF(LEN(C1408)&gt;0,   IF(ROW(B1420)-ROW(C1408)-1&lt;=$L$1/2,INDIRECT(CONCATENATE("Teams!F",CELL("contents",INDEX(MatchOrdering!$A$4:$CD$33,ROW(B1420)-ROW(C1408)-1,MATCH(C1408,MatchOrdering!$A$3:$CD$3,0))))),""),"")</f>
        <v>OTT</v>
      </c>
      <c r="C1420" s="53" t="str">
        <f ca="1">IF(LEN(C1408)&gt;0,   IF(LEN(B1420) &gt;0,CONCATENATE(B1420," vs ",D1420),""),"")</f>
        <v>OTT vs PIT</v>
      </c>
      <c r="D1420" s="49" t="str">
        <f ca="1">IF(LEN(C1408)&gt;0,   IF(ROW(D1420)-ROW(C1408)-1&lt;=$L$1/2,INDIRECT(CONCATENATE("Teams!F",E1420)),""),"")</f>
        <v>PIT</v>
      </c>
      <c r="E1420" s="6">
        <f ca="1">IF(LEN(C1408)&gt;0,   IF(ROW(E1420)-ROW(C1408)-1&lt;=$L$1/2,INDIRECT(CONCATENATE("MatchOrdering!C",CHAR(96+C1408-78),($L$1 + 1) - (ROW(E1420)-ROW(C1408)-1) + 3)),""),"")</f>
        <v>29</v>
      </c>
      <c r="F1420" s="60">
        <f t="shared" ca="1" si="240"/>
        <v>1</v>
      </c>
      <c r="G1420" s="61">
        <f t="shared" ca="1" si="239"/>
        <v>5</v>
      </c>
      <c r="H1420" s="49" t="str">
        <f t="shared" ca="1" si="241"/>
        <v>PIT</v>
      </c>
    </row>
    <row r="1421" spans="2:8" x14ac:dyDescent="0.25">
      <c r="B1421" s="49" t="str">
        <f ca="1">IF(LEN(C1408)&gt;0,   IF(ROW(B1421)-ROW(C1408)-1&lt;=$L$1/2,INDIRECT(CONCATENATE("Teams!F",CELL("contents",INDEX(MatchOrdering!$A$4:$CD$33,ROW(B1421)-ROW(C1408)-1,MATCH(C1408,MatchOrdering!$A$3:$CD$3,0))))),""),"")</f>
        <v>TB</v>
      </c>
      <c r="C1421" s="53" t="str">
        <f ca="1">IF(LEN(C1408)&gt;0,   IF(LEN(B1421) &gt;0,CONCATENATE(B1421," vs ",D1421),""),"")</f>
        <v>TB vs PHI</v>
      </c>
      <c r="D1421" s="49" t="str">
        <f ca="1">IF(LEN(C1408)&gt;0,   IF(ROW(D1421)-ROW(C1408)-1&lt;=$L$1/2,INDIRECT(CONCATENATE("Teams!F",E1421)),""),"")</f>
        <v>PHI</v>
      </c>
      <c r="E1421" s="6">
        <f ca="1">IF(LEN(C1408)&gt;0,   IF(ROW(E1421)-ROW(C1408)-1&lt;=$L$1/2,INDIRECT(CONCATENATE("MatchOrdering!C",CHAR(96+C1408-78),($L$1 + 1) - (ROW(E1421)-ROW(C1408)-1) + 3)),""),"")</f>
        <v>28</v>
      </c>
      <c r="F1421" s="60">
        <f t="shared" ca="1" si="240"/>
        <v>0</v>
      </c>
      <c r="G1421" s="61">
        <f t="shared" ca="1" si="239"/>
        <v>1</v>
      </c>
      <c r="H1421" s="49" t="str">
        <f t="shared" ca="1" si="241"/>
        <v>PHI</v>
      </c>
    </row>
    <row r="1422" spans="2:8" x14ac:dyDescent="0.25">
      <c r="B1422" s="49" t="str">
        <f ca="1">IF(LEN(C1408)&gt;0,   IF(ROW(B1422)-ROW(C1408)-1&lt;=$L$1/2,INDIRECT(CONCATENATE("Teams!F",CELL("contents",INDEX(MatchOrdering!$A$4:$CD$33,ROW(B1422)-ROW(C1408)-1,MATCH(C1408,MatchOrdering!$A$3:$CD$3,0))))),""),"")</f>
        <v>TOR</v>
      </c>
      <c r="C1422" s="53" t="str">
        <f ca="1">IF(LEN(C1408)&gt;0,   IF(LEN(B1422) &gt;0,CONCATENATE(B1422," vs ",D1422),""),"")</f>
        <v>TOR vs NYR</v>
      </c>
      <c r="D1422" s="49" t="str">
        <f ca="1">IF(LEN(C1408)&gt;0,   IF(ROW(D1422)-ROW(C1408)-1&lt;=$L$1/2,INDIRECT(CONCATENATE("Teams!F",E1422)),""),"")</f>
        <v>NYR</v>
      </c>
      <c r="E1422" s="6">
        <f ca="1">IF(LEN(C1408)&gt;0,   IF(ROW(E1422)-ROW(C1408)-1&lt;=$L$1/2,INDIRECT(CONCATENATE("MatchOrdering!C",CHAR(96+C1408-78),($L$1 + 1) - (ROW(E1422)-ROW(C1408)-1) + 3)),""),"")</f>
        <v>27</v>
      </c>
      <c r="F1422" s="60">
        <f t="shared" ca="1" si="240"/>
        <v>4</v>
      </c>
      <c r="G1422" s="61">
        <f t="shared" ca="1" si="239"/>
        <v>6</v>
      </c>
      <c r="H1422" s="49" t="str">
        <f t="shared" ca="1" si="241"/>
        <v>NYR</v>
      </c>
    </row>
    <row r="1423" spans="2:8" x14ac:dyDescent="0.25">
      <c r="B1423" s="49" t="str">
        <f ca="1">IF(LEN(C1408)&gt;0,   IF(ROW(B1423)-ROW(C1408)-1&lt;=$L$1/2,INDIRECT(CONCATENATE("Teams!F",CELL("contents",INDEX(MatchOrdering!$A$4:$CD$33,ROW(B1423)-ROW(C1408)-1,MATCH(C1408,MatchOrdering!$A$3:$CD$3,0))))),""),"")</f>
        <v>CAR</v>
      </c>
      <c r="C1423" s="53" t="str">
        <f ca="1">IF(LEN(C1408)&gt;0,   IF(LEN(B1423) &gt;0,CONCATENATE(B1423," vs ",D1423),""),"")</f>
        <v>CAR vs NYI</v>
      </c>
      <c r="D1423" s="49" t="str">
        <f ca="1">IF(LEN(C1408)&gt;0,   IF(ROW(D1423)-ROW(C1408)-1&lt;=$L$1/2,INDIRECT(CONCATENATE("Teams!F",E1423)),""),"")</f>
        <v>NYI</v>
      </c>
      <c r="E1423" s="6">
        <f ca="1">IF(LEN(C1408)&gt;0,   IF(ROW(E1423)-ROW(C1408)-1&lt;=$L$1/2,INDIRECT(CONCATENATE("MatchOrdering!C",CHAR(96+C1408-78),($L$1 + 1) - (ROW(E1423)-ROW(C1408)-1) + 3)),""),"")</f>
        <v>26</v>
      </c>
      <c r="F1423" s="60">
        <f t="shared" ca="1" si="240"/>
        <v>3</v>
      </c>
      <c r="G1423" s="61">
        <f t="shared" ca="1" si="239"/>
        <v>3</v>
      </c>
      <c r="H1423" s="49" t="str">
        <f t="shared" ca="1" si="241"/>
        <v>*TIE*</v>
      </c>
    </row>
    <row r="1424" spans="2:8" ht="15.75" thickBot="1" x14ac:dyDescent="0.3">
      <c r="B1424" s="49" t="str">
        <f ca="1">IF(LEN(C1408)&gt;0,   IF(ROW(B1424)-ROW(C1408)-1&lt;=$L$1/2,INDIRECT(CONCATENATE("Teams!F",CELL("contents",INDEX(MatchOrdering!$A$4:$CD$33,ROW(B1424)-ROW(C1408)-1,MATCH(C1408,MatchOrdering!$A$3:$CD$3,0))))),""),"")</f>
        <v>CBJ</v>
      </c>
      <c r="C1424" s="53" t="str">
        <f ca="1">IF(LEN(C1408)&gt;0,   IF(LEN(B1424) &gt;0,CONCATENATE(B1424," vs ",D1424),""),"")</f>
        <v>CBJ vs NJD</v>
      </c>
      <c r="D1424" s="49" t="str">
        <f ca="1">IF(LEN(C1408)&gt;0,   IF(ROW(D1424)-ROW(C1408)-1&lt;=$L$1/2,INDIRECT(CONCATENATE("Teams!F",E1424)),""),"")</f>
        <v>NJD</v>
      </c>
      <c r="E1424" s="6">
        <f ca="1">IF(LEN(C1408)&gt;0,   IF(ROW(E1424)-ROW(C1408)-1&lt;=$L$1/2,INDIRECT(CONCATENATE("MatchOrdering!C",CHAR(96+C1408-78),($L$1 + 1) - (ROW(E1424)-ROW(C1408)-1) + 3)),""),"")</f>
        <v>25</v>
      </c>
      <c r="F1424" s="62">
        <f t="shared" ca="1" si="240"/>
        <v>5</v>
      </c>
      <c r="G1424" s="63">
        <f t="shared" ca="1" si="239"/>
        <v>5</v>
      </c>
      <c r="H1424" s="49" t="str">
        <f t="shared" ca="1" si="241"/>
        <v>*TIE*</v>
      </c>
    </row>
    <row r="1426" spans="2:8" ht="18.75" x14ac:dyDescent="0.3">
      <c r="C1426" s="51">
        <f>IF(LEN(C1408)&lt;1,"",IF(C1408+1 &lt; $L$2,C1408+1,""))</f>
        <v>80</v>
      </c>
      <c r="D1426" s="50"/>
      <c r="E1426" s="50"/>
      <c r="F1426" s="65" t="str">
        <f>IF(LEN(C1426)&gt;0,"Scores","")</f>
        <v>Scores</v>
      </c>
      <c r="G1426" s="65"/>
      <c r="H1426" s="6"/>
    </row>
    <row r="1427" spans="2:8" ht="16.5" thickBot="1" x14ac:dyDescent="0.3">
      <c r="B1427" s="48" t="str">
        <f>IF(LEN(C1426)&gt;0,"-","")</f>
        <v>-</v>
      </c>
      <c r="C1427" s="52" t="str">
        <f>IF(LEN(C1426)&gt;0,"Away          -          Home","")</f>
        <v>Away          -          Home</v>
      </c>
      <c r="D1427" s="48" t="str">
        <f>IF(LEN(C1426)&gt;0,"-","")</f>
        <v>-</v>
      </c>
      <c r="E1427" s="6" t="str">
        <f>IF(LEN(C1426)&gt;0,"-","")</f>
        <v>-</v>
      </c>
      <c r="F1427" s="48" t="str">
        <f>IF(LEN(F1426)&gt;0,"H","")</f>
        <v>H</v>
      </c>
      <c r="G1427" s="48" t="str">
        <f>IF(LEN(F1426)&gt;0,"A","")</f>
        <v>A</v>
      </c>
      <c r="H1427" s="49" t="s">
        <v>267</v>
      </c>
    </row>
    <row r="1428" spans="2:8" x14ac:dyDescent="0.25">
      <c r="B1428" s="49" t="str">
        <f ca="1">IF(LEN(C1426)&gt;0,   IF(ROW(B1428)-ROW(C1426)-1&lt;=$L$1/2,INDIRECT(CONCATENATE("Teams!F",CELL("contents",INDEX(MatchOrdering!$A$4:$CD$33,ROW(B1428)-ROW(C1426)-1,MATCH(C1426,MatchOrdering!$A$3:$CD$3,0))))),""),"")</f>
        <v>ANA</v>
      </c>
      <c r="C1428" s="53" t="str">
        <f ca="1">IF(LEN(C1426)&gt;0,   IF(LEN(B1428) &gt;0,CONCATENATE(B1428," vs ",D1428),""),"")</f>
        <v>ANA vs COL</v>
      </c>
      <c r="D1428" s="49" t="str">
        <f ca="1">IF(LEN(C1426)&gt;0,   IF(ROW(D1428)-ROW(C1426)-1&lt;=$L$1/2,INDIRECT(CONCATENATE("Teams!F",E1428)),""),"")</f>
        <v>COL</v>
      </c>
      <c r="E1428" s="6">
        <f ca="1">IF(LEN(C1426)&gt;0,   IF(ROW(E1428)-ROW(C1426)-1&lt;=$L$1/2,INDIRECT(CONCATENATE("MatchOrdering!C",CHAR(96+C1426-78),($L$1 + 1) - (ROW(E1428)-ROW(C1426)-1) + 3)),""),"")</f>
        <v>9</v>
      </c>
      <c r="F1428" s="58">
        <f ca="1">ROUNDDOWN(RANDBETWEEN(0,6),0)</f>
        <v>1</v>
      </c>
      <c r="G1428" s="59">
        <f t="shared" ref="G1428:G1442" ca="1" si="242">ROUNDDOWN(RANDBETWEEN(0,6),0)</f>
        <v>3</v>
      </c>
      <c r="H1428" s="49" t="str">
        <f ca="1">IF(OR(B1428 = "BYESLOT",D1428 = "BYESLOT"),"BYE", IF(AND(LEN(F1428)&gt;0,LEN(G1428)&gt;0),IF(F1428=G1428,"*TIE*",IF(F1428&gt;G1428,B1428,D1428)),""))</f>
        <v>COL</v>
      </c>
    </row>
    <row r="1429" spans="2:8" x14ac:dyDescent="0.25">
      <c r="B1429" s="49" t="str">
        <f ca="1">IF(LEN(C1426)&gt;0,   IF(ROW(B1429)-ROW(C1426)-1&lt;=$L$1/2,INDIRECT(CONCATENATE("Teams!F",CELL("contents",INDEX(MatchOrdering!$A$4:$CD$33,ROW(B1429)-ROW(C1426)-1,MATCH(C1426,MatchOrdering!$A$3:$CD$3,0))))),""),"")</f>
        <v>DAL</v>
      </c>
      <c r="C1429" s="53" t="str">
        <f ca="1">IF(LEN(C1426)&gt;0,   IF(LEN(B1429) &gt;0,CONCATENATE(B1429," vs ",D1429),""),"")</f>
        <v>DAL vs CHI</v>
      </c>
      <c r="D1429" s="49" t="str">
        <f ca="1">IF(LEN(C1426)&gt;0,   IF(ROW(D1429)-ROW(C1426)-1&lt;=$L$1/2,INDIRECT(CONCATENATE("Teams!F",E1429)),""),"")</f>
        <v>CHI</v>
      </c>
      <c r="E1429" s="6">
        <f ca="1">IF(LEN(C1426)&gt;0,   IF(ROW(E1429)-ROW(C1426)-1&lt;=$L$1/2,INDIRECT(CONCATENATE("MatchOrdering!C",CHAR(96+C1426-78),($L$1 + 1) - (ROW(E1429)-ROW(C1426)-1) + 3)),""),"")</f>
        <v>8</v>
      </c>
      <c r="F1429" s="60">
        <f t="shared" ref="F1429:F1442" ca="1" si="243">ROUNDDOWN(RANDBETWEEN(0,6),0)</f>
        <v>2</v>
      </c>
      <c r="G1429" s="61">
        <f t="shared" ca="1" si="242"/>
        <v>3</v>
      </c>
      <c r="H1429" s="49" t="str">
        <f t="shared" ref="H1429:H1442" ca="1" si="244">IF(OR(B1429 = "BYESLOT",D1429 = "BYESLOT"),"BYE", IF(AND(LEN(F1429)&gt;0,LEN(G1429)&gt;0),IF(F1429=G1429,"*TIE*",IF(F1429&gt;G1429,B1429,D1429)),""))</f>
        <v>CHI</v>
      </c>
    </row>
    <row r="1430" spans="2:8" x14ac:dyDescent="0.25">
      <c r="B1430" s="49" t="str">
        <f ca="1">IF(LEN(C1426)&gt;0,   IF(ROW(B1430)-ROW(C1426)-1&lt;=$L$1/2,INDIRECT(CONCATENATE("Teams!F",CELL("contents",INDEX(MatchOrdering!$A$4:$CD$33,ROW(B1430)-ROW(C1426)-1,MATCH(C1426,MatchOrdering!$A$3:$CD$3,0))))),""),"")</f>
        <v>MIN</v>
      </c>
      <c r="C1430" s="53" t="str">
        <f ca="1">IF(LEN(C1426)&gt;0,   IF(LEN(B1430) &gt;0,CONCATENATE(B1430," vs ",D1430),""),"")</f>
        <v>MIN vs VAN</v>
      </c>
      <c r="D1430" s="49" t="str">
        <f ca="1">IF(LEN(C1426)&gt;0,   IF(ROW(D1430)-ROW(C1426)-1&lt;=$L$1/2,INDIRECT(CONCATENATE("Teams!F",E1430)),""),"")</f>
        <v>VAN</v>
      </c>
      <c r="E1430" s="6">
        <f ca="1">IF(LEN(C1426)&gt;0,   IF(ROW(E1430)-ROW(C1426)-1&lt;=$L$1/2,INDIRECT(CONCATENATE("MatchOrdering!C",CHAR(96+C1426-78),($L$1 + 1) - (ROW(E1430)-ROW(C1426)-1) + 3)),""),"")</f>
        <v>7</v>
      </c>
      <c r="F1430" s="60">
        <f t="shared" ca="1" si="243"/>
        <v>4</v>
      </c>
      <c r="G1430" s="61">
        <f t="shared" ca="1" si="242"/>
        <v>1</v>
      </c>
      <c r="H1430" s="49" t="str">
        <f t="shared" ca="1" si="244"/>
        <v>MIN</v>
      </c>
    </row>
    <row r="1431" spans="2:8" x14ac:dyDescent="0.25">
      <c r="B1431" s="49" t="str">
        <f ca="1">IF(LEN(C1426)&gt;0,   IF(ROW(B1431)-ROW(C1426)-1&lt;=$L$1/2,INDIRECT(CONCATENATE("Teams!F",CELL("contents",INDEX(MatchOrdering!$A$4:$CD$33,ROW(B1431)-ROW(C1426)-1,MATCH(C1426,MatchOrdering!$A$3:$CD$3,0))))),""),"")</f>
        <v>NAS</v>
      </c>
      <c r="C1431" s="53" t="str">
        <f ca="1">IF(LEN(C1426)&gt;0,   IF(LEN(B1431) &gt;0,CONCATENATE(B1431," vs ",D1431),""),"")</f>
        <v>NAS vs SJS</v>
      </c>
      <c r="D1431" s="49" t="str">
        <f ca="1">IF(LEN(C1426)&gt;0,   IF(ROW(D1431)-ROW(C1426)-1&lt;=$L$1/2,INDIRECT(CONCATENATE("Teams!F",E1431)),""),"")</f>
        <v>SJS</v>
      </c>
      <c r="E1431" s="6">
        <f ca="1">IF(LEN(C1426)&gt;0,   IF(ROW(E1431)-ROW(C1426)-1&lt;=$L$1/2,INDIRECT(CONCATENATE("MatchOrdering!C",CHAR(96+C1426-78),($L$1 + 1) - (ROW(E1431)-ROW(C1426)-1) + 3)),""),"")</f>
        <v>6</v>
      </c>
      <c r="F1431" s="60">
        <f t="shared" ca="1" si="243"/>
        <v>3</v>
      </c>
      <c r="G1431" s="61">
        <f t="shared" ca="1" si="242"/>
        <v>6</v>
      </c>
      <c r="H1431" s="49" t="str">
        <f t="shared" ca="1" si="244"/>
        <v>SJS</v>
      </c>
    </row>
    <row r="1432" spans="2:8" x14ac:dyDescent="0.25">
      <c r="B1432" s="49" t="str">
        <f ca="1">IF(LEN(C1426)&gt;0,   IF(ROW(B1432)-ROW(C1426)-1&lt;=$L$1/2,INDIRECT(CONCATENATE("Teams!F",CELL("contents",INDEX(MatchOrdering!$A$4:$CD$33,ROW(B1432)-ROW(C1426)-1,MATCH(C1426,MatchOrdering!$A$3:$CD$3,0))))),""),"")</f>
        <v>STL</v>
      </c>
      <c r="C1432" s="53" t="str">
        <f ca="1">IF(LEN(C1426)&gt;0,   IF(LEN(B1432) &gt;0,CONCATENATE(B1432," vs ",D1432),""),"")</f>
        <v>STL vs ARI</v>
      </c>
      <c r="D1432" s="49" t="str">
        <f ca="1">IF(LEN(C1426)&gt;0,   IF(ROW(D1432)-ROW(C1426)-1&lt;=$L$1/2,INDIRECT(CONCATENATE("Teams!F",E1432)),""),"")</f>
        <v>ARI</v>
      </c>
      <c r="E1432" s="6">
        <f ca="1">IF(LEN(C1426)&gt;0,   IF(ROW(E1432)-ROW(C1426)-1&lt;=$L$1/2,INDIRECT(CONCATENATE("MatchOrdering!C",CHAR(96+C1426-78),($L$1 + 1) - (ROW(E1432)-ROW(C1426)-1) + 3)),""),"")</f>
        <v>5</v>
      </c>
      <c r="F1432" s="60">
        <f t="shared" ca="1" si="243"/>
        <v>3</v>
      </c>
      <c r="G1432" s="61">
        <f t="shared" ca="1" si="242"/>
        <v>3</v>
      </c>
      <c r="H1432" s="49" t="str">
        <f t="shared" ca="1" si="244"/>
        <v>*TIE*</v>
      </c>
    </row>
    <row r="1433" spans="2:8" x14ac:dyDescent="0.25">
      <c r="B1433" s="49" t="str">
        <f ca="1">IF(LEN(C1426)&gt;0,   IF(ROW(B1433)-ROW(C1426)-1&lt;=$L$1/2,INDIRECT(CONCATENATE("Teams!F",CELL("contents",INDEX(MatchOrdering!$A$4:$CD$33,ROW(B1433)-ROW(C1426)-1,MATCH(C1426,MatchOrdering!$A$3:$CD$3,0))))),""),"")</f>
        <v>WIN</v>
      </c>
      <c r="C1433" s="53" t="str">
        <f ca="1">IF(LEN(C1426)&gt;0,   IF(LEN(B1433) &gt;0,CONCATENATE(B1433," vs ",D1433),""),"")</f>
        <v>WIN vs LAK</v>
      </c>
      <c r="D1433" s="49" t="str">
        <f ca="1">IF(LEN(C1426)&gt;0,   IF(ROW(D1433)-ROW(C1426)-1&lt;=$L$1/2,INDIRECT(CONCATENATE("Teams!F",E1433)),""),"")</f>
        <v>LAK</v>
      </c>
      <c r="E1433" s="6">
        <f ca="1">IF(LEN(C1426)&gt;0,   IF(ROW(E1433)-ROW(C1426)-1&lt;=$L$1/2,INDIRECT(CONCATENATE("MatchOrdering!C",CHAR(96+C1426-78),($L$1 + 1) - (ROW(E1433)-ROW(C1426)-1) + 3)),""),"")</f>
        <v>4</v>
      </c>
      <c r="F1433" s="60">
        <f t="shared" ca="1" si="243"/>
        <v>2</v>
      </c>
      <c r="G1433" s="61">
        <f t="shared" ca="1" si="242"/>
        <v>2</v>
      </c>
      <c r="H1433" s="49" t="str">
        <f t="shared" ca="1" si="244"/>
        <v>*TIE*</v>
      </c>
    </row>
    <row r="1434" spans="2:8" x14ac:dyDescent="0.25">
      <c r="B1434" s="49" t="str">
        <f ca="1">IF(LEN(C1426)&gt;0,   IF(ROW(B1434)-ROW(C1426)-1&lt;=$L$1/2,INDIRECT(CONCATENATE("Teams!F",CELL("contents",INDEX(MatchOrdering!$A$4:$CD$33,ROW(B1434)-ROW(C1426)-1,MATCH(C1426,MatchOrdering!$A$3:$CD$3,0))))),""),"")</f>
        <v>BOS</v>
      </c>
      <c r="C1434" s="53" t="str">
        <f ca="1">IF(LEN(C1426)&gt;0,   IF(LEN(B1434) &gt;0,CONCATENATE(B1434," vs ",D1434),""),"")</f>
        <v>BOS vs EDM</v>
      </c>
      <c r="D1434" s="49" t="str">
        <f ca="1">IF(LEN(C1426)&gt;0,   IF(ROW(D1434)-ROW(C1426)-1&lt;=$L$1/2,INDIRECT(CONCATENATE("Teams!F",E1434)),""),"")</f>
        <v>EDM</v>
      </c>
      <c r="E1434" s="6">
        <f ca="1">IF(LEN(C1426)&gt;0,   IF(ROW(E1434)-ROW(C1426)-1&lt;=$L$1/2,INDIRECT(CONCATENATE("MatchOrdering!C",CHAR(96+C1426-78),($L$1 + 1) - (ROW(E1434)-ROW(C1426)-1) + 3)),""),"")</f>
        <v>3</v>
      </c>
      <c r="F1434" s="60">
        <f t="shared" ca="1" si="243"/>
        <v>5</v>
      </c>
      <c r="G1434" s="61">
        <f t="shared" ca="1" si="242"/>
        <v>1</v>
      </c>
      <c r="H1434" s="49" t="str">
        <f t="shared" ca="1" si="244"/>
        <v>BOS</v>
      </c>
    </row>
    <row r="1435" spans="2:8" x14ac:dyDescent="0.25">
      <c r="B1435" s="49" t="str">
        <f ca="1">IF(LEN(C1426)&gt;0,   IF(ROW(B1435)-ROW(C1426)-1&lt;=$L$1/2,INDIRECT(CONCATENATE("Teams!F",CELL("contents",INDEX(MatchOrdering!$A$4:$CD$33,ROW(B1435)-ROW(C1426)-1,MATCH(C1426,MatchOrdering!$A$3:$CD$3,0))))),""),"")</f>
        <v>BUF</v>
      </c>
      <c r="C1435" s="53" t="str">
        <f ca="1">IF(LEN(C1426)&gt;0,   IF(LEN(B1435) &gt;0,CONCATENATE(B1435," vs ",D1435),""),"")</f>
        <v>BUF vs CGY</v>
      </c>
      <c r="D1435" s="49" t="str">
        <f ca="1">IF(LEN(C1426)&gt;0,   IF(ROW(D1435)-ROW(C1426)-1&lt;=$L$1/2,INDIRECT(CONCATENATE("Teams!F",E1435)),""),"")</f>
        <v>CGY</v>
      </c>
      <c r="E1435" s="6">
        <f ca="1">IF(LEN(C1426)&gt;0,   IF(ROW(E1435)-ROW(C1426)-1&lt;=$L$1/2,INDIRECT(CONCATENATE("MatchOrdering!C",CHAR(96+C1426-78),($L$1 + 1) - (ROW(E1435)-ROW(C1426)-1) + 3)),""),"")</f>
        <v>2</v>
      </c>
      <c r="F1435" s="60">
        <f t="shared" ca="1" si="243"/>
        <v>5</v>
      </c>
      <c r="G1435" s="61">
        <f t="shared" ca="1" si="242"/>
        <v>6</v>
      </c>
      <c r="H1435" s="49" t="str">
        <f t="shared" ca="1" si="244"/>
        <v>CGY</v>
      </c>
    </row>
    <row r="1436" spans="2:8" x14ac:dyDescent="0.25">
      <c r="B1436" s="49" t="str">
        <f ca="1">IF(LEN(C1426)&gt;0,   IF(ROW(B1436)-ROW(C1426)-1&lt;=$L$1/2,INDIRECT(CONCATENATE("Teams!F",CELL("contents",INDEX(MatchOrdering!$A$4:$CD$33,ROW(B1436)-ROW(C1426)-1,MATCH(C1426,MatchOrdering!$A$3:$CD$3,0))))),""),"")</f>
        <v>DET</v>
      </c>
      <c r="C1436" s="53" t="str">
        <f ca="1">IF(LEN(C1426)&gt;0,   IF(LEN(B1436) &gt;0,CONCATENATE(B1436," vs ",D1436),""),"")</f>
        <v>DET vs WAS</v>
      </c>
      <c r="D1436" s="49" t="str">
        <f ca="1">IF(LEN(C1426)&gt;0,   IF(ROW(D1436)-ROW(C1426)-1&lt;=$L$1/2,INDIRECT(CONCATENATE("Teams!F",E1436)),""),"")</f>
        <v>WAS</v>
      </c>
      <c r="E1436" s="6">
        <f ca="1">IF(LEN(C1426)&gt;0,   IF(ROW(E1436)-ROW(C1426)-1&lt;=$L$1/2,INDIRECT(CONCATENATE("MatchOrdering!C",CHAR(96+C1426-78),($L$1 + 1) - (ROW(E1436)-ROW(C1426)-1) + 3)),""),"")</f>
        <v>30</v>
      </c>
      <c r="F1436" s="60">
        <f t="shared" ca="1" si="243"/>
        <v>3</v>
      </c>
      <c r="G1436" s="61">
        <f t="shared" ca="1" si="242"/>
        <v>2</v>
      </c>
      <c r="H1436" s="49" t="str">
        <f t="shared" ca="1" si="244"/>
        <v>DET</v>
      </c>
    </row>
    <row r="1437" spans="2:8" x14ac:dyDescent="0.25">
      <c r="B1437" s="49" t="str">
        <f ca="1">IF(LEN(C1426)&gt;0,   IF(ROW(B1437)-ROW(C1426)-1&lt;=$L$1/2,INDIRECT(CONCATENATE("Teams!F",CELL("contents",INDEX(MatchOrdering!$A$4:$CD$33,ROW(B1437)-ROW(C1426)-1,MATCH(C1426,MatchOrdering!$A$3:$CD$3,0))))),""),"")</f>
        <v>FLA</v>
      </c>
      <c r="C1437" s="53" t="str">
        <f ca="1">IF(LEN(C1426)&gt;0,   IF(LEN(B1437) &gt;0,CONCATENATE(B1437," vs ",D1437),""),"")</f>
        <v>FLA vs PIT</v>
      </c>
      <c r="D1437" s="49" t="str">
        <f ca="1">IF(LEN(C1426)&gt;0,   IF(ROW(D1437)-ROW(C1426)-1&lt;=$L$1/2,INDIRECT(CONCATENATE("Teams!F",E1437)),""),"")</f>
        <v>PIT</v>
      </c>
      <c r="E1437" s="6">
        <f ca="1">IF(LEN(C1426)&gt;0,   IF(ROW(E1437)-ROW(C1426)-1&lt;=$L$1/2,INDIRECT(CONCATENATE("MatchOrdering!C",CHAR(96+C1426-78),($L$1 + 1) - (ROW(E1437)-ROW(C1426)-1) + 3)),""),"")</f>
        <v>29</v>
      </c>
      <c r="F1437" s="60">
        <f t="shared" ca="1" si="243"/>
        <v>0</v>
      </c>
      <c r="G1437" s="61">
        <f t="shared" ca="1" si="242"/>
        <v>2</v>
      </c>
      <c r="H1437" s="49" t="str">
        <f t="shared" ca="1" si="244"/>
        <v>PIT</v>
      </c>
    </row>
    <row r="1438" spans="2:8" x14ac:dyDescent="0.25">
      <c r="B1438" s="49" t="str">
        <f ca="1">IF(LEN(C1426)&gt;0,   IF(ROW(B1438)-ROW(C1426)-1&lt;=$L$1/2,INDIRECT(CONCATENATE("Teams!F",CELL("contents",INDEX(MatchOrdering!$A$4:$CD$33,ROW(B1438)-ROW(C1426)-1,MATCH(C1426,MatchOrdering!$A$3:$CD$3,0))))),""),"")</f>
        <v>MON</v>
      </c>
      <c r="C1438" s="53" t="str">
        <f ca="1">IF(LEN(C1426)&gt;0,   IF(LEN(B1438) &gt;0,CONCATENATE(B1438," vs ",D1438),""),"")</f>
        <v>MON vs PHI</v>
      </c>
      <c r="D1438" s="49" t="str">
        <f ca="1">IF(LEN(C1426)&gt;0,   IF(ROW(D1438)-ROW(C1426)-1&lt;=$L$1/2,INDIRECT(CONCATENATE("Teams!F",E1438)),""),"")</f>
        <v>PHI</v>
      </c>
      <c r="E1438" s="6">
        <f ca="1">IF(LEN(C1426)&gt;0,   IF(ROW(E1438)-ROW(C1426)-1&lt;=$L$1/2,INDIRECT(CONCATENATE("MatchOrdering!C",CHAR(96+C1426-78),($L$1 + 1) - (ROW(E1438)-ROW(C1426)-1) + 3)),""),"")</f>
        <v>28</v>
      </c>
      <c r="F1438" s="60">
        <f t="shared" ca="1" si="243"/>
        <v>0</v>
      </c>
      <c r="G1438" s="61">
        <f t="shared" ca="1" si="242"/>
        <v>2</v>
      </c>
      <c r="H1438" s="49" t="str">
        <f t="shared" ca="1" si="244"/>
        <v>PHI</v>
      </c>
    </row>
    <row r="1439" spans="2:8" x14ac:dyDescent="0.25">
      <c r="B1439" s="49" t="str">
        <f ca="1">IF(LEN(C1426)&gt;0,   IF(ROW(B1439)-ROW(C1426)-1&lt;=$L$1/2,INDIRECT(CONCATENATE("Teams!F",CELL("contents",INDEX(MatchOrdering!$A$4:$CD$33,ROW(B1439)-ROW(C1426)-1,MATCH(C1426,MatchOrdering!$A$3:$CD$3,0))))),""),"")</f>
        <v>OTT</v>
      </c>
      <c r="C1439" s="53" t="str">
        <f ca="1">IF(LEN(C1426)&gt;0,   IF(LEN(B1439) &gt;0,CONCATENATE(B1439," vs ",D1439),""),"")</f>
        <v>OTT vs NYR</v>
      </c>
      <c r="D1439" s="49" t="str">
        <f ca="1">IF(LEN(C1426)&gt;0,   IF(ROW(D1439)-ROW(C1426)-1&lt;=$L$1/2,INDIRECT(CONCATENATE("Teams!F",E1439)),""),"")</f>
        <v>NYR</v>
      </c>
      <c r="E1439" s="6">
        <f ca="1">IF(LEN(C1426)&gt;0,   IF(ROW(E1439)-ROW(C1426)-1&lt;=$L$1/2,INDIRECT(CONCATENATE("MatchOrdering!C",CHAR(96+C1426-78),($L$1 + 1) - (ROW(E1439)-ROW(C1426)-1) + 3)),""),"")</f>
        <v>27</v>
      </c>
      <c r="F1439" s="60">
        <f t="shared" ca="1" si="243"/>
        <v>6</v>
      </c>
      <c r="G1439" s="61">
        <f t="shared" ca="1" si="242"/>
        <v>3</v>
      </c>
      <c r="H1439" s="49" t="str">
        <f t="shared" ca="1" si="244"/>
        <v>OTT</v>
      </c>
    </row>
    <row r="1440" spans="2:8" x14ac:dyDescent="0.25">
      <c r="B1440" s="49" t="str">
        <f ca="1">IF(LEN(C1426)&gt;0,   IF(ROW(B1440)-ROW(C1426)-1&lt;=$L$1/2,INDIRECT(CONCATENATE("Teams!F",CELL("contents",INDEX(MatchOrdering!$A$4:$CD$33,ROW(B1440)-ROW(C1426)-1,MATCH(C1426,MatchOrdering!$A$3:$CD$3,0))))),""),"")</f>
        <v>TB</v>
      </c>
      <c r="C1440" s="53" t="str">
        <f ca="1">IF(LEN(C1426)&gt;0,   IF(LEN(B1440) &gt;0,CONCATENATE(B1440," vs ",D1440),""),"")</f>
        <v>TB vs NYI</v>
      </c>
      <c r="D1440" s="49" t="str">
        <f ca="1">IF(LEN(C1426)&gt;0,   IF(ROW(D1440)-ROW(C1426)-1&lt;=$L$1/2,INDIRECT(CONCATENATE("Teams!F",E1440)),""),"")</f>
        <v>NYI</v>
      </c>
      <c r="E1440" s="6">
        <f ca="1">IF(LEN(C1426)&gt;0,   IF(ROW(E1440)-ROW(C1426)-1&lt;=$L$1/2,INDIRECT(CONCATENATE("MatchOrdering!C",CHAR(96+C1426-78),($L$1 + 1) - (ROW(E1440)-ROW(C1426)-1) + 3)),""),"")</f>
        <v>26</v>
      </c>
      <c r="F1440" s="60">
        <f t="shared" ca="1" si="243"/>
        <v>4</v>
      </c>
      <c r="G1440" s="61">
        <f t="shared" ca="1" si="242"/>
        <v>1</v>
      </c>
      <c r="H1440" s="49" t="str">
        <f t="shared" ca="1" si="244"/>
        <v>TB</v>
      </c>
    </row>
    <row r="1441" spans="2:8" x14ac:dyDescent="0.25">
      <c r="B1441" s="49" t="str">
        <f ca="1">IF(LEN(C1426)&gt;0,   IF(ROW(B1441)-ROW(C1426)-1&lt;=$L$1/2,INDIRECT(CONCATENATE("Teams!F",CELL("contents",INDEX(MatchOrdering!$A$4:$CD$33,ROW(B1441)-ROW(C1426)-1,MATCH(C1426,MatchOrdering!$A$3:$CD$3,0))))),""),"")</f>
        <v>TOR</v>
      </c>
      <c r="C1441" s="53" t="str">
        <f ca="1">IF(LEN(C1426)&gt;0,   IF(LEN(B1441) &gt;0,CONCATENATE(B1441," vs ",D1441),""),"")</f>
        <v>TOR vs NJD</v>
      </c>
      <c r="D1441" s="49" t="str">
        <f ca="1">IF(LEN(C1426)&gt;0,   IF(ROW(D1441)-ROW(C1426)-1&lt;=$L$1/2,INDIRECT(CONCATENATE("Teams!F",E1441)),""),"")</f>
        <v>NJD</v>
      </c>
      <c r="E1441" s="6">
        <f ca="1">IF(LEN(C1426)&gt;0,   IF(ROW(E1441)-ROW(C1426)-1&lt;=$L$1/2,INDIRECT(CONCATENATE("MatchOrdering!C",CHAR(96+C1426-78),($L$1 + 1) - (ROW(E1441)-ROW(C1426)-1) + 3)),""),"")</f>
        <v>25</v>
      </c>
      <c r="F1441" s="60">
        <f t="shared" ca="1" si="243"/>
        <v>3</v>
      </c>
      <c r="G1441" s="61">
        <f t="shared" ca="1" si="242"/>
        <v>2</v>
      </c>
      <c r="H1441" s="49" t="str">
        <f t="shared" ca="1" si="244"/>
        <v>TOR</v>
      </c>
    </row>
    <row r="1442" spans="2:8" ht="15.75" thickBot="1" x14ac:dyDescent="0.3">
      <c r="B1442" s="49" t="str">
        <f ca="1">IF(LEN(C1426)&gt;0,   IF(ROW(B1442)-ROW(C1426)-1&lt;=$L$1/2,INDIRECT(CONCATENATE("Teams!F",CELL("contents",INDEX(MatchOrdering!$A$4:$CD$33,ROW(B1442)-ROW(C1426)-1,MATCH(C1426,MatchOrdering!$A$3:$CD$3,0))))),""),"")</f>
        <v>CAR</v>
      </c>
      <c r="C1442" s="53" t="str">
        <f ca="1">IF(LEN(C1426)&gt;0,   IF(LEN(B1442) &gt;0,CONCATENATE(B1442," vs ",D1442),""),"")</f>
        <v>CAR vs CBJ</v>
      </c>
      <c r="D1442" s="49" t="str">
        <f ca="1">IF(LEN(C1426)&gt;0,   IF(ROW(D1442)-ROW(C1426)-1&lt;=$L$1/2,INDIRECT(CONCATENATE("Teams!F",E1442)),""),"")</f>
        <v>CBJ</v>
      </c>
      <c r="E1442" s="6">
        <f ca="1">IF(LEN(C1426)&gt;0,   IF(ROW(E1442)-ROW(C1426)-1&lt;=$L$1/2,INDIRECT(CONCATENATE("MatchOrdering!C",CHAR(96+C1426-78),($L$1 + 1) - (ROW(E1442)-ROW(C1426)-1) + 3)),""),"")</f>
        <v>24</v>
      </c>
      <c r="F1442" s="62">
        <f t="shared" ca="1" si="243"/>
        <v>5</v>
      </c>
      <c r="G1442" s="63">
        <f t="shared" ca="1" si="242"/>
        <v>4</v>
      </c>
      <c r="H1442" s="49" t="str">
        <f t="shared" ca="1" si="244"/>
        <v>CAR</v>
      </c>
    </row>
    <row r="1444" spans="2:8" ht="18.75" x14ac:dyDescent="0.3">
      <c r="C1444" s="51">
        <f>IF(LEN(C1426)&lt;1,"",IF(C1426+1 &lt; $L$2,C1426+1,""))</f>
        <v>81</v>
      </c>
      <c r="D1444" s="50"/>
      <c r="E1444" s="50"/>
      <c r="F1444" s="65" t="str">
        <f>IF(LEN(C1444)&gt;0,"Scores","")</f>
        <v>Scores</v>
      </c>
      <c r="G1444" s="65"/>
      <c r="H1444" s="6"/>
    </row>
    <row r="1445" spans="2:8" ht="16.5" thickBot="1" x14ac:dyDescent="0.3">
      <c r="B1445" s="48" t="str">
        <f>IF(LEN(C1444)&gt;0,"-","")</f>
        <v>-</v>
      </c>
      <c r="C1445" s="52" t="str">
        <f>IF(LEN(C1444)&gt;0,"Away          -          Home","")</f>
        <v>Away          -          Home</v>
      </c>
      <c r="D1445" s="48" t="str">
        <f>IF(LEN(C1444)&gt;0,"-","")</f>
        <v>-</v>
      </c>
      <c r="E1445" s="6" t="str">
        <f>IF(LEN(C1444)&gt;0,"-","")</f>
        <v>-</v>
      </c>
      <c r="F1445" s="48" t="str">
        <f>IF(LEN(F1444)&gt;0,"H","")</f>
        <v>H</v>
      </c>
      <c r="G1445" s="48" t="str">
        <f>IF(LEN(F1444)&gt;0,"A","")</f>
        <v>A</v>
      </c>
      <c r="H1445" s="49" t="s">
        <v>267</v>
      </c>
    </row>
    <row r="1446" spans="2:8" x14ac:dyDescent="0.25">
      <c r="B1446" s="49" t="str">
        <f ca="1">IF(LEN(C1444)&gt;0,   IF(ROW(B1446)-ROW(C1444)-1&lt;=$L$1/2,INDIRECT(CONCATENATE("Teams!F",CELL("contents",INDEX(MatchOrdering!$A$4:$CD$33,ROW(B1446)-ROW(C1444)-1,MATCH(C1444,MatchOrdering!$A$3:$CD$3,0))))),""),"")</f>
        <v>ANA</v>
      </c>
      <c r="C1446" s="53" t="str">
        <f ca="1">IF(LEN(C1444)&gt;0,   IF(LEN(B1446) &gt;0,CONCATENATE(B1446," vs ",D1446),""),"")</f>
        <v>ANA vs CHI</v>
      </c>
      <c r="D1446" s="49" t="str">
        <f ca="1">IF(LEN(C1444)&gt;0,   IF(ROW(D1446)-ROW(C1444)-1&lt;=$L$1/2,INDIRECT(CONCATENATE("Teams!F",E1446)),""),"")</f>
        <v>CHI</v>
      </c>
      <c r="E1446" s="6">
        <f ca="1">IF(LEN(C1444)&gt;0,   IF(ROW(E1446)-ROW(C1444)-1&lt;=$L$1/2,INDIRECT(CONCATENATE("MatchOrdering!C",CHAR(96+C1444-78),($L$1 + 1) - (ROW(E1446)-ROW(C1444)-1) + 3)),""),"")</f>
        <v>8</v>
      </c>
      <c r="F1446" s="58">
        <f ca="1">ROUNDDOWN(RANDBETWEEN(0,6),0)</f>
        <v>5</v>
      </c>
      <c r="G1446" s="59">
        <f t="shared" ref="G1446:G1460" ca="1" si="245">ROUNDDOWN(RANDBETWEEN(0,6),0)</f>
        <v>0</v>
      </c>
      <c r="H1446" s="49" t="str">
        <f ca="1">IF(OR(B1446 = "BYESLOT",D1446 = "BYESLOT"),"BYE", IF(AND(LEN(F1446)&gt;0,LEN(G1446)&gt;0),IF(F1446=G1446,"*TIE*",IF(F1446&gt;G1446,B1446,D1446)),""))</f>
        <v>ANA</v>
      </c>
    </row>
    <row r="1447" spans="2:8" x14ac:dyDescent="0.25">
      <c r="B1447" s="49" t="str">
        <f ca="1">IF(LEN(C1444)&gt;0,   IF(ROW(B1447)-ROW(C1444)-1&lt;=$L$1/2,INDIRECT(CONCATENATE("Teams!F",CELL("contents",INDEX(MatchOrdering!$A$4:$CD$33,ROW(B1447)-ROW(C1444)-1,MATCH(C1444,MatchOrdering!$A$3:$CD$3,0))))),""),"")</f>
        <v>COL</v>
      </c>
      <c r="C1447" s="53" t="str">
        <f ca="1">IF(LEN(C1444)&gt;0,   IF(LEN(B1447) &gt;0,CONCATENATE(B1447," vs ",D1447),""),"")</f>
        <v>COL vs VAN</v>
      </c>
      <c r="D1447" s="49" t="str">
        <f ca="1">IF(LEN(C1444)&gt;0,   IF(ROW(D1447)-ROW(C1444)-1&lt;=$L$1/2,INDIRECT(CONCATENATE("Teams!F",E1447)),""),"")</f>
        <v>VAN</v>
      </c>
      <c r="E1447" s="6">
        <f ca="1">IF(LEN(C1444)&gt;0,   IF(ROW(E1447)-ROW(C1444)-1&lt;=$L$1/2,INDIRECT(CONCATENATE("MatchOrdering!C",CHAR(96+C1444-78),($L$1 + 1) - (ROW(E1447)-ROW(C1444)-1) + 3)),""),"")</f>
        <v>7</v>
      </c>
      <c r="F1447" s="60">
        <f t="shared" ref="F1447:F1460" ca="1" si="246">ROUNDDOWN(RANDBETWEEN(0,6),0)</f>
        <v>1</v>
      </c>
      <c r="G1447" s="61">
        <f t="shared" ca="1" si="245"/>
        <v>6</v>
      </c>
      <c r="H1447" s="49" t="str">
        <f t="shared" ref="H1447:H1460" ca="1" si="247">IF(OR(B1447 = "BYESLOT",D1447 = "BYESLOT"),"BYE", IF(AND(LEN(F1447)&gt;0,LEN(G1447)&gt;0),IF(F1447=G1447,"*TIE*",IF(F1447&gt;G1447,B1447,D1447)),""))</f>
        <v>VAN</v>
      </c>
    </row>
    <row r="1448" spans="2:8" x14ac:dyDescent="0.25">
      <c r="B1448" s="49" t="str">
        <f ca="1">IF(LEN(C1444)&gt;0,   IF(ROW(B1448)-ROW(C1444)-1&lt;=$L$1/2,INDIRECT(CONCATENATE("Teams!F",CELL("contents",INDEX(MatchOrdering!$A$4:$CD$33,ROW(B1448)-ROW(C1444)-1,MATCH(C1444,MatchOrdering!$A$3:$CD$3,0))))),""),"")</f>
        <v>DAL</v>
      </c>
      <c r="C1448" s="53" t="str">
        <f ca="1">IF(LEN(C1444)&gt;0,   IF(LEN(B1448) &gt;0,CONCATENATE(B1448," vs ",D1448),""),"")</f>
        <v>DAL vs SJS</v>
      </c>
      <c r="D1448" s="49" t="str">
        <f ca="1">IF(LEN(C1444)&gt;0,   IF(ROW(D1448)-ROW(C1444)-1&lt;=$L$1/2,INDIRECT(CONCATENATE("Teams!F",E1448)),""),"")</f>
        <v>SJS</v>
      </c>
      <c r="E1448" s="6">
        <f ca="1">IF(LEN(C1444)&gt;0,   IF(ROW(E1448)-ROW(C1444)-1&lt;=$L$1/2,INDIRECT(CONCATENATE("MatchOrdering!C",CHAR(96+C1444-78),($L$1 + 1) - (ROW(E1448)-ROW(C1444)-1) + 3)),""),"")</f>
        <v>6</v>
      </c>
      <c r="F1448" s="60">
        <f t="shared" ca="1" si="246"/>
        <v>6</v>
      </c>
      <c r="G1448" s="61">
        <f t="shared" ca="1" si="245"/>
        <v>1</v>
      </c>
      <c r="H1448" s="49" t="str">
        <f t="shared" ca="1" si="247"/>
        <v>DAL</v>
      </c>
    </row>
    <row r="1449" spans="2:8" x14ac:dyDescent="0.25">
      <c r="B1449" s="49" t="str">
        <f ca="1">IF(LEN(C1444)&gt;0,   IF(ROW(B1449)-ROW(C1444)-1&lt;=$L$1/2,INDIRECT(CONCATENATE("Teams!F",CELL("contents",INDEX(MatchOrdering!$A$4:$CD$33,ROW(B1449)-ROW(C1444)-1,MATCH(C1444,MatchOrdering!$A$3:$CD$3,0))))),""),"")</f>
        <v>MIN</v>
      </c>
      <c r="C1449" s="53" t="str">
        <f ca="1">IF(LEN(C1444)&gt;0,   IF(LEN(B1449) &gt;0,CONCATENATE(B1449," vs ",D1449),""),"")</f>
        <v>MIN vs ARI</v>
      </c>
      <c r="D1449" s="49" t="str">
        <f ca="1">IF(LEN(C1444)&gt;0,   IF(ROW(D1449)-ROW(C1444)-1&lt;=$L$1/2,INDIRECT(CONCATENATE("Teams!F",E1449)),""),"")</f>
        <v>ARI</v>
      </c>
      <c r="E1449" s="6">
        <f ca="1">IF(LEN(C1444)&gt;0,   IF(ROW(E1449)-ROW(C1444)-1&lt;=$L$1/2,INDIRECT(CONCATENATE("MatchOrdering!C",CHAR(96+C1444-78),($L$1 + 1) - (ROW(E1449)-ROW(C1444)-1) + 3)),""),"")</f>
        <v>5</v>
      </c>
      <c r="F1449" s="60">
        <f t="shared" ca="1" si="246"/>
        <v>3</v>
      </c>
      <c r="G1449" s="61">
        <f t="shared" ca="1" si="245"/>
        <v>6</v>
      </c>
      <c r="H1449" s="49" t="str">
        <f t="shared" ca="1" si="247"/>
        <v>ARI</v>
      </c>
    </row>
    <row r="1450" spans="2:8" x14ac:dyDescent="0.25">
      <c r="B1450" s="49" t="str">
        <f ca="1">IF(LEN(C1444)&gt;0,   IF(ROW(B1450)-ROW(C1444)-1&lt;=$L$1/2,INDIRECT(CONCATENATE("Teams!F",CELL("contents",INDEX(MatchOrdering!$A$4:$CD$33,ROW(B1450)-ROW(C1444)-1,MATCH(C1444,MatchOrdering!$A$3:$CD$3,0))))),""),"")</f>
        <v>NAS</v>
      </c>
      <c r="C1450" s="53" t="str">
        <f ca="1">IF(LEN(C1444)&gt;0,   IF(LEN(B1450) &gt;0,CONCATENATE(B1450," vs ",D1450),""),"")</f>
        <v>NAS vs LAK</v>
      </c>
      <c r="D1450" s="49" t="str">
        <f ca="1">IF(LEN(C1444)&gt;0,   IF(ROW(D1450)-ROW(C1444)-1&lt;=$L$1/2,INDIRECT(CONCATENATE("Teams!F",E1450)),""),"")</f>
        <v>LAK</v>
      </c>
      <c r="E1450" s="6">
        <f ca="1">IF(LEN(C1444)&gt;0,   IF(ROW(E1450)-ROW(C1444)-1&lt;=$L$1/2,INDIRECT(CONCATENATE("MatchOrdering!C",CHAR(96+C1444-78),($L$1 + 1) - (ROW(E1450)-ROW(C1444)-1) + 3)),""),"")</f>
        <v>4</v>
      </c>
      <c r="F1450" s="60">
        <f t="shared" ca="1" si="246"/>
        <v>5</v>
      </c>
      <c r="G1450" s="61">
        <f t="shared" ca="1" si="245"/>
        <v>2</v>
      </c>
      <c r="H1450" s="49" t="str">
        <f t="shared" ca="1" si="247"/>
        <v>NAS</v>
      </c>
    </row>
    <row r="1451" spans="2:8" x14ac:dyDescent="0.25">
      <c r="B1451" s="49" t="str">
        <f ca="1">IF(LEN(C1444)&gt;0,   IF(ROW(B1451)-ROW(C1444)-1&lt;=$L$1/2,INDIRECT(CONCATENATE("Teams!F",CELL("contents",INDEX(MatchOrdering!$A$4:$CD$33,ROW(B1451)-ROW(C1444)-1,MATCH(C1444,MatchOrdering!$A$3:$CD$3,0))))),""),"")</f>
        <v>STL</v>
      </c>
      <c r="C1451" s="53" t="str">
        <f ca="1">IF(LEN(C1444)&gt;0,   IF(LEN(B1451) &gt;0,CONCATENATE(B1451," vs ",D1451),""),"")</f>
        <v>STL vs EDM</v>
      </c>
      <c r="D1451" s="49" t="str">
        <f ca="1">IF(LEN(C1444)&gt;0,   IF(ROW(D1451)-ROW(C1444)-1&lt;=$L$1/2,INDIRECT(CONCATENATE("Teams!F",E1451)),""),"")</f>
        <v>EDM</v>
      </c>
      <c r="E1451" s="6">
        <f ca="1">IF(LEN(C1444)&gt;0,   IF(ROW(E1451)-ROW(C1444)-1&lt;=$L$1/2,INDIRECT(CONCATENATE("MatchOrdering!C",CHAR(96+C1444-78),($L$1 + 1) - (ROW(E1451)-ROW(C1444)-1) + 3)),""),"")</f>
        <v>3</v>
      </c>
      <c r="F1451" s="60">
        <f t="shared" ca="1" si="246"/>
        <v>1</v>
      </c>
      <c r="G1451" s="61">
        <f t="shared" ca="1" si="245"/>
        <v>1</v>
      </c>
      <c r="H1451" s="49" t="str">
        <f t="shared" ca="1" si="247"/>
        <v>*TIE*</v>
      </c>
    </row>
    <row r="1452" spans="2:8" x14ac:dyDescent="0.25">
      <c r="B1452" s="49" t="str">
        <f ca="1">IF(LEN(C1444)&gt;0,   IF(ROW(B1452)-ROW(C1444)-1&lt;=$L$1/2,INDIRECT(CONCATENATE("Teams!F",CELL("contents",INDEX(MatchOrdering!$A$4:$CD$33,ROW(B1452)-ROW(C1444)-1,MATCH(C1444,MatchOrdering!$A$3:$CD$3,0))))),""),"")</f>
        <v>WIN</v>
      </c>
      <c r="C1452" s="53" t="str">
        <f ca="1">IF(LEN(C1444)&gt;0,   IF(LEN(B1452) &gt;0,CONCATENATE(B1452," vs ",D1452),""),"")</f>
        <v>WIN vs CGY</v>
      </c>
      <c r="D1452" s="49" t="str">
        <f ca="1">IF(LEN(C1444)&gt;0,   IF(ROW(D1452)-ROW(C1444)-1&lt;=$L$1/2,INDIRECT(CONCATENATE("Teams!F",E1452)),""),"")</f>
        <v>CGY</v>
      </c>
      <c r="E1452" s="6">
        <f ca="1">IF(LEN(C1444)&gt;0,   IF(ROW(E1452)-ROW(C1444)-1&lt;=$L$1/2,INDIRECT(CONCATENATE("MatchOrdering!C",CHAR(96+C1444-78),($L$1 + 1) - (ROW(E1452)-ROW(C1444)-1) + 3)),""),"")</f>
        <v>2</v>
      </c>
      <c r="F1452" s="60">
        <f t="shared" ca="1" si="246"/>
        <v>4</v>
      </c>
      <c r="G1452" s="61">
        <f t="shared" ca="1" si="245"/>
        <v>3</v>
      </c>
      <c r="H1452" s="49" t="str">
        <f t="shared" ca="1" si="247"/>
        <v>WIN</v>
      </c>
    </row>
    <row r="1453" spans="2:8" x14ac:dyDescent="0.25">
      <c r="B1453" s="49" t="str">
        <f ca="1">IF(LEN(C1444)&gt;0,   IF(ROW(B1453)-ROW(C1444)-1&lt;=$L$1/2,INDIRECT(CONCATENATE("Teams!F",CELL("contents",INDEX(MatchOrdering!$A$4:$CD$33,ROW(B1453)-ROW(C1444)-1,MATCH(C1444,MatchOrdering!$A$3:$CD$3,0))))),""),"")</f>
        <v>BOS</v>
      </c>
      <c r="C1453" s="53" t="str">
        <f ca="1">IF(LEN(C1444)&gt;0,   IF(LEN(B1453) &gt;0,CONCATENATE(B1453," vs ",D1453),""),"")</f>
        <v>BOS vs WAS</v>
      </c>
      <c r="D1453" s="49" t="str">
        <f ca="1">IF(LEN(C1444)&gt;0,   IF(ROW(D1453)-ROW(C1444)-1&lt;=$L$1/2,INDIRECT(CONCATENATE("Teams!F",E1453)),""),"")</f>
        <v>WAS</v>
      </c>
      <c r="E1453" s="6">
        <f ca="1">IF(LEN(C1444)&gt;0,   IF(ROW(E1453)-ROW(C1444)-1&lt;=$L$1/2,INDIRECT(CONCATENATE("MatchOrdering!C",CHAR(96+C1444-78),($L$1 + 1) - (ROW(E1453)-ROW(C1444)-1) + 3)),""),"")</f>
        <v>30</v>
      </c>
      <c r="F1453" s="60">
        <f t="shared" ca="1" si="246"/>
        <v>4</v>
      </c>
      <c r="G1453" s="61">
        <f t="shared" ca="1" si="245"/>
        <v>1</v>
      </c>
      <c r="H1453" s="49" t="str">
        <f t="shared" ca="1" si="247"/>
        <v>BOS</v>
      </c>
    </row>
    <row r="1454" spans="2:8" x14ac:dyDescent="0.25">
      <c r="B1454" s="49" t="str">
        <f ca="1">IF(LEN(C1444)&gt;0,   IF(ROW(B1454)-ROW(C1444)-1&lt;=$L$1/2,INDIRECT(CONCATENATE("Teams!F",CELL("contents",INDEX(MatchOrdering!$A$4:$CD$33,ROW(B1454)-ROW(C1444)-1,MATCH(C1444,MatchOrdering!$A$3:$CD$3,0))))),""),"")</f>
        <v>BUF</v>
      </c>
      <c r="C1454" s="53" t="str">
        <f ca="1">IF(LEN(C1444)&gt;0,   IF(LEN(B1454) &gt;0,CONCATENATE(B1454," vs ",D1454),""),"")</f>
        <v>BUF vs PIT</v>
      </c>
      <c r="D1454" s="49" t="str">
        <f ca="1">IF(LEN(C1444)&gt;0,   IF(ROW(D1454)-ROW(C1444)-1&lt;=$L$1/2,INDIRECT(CONCATENATE("Teams!F",E1454)),""),"")</f>
        <v>PIT</v>
      </c>
      <c r="E1454" s="6">
        <f ca="1">IF(LEN(C1444)&gt;0,   IF(ROW(E1454)-ROW(C1444)-1&lt;=$L$1/2,INDIRECT(CONCATENATE("MatchOrdering!C",CHAR(96+C1444-78),($L$1 + 1) - (ROW(E1454)-ROW(C1444)-1) + 3)),""),"")</f>
        <v>29</v>
      </c>
      <c r="F1454" s="60">
        <f t="shared" ca="1" si="246"/>
        <v>5</v>
      </c>
      <c r="G1454" s="61">
        <f t="shared" ca="1" si="245"/>
        <v>6</v>
      </c>
      <c r="H1454" s="49" t="str">
        <f t="shared" ca="1" si="247"/>
        <v>PIT</v>
      </c>
    </row>
    <row r="1455" spans="2:8" x14ac:dyDescent="0.25">
      <c r="B1455" s="49" t="str">
        <f ca="1">IF(LEN(C1444)&gt;0,   IF(ROW(B1455)-ROW(C1444)-1&lt;=$L$1/2,INDIRECT(CONCATENATE("Teams!F",CELL("contents",INDEX(MatchOrdering!$A$4:$CD$33,ROW(B1455)-ROW(C1444)-1,MATCH(C1444,MatchOrdering!$A$3:$CD$3,0))))),""),"")</f>
        <v>DET</v>
      </c>
      <c r="C1455" s="53" t="str">
        <f ca="1">IF(LEN(C1444)&gt;0,   IF(LEN(B1455) &gt;0,CONCATENATE(B1455," vs ",D1455),""),"")</f>
        <v>DET vs PHI</v>
      </c>
      <c r="D1455" s="49" t="str">
        <f ca="1">IF(LEN(C1444)&gt;0,   IF(ROW(D1455)-ROW(C1444)-1&lt;=$L$1/2,INDIRECT(CONCATENATE("Teams!F",E1455)),""),"")</f>
        <v>PHI</v>
      </c>
      <c r="E1455" s="6">
        <f ca="1">IF(LEN(C1444)&gt;0,   IF(ROW(E1455)-ROW(C1444)-1&lt;=$L$1/2,INDIRECT(CONCATENATE("MatchOrdering!C",CHAR(96+C1444-78),($L$1 + 1) - (ROW(E1455)-ROW(C1444)-1) + 3)),""),"")</f>
        <v>28</v>
      </c>
      <c r="F1455" s="60">
        <f t="shared" ca="1" si="246"/>
        <v>5</v>
      </c>
      <c r="G1455" s="61">
        <f t="shared" ca="1" si="245"/>
        <v>4</v>
      </c>
      <c r="H1455" s="49" t="str">
        <f t="shared" ca="1" si="247"/>
        <v>DET</v>
      </c>
    </row>
    <row r="1456" spans="2:8" x14ac:dyDescent="0.25">
      <c r="B1456" s="49" t="str">
        <f ca="1">IF(LEN(C1444)&gt;0,   IF(ROW(B1456)-ROW(C1444)-1&lt;=$L$1/2,INDIRECT(CONCATENATE("Teams!F",CELL("contents",INDEX(MatchOrdering!$A$4:$CD$33,ROW(B1456)-ROW(C1444)-1,MATCH(C1444,MatchOrdering!$A$3:$CD$3,0))))),""),"")</f>
        <v>FLA</v>
      </c>
      <c r="C1456" s="53" t="str">
        <f ca="1">IF(LEN(C1444)&gt;0,   IF(LEN(B1456) &gt;0,CONCATENATE(B1456," vs ",D1456),""),"")</f>
        <v>FLA vs NYR</v>
      </c>
      <c r="D1456" s="49" t="str">
        <f ca="1">IF(LEN(C1444)&gt;0,   IF(ROW(D1456)-ROW(C1444)-1&lt;=$L$1/2,INDIRECT(CONCATENATE("Teams!F",E1456)),""),"")</f>
        <v>NYR</v>
      </c>
      <c r="E1456" s="6">
        <f ca="1">IF(LEN(C1444)&gt;0,   IF(ROW(E1456)-ROW(C1444)-1&lt;=$L$1/2,INDIRECT(CONCATENATE("MatchOrdering!C",CHAR(96+C1444-78),($L$1 + 1) - (ROW(E1456)-ROW(C1444)-1) + 3)),""),"")</f>
        <v>27</v>
      </c>
      <c r="F1456" s="60">
        <f t="shared" ca="1" si="246"/>
        <v>5</v>
      </c>
      <c r="G1456" s="61">
        <f t="shared" ca="1" si="245"/>
        <v>4</v>
      </c>
      <c r="H1456" s="49" t="str">
        <f t="shared" ca="1" si="247"/>
        <v>FLA</v>
      </c>
    </row>
    <row r="1457" spans="2:8" x14ac:dyDescent="0.25">
      <c r="B1457" s="49" t="str">
        <f ca="1">IF(LEN(C1444)&gt;0,   IF(ROW(B1457)-ROW(C1444)-1&lt;=$L$1/2,INDIRECT(CONCATENATE("Teams!F",CELL("contents",INDEX(MatchOrdering!$A$4:$CD$33,ROW(B1457)-ROW(C1444)-1,MATCH(C1444,MatchOrdering!$A$3:$CD$3,0))))),""),"")</f>
        <v>MON</v>
      </c>
      <c r="C1457" s="53" t="str">
        <f ca="1">IF(LEN(C1444)&gt;0,   IF(LEN(B1457) &gt;0,CONCATENATE(B1457," vs ",D1457),""),"")</f>
        <v>MON vs NYI</v>
      </c>
      <c r="D1457" s="49" t="str">
        <f ca="1">IF(LEN(C1444)&gt;0,   IF(ROW(D1457)-ROW(C1444)-1&lt;=$L$1/2,INDIRECT(CONCATENATE("Teams!F",E1457)),""),"")</f>
        <v>NYI</v>
      </c>
      <c r="E1457" s="6">
        <f ca="1">IF(LEN(C1444)&gt;0,   IF(ROW(E1457)-ROW(C1444)-1&lt;=$L$1/2,INDIRECT(CONCATENATE("MatchOrdering!C",CHAR(96+C1444-78),($L$1 + 1) - (ROW(E1457)-ROW(C1444)-1) + 3)),""),"")</f>
        <v>26</v>
      </c>
      <c r="F1457" s="60">
        <f t="shared" ca="1" si="246"/>
        <v>5</v>
      </c>
      <c r="G1457" s="61">
        <f t="shared" ca="1" si="245"/>
        <v>1</v>
      </c>
      <c r="H1457" s="49" t="str">
        <f t="shared" ca="1" si="247"/>
        <v>MON</v>
      </c>
    </row>
    <row r="1458" spans="2:8" x14ac:dyDescent="0.25">
      <c r="B1458" s="49" t="str">
        <f ca="1">IF(LEN(C1444)&gt;0,   IF(ROW(B1458)-ROW(C1444)-1&lt;=$L$1/2,INDIRECT(CONCATENATE("Teams!F",CELL("contents",INDEX(MatchOrdering!$A$4:$CD$33,ROW(B1458)-ROW(C1444)-1,MATCH(C1444,MatchOrdering!$A$3:$CD$3,0))))),""),"")</f>
        <v>OTT</v>
      </c>
      <c r="C1458" s="53" t="str">
        <f ca="1">IF(LEN(C1444)&gt;0,   IF(LEN(B1458) &gt;0,CONCATENATE(B1458," vs ",D1458),""),"")</f>
        <v>OTT vs NJD</v>
      </c>
      <c r="D1458" s="49" t="str">
        <f ca="1">IF(LEN(C1444)&gt;0,   IF(ROW(D1458)-ROW(C1444)-1&lt;=$L$1/2,INDIRECT(CONCATENATE("Teams!F",E1458)),""),"")</f>
        <v>NJD</v>
      </c>
      <c r="E1458" s="6">
        <f ca="1">IF(LEN(C1444)&gt;0,   IF(ROW(E1458)-ROW(C1444)-1&lt;=$L$1/2,INDIRECT(CONCATENATE("MatchOrdering!C",CHAR(96+C1444-78),($L$1 + 1) - (ROW(E1458)-ROW(C1444)-1) + 3)),""),"")</f>
        <v>25</v>
      </c>
      <c r="F1458" s="60">
        <f t="shared" ca="1" si="246"/>
        <v>4</v>
      </c>
      <c r="G1458" s="61">
        <f t="shared" ca="1" si="245"/>
        <v>2</v>
      </c>
      <c r="H1458" s="49" t="str">
        <f t="shared" ca="1" si="247"/>
        <v>OTT</v>
      </c>
    </row>
    <row r="1459" spans="2:8" x14ac:dyDescent="0.25">
      <c r="B1459" s="49" t="str">
        <f ca="1">IF(LEN(C1444)&gt;0,   IF(ROW(B1459)-ROW(C1444)-1&lt;=$L$1/2,INDIRECT(CONCATENATE("Teams!F",CELL("contents",INDEX(MatchOrdering!$A$4:$CD$33,ROW(B1459)-ROW(C1444)-1,MATCH(C1444,MatchOrdering!$A$3:$CD$3,0))))),""),"")</f>
        <v>TB</v>
      </c>
      <c r="C1459" s="53" t="str">
        <f ca="1">IF(LEN(C1444)&gt;0,   IF(LEN(B1459) &gt;0,CONCATENATE(B1459," vs ",D1459),""),"")</f>
        <v>TB vs CBJ</v>
      </c>
      <c r="D1459" s="49" t="str">
        <f ca="1">IF(LEN(C1444)&gt;0,   IF(ROW(D1459)-ROW(C1444)-1&lt;=$L$1/2,INDIRECT(CONCATENATE("Teams!F",E1459)),""),"")</f>
        <v>CBJ</v>
      </c>
      <c r="E1459" s="6">
        <f ca="1">IF(LEN(C1444)&gt;0,   IF(ROW(E1459)-ROW(C1444)-1&lt;=$L$1/2,INDIRECT(CONCATENATE("MatchOrdering!C",CHAR(96+C1444-78),($L$1 + 1) - (ROW(E1459)-ROW(C1444)-1) + 3)),""),"")</f>
        <v>24</v>
      </c>
      <c r="F1459" s="60">
        <f t="shared" ca="1" si="246"/>
        <v>1</v>
      </c>
      <c r="G1459" s="61">
        <f t="shared" ca="1" si="245"/>
        <v>1</v>
      </c>
      <c r="H1459" s="49" t="str">
        <f t="shared" ca="1" si="247"/>
        <v>*TIE*</v>
      </c>
    </row>
    <row r="1460" spans="2:8" ht="15.75" thickBot="1" x14ac:dyDescent="0.3">
      <c r="B1460" s="49" t="str">
        <f ca="1">IF(LEN(C1444)&gt;0,   IF(ROW(B1460)-ROW(C1444)-1&lt;=$L$1/2,INDIRECT(CONCATENATE("Teams!F",CELL("contents",INDEX(MatchOrdering!$A$4:$CD$33,ROW(B1460)-ROW(C1444)-1,MATCH(C1444,MatchOrdering!$A$3:$CD$3,0))))),""),"")</f>
        <v>TOR</v>
      </c>
      <c r="C1460" s="53" t="str">
        <f ca="1">IF(LEN(C1444)&gt;0,   IF(LEN(B1460) &gt;0,CONCATENATE(B1460," vs ",D1460),""),"")</f>
        <v>TOR vs CAR</v>
      </c>
      <c r="D1460" s="49" t="str">
        <f ca="1">IF(LEN(C1444)&gt;0,   IF(ROW(D1460)-ROW(C1444)-1&lt;=$L$1/2,INDIRECT(CONCATENATE("Teams!F",E1460)),""),"")</f>
        <v>CAR</v>
      </c>
      <c r="E1460" s="6">
        <f ca="1">IF(LEN(C1444)&gt;0,   IF(ROW(E1460)-ROW(C1444)-1&lt;=$L$1/2,INDIRECT(CONCATENATE("MatchOrdering!C",CHAR(96+C1444-78),($L$1 + 1) - (ROW(E1460)-ROW(C1444)-1) + 3)),""),"")</f>
        <v>23</v>
      </c>
      <c r="F1460" s="62">
        <f t="shared" ca="1" si="246"/>
        <v>4</v>
      </c>
      <c r="G1460" s="63">
        <f t="shared" ca="1" si="245"/>
        <v>2</v>
      </c>
      <c r="H1460" s="49" t="str">
        <f t="shared" ca="1" si="247"/>
        <v>TOR</v>
      </c>
    </row>
    <row r="1462" spans="2:8" ht="18.75" x14ac:dyDescent="0.3">
      <c r="C1462" s="51">
        <f>IF(LEN(C1444)&lt;1,"",IF(C1444+1 &lt;= $L$2,C1444+1,""))</f>
        <v>82</v>
      </c>
      <c r="D1462" s="50"/>
      <c r="E1462" s="50"/>
      <c r="F1462" s="65" t="str">
        <f>IF(LEN(C1462)&gt;0,"Scores","")</f>
        <v>Scores</v>
      </c>
      <c r="G1462" s="65"/>
      <c r="H1462" s="6"/>
    </row>
    <row r="1463" spans="2:8" ht="16.5" thickBot="1" x14ac:dyDescent="0.3">
      <c r="B1463" s="48" t="str">
        <f>IF(LEN(C1462)&gt;0,"-","")</f>
        <v>-</v>
      </c>
      <c r="C1463" s="52" t="str">
        <f>IF(LEN(C1462)&gt;0,"Away          -          Home","")</f>
        <v>Away          -          Home</v>
      </c>
      <c r="D1463" s="48" t="str">
        <f>IF(LEN(C1462)&gt;0,"-","")</f>
        <v>-</v>
      </c>
      <c r="E1463" s="6" t="str">
        <f>IF(LEN(C1462)&gt;0,"-","")</f>
        <v>-</v>
      </c>
      <c r="F1463" s="48" t="str">
        <f>IF(LEN(F1462)&gt;0,"H","")</f>
        <v>H</v>
      </c>
      <c r="G1463" s="48" t="str">
        <f>IF(LEN(F1462)&gt;0,"A","")</f>
        <v>A</v>
      </c>
      <c r="H1463" s="49" t="s">
        <v>267</v>
      </c>
    </row>
    <row r="1464" spans="2:8" x14ac:dyDescent="0.25">
      <c r="B1464" s="49" t="str">
        <f ca="1">IF(LEN(C1462)&gt;0,   IF(ROW(B1464)-ROW(C1462)-1&lt;=$L$1/2,INDIRECT(CONCATENATE("Teams!F",CELL("contents",INDEX(MatchOrdering!$A$4:$CD$33,ROW(B1464)-ROW(C1462)-1,MATCH(C1462,MatchOrdering!$A$3:$CD$3,0))))),""),"")</f>
        <v>ANA</v>
      </c>
      <c r="C1464" s="53" t="str">
        <f ca="1">IF(LEN(C1462)&gt;0,   IF(LEN(B1464) &gt;0,CONCATENATE(B1464," vs ",D1464),""),"")</f>
        <v>ANA vs VAN</v>
      </c>
      <c r="D1464" s="49" t="str">
        <f ca="1">IF(LEN(C1462)&gt;0,   IF(ROW(D1464)-ROW(C1462)-1&lt;=$L$1/2,INDIRECT(CONCATENATE("Teams!F",E1464)),""),"")</f>
        <v>VAN</v>
      </c>
      <c r="E1464" s="6">
        <f ca="1">IF(LEN(C1462)&gt;0,   IF(ROW(E1464)-ROW(C1462)-1&lt;=$L$1/2,INDIRECT(CONCATENATE("MatchOrdering!C",CHAR(96+C1462-78),($L$1 + 1) - (ROW(E1464)-ROW(C1462)-1) + 3)),""),"")</f>
        <v>7</v>
      </c>
      <c r="F1464" s="58">
        <f ca="1">ROUNDDOWN(RANDBETWEEN(0,6),0)</f>
        <v>4</v>
      </c>
      <c r="G1464" s="59">
        <f t="shared" ref="G1464:G1478" ca="1" si="248">ROUNDDOWN(RANDBETWEEN(0,6),0)</f>
        <v>1</v>
      </c>
      <c r="H1464" s="49" t="str">
        <f ca="1">IF(OR(B1464 = "BYESLOT",D1464 = "BYESLOT"),"BYE", IF(AND(LEN(F1464)&gt;0,LEN(G1464)&gt;0),IF(F1464=G1464,"*TIE*",IF(F1464&gt;G1464,B1464,D1464)),""))</f>
        <v>ANA</v>
      </c>
    </row>
    <row r="1465" spans="2:8" x14ac:dyDescent="0.25">
      <c r="B1465" s="49" t="str">
        <f ca="1">IF(LEN(C1462)&gt;0,   IF(ROW(B1465)-ROW(C1462)-1&lt;=$L$1/2,INDIRECT(CONCATENATE("Teams!F",CELL("contents",INDEX(MatchOrdering!$A$4:$CD$33,ROW(B1465)-ROW(C1462)-1,MATCH(C1462,MatchOrdering!$A$3:$CD$3,0))))),""),"")</f>
        <v>CHI</v>
      </c>
      <c r="C1465" s="53" t="str">
        <f ca="1">IF(LEN(C1462)&gt;0,   IF(LEN(B1465) &gt;0,CONCATENATE(B1465," vs ",D1465),""),"")</f>
        <v>CHI vs SJS</v>
      </c>
      <c r="D1465" s="49" t="str">
        <f ca="1">IF(LEN(C1462)&gt;0,   IF(ROW(D1465)-ROW(C1462)-1&lt;=$L$1/2,INDIRECT(CONCATENATE("Teams!F",E1465)),""),"")</f>
        <v>SJS</v>
      </c>
      <c r="E1465" s="6">
        <f ca="1">IF(LEN(C1462)&gt;0,   IF(ROW(E1465)-ROW(C1462)-1&lt;=$L$1/2,INDIRECT(CONCATENATE("MatchOrdering!C",CHAR(96+C1462-78),($L$1 + 1) - (ROW(E1465)-ROW(C1462)-1) + 3)),""),"")</f>
        <v>6</v>
      </c>
      <c r="F1465" s="60">
        <f t="shared" ref="F1465:F1478" ca="1" si="249">ROUNDDOWN(RANDBETWEEN(0,6),0)</f>
        <v>1</v>
      </c>
      <c r="G1465" s="61">
        <f t="shared" ca="1" si="248"/>
        <v>4</v>
      </c>
      <c r="H1465" s="49" t="str">
        <f t="shared" ref="H1465:H1478" ca="1" si="250">IF(OR(B1465 = "BYESLOT",D1465 = "BYESLOT"),"BYE", IF(AND(LEN(F1465)&gt;0,LEN(G1465)&gt;0),IF(F1465=G1465,"*TIE*",IF(F1465&gt;G1465,B1465,D1465)),""))</f>
        <v>SJS</v>
      </c>
    </row>
    <row r="1466" spans="2:8" x14ac:dyDescent="0.25">
      <c r="B1466" s="49" t="str">
        <f ca="1">IF(LEN(C1462)&gt;0,   IF(ROW(B1466)-ROW(C1462)-1&lt;=$L$1/2,INDIRECT(CONCATENATE("Teams!F",CELL("contents",INDEX(MatchOrdering!$A$4:$CD$33,ROW(B1466)-ROW(C1462)-1,MATCH(C1462,MatchOrdering!$A$3:$CD$3,0))))),""),"")</f>
        <v>COL</v>
      </c>
      <c r="C1466" s="53" t="str">
        <f ca="1">IF(LEN(C1462)&gt;0,   IF(LEN(B1466) &gt;0,CONCATENATE(B1466," vs ",D1466),""),"")</f>
        <v>COL vs ARI</v>
      </c>
      <c r="D1466" s="49" t="str">
        <f ca="1">IF(LEN(C1462)&gt;0,   IF(ROW(D1466)-ROW(C1462)-1&lt;=$L$1/2,INDIRECT(CONCATENATE("Teams!F",E1466)),""),"")</f>
        <v>ARI</v>
      </c>
      <c r="E1466" s="6">
        <f ca="1">IF(LEN(C1462)&gt;0,   IF(ROW(E1466)-ROW(C1462)-1&lt;=$L$1/2,INDIRECT(CONCATENATE("MatchOrdering!C",CHAR(96+C1462-78),($L$1 + 1) - (ROW(E1466)-ROW(C1462)-1) + 3)),""),"")</f>
        <v>5</v>
      </c>
      <c r="F1466" s="60">
        <f t="shared" ca="1" si="249"/>
        <v>5</v>
      </c>
      <c r="G1466" s="61">
        <f t="shared" ca="1" si="248"/>
        <v>5</v>
      </c>
      <c r="H1466" s="49" t="str">
        <f t="shared" ca="1" si="250"/>
        <v>*TIE*</v>
      </c>
    </row>
    <row r="1467" spans="2:8" x14ac:dyDescent="0.25">
      <c r="B1467" s="49" t="str">
        <f ca="1">IF(LEN(C1462)&gt;0,   IF(ROW(B1467)-ROW(C1462)-1&lt;=$L$1/2,INDIRECT(CONCATENATE("Teams!F",CELL("contents",INDEX(MatchOrdering!$A$4:$CD$33,ROW(B1467)-ROW(C1462)-1,MATCH(C1462,MatchOrdering!$A$3:$CD$3,0))))),""),"")</f>
        <v>DAL</v>
      </c>
      <c r="C1467" s="53" t="str">
        <f ca="1">IF(LEN(C1462)&gt;0,   IF(LEN(B1467) &gt;0,CONCATENATE(B1467," vs ",D1467),""),"")</f>
        <v>DAL vs LAK</v>
      </c>
      <c r="D1467" s="49" t="str">
        <f ca="1">IF(LEN(C1462)&gt;0,   IF(ROW(D1467)-ROW(C1462)-1&lt;=$L$1/2,INDIRECT(CONCATENATE("Teams!F",E1467)),""),"")</f>
        <v>LAK</v>
      </c>
      <c r="E1467" s="6">
        <f ca="1">IF(LEN(C1462)&gt;0,   IF(ROW(E1467)-ROW(C1462)-1&lt;=$L$1/2,INDIRECT(CONCATENATE("MatchOrdering!C",CHAR(96+C1462-78),($L$1 + 1) - (ROW(E1467)-ROW(C1462)-1) + 3)),""),"")</f>
        <v>4</v>
      </c>
      <c r="F1467" s="60">
        <f t="shared" ca="1" si="249"/>
        <v>5</v>
      </c>
      <c r="G1467" s="61">
        <f t="shared" ca="1" si="248"/>
        <v>1</v>
      </c>
      <c r="H1467" s="49" t="str">
        <f t="shared" ca="1" si="250"/>
        <v>DAL</v>
      </c>
    </row>
    <row r="1468" spans="2:8" x14ac:dyDescent="0.25">
      <c r="B1468" s="49" t="str">
        <f ca="1">IF(LEN(C1462)&gt;0,   IF(ROW(B1468)-ROW(C1462)-1&lt;=$L$1/2,INDIRECT(CONCATENATE("Teams!F",CELL("contents",INDEX(MatchOrdering!$A$4:$CD$33,ROW(B1468)-ROW(C1462)-1,MATCH(C1462,MatchOrdering!$A$3:$CD$3,0))))),""),"")</f>
        <v>MIN</v>
      </c>
      <c r="C1468" s="53" t="str">
        <f ca="1">IF(LEN(C1462)&gt;0,   IF(LEN(B1468) &gt;0,CONCATENATE(B1468," vs ",D1468),""),"")</f>
        <v>MIN vs EDM</v>
      </c>
      <c r="D1468" s="49" t="str">
        <f ca="1">IF(LEN(C1462)&gt;0,   IF(ROW(D1468)-ROW(C1462)-1&lt;=$L$1/2,INDIRECT(CONCATENATE("Teams!F",E1468)),""),"")</f>
        <v>EDM</v>
      </c>
      <c r="E1468" s="6">
        <f ca="1">IF(LEN(C1462)&gt;0,   IF(ROW(E1468)-ROW(C1462)-1&lt;=$L$1/2,INDIRECT(CONCATENATE("MatchOrdering!C",CHAR(96+C1462-78),($L$1 + 1) - (ROW(E1468)-ROW(C1462)-1) + 3)),""),"")</f>
        <v>3</v>
      </c>
      <c r="F1468" s="60">
        <f t="shared" ca="1" si="249"/>
        <v>5</v>
      </c>
      <c r="G1468" s="61">
        <f t="shared" ca="1" si="248"/>
        <v>2</v>
      </c>
      <c r="H1468" s="49" t="str">
        <f t="shared" ca="1" si="250"/>
        <v>MIN</v>
      </c>
    </row>
    <row r="1469" spans="2:8" x14ac:dyDescent="0.25">
      <c r="B1469" s="49" t="str">
        <f ca="1">IF(LEN(C1462)&gt;0,   IF(ROW(B1469)-ROW(C1462)-1&lt;=$L$1/2,INDIRECT(CONCATENATE("Teams!F",CELL("contents",INDEX(MatchOrdering!$A$4:$CD$33,ROW(B1469)-ROW(C1462)-1,MATCH(C1462,MatchOrdering!$A$3:$CD$3,0))))),""),"")</f>
        <v>NAS</v>
      </c>
      <c r="C1469" s="53" t="str">
        <f ca="1">IF(LEN(C1462)&gt;0,   IF(LEN(B1469) &gt;0,CONCATENATE(B1469," vs ",D1469),""),"")</f>
        <v>NAS vs CGY</v>
      </c>
      <c r="D1469" s="49" t="str">
        <f ca="1">IF(LEN(C1462)&gt;0,   IF(ROW(D1469)-ROW(C1462)-1&lt;=$L$1/2,INDIRECT(CONCATENATE("Teams!F",E1469)),""),"")</f>
        <v>CGY</v>
      </c>
      <c r="E1469" s="6">
        <f ca="1">IF(LEN(C1462)&gt;0,   IF(ROW(E1469)-ROW(C1462)-1&lt;=$L$1/2,INDIRECT(CONCATENATE("MatchOrdering!C",CHAR(96+C1462-78),($L$1 + 1) - (ROW(E1469)-ROW(C1462)-1) + 3)),""),"")</f>
        <v>2</v>
      </c>
      <c r="F1469" s="60">
        <f t="shared" ca="1" si="249"/>
        <v>4</v>
      </c>
      <c r="G1469" s="61">
        <f t="shared" ca="1" si="248"/>
        <v>1</v>
      </c>
      <c r="H1469" s="49" t="str">
        <f t="shared" ca="1" si="250"/>
        <v>NAS</v>
      </c>
    </row>
    <row r="1470" spans="2:8" x14ac:dyDescent="0.25">
      <c r="B1470" s="49" t="str">
        <f ca="1">IF(LEN(C1462)&gt;0,   IF(ROW(B1470)-ROW(C1462)-1&lt;=$L$1/2,INDIRECT(CONCATENATE("Teams!F",CELL("contents",INDEX(MatchOrdering!$A$4:$CD$33,ROW(B1470)-ROW(C1462)-1,MATCH(C1462,MatchOrdering!$A$3:$CD$3,0))))),""),"")</f>
        <v>STL</v>
      </c>
      <c r="C1470" s="53" t="str">
        <f ca="1">IF(LEN(C1462)&gt;0,   IF(LEN(B1470) &gt;0,CONCATENATE(B1470," vs ",D1470),""),"")</f>
        <v>STL vs WAS</v>
      </c>
      <c r="D1470" s="49" t="str">
        <f ca="1">IF(LEN(C1462)&gt;0,   IF(ROW(D1470)-ROW(C1462)-1&lt;=$L$1/2,INDIRECT(CONCATENATE("Teams!F",E1470)),""),"")</f>
        <v>WAS</v>
      </c>
      <c r="E1470" s="6">
        <f ca="1">IF(LEN(C1462)&gt;0,   IF(ROW(E1470)-ROW(C1462)-1&lt;=$L$1/2,INDIRECT(CONCATENATE("MatchOrdering!C",CHAR(96+C1462-78),($L$1 + 1) - (ROW(E1470)-ROW(C1462)-1) + 3)),""),"")</f>
        <v>30</v>
      </c>
      <c r="F1470" s="60">
        <f t="shared" ca="1" si="249"/>
        <v>1</v>
      </c>
      <c r="G1470" s="61">
        <f t="shared" ca="1" si="248"/>
        <v>1</v>
      </c>
      <c r="H1470" s="49" t="str">
        <f t="shared" ca="1" si="250"/>
        <v>*TIE*</v>
      </c>
    </row>
    <row r="1471" spans="2:8" x14ac:dyDescent="0.25">
      <c r="B1471" s="49" t="str">
        <f ca="1">IF(LEN(C1462)&gt;0,   IF(ROW(B1471)-ROW(C1462)-1&lt;=$L$1/2,INDIRECT(CONCATENATE("Teams!F",CELL("contents",INDEX(MatchOrdering!$A$4:$CD$33,ROW(B1471)-ROW(C1462)-1,MATCH(C1462,MatchOrdering!$A$3:$CD$3,0))))),""),"")</f>
        <v>WIN</v>
      </c>
      <c r="C1471" s="53" t="str">
        <f ca="1">IF(LEN(C1462)&gt;0,   IF(LEN(B1471) &gt;0,CONCATENATE(B1471," vs ",D1471),""),"")</f>
        <v>WIN vs PIT</v>
      </c>
      <c r="D1471" s="49" t="str">
        <f ca="1">IF(LEN(C1462)&gt;0,   IF(ROW(D1471)-ROW(C1462)-1&lt;=$L$1/2,INDIRECT(CONCATENATE("Teams!F",E1471)),""),"")</f>
        <v>PIT</v>
      </c>
      <c r="E1471" s="6">
        <f ca="1">IF(LEN(C1462)&gt;0,   IF(ROW(E1471)-ROW(C1462)-1&lt;=$L$1/2,INDIRECT(CONCATENATE("MatchOrdering!C",CHAR(96+C1462-78),($L$1 + 1) - (ROW(E1471)-ROW(C1462)-1) + 3)),""),"")</f>
        <v>29</v>
      </c>
      <c r="F1471" s="60">
        <f t="shared" ca="1" si="249"/>
        <v>6</v>
      </c>
      <c r="G1471" s="61">
        <f t="shared" ca="1" si="248"/>
        <v>3</v>
      </c>
      <c r="H1471" s="49" t="str">
        <f t="shared" ca="1" si="250"/>
        <v>WIN</v>
      </c>
    </row>
    <row r="1472" spans="2:8" x14ac:dyDescent="0.25">
      <c r="B1472" s="49" t="str">
        <f ca="1">IF(LEN(C1462)&gt;0,   IF(ROW(B1472)-ROW(C1462)-1&lt;=$L$1/2,INDIRECT(CONCATENATE("Teams!F",CELL("contents",INDEX(MatchOrdering!$A$4:$CD$33,ROW(B1472)-ROW(C1462)-1,MATCH(C1462,MatchOrdering!$A$3:$CD$3,0))))),""),"")</f>
        <v>BOS</v>
      </c>
      <c r="C1472" s="53" t="str">
        <f ca="1">IF(LEN(C1462)&gt;0,   IF(LEN(B1472) &gt;0,CONCATENATE(B1472," vs ",D1472),""),"")</f>
        <v>BOS vs PHI</v>
      </c>
      <c r="D1472" s="49" t="str">
        <f ca="1">IF(LEN(C1462)&gt;0,   IF(ROW(D1472)-ROW(C1462)-1&lt;=$L$1/2,INDIRECT(CONCATENATE("Teams!F",E1472)),""),"")</f>
        <v>PHI</v>
      </c>
      <c r="E1472" s="6">
        <f ca="1">IF(LEN(C1462)&gt;0,   IF(ROW(E1472)-ROW(C1462)-1&lt;=$L$1/2,INDIRECT(CONCATENATE("MatchOrdering!C",CHAR(96+C1462-78),($L$1 + 1) - (ROW(E1472)-ROW(C1462)-1) + 3)),""),"")</f>
        <v>28</v>
      </c>
      <c r="F1472" s="60">
        <f t="shared" ca="1" si="249"/>
        <v>4</v>
      </c>
      <c r="G1472" s="61">
        <f t="shared" ca="1" si="248"/>
        <v>4</v>
      </c>
      <c r="H1472" s="49" t="str">
        <f t="shared" ca="1" si="250"/>
        <v>*TIE*</v>
      </c>
    </row>
    <row r="1473" spans="2:8" x14ac:dyDescent="0.25">
      <c r="B1473" s="49" t="str">
        <f ca="1">IF(LEN(C1462)&gt;0,   IF(ROW(B1473)-ROW(C1462)-1&lt;=$L$1/2,INDIRECT(CONCATENATE("Teams!F",CELL("contents",INDEX(MatchOrdering!$A$4:$CD$33,ROW(B1473)-ROW(C1462)-1,MATCH(C1462,MatchOrdering!$A$3:$CD$3,0))))),""),"")</f>
        <v>BUF</v>
      </c>
      <c r="C1473" s="53" t="str">
        <f ca="1">IF(LEN(C1462)&gt;0,   IF(LEN(B1473) &gt;0,CONCATENATE(B1473," vs ",D1473),""),"")</f>
        <v>BUF vs NYR</v>
      </c>
      <c r="D1473" s="49" t="str">
        <f ca="1">IF(LEN(C1462)&gt;0,   IF(ROW(D1473)-ROW(C1462)-1&lt;=$L$1/2,INDIRECT(CONCATENATE("Teams!F",E1473)),""),"")</f>
        <v>NYR</v>
      </c>
      <c r="E1473" s="6">
        <f ca="1">IF(LEN(C1462)&gt;0,   IF(ROW(E1473)-ROW(C1462)-1&lt;=$L$1/2,INDIRECT(CONCATENATE("MatchOrdering!C",CHAR(96+C1462-78),($L$1 + 1) - (ROW(E1473)-ROW(C1462)-1) + 3)),""),"")</f>
        <v>27</v>
      </c>
      <c r="F1473" s="60">
        <f t="shared" ca="1" si="249"/>
        <v>4</v>
      </c>
      <c r="G1473" s="61">
        <f t="shared" ca="1" si="248"/>
        <v>6</v>
      </c>
      <c r="H1473" s="49" t="str">
        <f t="shared" ca="1" si="250"/>
        <v>NYR</v>
      </c>
    </row>
    <row r="1474" spans="2:8" x14ac:dyDescent="0.25">
      <c r="B1474" s="49" t="str">
        <f ca="1">IF(LEN(C1462)&gt;0,   IF(ROW(B1474)-ROW(C1462)-1&lt;=$L$1/2,INDIRECT(CONCATENATE("Teams!F",CELL("contents",INDEX(MatchOrdering!$A$4:$CD$33,ROW(B1474)-ROW(C1462)-1,MATCH(C1462,MatchOrdering!$A$3:$CD$3,0))))),""),"")</f>
        <v>DET</v>
      </c>
      <c r="C1474" s="53" t="str">
        <f ca="1">IF(LEN(C1462)&gt;0,   IF(LEN(B1474) &gt;0,CONCATENATE(B1474," vs ",D1474),""),"")</f>
        <v>DET vs NYI</v>
      </c>
      <c r="D1474" s="49" t="str">
        <f ca="1">IF(LEN(C1462)&gt;0,   IF(ROW(D1474)-ROW(C1462)-1&lt;=$L$1/2,INDIRECT(CONCATENATE("Teams!F",E1474)),""),"")</f>
        <v>NYI</v>
      </c>
      <c r="E1474" s="6">
        <f ca="1">IF(LEN(C1462)&gt;0,   IF(ROW(E1474)-ROW(C1462)-1&lt;=$L$1/2,INDIRECT(CONCATENATE("MatchOrdering!C",CHAR(96+C1462-78),($L$1 + 1) - (ROW(E1474)-ROW(C1462)-1) + 3)),""),"")</f>
        <v>26</v>
      </c>
      <c r="F1474" s="60">
        <f t="shared" ca="1" si="249"/>
        <v>1</v>
      </c>
      <c r="G1474" s="61">
        <f t="shared" ca="1" si="248"/>
        <v>3</v>
      </c>
      <c r="H1474" s="49" t="str">
        <f t="shared" ca="1" si="250"/>
        <v>NYI</v>
      </c>
    </row>
    <row r="1475" spans="2:8" x14ac:dyDescent="0.25">
      <c r="B1475" s="49" t="str">
        <f ca="1">IF(LEN(C1462)&gt;0,   IF(ROW(B1475)-ROW(C1462)-1&lt;=$L$1/2,INDIRECT(CONCATENATE("Teams!F",CELL("contents",INDEX(MatchOrdering!$A$4:$CD$33,ROW(B1475)-ROW(C1462)-1,MATCH(C1462,MatchOrdering!$A$3:$CD$3,0))))),""),"")</f>
        <v>FLA</v>
      </c>
      <c r="C1475" s="53" t="str">
        <f ca="1">IF(LEN(C1462)&gt;0,   IF(LEN(B1475) &gt;0,CONCATENATE(B1475," vs ",D1475),""),"")</f>
        <v>FLA vs NJD</v>
      </c>
      <c r="D1475" s="49" t="str">
        <f ca="1">IF(LEN(C1462)&gt;0,   IF(ROW(D1475)-ROW(C1462)-1&lt;=$L$1/2,INDIRECT(CONCATENATE("Teams!F",E1475)),""),"")</f>
        <v>NJD</v>
      </c>
      <c r="E1475" s="6">
        <f ca="1">IF(LEN(C1462)&gt;0,   IF(ROW(E1475)-ROW(C1462)-1&lt;=$L$1/2,INDIRECT(CONCATENATE("MatchOrdering!C",CHAR(96+C1462-78),($L$1 + 1) - (ROW(E1475)-ROW(C1462)-1) + 3)),""),"")</f>
        <v>25</v>
      </c>
      <c r="F1475" s="60">
        <f t="shared" ca="1" si="249"/>
        <v>2</v>
      </c>
      <c r="G1475" s="61">
        <f t="shared" ca="1" si="248"/>
        <v>6</v>
      </c>
      <c r="H1475" s="49" t="str">
        <f t="shared" ca="1" si="250"/>
        <v>NJD</v>
      </c>
    </row>
    <row r="1476" spans="2:8" x14ac:dyDescent="0.25">
      <c r="B1476" s="49" t="str">
        <f ca="1">IF(LEN(C1462)&gt;0,   IF(ROW(B1476)-ROW(C1462)-1&lt;=$L$1/2,INDIRECT(CONCATENATE("Teams!F",CELL("contents",INDEX(MatchOrdering!$A$4:$CD$33,ROW(B1476)-ROW(C1462)-1,MATCH(C1462,MatchOrdering!$A$3:$CD$3,0))))),""),"")</f>
        <v>MON</v>
      </c>
      <c r="C1476" s="53" t="str">
        <f ca="1">IF(LEN(C1462)&gt;0,   IF(LEN(B1476) &gt;0,CONCATENATE(B1476," vs ",D1476),""),"")</f>
        <v>MON vs CBJ</v>
      </c>
      <c r="D1476" s="49" t="str">
        <f ca="1">IF(LEN(C1462)&gt;0,   IF(ROW(D1476)-ROW(C1462)-1&lt;=$L$1/2,INDIRECT(CONCATENATE("Teams!F",E1476)),""),"")</f>
        <v>CBJ</v>
      </c>
      <c r="E1476" s="6">
        <f ca="1">IF(LEN(C1462)&gt;0,   IF(ROW(E1476)-ROW(C1462)-1&lt;=$L$1/2,INDIRECT(CONCATENATE("MatchOrdering!C",CHAR(96+C1462-78),($L$1 + 1) - (ROW(E1476)-ROW(C1462)-1) + 3)),""),"")</f>
        <v>24</v>
      </c>
      <c r="F1476" s="60">
        <f t="shared" ca="1" si="249"/>
        <v>2</v>
      </c>
      <c r="G1476" s="61">
        <f t="shared" ca="1" si="248"/>
        <v>3</v>
      </c>
      <c r="H1476" s="49" t="str">
        <f t="shared" ca="1" si="250"/>
        <v>CBJ</v>
      </c>
    </row>
    <row r="1477" spans="2:8" x14ac:dyDescent="0.25">
      <c r="B1477" s="49" t="str">
        <f ca="1">IF(LEN(C1462)&gt;0,   IF(ROW(B1477)-ROW(C1462)-1&lt;=$L$1/2,INDIRECT(CONCATENATE("Teams!F",CELL("contents",INDEX(MatchOrdering!$A$4:$CD$33,ROW(B1477)-ROW(C1462)-1,MATCH(C1462,MatchOrdering!$A$3:$CD$3,0))))),""),"")</f>
        <v>OTT</v>
      </c>
      <c r="C1477" s="53" t="str">
        <f ca="1">IF(LEN(C1462)&gt;0,   IF(LEN(B1477) &gt;0,CONCATENATE(B1477," vs ",D1477),""),"")</f>
        <v>OTT vs CAR</v>
      </c>
      <c r="D1477" s="49" t="str">
        <f ca="1">IF(LEN(C1462)&gt;0,   IF(ROW(D1477)-ROW(C1462)-1&lt;=$L$1/2,INDIRECT(CONCATENATE("Teams!F",E1477)),""),"")</f>
        <v>CAR</v>
      </c>
      <c r="E1477" s="6">
        <f ca="1">IF(LEN(C1462)&gt;0,   IF(ROW(E1477)-ROW(C1462)-1&lt;=$L$1/2,INDIRECT(CONCATENATE("MatchOrdering!C",CHAR(96+C1462-78),($L$1 + 1) - (ROW(E1477)-ROW(C1462)-1) + 3)),""),"")</f>
        <v>23</v>
      </c>
      <c r="F1477" s="60">
        <f t="shared" ca="1" si="249"/>
        <v>6</v>
      </c>
      <c r="G1477" s="61">
        <f t="shared" ca="1" si="248"/>
        <v>3</v>
      </c>
      <c r="H1477" s="49" t="str">
        <f t="shared" ca="1" si="250"/>
        <v>OTT</v>
      </c>
    </row>
    <row r="1478" spans="2:8" ht="15.75" thickBot="1" x14ac:dyDescent="0.3">
      <c r="B1478" s="49" t="str">
        <f ca="1">IF(LEN(C1462)&gt;0,   IF(ROW(B1478)-ROW(C1462)-1&lt;=$L$1/2,INDIRECT(CONCATENATE("Teams!F",CELL("contents",INDEX(MatchOrdering!$A$4:$CD$33,ROW(B1478)-ROW(C1462)-1,MATCH(C1462,MatchOrdering!$A$3:$CD$3,0))))),""),"")</f>
        <v>TB</v>
      </c>
      <c r="C1478" s="53" t="str">
        <f ca="1">IF(LEN(C1462)&gt;0,   IF(LEN(B1478) &gt;0,CONCATENATE(B1478," vs ",D1478),""),"")</f>
        <v>TB vs TOR</v>
      </c>
      <c r="D1478" s="49" t="str">
        <f ca="1">IF(LEN(C1462)&gt;0,   IF(ROW(D1478)-ROW(C1462)-1&lt;=$L$1/2,INDIRECT(CONCATENATE("Teams!F",E1478)),""),"")</f>
        <v>TOR</v>
      </c>
      <c r="E1478" s="6">
        <f ca="1">IF(LEN(C1462)&gt;0,   IF(ROW(E1478)-ROW(C1462)-1&lt;=$L$1/2,INDIRECT(CONCATENATE("MatchOrdering!C",CHAR(96+C1462-78),($L$1 + 1) - (ROW(E1478)-ROW(C1462)-1) + 3)),""),"")</f>
        <v>22</v>
      </c>
      <c r="F1478" s="62">
        <f t="shared" ca="1" si="249"/>
        <v>6</v>
      </c>
      <c r="G1478" s="63">
        <f t="shared" ca="1" si="248"/>
        <v>6</v>
      </c>
      <c r="H1478" s="49" t="str">
        <f t="shared" ca="1" si="250"/>
        <v>*TIE*</v>
      </c>
    </row>
  </sheetData>
  <sheetProtection selectLockedCells="1"/>
  <dataValidations disablePrompts="1" count="1">
    <dataValidation allowBlank="1" showInputMessage="1" showErrorMessage="1" promptTitle="Help" sqref="B3:C3 F3:H3 C1444:E1444 D3:E4 C4 C22:E22 C1462:E1462 C40:E40 C58:E58 C76:E76 C94:E94 C112:E112 C130:E130 C148:E148 C166:E166 C184:E184 C202:E202 C220:E220 C238:E238 C256:E256 C274:E274 C292:E292 C310:E310 C328:E328 C346:E346 C364:E364 C382:E382 C400:E400 C418:E418 C436:E436 C454:E454 C472:E472 C490:E490 C508:E508 C526:E526 C544:E544 C562:E562 C580:E580 C598:E598 C616:E616 C634:E634 C652:E652 C670:E670 C688:E688 C706:E706 C724:E724 C742:E742 C760:E760 C778:E778 C796:E796 C814:E814 C832:E832 C850:E850 C868:E868 C886:E886 C904:E904 C922:E922 C940:E940 C958:E958 C976:E976 C994:E994 C1012:E1012 C1030:E1030 C1048:E1048 C1066:E1066 C1084:E1084 C1102:E1102 C1120:E1120 C1138:E1138 C1156:E1156 C1174:E1174 C1192:E1192 C1210:E1210 C1228:E1228 C1246:E1246 C1264:E1264 C1282:E1282 C1300:E1300 C1318:E1318 C1336:E1336 C1354:E1354 C1372:E1372 C1390:E1390 C1408:E1408 C1426:E1426"/>
  </dataValidations>
  <pageMargins left="0.7" right="0.7" top="0.75" bottom="0.75" header="0.3" footer="0.3"/>
  <pageSetup pageOrder="overThenDown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D253"/>
  <sheetViews>
    <sheetView zoomScaleNormal="100" workbookViewId="0">
      <selection activeCell="A5" sqref="A5"/>
    </sheetView>
  </sheetViews>
  <sheetFormatPr defaultColWidth="10.7109375" defaultRowHeight="15" x14ac:dyDescent="0.25"/>
  <cols>
    <col min="1" max="5" width="10.7109375" style="3"/>
    <col min="6" max="6" width="12.42578125" style="3" bestFit="1" customWidth="1"/>
    <col min="7" max="12" width="10.7109375" style="3"/>
    <col min="13" max="13" width="12.42578125" style="3" bestFit="1" customWidth="1"/>
    <col min="14" max="16384" width="10.7109375" style="3"/>
  </cols>
  <sheetData>
    <row r="1" spans="1:82" ht="60" customHeight="1" x14ac:dyDescent="0.25">
      <c r="A1" s="5">
        <f>Teams!C6</f>
        <v>30</v>
      </c>
      <c r="B1" s="41" t="s">
        <v>4</v>
      </c>
      <c r="C1" s="41"/>
      <c r="D1" s="41"/>
      <c r="E1" s="42" t="s">
        <v>3</v>
      </c>
      <c r="F1" s="42"/>
      <c r="G1" s="42"/>
      <c r="H1" s="42"/>
      <c r="I1" s="42"/>
      <c r="J1" s="42"/>
      <c r="K1" s="56" t="s">
        <v>266</v>
      </c>
      <c r="L1" s="57">
        <v>82</v>
      </c>
    </row>
    <row r="2" spans="1:82" customFormat="1" x14ac:dyDescent="0.25"/>
    <row r="3" spans="1:82" x14ac:dyDescent="0.25">
      <c r="A3" s="64">
        <f>IF(COLUMN(A3)&lt;=$L$1,COLUMN(A3),"")</f>
        <v>1</v>
      </c>
      <c r="B3" s="64">
        <f t="shared" ref="B3:BM3" si="0">IF(COLUMN(B3)&lt;=$L$1,COLUMN(B3),"")</f>
        <v>2</v>
      </c>
      <c r="C3" s="64">
        <f t="shared" si="0"/>
        <v>3</v>
      </c>
      <c r="D3" s="64">
        <f t="shared" si="0"/>
        <v>4</v>
      </c>
      <c r="E3" s="64">
        <f t="shared" si="0"/>
        <v>5</v>
      </c>
      <c r="F3" s="64">
        <f t="shared" si="0"/>
        <v>6</v>
      </c>
      <c r="G3" s="64">
        <f t="shared" si="0"/>
        <v>7</v>
      </c>
      <c r="H3" s="64">
        <f t="shared" si="0"/>
        <v>8</v>
      </c>
      <c r="I3" s="64">
        <f t="shared" si="0"/>
        <v>9</v>
      </c>
      <c r="J3" s="64">
        <f t="shared" si="0"/>
        <v>10</v>
      </c>
      <c r="K3" s="64">
        <f t="shared" si="0"/>
        <v>11</v>
      </c>
      <c r="L3" s="64">
        <f t="shared" si="0"/>
        <v>12</v>
      </c>
      <c r="M3" s="64">
        <f t="shared" si="0"/>
        <v>13</v>
      </c>
      <c r="N3" s="64">
        <f t="shared" si="0"/>
        <v>14</v>
      </c>
      <c r="O3" s="64">
        <f t="shared" si="0"/>
        <v>15</v>
      </c>
      <c r="P3" s="64">
        <f t="shared" si="0"/>
        <v>16</v>
      </c>
      <c r="Q3" s="64">
        <f t="shared" si="0"/>
        <v>17</v>
      </c>
      <c r="R3" s="64">
        <f t="shared" si="0"/>
        <v>18</v>
      </c>
      <c r="S3" s="64">
        <f t="shared" si="0"/>
        <v>19</v>
      </c>
      <c r="T3" s="64">
        <f t="shared" si="0"/>
        <v>20</v>
      </c>
      <c r="U3" s="64">
        <f t="shared" si="0"/>
        <v>21</v>
      </c>
      <c r="V3" s="64">
        <f t="shared" si="0"/>
        <v>22</v>
      </c>
      <c r="W3" s="64">
        <f t="shared" si="0"/>
        <v>23</v>
      </c>
      <c r="X3" s="64">
        <f t="shared" si="0"/>
        <v>24</v>
      </c>
      <c r="Y3" s="64">
        <f t="shared" si="0"/>
        <v>25</v>
      </c>
      <c r="Z3" s="64">
        <f t="shared" si="0"/>
        <v>26</v>
      </c>
      <c r="AA3" s="64">
        <f t="shared" si="0"/>
        <v>27</v>
      </c>
      <c r="AB3" s="64">
        <f t="shared" si="0"/>
        <v>28</v>
      </c>
      <c r="AC3" s="64">
        <f t="shared" si="0"/>
        <v>29</v>
      </c>
      <c r="AD3" s="64">
        <f t="shared" si="0"/>
        <v>30</v>
      </c>
      <c r="AE3" s="64">
        <f t="shared" si="0"/>
        <v>31</v>
      </c>
      <c r="AF3" s="64">
        <f t="shared" si="0"/>
        <v>32</v>
      </c>
      <c r="AG3" s="64">
        <f t="shared" si="0"/>
        <v>33</v>
      </c>
      <c r="AH3" s="64">
        <f t="shared" si="0"/>
        <v>34</v>
      </c>
      <c r="AI3" s="64">
        <f t="shared" si="0"/>
        <v>35</v>
      </c>
      <c r="AJ3" s="64">
        <f t="shared" si="0"/>
        <v>36</v>
      </c>
      <c r="AK3" s="64">
        <f t="shared" si="0"/>
        <v>37</v>
      </c>
      <c r="AL3" s="64">
        <f t="shared" si="0"/>
        <v>38</v>
      </c>
      <c r="AM3" s="64">
        <f t="shared" si="0"/>
        <v>39</v>
      </c>
      <c r="AN3" s="64">
        <f t="shared" si="0"/>
        <v>40</v>
      </c>
      <c r="AO3" s="64">
        <f t="shared" si="0"/>
        <v>41</v>
      </c>
      <c r="AP3" s="64">
        <f t="shared" si="0"/>
        <v>42</v>
      </c>
      <c r="AQ3" s="64">
        <f t="shared" si="0"/>
        <v>43</v>
      </c>
      <c r="AR3" s="64">
        <f t="shared" si="0"/>
        <v>44</v>
      </c>
      <c r="AS3" s="64">
        <f t="shared" si="0"/>
        <v>45</v>
      </c>
      <c r="AT3" s="64">
        <f t="shared" si="0"/>
        <v>46</v>
      </c>
      <c r="AU3" s="64">
        <f t="shared" si="0"/>
        <v>47</v>
      </c>
      <c r="AV3" s="64">
        <f t="shared" si="0"/>
        <v>48</v>
      </c>
      <c r="AW3" s="64">
        <f t="shared" si="0"/>
        <v>49</v>
      </c>
      <c r="AX3" s="64">
        <f t="shared" si="0"/>
        <v>50</v>
      </c>
      <c r="AY3" s="64">
        <f t="shared" si="0"/>
        <v>51</v>
      </c>
      <c r="AZ3" s="64">
        <f t="shared" si="0"/>
        <v>52</v>
      </c>
      <c r="BA3" s="64">
        <f t="shared" si="0"/>
        <v>53</v>
      </c>
      <c r="BB3" s="64">
        <f t="shared" si="0"/>
        <v>54</v>
      </c>
      <c r="BC3" s="64">
        <f t="shared" si="0"/>
        <v>55</v>
      </c>
      <c r="BD3" s="64">
        <f t="shared" si="0"/>
        <v>56</v>
      </c>
      <c r="BE3" s="64">
        <f t="shared" si="0"/>
        <v>57</v>
      </c>
      <c r="BF3" s="64">
        <f t="shared" si="0"/>
        <v>58</v>
      </c>
      <c r="BG3" s="64">
        <f t="shared" si="0"/>
        <v>59</v>
      </c>
      <c r="BH3" s="64">
        <f t="shared" si="0"/>
        <v>60</v>
      </c>
      <c r="BI3" s="64">
        <f t="shared" si="0"/>
        <v>61</v>
      </c>
      <c r="BJ3" s="64">
        <f t="shared" si="0"/>
        <v>62</v>
      </c>
      <c r="BK3" s="64">
        <f t="shared" si="0"/>
        <v>63</v>
      </c>
      <c r="BL3" s="64">
        <f t="shared" si="0"/>
        <v>64</v>
      </c>
      <c r="BM3" s="64">
        <f t="shared" si="0"/>
        <v>65</v>
      </c>
      <c r="BN3" s="64">
        <f t="shared" ref="BN3:CD3" si="1">IF(COLUMN(BN3)&lt;=$L$1,COLUMN(BN3),"")</f>
        <v>66</v>
      </c>
      <c r="BO3" s="64">
        <f t="shared" si="1"/>
        <v>67</v>
      </c>
      <c r="BP3" s="64">
        <f t="shared" si="1"/>
        <v>68</v>
      </c>
      <c r="BQ3" s="64">
        <f t="shared" si="1"/>
        <v>69</v>
      </c>
      <c r="BR3" s="64">
        <f t="shared" si="1"/>
        <v>70</v>
      </c>
      <c r="BS3" s="64">
        <f t="shared" si="1"/>
        <v>71</v>
      </c>
      <c r="BT3" s="64">
        <f t="shared" si="1"/>
        <v>72</v>
      </c>
      <c r="BU3" s="64">
        <f t="shared" si="1"/>
        <v>73</v>
      </c>
      <c r="BV3" s="64">
        <f t="shared" si="1"/>
        <v>74</v>
      </c>
      <c r="BW3" s="64">
        <f t="shared" si="1"/>
        <v>75</v>
      </c>
      <c r="BX3" s="64">
        <f t="shared" si="1"/>
        <v>76</v>
      </c>
      <c r="BY3" s="64">
        <f t="shared" si="1"/>
        <v>77</v>
      </c>
      <c r="BZ3" s="64">
        <f t="shared" si="1"/>
        <v>78</v>
      </c>
      <c r="CA3" s="64">
        <f t="shared" si="1"/>
        <v>79</v>
      </c>
      <c r="CB3" s="64">
        <f t="shared" si="1"/>
        <v>80</v>
      </c>
      <c r="CC3" s="64">
        <f t="shared" si="1"/>
        <v>81</v>
      </c>
      <c r="CD3" s="64">
        <f t="shared" si="1"/>
        <v>82</v>
      </c>
    </row>
    <row r="4" spans="1:82" s="4" customFormat="1" x14ac:dyDescent="0.25">
      <c r="A4" s="4">
        <f>IF(COLUMN(A3)&lt;=$L$1,1,"")</f>
        <v>1</v>
      </c>
      <c r="B4" s="4">
        <f t="shared" ref="B4:BM4" si="2">IF(COLUMN(B3)&lt;=$L$1,1,"")</f>
        <v>1</v>
      </c>
      <c r="C4" s="4">
        <f t="shared" si="2"/>
        <v>1</v>
      </c>
      <c r="D4" s="4">
        <f t="shared" si="2"/>
        <v>1</v>
      </c>
      <c r="E4" s="4">
        <f t="shared" si="2"/>
        <v>1</v>
      </c>
      <c r="F4" s="4">
        <f t="shared" si="2"/>
        <v>1</v>
      </c>
      <c r="G4" s="4">
        <f t="shared" si="2"/>
        <v>1</v>
      </c>
      <c r="H4" s="4">
        <f t="shared" si="2"/>
        <v>1</v>
      </c>
      <c r="I4" s="4">
        <f t="shared" si="2"/>
        <v>1</v>
      </c>
      <c r="J4" s="4">
        <f t="shared" si="2"/>
        <v>1</v>
      </c>
      <c r="K4" s="4">
        <f t="shared" si="2"/>
        <v>1</v>
      </c>
      <c r="L4" s="4">
        <f t="shared" si="2"/>
        <v>1</v>
      </c>
      <c r="M4" s="4">
        <f t="shared" si="2"/>
        <v>1</v>
      </c>
      <c r="N4" s="4">
        <f t="shared" si="2"/>
        <v>1</v>
      </c>
      <c r="O4" s="4">
        <f t="shared" si="2"/>
        <v>1</v>
      </c>
      <c r="P4" s="4">
        <f t="shared" si="2"/>
        <v>1</v>
      </c>
      <c r="Q4" s="4">
        <f t="shared" si="2"/>
        <v>1</v>
      </c>
      <c r="R4" s="4">
        <f t="shared" si="2"/>
        <v>1</v>
      </c>
      <c r="S4" s="4">
        <f t="shared" si="2"/>
        <v>1</v>
      </c>
      <c r="T4" s="4">
        <f t="shared" si="2"/>
        <v>1</v>
      </c>
      <c r="U4" s="4">
        <f t="shared" si="2"/>
        <v>1</v>
      </c>
      <c r="V4" s="4">
        <f t="shared" si="2"/>
        <v>1</v>
      </c>
      <c r="W4" s="4">
        <f t="shared" si="2"/>
        <v>1</v>
      </c>
      <c r="X4" s="4">
        <f t="shared" si="2"/>
        <v>1</v>
      </c>
      <c r="Y4" s="4">
        <f t="shared" si="2"/>
        <v>1</v>
      </c>
      <c r="Z4" s="4">
        <f t="shared" si="2"/>
        <v>1</v>
      </c>
      <c r="AA4" s="4">
        <f t="shared" si="2"/>
        <v>1</v>
      </c>
      <c r="AB4" s="4">
        <f t="shared" si="2"/>
        <v>1</v>
      </c>
      <c r="AC4" s="4">
        <f t="shared" si="2"/>
        <v>1</v>
      </c>
      <c r="AD4" s="4">
        <f t="shared" si="2"/>
        <v>1</v>
      </c>
      <c r="AE4" s="4">
        <f t="shared" si="2"/>
        <v>1</v>
      </c>
      <c r="AF4" s="4">
        <f t="shared" si="2"/>
        <v>1</v>
      </c>
      <c r="AG4" s="4">
        <f t="shared" si="2"/>
        <v>1</v>
      </c>
      <c r="AH4" s="4">
        <f t="shared" si="2"/>
        <v>1</v>
      </c>
      <c r="AI4" s="4">
        <f t="shared" si="2"/>
        <v>1</v>
      </c>
      <c r="AJ4" s="4">
        <f t="shared" si="2"/>
        <v>1</v>
      </c>
      <c r="AK4" s="4">
        <f t="shared" si="2"/>
        <v>1</v>
      </c>
      <c r="AL4" s="4">
        <f t="shared" si="2"/>
        <v>1</v>
      </c>
      <c r="AM4" s="4">
        <f t="shared" si="2"/>
        <v>1</v>
      </c>
      <c r="AN4" s="4">
        <f t="shared" si="2"/>
        <v>1</v>
      </c>
      <c r="AO4" s="4">
        <f t="shared" si="2"/>
        <v>1</v>
      </c>
      <c r="AP4" s="4">
        <f t="shared" si="2"/>
        <v>1</v>
      </c>
      <c r="AQ4" s="4">
        <f t="shared" si="2"/>
        <v>1</v>
      </c>
      <c r="AR4" s="4">
        <f t="shared" si="2"/>
        <v>1</v>
      </c>
      <c r="AS4" s="4">
        <f t="shared" si="2"/>
        <v>1</v>
      </c>
      <c r="AT4" s="4">
        <f t="shared" si="2"/>
        <v>1</v>
      </c>
      <c r="AU4" s="4">
        <f t="shared" si="2"/>
        <v>1</v>
      </c>
      <c r="AV4" s="4">
        <f t="shared" si="2"/>
        <v>1</v>
      </c>
      <c r="AW4" s="4">
        <f t="shared" si="2"/>
        <v>1</v>
      </c>
      <c r="AX4" s="4">
        <f t="shared" si="2"/>
        <v>1</v>
      </c>
      <c r="AY4" s="4">
        <f t="shared" si="2"/>
        <v>1</v>
      </c>
      <c r="AZ4" s="4">
        <f t="shared" si="2"/>
        <v>1</v>
      </c>
      <c r="BA4" s="4">
        <f t="shared" si="2"/>
        <v>1</v>
      </c>
      <c r="BB4" s="4">
        <f t="shared" si="2"/>
        <v>1</v>
      </c>
      <c r="BC4" s="4">
        <f t="shared" si="2"/>
        <v>1</v>
      </c>
      <c r="BD4" s="4">
        <f t="shared" si="2"/>
        <v>1</v>
      </c>
      <c r="BE4" s="4">
        <f t="shared" si="2"/>
        <v>1</v>
      </c>
      <c r="BF4" s="4">
        <f t="shared" si="2"/>
        <v>1</v>
      </c>
      <c r="BG4" s="4">
        <f t="shared" si="2"/>
        <v>1</v>
      </c>
      <c r="BH4" s="4">
        <f t="shared" si="2"/>
        <v>1</v>
      </c>
      <c r="BI4" s="4">
        <f t="shared" si="2"/>
        <v>1</v>
      </c>
      <c r="BJ4" s="4">
        <f t="shared" si="2"/>
        <v>1</v>
      </c>
      <c r="BK4" s="4">
        <f t="shared" si="2"/>
        <v>1</v>
      </c>
      <c r="BL4" s="4">
        <f t="shared" si="2"/>
        <v>1</v>
      </c>
      <c r="BM4" s="4">
        <f t="shared" si="2"/>
        <v>1</v>
      </c>
      <c r="BN4" s="4">
        <f t="shared" ref="BN4:CD4" si="3">IF(COLUMN(BN3)&lt;=$L$1,1,"")</f>
        <v>1</v>
      </c>
      <c r="BO4" s="4">
        <f t="shared" si="3"/>
        <v>1</v>
      </c>
      <c r="BP4" s="4">
        <f t="shared" si="3"/>
        <v>1</v>
      </c>
      <c r="BQ4" s="4">
        <f t="shared" si="3"/>
        <v>1</v>
      </c>
      <c r="BR4" s="4">
        <f t="shared" si="3"/>
        <v>1</v>
      </c>
      <c r="BS4" s="4">
        <f t="shared" si="3"/>
        <v>1</v>
      </c>
      <c r="BT4" s="4">
        <f t="shared" si="3"/>
        <v>1</v>
      </c>
      <c r="BU4" s="4">
        <f t="shared" si="3"/>
        <v>1</v>
      </c>
      <c r="BV4" s="4">
        <f t="shared" si="3"/>
        <v>1</v>
      </c>
      <c r="BW4" s="4">
        <f t="shared" si="3"/>
        <v>1</v>
      </c>
      <c r="BX4" s="4">
        <f t="shared" si="3"/>
        <v>1</v>
      </c>
      <c r="BY4" s="4">
        <f t="shared" si="3"/>
        <v>1</v>
      </c>
      <c r="BZ4" s="4">
        <f t="shared" si="3"/>
        <v>1</v>
      </c>
      <c r="CA4" s="4">
        <f t="shared" si="3"/>
        <v>1</v>
      </c>
      <c r="CB4" s="4">
        <f t="shared" si="3"/>
        <v>1</v>
      </c>
      <c r="CC4" s="4">
        <f t="shared" si="3"/>
        <v>1</v>
      </c>
      <c r="CD4" s="4">
        <f t="shared" si="3"/>
        <v>1</v>
      </c>
    </row>
    <row r="5" spans="1:82" x14ac:dyDescent="0.25">
      <c r="A5" s="3">
        <f>A4+1</f>
        <v>2</v>
      </c>
      <c r="B5" s="16">
        <f>A33</f>
        <v>30</v>
      </c>
      <c r="C5" s="16">
        <f>B33</f>
        <v>29</v>
      </c>
      <c r="D5" s="16">
        <f t="shared" ref="D5:U5" si="4">C33</f>
        <v>28</v>
      </c>
      <c r="E5" s="16">
        <f t="shared" si="4"/>
        <v>27</v>
      </c>
      <c r="F5" s="16">
        <f t="shared" si="4"/>
        <v>26</v>
      </c>
      <c r="G5" s="16">
        <f t="shared" si="4"/>
        <v>25</v>
      </c>
      <c r="H5" s="16">
        <f t="shared" si="4"/>
        <v>24</v>
      </c>
      <c r="I5" s="16">
        <f t="shared" si="4"/>
        <v>23</v>
      </c>
      <c r="J5" s="16">
        <f t="shared" si="4"/>
        <v>22</v>
      </c>
      <c r="K5" s="16">
        <f t="shared" si="4"/>
        <v>21</v>
      </c>
      <c r="L5" s="16">
        <f t="shared" si="4"/>
        <v>20</v>
      </c>
      <c r="M5" s="16">
        <f t="shared" si="4"/>
        <v>19</v>
      </c>
      <c r="N5" s="16">
        <f t="shared" si="4"/>
        <v>18</v>
      </c>
      <c r="O5" s="16">
        <f t="shared" si="4"/>
        <v>17</v>
      </c>
      <c r="P5" s="16">
        <f t="shared" si="4"/>
        <v>16</v>
      </c>
      <c r="Q5" s="16">
        <f t="shared" si="4"/>
        <v>15</v>
      </c>
      <c r="R5" s="16">
        <f t="shared" si="4"/>
        <v>14</v>
      </c>
      <c r="S5" s="16">
        <f t="shared" si="4"/>
        <v>13</v>
      </c>
      <c r="T5" s="16">
        <f t="shared" si="4"/>
        <v>12</v>
      </c>
      <c r="U5" s="16">
        <f t="shared" si="4"/>
        <v>11</v>
      </c>
      <c r="V5" s="16">
        <f t="shared" ref="V5:AH5" si="5">U33</f>
        <v>10</v>
      </c>
      <c r="W5" s="16">
        <f t="shared" si="5"/>
        <v>9</v>
      </c>
      <c r="X5" s="16">
        <f t="shared" si="5"/>
        <v>8</v>
      </c>
      <c r="Y5" s="16">
        <f t="shared" si="5"/>
        <v>7</v>
      </c>
      <c r="Z5" s="16">
        <f t="shared" si="5"/>
        <v>6</v>
      </c>
      <c r="AA5" s="16">
        <f t="shared" si="5"/>
        <v>5</v>
      </c>
      <c r="AB5" s="16">
        <f t="shared" si="5"/>
        <v>4</v>
      </c>
      <c r="AC5" s="16">
        <f t="shared" si="5"/>
        <v>3</v>
      </c>
      <c r="AD5" s="16">
        <f t="shared" si="5"/>
        <v>2</v>
      </c>
      <c r="AE5" s="16">
        <f t="shared" si="5"/>
        <v>30</v>
      </c>
      <c r="AF5" s="16">
        <f t="shared" si="5"/>
        <v>29</v>
      </c>
      <c r="AG5" s="16">
        <f t="shared" si="5"/>
        <v>28</v>
      </c>
      <c r="AH5" s="16">
        <f t="shared" si="5"/>
        <v>27</v>
      </c>
      <c r="AI5" s="16">
        <f t="shared" ref="AI5:CA5" si="6">AH33</f>
        <v>26</v>
      </c>
      <c r="AJ5" s="16">
        <f t="shared" si="6"/>
        <v>25</v>
      </c>
      <c r="AK5" s="16">
        <f t="shared" si="6"/>
        <v>24</v>
      </c>
      <c r="AL5" s="16">
        <f t="shared" si="6"/>
        <v>23</v>
      </c>
      <c r="AM5" s="16">
        <f t="shared" si="6"/>
        <v>22</v>
      </c>
      <c r="AN5" s="16">
        <f t="shared" si="6"/>
        <v>21</v>
      </c>
      <c r="AO5" s="16">
        <f t="shared" si="6"/>
        <v>20</v>
      </c>
      <c r="AP5" s="16">
        <f t="shared" si="6"/>
        <v>19</v>
      </c>
      <c r="AQ5" s="16">
        <f t="shared" si="6"/>
        <v>18</v>
      </c>
      <c r="AR5" s="16">
        <f t="shared" si="6"/>
        <v>17</v>
      </c>
      <c r="AS5" s="16">
        <f t="shared" si="6"/>
        <v>16</v>
      </c>
      <c r="AT5" s="16">
        <f t="shared" si="6"/>
        <v>15</v>
      </c>
      <c r="AU5" s="16">
        <f t="shared" si="6"/>
        <v>14</v>
      </c>
      <c r="AV5" s="16">
        <f t="shared" si="6"/>
        <v>13</v>
      </c>
      <c r="AW5" s="16">
        <f t="shared" si="6"/>
        <v>12</v>
      </c>
      <c r="AX5" s="16">
        <f t="shared" si="6"/>
        <v>11</v>
      </c>
      <c r="AY5" s="16">
        <f t="shared" si="6"/>
        <v>10</v>
      </c>
      <c r="AZ5" s="16">
        <f t="shared" si="6"/>
        <v>9</v>
      </c>
      <c r="BA5" s="16">
        <f t="shared" si="6"/>
        <v>8</v>
      </c>
      <c r="BB5" s="16">
        <f t="shared" si="6"/>
        <v>7</v>
      </c>
      <c r="BC5" s="16">
        <f t="shared" si="6"/>
        <v>6</v>
      </c>
      <c r="BD5" s="16">
        <f t="shared" si="6"/>
        <v>5</v>
      </c>
      <c r="BE5" s="16">
        <f t="shared" si="6"/>
        <v>4</v>
      </c>
      <c r="BF5" s="16">
        <f t="shared" si="6"/>
        <v>3</v>
      </c>
      <c r="BG5" s="16">
        <f t="shared" si="6"/>
        <v>2</v>
      </c>
      <c r="BH5" s="16">
        <f t="shared" si="6"/>
        <v>30</v>
      </c>
      <c r="BI5" s="16">
        <f t="shared" si="6"/>
        <v>29</v>
      </c>
      <c r="BJ5" s="16">
        <f t="shared" si="6"/>
        <v>28</v>
      </c>
      <c r="BK5" s="16">
        <f t="shared" si="6"/>
        <v>27</v>
      </c>
      <c r="BL5" s="16">
        <f t="shared" si="6"/>
        <v>26</v>
      </c>
      <c r="BM5" s="16">
        <f t="shared" si="6"/>
        <v>25</v>
      </c>
      <c r="BN5" s="16">
        <f t="shared" si="6"/>
        <v>24</v>
      </c>
      <c r="BO5" s="16">
        <f t="shared" si="6"/>
        <v>23</v>
      </c>
      <c r="BP5" s="16">
        <f t="shared" si="6"/>
        <v>22</v>
      </c>
      <c r="BQ5" s="16">
        <f t="shared" si="6"/>
        <v>21</v>
      </c>
      <c r="BR5" s="16">
        <f t="shared" si="6"/>
        <v>20</v>
      </c>
      <c r="BS5" s="16">
        <f t="shared" si="6"/>
        <v>19</v>
      </c>
      <c r="BT5" s="16">
        <f t="shared" si="6"/>
        <v>18</v>
      </c>
      <c r="BU5" s="16">
        <f t="shared" si="6"/>
        <v>17</v>
      </c>
      <c r="BV5" s="16">
        <f t="shared" si="6"/>
        <v>16</v>
      </c>
      <c r="BW5" s="16">
        <f t="shared" si="6"/>
        <v>15</v>
      </c>
      <c r="BX5" s="16">
        <f t="shared" si="6"/>
        <v>14</v>
      </c>
      <c r="BY5" s="16">
        <f t="shared" si="6"/>
        <v>13</v>
      </c>
      <c r="BZ5" s="16">
        <f t="shared" si="6"/>
        <v>12</v>
      </c>
      <c r="CA5" s="16">
        <f t="shared" si="6"/>
        <v>11</v>
      </c>
      <c r="CB5" s="16">
        <f t="shared" ref="CB5:CD5" si="7">CA33</f>
        <v>10</v>
      </c>
      <c r="CC5" s="16">
        <f t="shared" si="7"/>
        <v>9</v>
      </c>
      <c r="CD5" s="16">
        <f t="shared" si="7"/>
        <v>8</v>
      </c>
    </row>
    <row r="6" spans="1:82" x14ac:dyDescent="0.25">
      <c r="A6" s="16">
        <f t="shared" ref="A6:A33" si="8">A5+1</f>
        <v>3</v>
      </c>
      <c r="B6" s="16">
        <f>A5</f>
        <v>2</v>
      </c>
      <c r="C6" s="16">
        <f>B5</f>
        <v>30</v>
      </c>
      <c r="D6" s="16">
        <f t="shared" ref="D6:U20" si="9">C5</f>
        <v>29</v>
      </c>
      <c r="E6" s="16">
        <f t="shared" si="9"/>
        <v>28</v>
      </c>
      <c r="F6" s="16">
        <f t="shared" si="9"/>
        <v>27</v>
      </c>
      <c r="G6" s="16">
        <f t="shared" si="9"/>
        <v>26</v>
      </c>
      <c r="H6" s="16">
        <f t="shared" si="9"/>
        <v>25</v>
      </c>
      <c r="I6" s="16">
        <f t="shared" si="9"/>
        <v>24</v>
      </c>
      <c r="J6" s="16">
        <f t="shared" si="9"/>
        <v>23</v>
      </c>
      <c r="K6" s="16">
        <f t="shared" si="9"/>
        <v>22</v>
      </c>
      <c r="L6" s="16">
        <f t="shared" si="9"/>
        <v>21</v>
      </c>
      <c r="M6" s="16">
        <f t="shared" si="9"/>
        <v>20</v>
      </c>
      <c r="N6" s="16">
        <f t="shared" si="9"/>
        <v>19</v>
      </c>
      <c r="O6" s="16">
        <f t="shared" si="9"/>
        <v>18</v>
      </c>
      <c r="P6" s="16">
        <f t="shared" si="9"/>
        <v>17</v>
      </c>
      <c r="Q6" s="16">
        <f t="shared" si="9"/>
        <v>16</v>
      </c>
      <c r="R6" s="16">
        <f t="shared" si="9"/>
        <v>15</v>
      </c>
      <c r="S6" s="16">
        <f t="shared" si="9"/>
        <v>14</v>
      </c>
      <c r="T6" s="16">
        <f t="shared" si="9"/>
        <v>13</v>
      </c>
      <c r="U6" s="16">
        <f t="shared" si="9"/>
        <v>12</v>
      </c>
      <c r="V6" s="16">
        <f t="shared" ref="V6:AK21" si="10">U5</f>
        <v>11</v>
      </c>
      <c r="W6" s="16">
        <f t="shared" si="10"/>
        <v>10</v>
      </c>
      <c r="X6" s="16">
        <f t="shared" si="10"/>
        <v>9</v>
      </c>
      <c r="Y6" s="16">
        <f t="shared" si="10"/>
        <v>8</v>
      </c>
      <c r="Z6" s="16">
        <f t="shared" si="10"/>
        <v>7</v>
      </c>
      <c r="AA6" s="16">
        <f t="shared" si="10"/>
        <v>6</v>
      </c>
      <c r="AB6" s="16">
        <f t="shared" si="10"/>
        <v>5</v>
      </c>
      <c r="AC6" s="16">
        <f t="shared" si="10"/>
        <v>4</v>
      </c>
      <c r="AD6" s="16">
        <f t="shared" si="10"/>
        <v>3</v>
      </c>
      <c r="AE6" s="16">
        <f t="shared" si="10"/>
        <v>2</v>
      </c>
      <c r="AF6" s="16">
        <f t="shared" si="10"/>
        <v>30</v>
      </c>
      <c r="AG6" s="16">
        <f t="shared" si="10"/>
        <v>29</v>
      </c>
      <c r="AH6" s="16">
        <f t="shared" si="10"/>
        <v>28</v>
      </c>
      <c r="AI6" s="16">
        <f t="shared" si="10"/>
        <v>27</v>
      </c>
      <c r="AJ6" s="16">
        <f t="shared" si="10"/>
        <v>26</v>
      </c>
      <c r="AK6" s="16">
        <f t="shared" si="10"/>
        <v>25</v>
      </c>
      <c r="AL6" s="16">
        <f t="shared" ref="AI6:CA11" si="11">AK5</f>
        <v>24</v>
      </c>
      <c r="AM6" s="16">
        <f t="shared" si="11"/>
        <v>23</v>
      </c>
      <c r="AN6" s="16">
        <f t="shared" si="11"/>
        <v>22</v>
      </c>
      <c r="AO6" s="16">
        <f t="shared" si="11"/>
        <v>21</v>
      </c>
      <c r="AP6" s="16">
        <f t="shared" si="11"/>
        <v>20</v>
      </c>
      <c r="AQ6" s="16">
        <f t="shared" si="11"/>
        <v>19</v>
      </c>
      <c r="AR6" s="16">
        <f t="shared" si="11"/>
        <v>18</v>
      </c>
      <c r="AS6" s="16">
        <f t="shared" si="11"/>
        <v>17</v>
      </c>
      <c r="AT6" s="16">
        <f t="shared" si="11"/>
        <v>16</v>
      </c>
      <c r="AU6" s="16">
        <f t="shared" si="11"/>
        <v>15</v>
      </c>
      <c r="AV6" s="16">
        <f t="shared" si="11"/>
        <v>14</v>
      </c>
      <c r="AW6" s="16">
        <f t="shared" si="11"/>
        <v>13</v>
      </c>
      <c r="AX6" s="16">
        <f t="shared" si="11"/>
        <v>12</v>
      </c>
      <c r="AY6" s="16">
        <f t="shared" si="11"/>
        <v>11</v>
      </c>
      <c r="AZ6" s="16">
        <f t="shared" si="11"/>
        <v>10</v>
      </c>
      <c r="BA6" s="16">
        <f t="shared" si="11"/>
        <v>9</v>
      </c>
      <c r="BB6" s="16">
        <f t="shared" si="11"/>
        <v>8</v>
      </c>
      <c r="BC6" s="16">
        <f t="shared" si="11"/>
        <v>7</v>
      </c>
      <c r="BD6" s="16">
        <f t="shared" si="11"/>
        <v>6</v>
      </c>
      <c r="BE6" s="16">
        <f t="shared" si="11"/>
        <v>5</v>
      </c>
      <c r="BF6" s="16">
        <f t="shared" si="11"/>
        <v>4</v>
      </c>
      <c r="BG6" s="16">
        <f t="shared" si="11"/>
        <v>3</v>
      </c>
      <c r="BH6" s="16">
        <f t="shared" si="11"/>
        <v>2</v>
      </c>
      <c r="BI6" s="16">
        <f t="shared" si="11"/>
        <v>30</v>
      </c>
      <c r="BJ6" s="16">
        <f t="shared" si="11"/>
        <v>29</v>
      </c>
      <c r="BK6" s="16">
        <f t="shared" si="11"/>
        <v>28</v>
      </c>
      <c r="BL6" s="16">
        <f t="shared" si="11"/>
        <v>27</v>
      </c>
      <c r="BM6" s="16">
        <f t="shared" si="11"/>
        <v>26</v>
      </c>
      <c r="BN6" s="16">
        <f t="shared" si="11"/>
        <v>25</v>
      </c>
      <c r="BO6" s="16">
        <f t="shared" si="11"/>
        <v>24</v>
      </c>
      <c r="BP6" s="16">
        <f t="shared" si="11"/>
        <v>23</v>
      </c>
      <c r="BQ6" s="16">
        <f t="shared" si="11"/>
        <v>22</v>
      </c>
      <c r="BR6" s="16">
        <f t="shared" si="11"/>
        <v>21</v>
      </c>
      <c r="BS6" s="16">
        <f t="shared" si="11"/>
        <v>20</v>
      </c>
      <c r="BT6" s="16">
        <f t="shared" si="11"/>
        <v>19</v>
      </c>
      <c r="BU6" s="16">
        <f t="shared" si="11"/>
        <v>18</v>
      </c>
      <c r="BV6" s="16">
        <f t="shared" si="11"/>
        <v>17</v>
      </c>
      <c r="BW6" s="16">
        <f t="shared" si="11"/>
        <v>16</v>
      </c>
      <c r="BX6" s="16">
        <f t="shared" si="11"/>
        <v>15</v>
      </c>
      <c r="BY6" s="16">
        <f t="shared" si="11"/>
        <v>14</v>
      </c>
      <c r="BZ6" s="16">
        <f t="shared" si="11"/>
        <v>13</v>
      </c>
      <c r="CA6" s="16">
        <f t="shared" si="11"/>
        <v>12</v>
      </c>
      <c r="CB6" s="16">
        <f t="shared" ref="CB6:CD21" si="12">CA5</f>
        <v>11</v>
      </c>
      <c r="CC6" s="16">
        <f t="shared" si="12"/>
        <v>10</v>
      </c>
      <c r="CD6" s="16">
        <f t="shared" si="12"/>
        <v>9</v>
      </c>
    </row>
    <row r="7" spans="1:82" x14ac:dyDescent="0.25">
      <c r="A7" s="16">
        <f t="shared" si="8"/>
        <v>4</v>
      </c>
      <c r="B7" s="16">
        <f t="shared" ref="B7:Q33" si="13">A6</f>
        <v>3</v>
      </c>
      <c r="C7" s="16">
        <f t="shared" si="13"/>
        <v>2</v>
      </c>
      <c r="D7" s="16">
        <f t="shared" si="13"/>
        <v>30</v>
      </c>
      <c r="E7" s="16">
        <f t="shared" si="13"/>
        <v>29</v>
      </c>
      <c r="F7" s="16">
        <f t="shared" si="13"/>
        <v>28</v>
      </c>
      <c r="G7" s="16">
        <f t="shared" si="13"/>
        <v>27</v>
      </c>
      <c r="H7" s="16">
        <f t="shared" si="13"/>
        <v>26</v>
      </c>
      <c r="I7" s="16">
        <f t="shared" si="13"/>
        <v>25</v>
      </c>
      <c r="J7" s="16">
        <f t="shared" si="13"/>
        <v>24</v>
      </c>
      <c r="K7" s="16">
        <f t="shared" si="13"/>
        <v>23</v>
      </c>
      <c r="L7" s="16">
        <f t="shared" si="13"/>
        <v>22</v>
      </c>
      <c r="M7" s="16">
        <f t="shared" si="13"/>
        <v>21</v>
      </c>
      <c r="N7" s="16">
        <f t="shared" si="13"/>
        <v>20</v>
      </c>
      <c r="O7" s="16">
        <f t="shared" si="13"/>
        <v>19</v>
      </c>
      <c r="P7" s="16">
        <f t="shared" si="13"/>
        <v>18</v>
      </c>
      <c r="Q7" s="16">
        <f t="shared" si="13"/>
        <v>17</v>
      </c>
      <c r="R7" s="16">
        <f t="shared" si="9"/>
        <v>16</v>
      </c>
      <c r="S7" s="16">
        <f t="shared" si="9"/>
        <v>15</v>
      </c>
      <c r="T7" s="16">
        <f t="shared" si="9"/>
        <v>14</v>
      </c>
      <c r="U7" s="16">
        <f t="shared" si="9"/>
        <v>13</v>
      </c>
      <c r="V7" s="16">
        <f t="shared" si="10"/>
        <v>12</v>
      </c>
      <c r="W7" s="16">
        <f t="shared" si="10"/>
        <v>11</v>
      </c>
      <c r="X7" s="16">
        <f t="shared" si="10"/>
        <v>10</v>
      </c>
      <c r="Y7" s="16">
        <f t="shared" si="10"/>
        <v>9</v>
      </c>
      <c r="Z7" s="16">
        <f t="shared" si="10"/>
        <v>8</v>
      </c>
      <c r="AA7" s="16">
        <f t="shared" si="10"/>
        <v>7</v>
      </c>
      <c r="AB7" s="16">
        <f t="shared" si="10"/>
        <v>6</v>
      </c>
      <c r="AC7" s="16">
        <f t="shared" si="10"/>
        <v>5</v>
      </c>
      <c r="AD7" s="16">
        <f t="shared" si="10"/>
        <v>4</v>
      </c>
      <c r="AE7" s="16">
        <f t="shared" si="10"/>
        <v>3</v>
      </c>
      <c r="AF7" s="16">
        <f t="shared" si="10"/>
        <v>2</v>
      </c>
      <c r="AG7" s="16">
        <f t="shared" si="10"/>
        <v>30</v>
      </c>
      <c r="AH7" s="16">
        <f t="shared" si="10"/>
        <v>29</v>
      </c>
      <c r="AI7" s="16">
        <f t="shared" si="11"/>
        <v>28</v>
      </c>
      <c r="AJ7" s="16">
        <f t="shared" si="11"/>
        <v>27</v>
      </c>
      <c r="AK7" s="16">
        <f t="shared" si="11"/>
        <v>26</v>
      </c>
      <c r="AL7" s="16">
        <f t="shared" si="11"/>
        <v>25</v>
      </c>
      <c r="AM7" s="16">
        <f t="shared" si="11"/>
        <v>24</v>
      </c>
      <c r="AN7" s="16">
        <f t="shared" si="11"/>
        <v>23</v>
      </c>
      <c r="AO7" s="16">
        <f t="shared" si="11"/>
        <v>22</v>
      </c>
      <c r="AP7" s="16">
        <f t="shared" si="11"/>
        <v>21</v>
      </c>
      <c r="AQ7" s="16">
        <f t="shared" si="11"/>
        <v>20</v>
      </c>
      <c r="AR7" s="16">
        <f t="shared" si="11"/>
        <v>19</v>
      </c>
      <c r="AS7" s="16">
        <f t="shared" si="11"/>
        <v>18</v>
      </c>
      <c r="AT7" s="16">
        <f t="shared" si="11"/>
        <v>17</v>
      </c>
      <c r="AU7" s="16">
        <f t="shared" si="11"/>
        <v>16</v>
      </c>
      <c r="AV7" s="16">
        <f t="shared" si="11"/>
        <v>15</v>
      </c>
      <c r="AW7" s="16">
        <f t="shared" si="11"/>
        <v>14</v>
      </c>
      <c r="AX7" s="16">
        <f t="shared" si="11"/>
        <v>13</v>
      </c>
      <c r="AY7" s="16">
        <f t="shared" si="11"/>
        <v>12</v>
      </c>
      <c r="AZ7" s="16">
        <f t="shared" si="11"/>
        <v>11</v>
      </c>
      <c r="BA7" s="16">
        <f t="shared" si="11"/>
        <v>10</v>
      </c>
      <c r="BB7" s="16">
        <f t="shared" si="11"/>
        <v>9</v>
      </c>
      <c r="BC7" s="16">
        <f t="shared" si="11"/>
        <v>8</v>
      </c>
      <c r="BD7" s="16">
        <f t="shared" si="11"/>
        <v>7</v>
      </c>
      <c r="BE7" s="16">
        <f t="shared" si="11"/>
        <v>6</v>
      </c>
      <c r="BF7" s="16">
        <f t="shared" si="11"/>
        <v>5</v>
      </c>
      <c r="BG7" s="16">
        <f t="shared" si="11"/>
        <v>4</v>
      </c>
      <c r="BH7" s="16">
        <f t="shared" si="11"/>
        <v>3</v>
      </c>
      <c r="BI7" s="16">
        <f t="shared" si="11"/>
        <v>2</v>
      </c>
      <c r="BJ7" s="16">
        <f t="shared" si="11"/>
        <v>30</v>
      </c>
      <c r="BK7" s="16">
        <f t="shared" si="11"/>
        <v>29</v>
      </c>
      <c r="BL7" s="16">
        <f t="shared" si="11"/>
        <v>28</v>
      </c>
      <c r="BM7" s="16">
        <f t="shared" si="11"/>
        <v>27</v>
      </c>
      <c r="BN7" s="16">
        <f t="shared" si="11"/>
        <v>26</v>
      </c>
      <c r="BO7" s="16">
        <f t="shared" si="11"/>
        <v>25</v>
      </c>
      <c r="BP7" s="16">
        <f t="shared" si="11"/>
        <v>24</v>
      </c>
      <c r="BQ7" s="16">
        <f t="shared" si="11"/>
        <v>23</v>
      </c>
      <c r="BR7" s="16">
        <f t="shared" si="11"/>
        <v>22</v>
      </c>
      <c r="BS7" s="16">
        <f t="shared" si="11"/>
        <v>21</v>
      </c>
      <c r="BT7" s="16">
        <f t="shared" si="11"/>
        <v>20</v>
      </c>
      <c r="BU7" s="16">
        <f t="shared" si="11"/>
        <v>19</v>
      </c>
      <c r="BV7" s="16">
        <f t="shared" si="11"/>
        <v>18</v>
      </c>
      <c r="BW7" s="16">
        <f t="shared" si="11"/>
        <v>17</v>
      </c>
      <c r="BX7" s="16">
        <f t="shared" si="11"/>
        <v>16</v>
      </c>
      <c r="BY7" s="16">
        <f t="shared" si="11"/>
        <v>15</v>
      </c>
      <c r="BZ7" s="16">
        <f t="shared" si="11"/>
        <v>14</v>
      </c>
      <c r="CA7" s="16">
        <f t="shared" si="11"/>
        <v>13</v>
      </c>
      <c r="CB7" s="16">
        <f t="shared" si="12"/>
        <v>12</v>
      </c>
      <c r="CC7" s="16">
        <f t="shared" si="12"/>
        <v>11</v>
      </c>
      <c r="CD7" s="16">
        <f t="shared" si="12"/>
        <v>10</v>
      </c>
    </row>
    <row r="8" spans="1:82" x14ac:dyDescent="0.25">
      <c r="A8" s="16">
        <f t="shared" si="8"/>
        <v>5</v>
      </c>
      <c r="B8" s="16">
        <f t="shared" si="13"/>
        <v>4</v>
      </c>
      <c r="C8" s="16">
        <f t="shared" si="13"/>
        <v>3</v>
      </c>
      <c r="D8" s="16">
        <f t="shared" si="9"/>
        <v>2</v>
      </c>
      <c r="E8" s="16">
        <f t="shared" si="9"/>
        <v>30</v>
      </c>
      <c r="F8" s="16">
        <f t="shared" si="9"/>
        <v>29</v>
      </c>
      <c r="G8" s="16">
        <f t="shared" si="9"/>
        <v>28</v>
      </c>
      <c r="H8" s="16">
        <f t="shared" si="9"/>
        <v>27</v>
      </c>
      <c r="I8" s="16">
        <f t="shared" si="9"/>
        <v>26</v>
      </c>
      <c r="J8" s="16">
        <f t="shared" si="9"/>
        <v>25</v>
      </c>
      <c r="K8" s="16">
        <f t="shared" si="9"/>
        <v>24</v>
      </c>
      <c r="L8" s="16">
        <f t="shared" si="9"/>
        <v>23</v>
      </c>
      <c r="M8" s="16">
        <f t="shared" si="9"/>
        <v>22</v>
      </c>
      <c r="N8" s="16">
        <f t="shared" si="9"/>
        <v>21</v>
      </c>
      <c r="O8" s="16">
        <f t="shared" si="9"/>
        <v>20</v>
      </c>
      <c r="P8" s="16">
        <f t="shared" si="9"/>
        <v>19</v>
      </c>
      <c r="Q8" s="16">
        <f t="shared" si="9"/>
        <v>18</v>
      </c>
      <c r="R8" s="16">
        <f t="shared" si="9"/>
        <v>17</v>
      </c>
      <c r="S8" s="16">
        <f t="shared" si="9"/>
        <v>16</v>
      </c>
      <c r="T8" s="16">
        <f t="shared" si="9"/>
        <v>15</v>
      </c>
      <c r="U8" s="16">
        <f t="shared" si="9"/>
        <v>14</v>
      </c>
      <c r="V8" s="16">
        <f t="shared" si="10"/>
        <v>13</v>
      </c>
      <c r="W8" s="16">
        <f t="shared" si="10"/>
        <v>12</v>
      </c>
      <c r="X8" s="16">
        <f t="shared" si="10"/>
        <v>11</v>
      </c>
      <c r="Y8" s="16">
        <f t="shared" si="10"/>
        <v>10</v>
      </c>
      <c r="Z8" s="16">
        <f t="shared" si="10"/>
        <v>9</v>
      </c>
      <c r="AA8" s="16">
        <f t="shared" si="10"/>
        <v>8</v>
      </c>
      <c r="AB8" s="16">
        <f t="shared" si="10"/>
        <v>7</v>
      </c>
      <c r="AC8" s="16">
        <f t="shared" si="10"/>
        <v>6</v>
      </c>
      <c r="AD8" s="16">
        <f t="shared" si="10"/>
        <v>5</v>
      </c>
      <c r="AE8" s="16">
        <f t="shared" si="10"/>
        <v>4</v>
      </c>
      <c r="AF8" s="16">
        <f t="shared" si="10"/>
        <v>3</v>
      </c>
      <c r="AG8" s="16">
        <f t="shared" si="10"/>
        <v>2</v>
      </c>
      <c r="AH8" s="16">
        <f t="shared" si="10"/>
        <v>30</v>
      </c>
      <c r="AI8" s="16">
        <f t="shared" si="11"/>
        <v>29</v>
      </c>
      <c r="AJ8" s="16">
        <f t="shared" si="11"/>
        <v>28</v>
      </c>
      <c r="AK8" s="16">
        <f t="shared" si="11"/>
        <v>27</v>
      </c>
      <c r="AL8" s="16">
        <f t="shared" si="11"/>
        <v>26</v>
      </c>
      <c r="AM8" s="16">
        <f t="shared" si="11"/>
        <v>25</v>
      </c>
      <c r="AN8" s="16">
        <f t="shared" si="11"/>
        <v>24</v>
      </c>
      <c r="AO8" s="16">
        <f t="shared" si="11"/>
        <v>23</v>
      </c>
      <c r="AP8" s="16">
        <f t="shared" si="11"/>
        <v>22</v>
      </c>
      <c r="AQ8" s="16">
        <f t="shared" si="11"/>
        <v>21</v>
      </c>
      <c r="AR8" s="16">
        <f t="shared" si="11"/>
        <v>20</v>
      </c>
      <c r="AS8" s="16">
        <f t="shared" si="11"/>
        <v>19</v>
      </c>
      <c r="AT8" s="16">
        <f t="shared" si="11"/>
        <v>18</v>
      </c>
      <c r="AU8" s="16">
        <f t="shared" si="11"/>
        <v>17</v>
      </c>
      <c r="AV8" s="16">
        <f t="shared" si="11"/>
        <v>16</v>
      </c>
      <c r="AW8" s="16">
        <f t="shared" si="11"/>
        <v>15</v>
      </c>
      <c r="AX8" s="16">
        <f t="shared" si="11"/>
        <v>14</v>
      </c>
      <c r="AY8" s="16">
        <f t="shared" si="11"/>
        <v>13</v>
      </c>
      <c r="AZ8" s="16">
        <f t="shared" si="11"/>
        <v>12</v>
      </c>
      <c r="BA8" s="16">
        <f t="shared" si="11"/>
        <v>11</v>
      </c>
      <c r="BB8" s="16">
        <f t="shared" si="11"/>
        <v>10</v>
      </c>
      <c r="BC8" s="16">
        <f t="shared" si="11"/>
        <v>9</v>
      </c>
      <c r="BD8" s="16">
        <f t="shared" si="11"/>
        <v>8</v>
      </c>
      <c r="BE8" s="16">
        <f t="shared" si="11"/>
        <v>7</v>
      </c>
      <c r="BF8" s="16">
        <f t="shared" si="11"/>
        <v>6</v>
      </c>
      <c r="BG8" s="16">
        <f t="shared" si="11"/>
        <v>5</v>
      </c>
      <c r="BH8" s="16">
        <f t="shared" si="11"/>
        <v>4</v>
      </c>
      <c r="BI8" s="16">
        <f t="shared" si="11"/>
        <v>3</v>
      </c>
      <c r="BJ8" s="16">
        <f t="shared" si="11"/>
        <v>2</v>
      </c>
      <c r="BK8" s="16">
        <f t="shared" si="11"/>
        <v>30</v>
      </c>
      <c r="BL8" s="16">
        <f t="shared" si="11"/>
        <v>29</v>
      </c>
      <c r="BM8" s="16">
        <f t="shared" si="11"/>
        <v>28</v>
      </c>
      <c r="BN8" s="16">
        <f t="shared" si="11"/>
        <v>27</v>
      </c>
      <c r="BO8" s="16">
        <f t="shared" si="11"/>
        <v>26</v>
      </c>
      <c r="BP8" s="16">
        <f t="shared" si="11"/>
        <v>25</v>
      </c>
      <c r="BQ8" s="16">
        <f t="shared" si="11"/>
        <v>24</v>
      </c>
      <c r="BR8" s="16">
        <f t="shared" si="11"/>
        <v>23</v>
      </c>
      <c r="BS8" s="16">
        <f t="shared" si="11"/>
        <v>22</v>
      </c>
      <c r="BT8" s="16">
        <f t="shared" si="11"/>
        <v>21</v>
      </c>
      <c r="BU8" s="16">
        <f t="shared" si="11"/>
        <v>20</v>
      </c>
      <c r="BV8" s="16">
        <f t="shared" si="11"/>
        <v>19</v>
      </c>
      <c r="BW8" s="16">
        <f t="shared" si="11"/>
        <v>18</v>
      </c>
      <c r="BX8" s="16">
        <f t="shared" si="11"/>
        <v>17</v>
      </c>
      <c r="BY8" s="16">
        <f t="shared" si="11"/>
        <v>16</v>
      </c>
      <c r="BZ8" s="16">
        <f t="shared" si="11"/>
        <v>15</v>
      </c>
      <c r="CA8" s="16">
        <f t="shared" si="11"/>
        <v>14</v>
      </c>
      <c r="CB8" s="16">
        <f t="shared" si="12"/>
        <v>13</v>
      </c>
      <c r="CC8" s="16">
        <f t="shared" si="12"/>
        <v>12</v>
      </c>
      <c r="CD8" s="16">
        <f t="shared" si="12"/>
        <v>11</v>
      </c>
    </row>
    <row r="9" spans="1:82" x14ac:dyDescent="0.25">
      <c r="A9" s="16">
        <f t="shared" si="8"/>
        <v>6</v>
      </c>
      <c r="B9" s="16">
        <f t="shared" si="13"/>
        <v>5</v>
      </c>
      <c r="C9" s="16">
        <f t="shared" si="13"/>
        <v>4</v>
      </c>
      <c r="D9" s="16">
        <f t="shared" si="9"/>
        <v>3</v>
      </c>
      <c r="E9" s="16">
        <f t="shared" si="9"/>
        <v>2</v>
      </c>
      <c r="F9" s="16">
        <f t="shared" si="9"/>
        <v>30</v>
      </c>
      <c r="G9" s="16">
        <f t="shared" si="9"/>
        <v>29</v>
      </c>
      <c r="H9" s="16">
        <f t="shared" si="9"/>
        <v>28</v>
      </c>
      <c r="I9" s="16">
        <f t="shared" si="9"/>
        <v>27</v>
      </c>
      <c r="J9" s="16">
        <f t="shared" si="9"/>
        <v>26</v>
      </c>
      <c r="K9" s="16">
        <f t="shared" si="9"/>
        <v>25</v>
      </c>
      <c r="L9" s="16">
        <f t="shared" si="9"/>
        <v>24</v>
      </c>
      <c r="M9" s="16">
        <f t="shared" si="9"/>
        <v>23</v>
      </c>
      <c r="N9" s="16">
        <f t="shared" si="9"/>
        <v>22</v>
      </c>
      <c r="O9" s="16">
        <f t="shared" si="9"/>
        <v>21</v>
      </c>
      <c r="P9" s="16">
        <f t="shared" si="9"/>
        <v>20</v>
      </c>
      <c r="Q9" s="16">
        <f t="shared" si="9"/>
        <v>19</v>
      </c>
      <c r="R9" s="16">
        <f t="shared" si="9"/>
        <v>18</v>
      </c>
      <c r="S9" s="16">
        <f t="shared" si="9"/>
        <v>17</v>
      </c>
      <c r="T9" s="16">
        <f t="shared" si="9"/>
        <v>16</v>
      </c>
      <c r="U9" s="16">
        <f t="shared" si="9"/>
        <v>15</v>
      </c>
      <c r="V9" s="16">
        <f t="shared" si="10"/>
        <v>14</v>
      </c>
      <c r="W9" s="16">
        <f t="shared" si="10"/>
        <v>13</v>
      </c>
      <c r="X9" s="16">
        <f t="shared" si="10"/>
        <v>12</v>
      </c>
      <c r="Y9" s="16">
        <f t="shared" si="10"/>
        <v>11</v>
      </c>
      <c r="Z9" s="16">
        <f t="shared" si="10"/>
        <v>10</v>
      </c>
      <c r="AA9" s="16">
        <f t="shared" si="10"/>
        <v>9</v>
      </c>
      <c r="AB9" s="16">
        <f t="shared" si="10"/>
        <v>8</v>
      </c>
      <c r="AC9" s="16">
        <f t="shared" si="10"/>
        <v>7</v>
      </c>
      <c r="AD9" s="16">
        <f t="shared" si="10"/>
        <v>6</v>
      </c>
      <c r="AE9" s="16">
        <f t="shared" si="10"/>
        <v>5</v>
      </c>
      <c r="AF9" s="16">
        <f t="shared" si="10"/>
        <v>4</v>
      </c>
      <c r="AG9" s="16">
        <f t="shared" si="10"/>
        <v>3</v>
      </c>
      <c r="AH9" s="16">
        <f t="shared" si="10"/>
        <v>2</v>
      </c>
      <c r="AI9" s="16">
        <f t="shared" si="11"/>
        <v>30</v>
      </c>
      <c r="AJ9" s="16">
        <f t="shared" si="11"/>
        <v>29</v>
      </c>
      <c r="AK9" s="16">
        <f t="shared" si="11"/>
        <v>28</v>
      </c>
      <c r="AL9" s="16">
        <f t="shared" si="11"/>
        <v>27</v>
      </c>
      <c r="AM9" s="16">
        <f t="shared" si="11"/>
        <v>26</v>
      </c>
      <c r="AN9" s="16">
        <f t="shared" si="11"/>
        <v>25</v>
      </c>
      <c r="AO9" s="16">
        <f t="shared" si="11"/>
        <v>24</v>
      </c>
      <c r="AP9" s="16">
        <f t="shared" si="11"/>
        <v>23</v>
      </c>
      <c r="AQ9" s="16">
        <f t="shared" si="11"/>
        <v>22</v>
      </c>
      <c r="AR9" s="16">
        <f t="shared" si="11"/>
        <v>21</v>
      </c>
      <c r="AS9" s="16">
        <f t="shared" si="11"/>
        <v>20</v>
      </c>
      <c r="AT9" s="16">
        <f t="shared" si="11"/>
        <v>19</v>
      </c>
      <c r="AU9" s="16">
        <f t="shared" si="11"/>
        <v>18</v>
      </c>
      <c r="AV9" s="16">
        <f t="shared" si="11"/>
        <v>17</v>
      </c>
      <c r="AW9" s="16">
        <f t="shared" si="11"/>
        <v>16</v>
      </c>
      <c r="AX9" s="16">
        <f t="shared" si="11"/>
        <v>15</v>
      </c>
      <c r="AY9" s="16">
        <f t="shared" si="11"/>
        <v>14</v>
      </c>
      <c r="AZ9" s="16">
        <f t="shared" si="11"/>
        <v>13</v>
      </c>
      <c r="BA9" s="16">
        <f t="shared" si="11"/>
        <v>12</v>
      </c>
      <c r="BB9" s="16">
        <f t="shared" si="11"/>
        <v>11</v>
      </c>
      <c r="BC9" s="16">
        <f t="shared" si="11"/>
        <v>10</v>
      </c>
      <c r="BD9" s="16">
        <f t="shared" si="11"/>
        <v>9</v>
      </c>
      <c r="BE9" s="16">
        <f t="shared" si="11"/>
        <v>8</v>
      </c>
      <c r="BF9" s="16">
        <f t="shared" si="11"/>
        <v>7</v>
      </c>
      <c r="BG9" s="16">
        <f t="shared" si="11"/>
        <v>6</v>
      </c>
      <c r="BH9" s="16">
        <f t="shared" si="11"/>
        <v>5</v>
      </c>
      <c r="BI9" s="16">
        <f t="shared" si="11"/>
        <v>4</v>
      </c>
      <c r="BJ9" s="16">
        <f t="shared" si="11"/>
        <v>3</v>
      </c>
      <c r="BK9" s="16">
        <f t="shared" si="11"/>
        <v>2</v>
      </c>
      <c r="BL9" s="16">
        <f t="shared" si="11"/>
        <v>30</v>
      </c>
      <c r="BM9" s="16">
        <f t="shared" si="11"/>
        <v>29</v>
      </c>
      <c r="BN9" s="16">
        <f t="shared" si="11"/>
        <v>28</v>
      </c>
      <c r="BO9" s="16">
        <f t="shared" si="11"/>
        <v>27</v>
      </c>
      <c r="BP9" s="16">
        <f t="shared" si="11"/>
        <v>26</v>
      </c>
      <c r="BQ9" s="16">
        <f t="shared" si="11"/>
        <v>25</v>
      </c>
      <c r="BR9" s="16">
        <f t="shared" si="11"/>
        <v>24</v>
      </c>
      <c r="BS9" s="16">
        <f t="shared" si="11"/>
        <v>23</v>
      </c>
      <c r="BT9" s="16">
        <f t="shared" si="11"/>
        <v>22</v>
      </c>
      <c r="BU9" s="16">
        <f t="shared" si="11"/>
        <v>21</v>
      </c>
      <c r="BV9" s="16">
        <f t="shared" si="11"/>
        <v>20</v>
      </c>
      <c r="BW9" s="16">
        <f t="shared" si="11"/>
        <v>19</v>
      </c>
      <c r="BX9" s="16">
        <f t="shared" si="11"/>
        <v>18</v>
      </c>
      <c r="BY9" s="16">
        <f t="shared" si="11"/>
        <v>17</v>
      </c>
      <c r="BZ9" s="16">
        <f t="shared" si="11"/>
        <v>16</v>
      </c>
      <c r="CA9" s="16">
        <f t="shared" si="11"/>
        <v>15</v>
      </c>
      <c r="CB9" s="16">
        <f t="shared" si="12"/>
        <v>14</v>
      </c>
      <c r="CC9" s="16">
        <f t="shared" si="12"/>
        <v>13</v>
      </c>
      <c r="CD9" s="16">
        <f t="shared" si="12"/>
        <v>12</v>
      </c>
    </row>
    <row r="10" spans="1:82" x14ac:dyDescent="0.25">
      <c r="A10" s="16">
        <f t="shared" si="8"/>
        <v>7</v>
      </c>
      <c r="B10" s="16">
        <f t="shared" si="13"/>
        <v>6</v>
      </c>
      <c r="C10" s="16">
        <f t="shared" si="13"/>
        <v>5</v>
      </c>
      <c r="D10" s="16">
        <f t="shared" si="9"/>
        <v>4</v>
      </c>
      <c r="E10" s="16">
        <f t="shared" si="9"/>
        <v>3</v>
      </c>
      <c r="F10" s="16">
        <f t="shared" si="9"/>
        <v>2</v>
      </c>
      <c r="G10" s="16">
        <f t="shared" si="9"/>
        <v>30</v>
      </c>
      <c r="H10" s="16">
        <f t="shared" si="9"/>
        <v>29</v>
      </c>
      <c r="I10" s="16">
        <f t="shared" si="9"/>
        <v>28</v>
      </c>
      <c r="J10" s="16">
        <f t="shared" si="9"/>
        <v>27</v>
      </c>
      <c r="K10" s="16">
        <f t="shared" si="9"/>
        <v>26</v>
      </c>
      <c r="L10" s="16">
        <f t="shared" si="9"/>
        <v>25</v>
      </c>
      <c r="M10" s="16">
        <f t="shared" si="9"/>
        <v>24</v>
      </c>
      <c r="N10" s="16">
        <f t="shared" si="9"/>
        <v>23</v>
      </c>
      <c r="O10" s="16">
        <f t="shared" si="9"/>
        <v>22</v>
      </c>
      <c r="P10" s="16">
        <f t="shared" si="9"/>
        <v>21</v>
      </c>
      <c r="Q10" s="16">
        <f t="shared" si="9"/>
        <v>20</v>
      </c>
      <c r="R10" s="16">
        <f t="shared" si="9"/>
        <v>19</v>
      </c>
      <c r="S10" s="16">
        <f t="shared" si="9"/>
        <v>18</v>
      </c>
      <c r="T10" s="16">
        <f t="shared" si="9"/>
        <v>17</v>
      </c>
      <c r="U10" s="16">
        <f t="shared" si="9"/>
        <v>16</v>
      </c>
      <c r="V10" s="16">
        <f t="shared" si="10"/>
        <v>15</v>
      </c>
      <c r="W10" s="16">
        <f t="shared" si="10"/>
        <v>14</v>
      </c>
      <c r="X10" s="16">
        <f t="shared" si="10"/>
        <v>13</v>
      </c>
      <c r="Y10" s="16">
        <f t="shared" si="10"/>
        <v>12</v>
      </c>
      <c r="Z10" s="16">
        <f t="shared" si="10"/>
        <v>11</v>
      </c>
      <c r="AA10" s="16">
        <f t="shared" si="10"/>
        <v>10</v>
      </c>
      <c r="AB10" s="16">
        <f t="shared" si="10"/>
        <v>9</v>
      </c>
      <c r="AC10" s="16">
        <f t="shared" si="10"/>
        <v>8</v>
      </c>
      <c r="AD10" s="16">
        <f t="shared" si="10"/>
        <v>7</v>
      </c>
      <c r="AE10" s="16">
        <f t="shared" si="10"/>
        <v>6</v>
      </c>
      <c r="AF10" s="16">
        <f t="shared" si="10"/>
        <v>5</v>
      </c>
      <c r="AG10" s="16">
        <f t="shared" si="10"/>
        <v>4</v>
      </c>
      <c r="AH10" s="16">
        <f t="shared" si="10"/>
        <v>3</v>
      </c>
      <c r="AI10" s="16">
        <f t="shared" si="11"/>
        <v>2</v>
      </c>
      <c r="AJ10" s="16">
        <f t="shared" si="11"/>
        <v>30</v>
      </c>
      <c r="AK10" s="16">
        <f t="shared" si="11"/>
        <v>29</v>
      </c>
      <c r="AL10" s="16">
        <f t="shared" si="11"/>
        <v>28</v>
      </c>
      <c r="AM10" s="16">
        <f t="shared" si="11"/>
        <v>27</v>
      </c>
      <c r="AN10" s="16">
        <f t="shared" si="11"/>
        <v>26</v>
      </c>
      <c r="AO10" s="16">
        <f t="shared" si="11"/>
        <v>25</v>
      </c>
      <c r="AP10" s="16">
        <f t="shared" si="11"/>
        <v>24</v>
      </c>
      <c r="AQ10" s="16">
        <f t="shared" si="11"/>
        <v>23</v>
      </c>
      <c r="AR10" s="16">
        <f t="shared" si="11"/>
        <v>22</v>
      </c>
      <c r="AS10" s="16">
        <f t="shared" si="11"/>
        <v>21</v>
      </c>
      <c r="AT10" s="16">
        <f t="shared" si="11"/>
        <v>20</v>
      </c>
      <c r="AU10" s="16">
        <f t="shared" si="11"/>
        <v>19</v>
      </c>
      <c r="AV10" s="16">
        <f t="shared" si="11"/>
        <v>18</v>
      </c>
      <c r="AW10" s="16">
        <f t="shared" si="11"/>
        <v>17</v>
      </c>
      <c r="AX10" s="16">
        <f t="shared" si="11"/>
        <v>16</v>
      </c>
      <c r="AY10" s="16">
        <f t="shared" si="11"/>
        <v>15</v>
      </c>
      <c r="AZ10" s="16">
        <f t="shared" si="11"/>
        <v>14</v>
      </c>
      <c r="BA10" s="16">
        <f t="shared" si="11"/>
        <v>13</v>
      </c>
      <c r="BB10" s="16">
        <f t="shared" si="11"/>
        <v>12</v>
      </c>
      <c r="BC10" s="16">
        <f t="shared" si="11"/>
        <v>11</v>
      </c>
      <c r="BD10" s="16">
        <f t="shared" si="11"/>
        <v>10</v>
      </c>
      <c r="BE10" s="16">
        <f t="shared" si="11"/>
        <v>9</v>
      </c>
      <c r="BF10" s="16">
        <f t="shared" si="11"/>
        <v>8</v>
      </c>
      <c r="BG10" s="16">
        <f t="shared" si="11"/>
        <v>7</v>
      </c>
      <c r="BH10" s="16">
        <f t="shared" si="11"/>
        <v>6</v>
      </c>
      <c r="BI10" s="16">
        <f t="shared" si="11"/>
        <v>5</v>
      </c>
      <c r="BJ10" s="16">
        <f t="shared" si="11"/>
        <v>4</v>
      </c>
      <c r="BK10" s="16">
        <f t="shared" si="11"/>
        <v>3</v>
      </c>
      <c r="BL10" s="16">
        <f t="shared" si="11"/>
        <v>2</v>
      </c>
      <c r="BM10" s="16">
        <f t="shared" si="11"/>
        <v>30</v>
      </c>
      <c r="BN10" s="16">
        <f t="shared" si="11"/>
        <v>29</v>
      </c>
      <c r="BO10" s="16">
        <f t="shared" si="11"/>
        <v>28</v>
      </c>
      <c r="BP10" s="16">
        <f t="shared" si="11"/>
        <v>27</v>
      </c>
      <c r="BQ10" s="16">
        <f t="shared" si="11"/>
        <v>26</v>
      </c>
      <c r="BR10" s="16">
        <f t="shared" si="11"/>
        <v>25</v>
      </c>
      <c r="BS10" s="16">
        <f t="shared" si="11"/>
        <v>24</v>
      </c>
      <c r="BT10" s="16">
        <f t="shared" si="11"/>
        <v>23</v>
      </c>
      <c r="BU10" s="16">
        <f t="shared" si="11"/>
        <v>22</v>
      </c>
      <c r="BV10" s="16">
        <f t="shared" si="11"/>
        <v>21</v>
      </c>
      <c r="BW10" s="16">
        <f t="shared" si="11"/>
        <v>20</v>
      </c>
      <c r="BX10" s="16">
        <f t="shared" si="11"/>
        <v>19</v>
      </c>
      <c r="BY10" s="16">
        <f t="shared" si="11"/>
        <v>18</v>
      </c>
      <c r="BZ10" s="16">
        <f t="shared" si="11"/>
        <v>17</v>
      </c>
      <c r="CA10" s="16">
        <f t="shared" si="11"/>
        <v>16</v>
      </c>
      <c r="CB10" s="16">
        <f t="shared" si="12"/>
        <v>15</v>
      </c>
      <c r="CC10" s="16">
        <f t="shared" si="12"/>
        <v>14</v>
      </c>
      <c r="CD10" s="16">
        <f t="shared" si="12"/>
        <v>13</v>
      </c>
    </row>
    <row r="11" spans="1:82" x14ac:dyDescent="0.25">
      <c r="A11" s="16">
        <f t="shared" si="8"/>
        <v>8</v>
      </c>
      <c r="B11" s="16">
        <f t="shared" si="13"/>
        <v>7</v>
      </c>
      <c r="C11" s="16">
        <f t="shared" si="13"/>
        <v>6</v>
      </c>
      <c r="D11" s="16">
        <f t="shared" si="9"/>
        <v>5</v>
      </c>
      <c r="E11" s="16">
        <f t="shared" si="9"/>
        <v>4</v>
      </c>
      <c r="F11" s="16">
        <f t="shared" si="9"/>
        <v>3</v>
      </c>
      <c r="G11" s="16">
        <f t="shared" si="9"/>
        <v>2</v>
      </c>
      <c r="H11" s="16">
        <f t="shared" si="9"/>
        <v>30</v>
      </c>
      <c r="I11" s="16">
        <f t="shared" si="9"/>
        <v>29</v>
      </c>
      <c r="J11" s="16">
        <f t="shared" si="9"/>
        <v>28</v>
      </c>
      <c r="K11" s="16">
        <f t="shared" si="9"/>
        <v>27</v>
      </c>
      <c r="L11" s="16">
        <f t="shared" si="9"/>
        <v>26</v>
      </c>
      <c r="M11" s="16">
        <f t="shared" si="9"/>
        <v>25</v>
      </c>
      <c r="N11" s="16">
        <f t="shared" si="9"/>
        <v>24</v>
      </c>
      <c r="O11" s="16">
        <f t="shared" si="9"/>
        <v>23</v>
      </c>
      <c r="P11" s="16">
        <f t="shared" si="9"/>
        <v>22</v>
      </c>
      <c r="Q11" s="16">
        <f t="shared" si="9"/>
        <v>21</v>
      </c>
      <c r="R11" s="16">
        <f t="shared" si="9"/>
        <v>20</v>
      </c>
      <c r="S11" s="16">
        <f t="shared" si="9"/>
        <v>19</v>
      </c>
      <c r="T11" s="16">
        <f t="shared" si="9"/>
        <v>18</v>
      </c>
      <c r="U11" s="16">
        <f t="shared" si="9"/>
        <v>17</v>
      </c>
      <c r="V11" s="16">
        <f t="shared" si="10"/>
        <v>16</v>
      </c>
      <c r="W11" s="16">
        <f t="shared" si="10"/>
        <v>15</v>
      </c>
      <c r="X11" s="16">
        <f t="shared" si="10"/>
        <v>14</v>
      </c>
      <c r="Y11" s="16">
        <f t="shared" si="10"/>
        <v>13</v>
      </c>
      <c r="Z11" s="16">
        <f t="shared" si="10"/>
        <v>12</v>
      </c>
      <c r="AA11" s="16">
        <f t="shared" si="10"/>
        <v>11</v>
      </c>
      <c r="AB11" s="16">
        <f t="shared" si="10"/>
        <v>10</v>
      </c>
      <c r="AC11" s="16">
        <f t="shared" si="10"/>
        <v>9</v>
      </c>
      <c r="AD11" s="16">
        <f t="shared" si="10"/>
        <v>8</v>
      </c>
      <c r="AE11" s="16">
        <f t="shared" si="10"/>
        <v>7</v>
      </c>
      <c r="AF11" s="16">
        <f t="shared" si="10"/>
        <v>6</v>
      </c>
      <c r="AG11" s="16">
        <f t="shared" si="10"/>
        <v>5</v>
      </c>
      <c r="AH11" s="16">
        <f t="shared" si="10"/>
        <v>4</v>
      </c>
      <c r="AI11" s="16">
        <f t="shared" si="11"/>
        <v>3</v>
      </c>
      <c r="AJ11" s="16">
        <f t="shared" si="11"/>
        <v>2</v>
      </c>
      <c r="AK11" s="16">
        <f t="shared" si="11"/>
        <v>30</v>
      </c>
      <c r="AL11" s="16">
        <f t="shared" si="11"/>
        <v>29</v>
      </c>
      <c r="AM11" s="16">
        <f t="shared" si="11"/>
        <v>28</v>
      </c>
      <c r="AN11" s="16">
        <f t="shared" si="11"/>
        <v>27</v>
      </c>
      <c r="AO11" s="16">
        <f t="shared" si="11"/>
        <v>26</v>
      </c>
      <c r="AP11" s="16">
        <f t="shared" si="11"/>
        <v>25</v>
      </c>
      <c r="AQ11" s="16">
        <f t="shared" si="11"/>
        <v>24</v>
      </c>
      <c r="AR11" s="16">
        <f t="shared" si="11"/>
        <v>23</v>
      </c>
      <c r="AS11" s="16">
        <f t="shared" si="11"/>
        <v>22</v>
      </c>
      <c r="AT11" s="16">
        <f t="shared" si="11"/>
        <v>21</v>
      </c>
      <c r="AU11" s="16">
        <f t="shared" si="11"/>
        <v>20</v>
      </c>
      <c r="AV11" s="16">
        <f t="shared" si="11"/>
        <v>19</v>
      </c>
      <c r="AW11" s="16">
        <f t="shared" si="11"/>
        <v>18</v>
      </c>
      <c r="AX11" s="16">
        <f t="shared" si="11"/>
        <v>17</v>
      </c>
      <c r="AY11" s="16">
        <f t="shared" si="11"/>
        <v>16</v>
      </c>
      <c r="AZ11" s="16">
        <f t="shared" si="11"/>
        <v>15</v>
      </c>
      <c r="BA11" s="16">
        <f t="shared" si="11"/>
        <v>14</v>
      </c>
      <c r="BB11" s="16">
        <f t="shared" si="11"/>
        <v>13</v>
      </c>
      <c r="BC11" s="16">
        <f t="shared" si="11"/>
        <v>12</v>
      </c>
      <c r="BD11" s="16">
        <f t="shared" si="11"/>
        <v>11</v>
      </c>
      <c r="BE11" s="16">
        <f t="shared" si="11"/>
        <v>10</v>
      </c>
      <c r="BF11" s="16">
        <f t="shared" si="11"/>
        <v>9</v>
      </c>
      <c r="BG11" s="16">
        <f t="shared" si="11"/>
        <v>8</v>
      </c>
      <c r="BH11" s="16">
        <f t="shared" si="11"/>
        <v>7</v>
      </c>
      <c r="BI11" s="16">
        <f t="shared" si="11"/>
        <v>6</v>
      </c>
      <c r="BJ11" s="16">
        <f t="shared" si="11"/>
        <v>5</v>
      </c>
      <c r="BK11" s="16">
        <f t="shared" si="11"/>
        <v>4</v>
      </c>
      <c r="BL11" s="16">
        <f t="shared" si="11"/>
        <v>3</v>
      </c>
      <c r="BM11" s="16">
        <f t="shared" si="11"/>
        <v>2</v>
      </c>
      <c r="BN11" s="16">
        <f t="shared" si="11"/>
        <v>30</v>
      </c>
      <c r="BO11" s="16">
        <f t="shared" si="11"/>
        <v>29</v>
      </c>
      <c r="BP11" s="16">
        <f t="shared" ref="AI11:CA17" si="14">BO10</f>
        <v>28</v>
      </c>
      <c r="BQ11" s="16">
        <f t="shared" si="14"/>
        <v>27</v>
      </c>
      <c r="BR11" s="16">
        <f t="shared" si="14"/>
        <v>26</v>
      </c>
      <c r="BS11" s="16">
        <f t="shared" si="14"/>
        <v>25</v>
      </c>
      <c r="BT11" s="16">
        <f t="shared" si="14"/>
        <v>24</v>
      </c>
      <c r="BU11" s="16">
        <f t="shared" si="14"/>
        <v>23</v>
      </c>
      <c r="BV11" s="16">
        <f t="shared" si="14"/>
        <v>22</v>
      </c>
      <c r="BW11" s="16">
        <f t="shared" si="14"/>
        <v>21</v>
      </c>
      <c r="BX11" s="16">
        <f t="shared" si="14"/>
        <v>20</v>
      </c>
      <c r="BY11" s="16">
        <f t="shared" si="14"/>
        <v>19</v>
      </c>
      <c r="BZ11" s="16">
        <f t="shared" si="14"/>
        <v>18</v>
      </c>
      <c r="CA11" s="16">
        <f t="shared" si="14"/>
        <v>17</v>
      </c>
      <c r="CB11" s="16">
        <f t="shared" si="12"/>
        <v>16</v>
      </c>
      <c r="CC11" s="16">
        <f t="shared" si="12"/>
        <v>15</v>
      </c>
      <c r="CD11" s="16">
        <f t="shared" si="12"/>
        <v>14</v>
      </c>
    </row>
    <row r="12" spans="1:82" x14ac:dyDescent="0.25">
      <c r="A12" s="16">
        <f t="shared" si="8"/>
        <v>9</v>
      </c>
      <c r="B12" s="16">
        <f t="shared" si="13"/>
        <v>8</v>
      </c>
      <c r="C12" s="16">
        <f t="shared" si="13"/>
        <v>7</v>
      </c>
      <c r="D12" s="16">
        <f t="shared" si="9"/>
        <v>6</v>
      </c>
      <c r="E12" s="16">
        <f t="shared" si="9"/>
        <v>5</v>
      </c>
      <c r="F12" s="16">
        <f t="shared" si="9"/>
        <v>4</v>
      </c>
      <c r="G12" s="16">
        <f t="shared" si="9"/>
        <v>3</v>
      </c>
      <c r="H12" s="16">
        <f t="shared" si="9"/>
        <v>2</v>
      </c>
      <c r="I12" s="16">
        <f t="shared" si="9"/>
        <v>30</v>
      </c>
      <c r="J12" s="16">
        <f t="shared" si="9"/>
        <v>29</v>
      </c>
      <c r="K12" s="16">
        <f t="shared" si="9"/>
        <v>28</v>
      </c>
      <c r="L12" s="16">
        <f t="shared" si="9"/>
        <v>27</v>
      </c>
      <c r="M12" s="16">
        <f t="shared" si="9"/>
        <v>26</v>
      </c>
      <c r="N12" s="16">
        <f t="shared" si="9"/>
        <v>25</v>
      </c>
      <c r="O12" s="16">
        <f t="shared" si="9"/>
        <v>24</v>
      </c>
      <c r="P12" s="16">
        <f t="shared" si="9"/>
        <v>23</v>
      </c>
      <c r="Q12" s="16">
        <f t="shared" si="9"/>
        <v>22</v>
      </c>
      <c r="R12" s="16">
        <f t="shared" si="9"/>
        <v>21</v>
      </c>
      <c r="S12" s="16">
        <f t="shared" si="9"/>
        <v>20</v>
      </c>
      <c r="T12" s="16">
        <f t="shared" si="9"/>
        <v>19</v>
      </c>
      <c r="U12" s="16">
        <f t="shared" si="9"/>
        <v>18</v>
      </c>
      <c r="V12" s="16">
        <f t="shared" si="10"/>
        <v>17</v>
      </c>
      <c r="W12" s="16">
        <f t="shared" si="10"/>
        <v>16</v>
      </c>
      <c r="X12" s="16">
        <f t="shared" si="10"/>
        <v>15</v>
      </c>
      <c r="Y12" s="16">
        <f t="shared" si="10"/>
        <v>14</v>
      </c>
      <c r="Z12" s="16">
        <f t="shared" si="10"/>
        <v>13</v>
      </c>
      <c r="AA12" s="16">
        <f t="shared" si="10"/>
        <v>12</v>
      </c>
      <c r="AB12" s="16">
        <f t="shared" si="10"/>
        <v>11</v>
      </c>
      <c r="AC12" s="16">
        <f t="shared" si="10"/>
        <v>10</v>
      </c>
      <c r="AD12" s="16">
        <f t="shared" si="10"/>
        <v>9</v>
      </c>
      <c r="AE12" s="16">
        <f t="shared" si="10"/>
        <v>8</v>
      </c>
      <c r="AF12" s="16">
        <f t="shared" si="10"/>
        <v>7</v>
      </c>
      <c r="AG12" s="16">
        <f t="shared" si="10"/>
        <v>6</v>
      </c>
      <c r="AH12" s="16">
        <f t="shared" si="10"/>
        <v>5</v>
      </c>
      <c r="AI12" s="16">
        <f t="shared" si="14"/>
        <v>4</v>
      </c>
      <c r="AJ12" s="16">
        <f t="shared" si="14"/>
        <v>3</v>
      </c>
      <c r="AK12" s="16">
        <f t="shared" si="14"/>
        <v>2</v>
      </c>
      <c r="AL12" s="16">
        <f t="shared" si="14"/>
        <v>30</v>
      </c>
      <c r="AM12" s="16">
        <f t="shared" si="14"/>
        <v>29</v>
      </c>
      <c r="AN12" s="16">
        <f t="shared" si="14"/>
        <v>28</v>
      </c>
      <c r="AO12" s="16">
        <f t="shared" si="14"/>
        <v>27</v>
      </c>
      <c r="AP12" s="16">
        <f t="shared" si="14"/>
        <v>26</v>
      </c>
      <c r="AQ12" s="16">
        <f t="shared" si="14"/>
        <v>25</v>
      </c>
      <c r="AR12" s="16">
        <f t="shared" si="14"/>
        <v>24</v>
      </c>
      <c r="AS12" s="16">
        <f t="shared" si="14"/>
        <v>23</v>
      </c>
      <c r="AT12" s="16">
        <f t="shared" si="14"/>
        <v>22</v>
      </c>
      <c r="AU12" s="16">
        <f t="shared" si="14"/>
        <v>21</v>
      </c>
      <c r="AV12" s="16">
        <f t="shared" si="14"/>
        <v>20</v>
      </c>
      <c r="AW12" s="16">
        <f t="shared" si="14"/>
        <v>19</v>
      </c>
      <c r="AX12" s="16">
        <f t="shared" si="14"/>
        <v>18</v>
      </c>
      <c r="AY12" s="16">
        <f t="shared" si="14"/>
        <v>17</v>
      </c>
      <c r="AZ12" s="16">
        <f t="shared" si="14"/>
        <v>16</v>
      </c>
      <c r="BA12" s="16">
        <f t="shared" si="14"/>
        <v>15</v>
      </c>
      <c r="BB12" s="16">
        <f t="shared" si="14"/>
        <v>14</v>
      </c>
      <c r="BC12" s="16">
        <f t="shared" si="14"/>
        <v>13</v>
      </c>
      <c r="BD12" s="16">
        <f t="shared" si="14"/>
        <v>12</v>
      </c>
      <c r="BE12" s="16">
        <f t="shared" si="14"/>
        <v>11</v>
      </c>
      <c r="BF12" s="16">
        <f t="shared" si="14"/>
        <v>10</v>
      </c>
      <c r="BG12" s="16">
        <f t="shared" si="14"/>
        <v>9</v>
      </c>
      <c r="BH12" s="16">
        <f t="shared" si="14"/>
        <v>8</v>
      </c>
      <c r="BI12" s="16">
        <f t="shared" si="14"/>
        <v>7</v>
      </c>
      <c r="BJ12" s="16">
        <f t="shared" si="14"/>
        <v>6</v>
      </c>
      <c r="BK12" s="16">
        <f t="shared" si="14"/>
        <v>5</v>
      </c>
      <c r="BL12" s="16">
        <f t="shared" si="14"/>
        <v>4</v>
      </c>
      <c r="BM12" s="16">
        <f t="shared" si="14"/>
        <v>3</v>
      </c>
      <c r="BN12" s="16">
        <f t="shared" si="14"/>
        <v>2</v>
      </c>
      <c r="BO12" s="16">
        <f t="shared" si="14"/>
        <v>30</v>
      </c>
      <c r="BP12" s="16">
        <f t="shared" si="14"/>
        <v>29</v>
      </c>
      <c r="BQ12" s="16">
        <f t="shared" si="14"/>
        <v>28</v>
      </c>
      <c r="BR12" s="16">
        <f t="shared" si="14"/>
        <v>27</v>
      </c>
      <c r="BS12" s="16">
        <f t="shared" si="14"/>
        <v>26</v>
      </c>
      <c r="BT12" s="16">
        <f t="shared" si="14"/>
        <v>25</v>
      </c>
      <c r="BU12" s="16">
        <f t="shared" si="14"/>
        <v>24</v>
      </c>
      <c r="BV12" s="16">
        <f t="shared" si="14"/>
        <v>23</v>
      </c>
      <c r="BW12" s="16">
        <f t="shared" si="14"/>
        <v>22</v>
      </c>
      <c r="BX12" s="16">
        <f t="shared" si="14"/>
        <v>21</v>
      </c>
      <c r="BY12" s="16">
        <f t="shared" si="14"/>
        <v>20</v>
      </c>
      <c r="BZ12" s="16">
        <f t="shared" si="14"/>
        <v>19</v>
      </c>
      <c r="CA12" s="16">
        <f t="shared" si="14"/>
        <v>18</v>
      </c>
      <c r="CB12" s="16">
        <f t="shared" si="12"/>
        <v>17</v>
      </c>
      <c r="CC12" s="16">
        <f t="shared" si="12"/>
        <v>16</v>
      </c>
      <c r="CD12" s="16">
        <f t="shared" si="12"/>
        <v>15</v>
      </c>
    </row>
    <row r="13" spans="1:82" x14ac:dyDescent="0.25">
      <c r="A13" s="16">
        <f t="shared" si="8"/>
        <v>10</v>
      </c>
      <c r="B13" s="16">
        <f t="shared" si="13"/>
        <v>9</v>
      </c>
      <c r="C13" s="16">
        <f t="shared" si="13"/>
        <v>8</v>
      </c>
      <c r="D13" s="16">
        <f t="shared" si="9"/>
        <v>7</v>
      </c>
      <c r="E13" s="16">
        <f t="shared" si="9"/>
        <v>6</v>
      </c>
      <c r="F13" s="16">
        <f t="shared" si="9"/>
        <v>5</v>
      </c>
      <c r="G13" s="16">
        <f t="shared" si="9"/>
        <v>4</v>
      </c>
      <c r="H13" s="16">
        <f t="shared" si="9"/>
        <v>3</v>
      </c>
      <c r="I13" s="16">
        <f t="shared" si="9"/>
        <v>2</v>
      </c>
      <c r="J13" s="16">
        <f t="shared" si="9"/>
        <v>30</v>
      </c>
      <c r="K13" s="16">
        <f t="shared" si="9"/>
        <v>29</v>
      </c>
      <c r="L13" s="16">
        <f t="shared" si="9"/>
        <v>28</v>
      </c>
      <c r="M13" s="16">
        <f t="shared" si="9"/>
        <v>27</v>
      </c>
      <c r="N13" s="16">
        <f t="shared" si="9"/>
        <v>26</v>
      </c>
      <c r="O13" s="16">
        <f t="shared" si="9"/>
        <v>25</v>
      </c>
      <c r="P13" s="16">
        <f t="shared" si="9"/>
        <v>24</v>
      </c>
      <c r="Q13" s="16">
        <f t="shared" si="9"/>
        <v>23</v>
      </c>
      <c r="R13" s="16">
        <f t="shared" si="9"/>
        <v>22</v>
      </c>
      <c r="S13" s="16">
        <f t="shared" si="9"/>
        <v>21</v>
      </c>
      <c r="T13" s="16">
        <f t="shared" si="9"/>
        <v>20</v>
      </c>
      <c r="U13" s="16">
        <f t="shared" si="9"/>
        <v>19</v>
      </c>
      <c r="V13" s="16">
        <f t="shared" si="10"/>
        <v>18</v>
      </c>
      <c r="W13" s="16">
        <f t="shared" si="10"/>
        <v>17</v>
      </c>
      <c r="X13" s="16">
        <f t="shared" si="10"/>
        <v>16</v>
      </c>
      <c r="Y13" s="16">
        <f t="shared" si="10"/>
        <v>15</v>
      </c>
      <c r="Z13" s="16">
        <f t="shared" si="10"/>
        <v>14</v>
      </c>
      <c r="AA13" s="16">
        <f t="shared" si="10"/>
        <v>13</v>
      </c>
      <c r="AB13" s="16">
        <f t="shared" si="10"/>
        <v>12</v>
      </c>
      <c r="AC13" s="16">
        <f t="shared" si="10"/>
        <v>11</v>
      </c>
      <c r="AD13" s="16">
        <f t="shared" si="10"/>
        <v>10</v>
      </c>
      <c r="AE13" s="16">
        <f t="shared" si="10"/>
        <v>9</v>
      </c>
      <c r="AF13" s="16">
        <f t="shared" si="10"/>
        <v>8</v>
      </c>
      <c r="AG13" s="16">
        <f t="shared" si="10"/>
        <v>7</v>
      </c>
      <c r="AH13" s="16">
        <f t="shared" si="10"/>
        <v>6</v>
      </c>
      <c r="AI13" s="16">
        <f t="shared" si="14"/>
        <v>5</v>
      </c>
      <c r="AJ13" s="16">
        <f t="shared" si="14"/>
        <v>4</v>
      </c>
      <c r="AK13" s="16">
        <f t="shared" si="14"/>
        <v>3</v>
      </c>
      <c r="AL13" s="16">
        <f t="shared" si="14"/>
        <v>2</v>
      </c>
      <c r="AM13" s="16">
        <f t="shared" si="14"/>
        <v>30</v>
      </c>
      <c r="AN13" s="16">
        <f t="shared" si="14"/>
        <v>29</v>
      </c>
      <c r="AO13" s="16">
        <f t="shared" si="14"/>
        <v>28</v>
      </c>
      <c r="AP13" s="16">
        <f t="shared" si="14"/>
        <v>27</v>
      </c>
      <c r="AQ13" s="16">
        <f t="shared" si="14"/>
        <v>26</v>
      </c>
      <c r="AR13" s="16">
        <f t="shared" si="14"/>
        <v>25</v>
      </c>
      <c r="AS13" s="16">
        <f t="shared" si="14"/>
        <v>24</v>
      </c>
      <c r="AT13" s="16">
        <f t="shared" si="14"/>
        <v>23</v>
      </c>
      <c r="AU13" s="16">
        <f t="shared" si="14"/>
        <v>22</v>
      </c>
      <c r="AV13" s="16">
        <f t="shared" si="14"/>
        <v>21</v>
      </c>
      <c r="AW13" s="16">
        <f t="shared" si="14"/>
        <v>20</v>
      </c>
      <c r="AX13" s="16">
        <f t="shared" si="14"/>
        <v>19</v>
      </c>
      <c r="AY13" s="16">
        <f t="shared" si="14"/>
        <v>18</v>
      </c>
      <c r="AZ13" s="16">
        <f t="shared" si="14"/>
        <v>17</v>
      </c>
      <c r="BA13" s="16">
        <f t="shared" si="14"/>
        <v>16</v>
      </c>
      <c r="BB13" s="16">
        <f t="shared" si="14"/>
        <v>15</v>
      </c>
      <c r="BC13" s="16">
        <f t="shared" si="14"/>
        <v>14</v>
      </c>
      <c r="BD13" s="16">
        <f t="shared" si="14"/>
        <v>13</v>
      </c>
      <c r="BE13" s="16">
        <f t="shared" si="14"/>
        <v>12</v>
      </c>
      <c r="BF13" s="16">
        <f t="shared" si="14"/>
        <v>11</v>
      </c>
      <c r="BG13" s="16">
        <f t="shared" si="14"/>
        <v>10</v>
      </c>
      <c r="BH13" s="16">
        <f t="shared" si="14"/>
        <v>9</v>
      </c>
      <c r="BI13" s="16">
        <f t="shared" si="14"/>
        <v>8</v>
      </c>
      <c r="BJ13" s="16">
        <f t="shared" si="14"/>
        <v>7</v>
      </c>
      <c r="BK13" s="16">
        <f t="shared" si="14"/>
        <v>6</v>
      </c>
      <c r="BL13" s="16">
        <f t="shared" si="14"/>
        <v>5</v>
      </c>
      <c r="BM13" s="16">
        <f t="shared" si="14"/>
        <v>4</v>
      </c>
      <c r="BN13" s="16">
        <f t="shared" si="14"/>
        <v>3</v>
      </c>
      <c r="BO13" s="16">
        <f t="shared" si="14"/>
        <v>2</v>
      </c>
      <c r="BP13" s="16">
        <f t="shared" si="14"/>
        <v>30</v>
      </c>
      <c r="BQ13" s="16">
        <f t="shared" si="14"/>
        <v>29</v>
      </c>
      <c r="BR13" s="16">
        <f t="shared" si="14"/>
        <v>28</v>
      </c>
      <c r="BS13" s="16">
        <f t="shared" si="14"/>
        <v>27</v>
      </c>
      <c r="BT13" s="16">
        <f t="shared" si="14"/>
        <v>26</v>
      </c>
      <c r="BU13" s="16">
        <f t="shared" si="14"/>
        <v>25</v>
      </c>
      <c r="BV13" s="16">
        <f t="shared" si="14"/>
        <v>24</v>
      </c>
      <c r="BW13" s="16">
        <f t="shared" si="14"/>
        <v>23</v>
      </c>
      <c r="BX13" s="16">
        <f t="shared" si="14"/>
        <v>22</v>
      </c>
      <c r="BY13" s="16">
        <f t="shared" si="14"/>
        <v>21</v>
      </c>
      <c r="BZ13" s="16">
        <f t="shared" si="14"/>
        <v>20</v>
      </c>
      <c r="CA13" s="16">
        <f t="shared" si="14"/>
        <v>19</v>
      </c>
      <c r="CB13" s="16">
        <f t="shared" si="12"/>
        <v>18</v>
      </c>
      <c r="CC13" s="16">
        <f t="shared" si="12"/>
        <v>17</v>
      </c>
      <c r="CD13" s="16">
        <f t="shared" si="12"/>
        <v>16</v>
      </c>
    </row>
    <row r="14" spans="1:82" x14ac:dyDescent="0.25">
      <c r="A14" s="16">
        <f t="shared" si="8"/>
        <v>11</v>
      </c>
      <c r="B14" s="16">
        <f t="shared" si="13"/>
        <v>10</v>
      </c>
      <c r="C14" s="16">
        <f t="shared" si="13"/>
        <v>9</v>
      </c>
      <c r="D14" s="16">
        <f t="shared" si="9"/>
        <v>8</v>
      </c>
      <c r="E14" s="16">
        <f t="shared" si="9"/>
        <v>7</v>
      </c>
      <c r="F14" s="16">
        <f t="shared" si="9"/>
        <v>6</v>
      </c>
      <c r="G14" s="16">
        <f t="shared" si="9"/>
        <v>5</v>
      </c>
      <c r="H14" s="16">
        <f t="shared" si="9"/>
        <v>4</v>
      </c>
      <c r="I14" s="16">
        <f t="shared" si="9"/>
        <v>3</v>
      </c>
      <c r="J14" s="16">
        <f t="shared" si="9"/>
        <v>2</v>
      </c>
      <c r="K14" s="16">
        <f t="shared" si="9"/>
        <v>30</v>
      </c>
      <c r="L14" s="16">
        <f t="shared" si="9"/>
        <v>29</v>
      </c>
      <c r="M14" s="16">
        <f t="shared" si="9"/>
        <v>28</v>
      </c>
      <c r="N14" s="16">
        <f t="shared" si="9"/>
        <v>27</v>
      </c>
      <c r="O14" s="16">
        <f t="shared" si="9"/>
        <v>26</v>
      </c>
      <c r="P14" s="16">
        <f t="shared" si="9"/>
        <v>25</v>
      </c>
      <c r="Q14" s="16">
        <f t="shared" si="9"/>
        <v>24</v>
      </c>
      <c r="R14" s="16">
        <f t="shared" si="9"/>
        <v>23</v>
      </c>
      <c r="S14" s="16">
        <f t="shared" si="9"/>
        <v>22</v>
      </c>
      <c r="T14" s="16">
        <f t="shared" si="9"/>
        <v>21</v>
      </c>
      <c r="U14" s="16">
        <f t="shared" si="9"/>
        <v>20</v>
      </c>
      <c r="V14" s="16">
        <f t="shared" si="10"/>
        <v>19</v>
      </c>
      <c r="W14" s="16">
        <f t="shared" si="10"/>
        <v>18</v>
      </c>
      <c r="X14" s="16">
        <f t="shared" si="10"/>
        <v>17</v>
      </c>
      <c r="Y14" s="16">
        <f t="shared" si="10"/>
        <v>16</v>
      </c>
      <c r="Z14" s="16">
        <f t="shared" si="10"/>
        <v>15</v>
      </c>
      <c r="AA14" s="16">
        <f t="shared" si="10"/>
        <v>14</v>
      </c>
      <c r="AB14" s="16">
        <f t="shared" si="10"/>
        <v>13</v>
      </c>
      <c r="AC14" s="16">
        <f t="shared" si="10"/>
        <v>12</v>
      </c>
      <c r="AD14" s="16">
        <f t="shared" si="10"/>
        <v>11</v>
      </c>
      <c r="AE14" s="16">
        <f t="shared" si="10"/>
        <v>10</v>
      </c>
      <c r="AF14" s="16">
        <f t="shared" si="10"/>
        <v>9</v>
      </c>
      <c r="AG14" s="16">
        <f t="shared" si="10"/>
        <v>8</v>
      </c>
      <c r="AH14" s="16">
        <f t="shared" si="10"/>
        <v>7</v>
      </c>
      <c r="AI14" s="16">
        <f t="shared" si="14"/>
        <v>6</v>
      </c>
      <c r="AJ14" s="16">
        <f t="shared" si="14"/>
        <v>5</v>
      </c>
      <c r="AK14" s="16">
        <f t="shared" si="14"/>
        <v>4</v>
      </c>
      <c r="AL14" s="16">
        <f t="shared" si="14"/>
        <v>3</v>
      </c>
      <c r="AM14" s="16">
        <f t="shared" si="14"/>
        <v>2</v>
      </c>
      <c r="AN14" s="16">
        <f t="shared" si="14"/>
        <v>30</v>
      </c>
      <c r="AO14" s="16">
        <f t="shared" si="14"/>
        <v>29</v>
      </c>
      <c r="AP14" s="16">
        <f t="shared" si="14"/>
        <v>28</v>
      </c>
      <c r="AQ14" s="16">
        <f t="shared" si="14"/>
        <v>27</v>
      </c>
      <c r="AR14" s="16">
        <f t="shared" si="14"/>
        <v>26</v>
      </c>
      <c r="AS14" s="16">
        <f t="shared" si="14"/>
        <v>25</v>
      </c>
      <c r="AT14" s="16">
        <f t="shared" si="14"/>
        <v>24</v>
      </c>
      <c r="AU14" s="16">
        <f t="shared" si="14"/>
        <v>23</v>
      </c>
      <c r="AV14" s="16">
        <f t="shared" si="14"/>
        <v>22</v>
      </c>
      <c r="AW14" s="16">
        <f t="shared" si="14"/>
        <v>21</v>
      </c>
      <c r="AX14" s="16">
        <f t="shared" si="14"/>
        <v>20</v>
      </c>
      <c r="AY14" s="16">
        <f t="shared" si="14"/>
        <v>19</v>
      </c>
      <c r="AZ14" s="16">
        <f t="shared" si="14"/>
        <v>18</v>
      </c>
      <c r="BA14" s="16">
        <f t="shared" si="14"/>
        <v>17</v>
      </c>
      <c r="BB14" s="16">
        <f t="shared" si="14"/>
        <v>16</v>
      </c>
      <c r="BC14" s="16">
        <f t="shared" si="14"/>
        <v>15</v>
      </c>
      <c r="BD14" s="16">
        <f t="shared" si="14"/>
        <v>14</v>
      </c>
      <c r="BE14" s="16">
        <f t="shared" si="14"/>
        <v>13</v>
      </c>
      <c r="BF14" s="16">
        <f t="shared" si="14"/>
        <v>12</v>
      </c>
      <c r="BG14" s="16">
        <f t="shared" si="14"/>
        <v>11</v>
      </c>
      <c r="BH14" s="16">
        <f t="shared" si="14"/>
        <v>10</v>
      </c>
      <c r="BI14" s="16">
        <f t="shared" si="14"/>
        <v>9</v>
      </c>
      <c r="BJ14" s="16">
        <f t="shared" si="14"/>
        <v>8</v>
      </c>
      <c r="BK14" s="16">
        <f t="shared" si="14"/>
        <v>7</v>
      </c>
      <c r="BL14" s="16">
        <f t="shared" si="14"/>
        <v>6</v>
      </c>
      <c r="BM14" s="16">
        <f t="shared" si="14"/>
        <v>5</v>
      </c>
      <c r="BN14" s="16">
        <f t="shared" si="14"/>
        <v>4</v>
      </c>
      <c r="BO14" s="16">
        <f t="shared" si="14"/>
        <v>3</v>
      </c>
      <c r="BP14" s="16">
        <f t="shared" si="14"/>
        <v>2</v>
      </c>
      <c r="BQ14" s="16">
        <f t="shared" si="14"/>
        <v>30</v>
      </c>
      <c r="BR14" s="16">
        <f t="shared" si="14"/>
        <v>29</v>
      </c>
      <c r="BS14" s="16">
        <f t="shared" si="14"/>
        <v>28</v>
      </c>
      <c r="BT14" s="16">
        <f t="shared" si="14"/>
        <v>27</v>
      </c>
      <c r="BU14" s="16">
        <f t="shared" si="14"/>
        <v>26</v>
      </c>
      <c r="BV14" s="16">
        <f t="shared" si="14"/>
        <v>25</v>
      </c>
      <c r="BW14" s="16">
        <f t="shared" si="14"/>
        <v>24</v>
      </c>
      <c r="BX14" s="16">
        <f t="shared" si="14"/>
        <v>23</v>
      </c>
      <c r="BY14" s="16">
        <f t="shared" si="14"/>
        <v>22</v>
      </c>
      <c r="BZ14" s="16">
        <f t="shared" si="14"/>
        <v>21</v>
      </c>
      <c r="CA14" s="16">
        <f t="shared" si="14"/>
        <v>20</v>
      </c>
      <c r="CB14" s="16">
        <f t="shared" si="12"/>
        <v>19</v>
      </c>
      <c r="CC14" s="16">
        <f t="shared" si="12"/>
        <v>18</v>
      </c>
      <c r="CD14" s="16">
        <f t="shared" si="12"/>
        <v>17</v>
      </c>
    </row>
    <row r="15" spans="1:82" x14ac:dyDescent="0.25">
      <c r="A15" s="16">
        <f t="shared" si="8"/>
        <v>12</v>
      </c>
      <c r="B15" s="16">
        <f t="shared" si="13"/>
        <v>11</v>
      </c>
      <c r="C15" s="16">
        <f t="shared" si="13"/>
        <v>10</v>
      </c>
      <c r="D15" s="16">
        <f t="shared" si="9"/>
        <v>9</v>
      </c>
      <c r="E15" s="16">
        <f t="shared" si="9"/>
        <v>8</v>
      </c>
      <c r="F15" s="16">
        <f t="shared" si="9"/>
        <v>7</v>
      </c>
      <c r="G15" s="16">
        <f t="shared" si="9"/>
        <v>6</v>
      </c>
      <c r="H15" s="16">
        <f t="shared" si="9"/>
        <v>5</v>
      </c>
      <c r="I15" s="16">
        <f t="shared" si="9"/>
        <v>4</v>
      </c>
      <c r="J15" s="16">
        <f t="shared" si="9"/>
        <v>3</v>
      </c>
      <c r="K15" s="16">
        <f t="shared" si="9"/>
        <v>2</v>
      </c>
      <c r="L15" s="16">
        <f t="shared" si="9"/>
        <v>30</v>
      </c>
      <c r="M15" s="16">
        <f t="shared" si="9"/>
        <v>29</v>
      </c>
      <c r="N15" s="16">
        <f t="shared" si="9"/>
        <v>28</v>
      </c>
      <c r="O15" s="16">
        <f t="shared" si="9"/>
        <v>27</v>
      </c>
      <c r="P15" s="16">
        <f t="shared" si="9"/>
        <v>26</v>
      </c>
      <c r="Q15" s="16">
        <f t="shared" si="9"/>
        <v>25</v>
      </c>
      <c r="R15" s="16">
        <f t="shared" si="9"/>
        <v>24</v>
      </c>
      <c r="S15" s="16">
        <f t="shared" si="9"/>
        <v>23</v>
      </c>
      <c r="T15" s="16">
        <f t="shared" si="9"/>
        <v>22</v>
      </c>
      <c r="U15" s="16">
        <f t="shared" si="9"/>
        <v>21</v>
      </c>
      <c r="V15" s="16">
        <f t="shared" si="10"/>
        <v>20</v>
      </c>
      <c r="W15" s="16">
        <f t="shared" si="10"/>
        <v>19</v>
      </c>
      <c r="X15" s="16">
        <f t="shared" si="10"/>
        <v>18</v>
      </c>
      <c r="Y15" s="16">
        <f t="shared" si="10"/>
        <v>17</v>
      </c>
      <c r="Z15" s="16">
        <f t="shared" si="10"/>
        <v>16</v>
      </c>
      <c r="AA15" s="16">
        <f t="shared" si="10"/>
        <v>15</v>
      </c>
      <c r="AB15" s="16">
        <f t="shared" si="10"/>
        <v>14</v>
      </c>
      <c r="AC15" s="16">
        <f t="shared" si="10"/>
        <v>13</v>
      </c>
      <c r="AD15" s="16">
        <f t="shared" si="10"/>
        <v>12</v>
      </c>
      <c r="AE15" s="16">
        <f t="shared" si="10"/>
        <v>11</v>
      </c>
      <c r="AF15" s="16">
        <f t="shared" si="10"/>
        <v>10</v>
      </c>
      <c r="AG15" s="16">
        <f t="shared" si="10"/>
        <v>9</v>
      </c>
      <c r="AH15" s="16">
        <f t="shared" si="10"/>
        <v>8</v>
      </c>
      <c r="AI15" s="16">
        <f t="shared" si="14"/>
        <v>7</v>
      </c>
      <c r="AJ15" s="16">
        <f t="shared" si="14"/>
        <v>6</v>
      </c>
      <c r="AK15" s="16">
        <f t="shared" si="14"/>
        <v>5</v>
      </c>
      <c r="AL15" s="16">
        <f t="shared" si="14"/>
        <v>4</v>
      </c>
      <c r="AM15" s="16">
        <f t="shared" si="14"/>
        <v>3</v>
      </c>
      <c r="AN15" s="16">
        <f t="shared" si="14"/>
        <v>2</v>
      </c>
      <c r="AO15" s="16">
        <f t="shared" si="14"/>
        <v>30</v>
      </c>
      <c r="AP15" s="16">
        <f t="shared" si="14"/>
        <v>29</v>
      </c>
      <c r="AQ15" s="16">
        <f t="shared" si="14"/>
        <v>28</v>
      </c>
      <c r="AR15" s="16">
        <f t="shared" si="14"/>
        <v>27</v>
      </c>
      <c r="AS15" s="16">
        <f t="shared" si="14"/>
        <v>26</v>
      </c>
      <c r="AT15" s="16">
        <f t="shared" si="14"/>
        <v>25</v>
      </c>
      <c r="AU15" s="16">
        <f t="shared" si="14"/>
        <v>24</v>
      </c>
      <c r="AV15" s="16">
        <f t="shared" si="14"/>
        <v>23</v>
      </c>
      <c r="AW15" s="16">
        <f t="shared" si="14"/>
        <v>22</v>
      </c>
      <c r="AX15" s="16">
        <f t="shared" si="14"/>
        <v>21</v>
      </c>
      <c r="AY15" s="16">
        <f t="shared" si="14"/>
        <v>20</v>
      </c>
      <c r="AZ15" s="16">
        <f t="shared" si="14"/>
        <v>19</v>
      </c>
      <c r="BA15" s="16">
        <f t="shared" si="14"/>
        <v>18</v>
      </c>
      <c r="BB15" s="16">
        <f t="shared" si="14"/>
        <v>17</v>
      </c>
      <c r="BC15" s="16">
        <f t="shared" si="14"/>
        <v>16</v>
      </c>
      <c r="BD15" s="16">
        <f t="shared" si="14"/>
        <v>15</v>
      </c>
      <c r="BE15" s="16">
        <f t="shared" si="14"/>
        <v>14</v>
      </c>
      <c r="BF15" s="16">
        <f t="shared" si="14"/>
        <v>13</v>
      </c>
      <c r="BG15" s="16">
        <f t="shared" si="14"/>
        <v>12</v>
      </c>
      <c r="BH15" s="16">
        <f t="shared" si="14"/>
        <v>11</v>
      </c>
      <c r="BI15" s="16">
        <f t="shared" si="14"/>
        <v>10</v>
      </c>
      <c r="BJ15" s="16">
        <f t="shared" si="14"/>
        <v>9</v>
      </c>
      <c r="BK15" s="16">
        <f t="shared" si="14"/>
        <v>8</v>
      </c>
      <c r="BL15" s="16">
        <f t="shared" si="14"/>
        <v>7</v>
      </c>
      <c r="BM15" s="16">
        <f t="shared" si="14"/>
        <v>6</v>
      </c>
      <c r="BN15" s="16">
        <f t="shared" si="14"/>
        <v>5</v>
      </c>
      <c r="BO15" s="16">
        <f t="shared" si="14"/>
        <v>4</v>
      </c>
      <c r="BP15" s="16">
        <f t="shared" si="14"/>
        <v>3</v>
      </c>
      <c r="BQ15" s="16">
        <f t="shared" si="14"/>
        <v>2</v>
      </c>
      <c r="BR15" s="16">
        <f t="shared" si="14"/>
        <v>30</v>
      </c>
      <c r="BS15" s="16">
        <f t="shared" si="14"/>
        <v>29</v>
      </c>
      <c r="BT15" s="16">
        <f t="shared" si="14"/>
        <v>28</v>
      </c>
      <c r="BU15" s="16">
        <f t="shared" si="14"/>
        <v>27</v>
      </c>
      <c r="BV15" s="16">
        <f t="shared" si="14"/>
        <v>26</v>
      </c>
      <c r="BW15" s="16">
        <f t="shared" si="14"/>
        <v>25</v>
      </c>
      <c r="BX15" s="16">
        <f t="shared" si="14"/>
        <v>24</v>
      </c>
      <c r="BY15" s="16">
        <f t="shared" si="14"/>
        <v>23</v>
      </c>
      <c r="BZ15" s="16">
        <f t="shared" si="14"/>
        <v>22</v>
      </c>
      <c r="CA15" s="16">
        <f t="shared" si="14"/>
        <v>21</v>
      </c>
      <c r="CB15" s="16">
        <f t="shared" si="12"/>
        <v>20</v>
      </c>
      <c r="CC15" s="16">
        <f t="shared" si="12"/>
        <v>19</v>
      </c>
      <c r="CD15" s="16">
        <f t="shared" si="12"/>
        <v>18</v>
      </c>
    </row>
    <row r="16" spans="1:82" x14ac:dyDescent="0.25">
      <c r="A16" s="16">
        <f t="shared" si="8"/>
        <v>13</v>
      </c>
      <c r="B16" s="16">
        <f t="shared" si="13"/>
        <v>12</v>
      </c>
      <c r="C16" s="16">
        <f t="shared" si="13"/>
        <v>11</v>
      </c>
      <c r="D16" s="16">
        <f t="shared" si="9"/>
        <v>10</v>
      </c>
      <c r="E16" s="16">
        <f t="shared" si="9"/>
        <v>9</v>
      </c>
      <c r="F16" s="16">
        <f t="shared" si="9"/>
        <v>8</v>
      </c>
      <c r="G16" s="16">
        <f t="shared" si="9"/>
        <v>7</v>
      </c>
      <c r="H16" s="16">
        <f t="shared" si="9"/>
        <v>6</v>
      </c>
      <c r="I16" s="16">
        <f t="shared" si="9"/>
        <v>5</v>
      </c>
      <c r="J16" s="16">
        <f t="shared" si="9"/>
        <v>4</v>
      </c>
      <c r="K16" s="16">
        <f t="shared" si="9"/>
        <v>3</v>
      </c>
      <c r="L16" s="16">
        <f t="shared" si="9"/>
        <v>2</v>
      </c>
      <c r="M16" s="16">
        <f t="shared" si="9"/>
        <v>30</v>
      </c>
      <c r="N16" s="16">
        <f t="shared" si="9"/>
        <v>29</v>
      </c>
      <c r="O16" s="16">
        <f t="shared" si="9"/>
        <v>28</v>
      </c>
      <c r="P16" s="16">
        <f t="shared" si="9"/>
        <v>27</v>
      </c>
      <c r="Q16" s="16">
        <f t="shared" si="9"/>
        <v>26</v>
      </c>
      <c r="R16" s="16">
        <f t="shared" si="9"/>
        <v>25</v>
      </c>
      <c r="S16" s="16">
        <f t="shared" si="9"/>
        <v>24</v>
      </c>
      <c r="T16" s="16">
        <f t="shared" si="9"/>
        <v>23</v>
      </c>
      <c r="U16" s="16">
        <f t="shared" si="9"/>
        <v>22</v>
      </c>
      <c r="V16" s="16">
        <f t="shared" si="10"/>
        <v>21</v>
      </c>
      <c r="W16" s="16">
        <f t="shared" si="10"/>
        <v>20</v>
      </c>
      <c r="X16" s="16">
        <f t="shared" si="10"/>
        <v>19</v>
      </c>
      <c r="Y16" s="16">
        <f t="shared" si="10"/>
        <v>18</v>
      </c>
      <c r="Z16" s="16">
        <f t="shared" si="10"/>
        <v>17</v>
      </c>
      <c r="AA16" s="16">
        <f t="shared" si="10"/>
        <v>16</v>
      </c>
      <c r="AB16" s="16">
        <f t="shared" si="10"/>
        <v>15</v>
      </c>
      <c r="AC16" s="16">
        <f t="shared" si="10"/>
        <v>14</v>
      </c>
      <c r="AD16" s="16">
        <f t="shared" si="10"/>
        <v>13</v>
      </c>
      <c r="AE16" s="16">
        <f t="shared" si="10"/>
        <v>12</v>
      </c>
      <c r="AF16" s="16">
        <f t="shared" si="10"/>
        <v>11</v>
      </c>
      <c r="AG16" s="16">
        <f t="shared" si="10"/>
        <v>10</v>
      </c>
      <c r="AH16" s="16">
        <f t="shared" si="10"/>
        <v>9</v>
      </c>
      <c r="AI16" s="16">
        <f t="shared" si="14"/>
        <v>8</v>
      </c>
      <c r="AJ16" s="16">
        <f t="shared" si="14"/>
        <v>7</v>
      </c>
      <c r="AK16" s="16">
        <f t="shared" si="14"/>
        <v>6</v>
      </c>
      <c r="AL16" s="16">
        <f t="shared" si="14"/>
        <v>5</v>
      </c>
      <c r="AM16" s="16">
        <f t="shared" si="14"/>
        <v>4</v>
      </c>
      <c r="AN16" s="16">
        <f t="shared" si="14"/>
        <v>3</v>
      </c>
      <c r="AO16" s="16">
        <f t="shared" si="14"/>
        <v>2</v>
      </c>
      <c r="AP16" s="16">
        <f t="shared" si="14"/>
        <v>30</v>
      </c>
      <c r="AQ16" s="16">
        <f t="shared" si="14"/>
        <v>29</v>
      </c>
      <c r="AR16" s="16">
        <f t="shared" si="14"/>
        <v>28</v>
      </c>
      <c r="AS16" s="16">
        <f t="shared" si="14"/>
        <v>27</v>
      </c>
      <c r="AT16" s="16">
        <f t="shared" si="14"/>
        <v>26</v>
      </c>
      <c r="AU16" s="16">
        <f t="shared" si="14"/>
        <v>25</v>
      </c>
      <c r="AV16" s="16">
        <f t="shared" si="14"/>
        <v>24</v>
      </c>
      <c r="AW16" s="16">
        <f t="shared" si="14"/>
        <v>23</v>
      </c>
      <c r="AX16" s="16">
        <f t="shared" si="14"/>
        <v>22</v>
      </c>
      <c r="AY16" s="16">
        <f t="shared" si="14"/>
        <v>21</v>
      </c>
      <c r="AZ16" s="16">
        <f t="shared" si="14"/>
        <v>20</v>
      </c>
      <c r="BA16" s="16">
        <f t="shared" si="14"/>
        <v>19</v>
      </c>
      <c r="BB16" s="16">
        <f t="shared" si="14"/>
        <v>18</v>
      </c>
      <c r="BC16" s="16">
        <f t="shared" si="14"/>
        <v>17</v>
      </c>
      <c r="BD16" s="16">
        <f t="shared" si="14"/>
        <v>16</v>
      </c>
      <c r="BE16" s="16">
        <f t="shared" si="14"/>
        <v>15</v>
      </c>
      <c r="BF16" s="16">
        <f t="shared" si="14"/>
        <v>14</v>
      </c>
      <c r="BG16" s="16">
        <f t="shared" si="14"/>
        <v>13</v>
      </c>
      <c r="BH16" s="16">
        <f t="shared" si="14"/>
        <v>12</v>
      </c>
      <c r="BI16" s="16">
        <f t="shared" si="14"/>
        <v>11</v>
      </c>
      <c r="BJ16" s="16">
        <f t="shared" si="14"/>
        <v>10</v>
      </c>
      <c r="BK16" s="16">
        <f t="shared" si="14"/>
        <v>9</v>
      </c>
      <c r="BL16" s="16">
        <f t="shared" si="14"/>
        <v>8</v>
      </c>
      <c r="BM16" s="16">
        <f t="shared" si="14"/>
        <v>7</v>
      </c>
      <c r="BN16" s="16">
        <f t="shared" si="14"/>
        <v>6</v>
      </c>
      <c r="BO16" s="16">
        <f t="shared" si="14"/>
        <v>5</v>
      </c>
      <c r="BP16" s="16">
        <f t="shared" si="14"/>
        <v>4</v>
      </c>
      <c r="BQ16" s="16">
        <f t="shared" si="14"/>
        <v>3</v>
      </c>
      <c r="BR16" s="16">
        <f t="shared" si="14"/>
        <v>2</v>
      </c>
      <c r="BS16" s="16">
        <f t="shared" si="14"/>
        <v>30</v>
      </c>
      <c r="BT16" s="16">
        <f t="shared" si="14"/>
        <v>29</v>
      </c>
      <c r="BU16" s="16">
        <f t="shared" si="14"/>
        <v>28</v>
      </c>
      <c r="BV16" s="16">
        <f t="shared" si="14"/>
        <v>27</v>
      </c>
      <c r="BW16" s="16">
        <f t="shared" si="14"/>
        <v>26</v>
      </c>
      <c r="BX16" s="16">
        <f t="shared" si="14"/>
        <v>25</v>
      </c>
      <c r="BY16" s="16">
        <f t="shared" si="14"/>
        <v>24</v>
      </c>
      <c r="BZ16" s="16">
        <f t="shared" si="14"/>
        <v>23</v>
      </c>
      <c r="CA16" s="16">
        <f t="shared" si="14"/>
        <v>22</v>
      </c>
      <c r="CB16" s="16">
        <f t="shared" si="12"/>
        <v>21</v>
      </c>
      <c r="CC16" s="16">
        <f t="shared" si="12"/>
        <v>20</v>
      </c>
      <c r="CD16" s="16">
        <f t="shared" si="12"/>
        <v>19</v>
      </c>
    </row>
    <row r="17" spans="1:82" x14ac:dyDescent="0.25">
      <c r="A17" s="16">
        <f t="shared" si="8"/>
        <v>14</v>
      </c>
      <c r="B17" s="16">
        <f t="shared" si="13"/>
        <v>13</v>
      </c>
      <c r="C17" s="16">
        <f t="shared" si="13"/>
        <v>12</v>
      </c>
      <c r="D17" s="16">
        <f t="shared" si="9"/>
        <v>11</v>
      </c>
      <c r="E17" s="16">
        <f t="shared" si="9"/>
        <v>10</v>
      </c>
      <c r="F17" s="16">
        <f t="shared" si="9"/>
        <v>9</v>
      </c>
      <c r="G17" s="16">
        <f t="shared" si="9"/>
        <v>8</v>
      </c>
      <c r="H17" s="16">
        <f t="shared" si="9"/>
        <v>7</v>
      </c>
      <c r="I17" s="16">
        <f t="shared" si="9"/>
        <v>6</v>
      </c>
      <c r="J17" s="16">
        <f t="shared" si="9"/>
        <v>5</v>
      </c>
      <c r="K17" s="16">
        <f t="shared" si="9"/>
        <v>4</v>
      </c>
      <c r="L17" s="16">
        <f t="shared" si="9"/>
        <v>3</v>
      </c>
      <c r="M17" s="16">
        <f t="shared" si="9"/>
        <v>2</v>
      </c>
      <c r="N17" s="16">
        <f t="shared" si="9"/>
        <v>30</v>
      </c>
      <c r="O17" s="16">
        <f t="shared" si="9"/>
        <v>29</v>
      </c>
      <c r="P17" s="16">
        <f t="shared" si="9"/>
        <v>28</v>
      </c>
      <c r="Q17" s="16">
        <f t="shared" si="9"/>
        <v>27</v>
      </c>
      <c r="R17" s="16">
        <f t="shared" si="9"/>
        <v>26</v>
      </c>
      <c r="S17" s="16">
        <f t="shared" si="9"/>
        <v>25</v>
      </c>
      <c r="T17" s="16">
        <f t="shared" si="9"/>
        <v>24</v>
      </c>
      <c r="U17" s="16">
        <f t="shared" si="9"/>
        <v>23</v>
      </c>
      <c r="V17" s="16">
        <f t="shared" si="10"/>
        <v>22</v>
      </c>
      <c r="W17" s="16">
        <f t="shared" si="10"/>
        <v>21</v>
      </c>
      <c r="X17" s="16">
        <f t="shared" si="10"/>
        <v>20</v>
      </c>
      <c r="Y17" s="16">
        <f t="shared" si="10"/>
        <v>19</v>
      </c>
      <c r="Z17" s="16">
        <f t="shared" si="10"/>
        <v>18</v>
      </c>
      <c r="AA17" s="16">
        <f t="shared" si="10"/>
        <v>17</v>
      </c>
      <c r="AB17" s="16">
        <f t="shared" si="10"/>
        <v>16</v>
      </c>
      <c r="AC17" s="16">
        <f t="shared" si="10"/>
        <v>15</v>
      </c>
      <c r="AD17" s="16">
        <f t="shared" si="10"/>
        <v>14</v>
      </c>
      <c r="AE17" s="16">
        <f t="shared" si="10"/>
        <v>13</v>
      </c>
      <c r="AF17" s="16">
        <f t="shared" si="10"/>
        <v>12</v>
      </c>
      <c r="AG17" s="16">
        <f t="shared" si="10"/>
        <v>11</v>
      </c>
      <c r="AH17" s="16">
        <f t="shared" si="10"/>
        <v>10</v>
      </c>
      <c r="AI17" s="16">
        <f t="shared" si="14"/>
        <v>9</v>
      </c>
      <c r="AJ17" s="16">
        <f t="shared" si="14"/>
        <v>8</v>
      </c>
      <c r="AK17" s="16">
        <f t="shared" si="14"/>
        <v>7</v>
      </c>
      <c r="AL17" s="16">
        <f t="shared" si="14"/>
        <v>6</v>
      </c>
      <c r="AM17" s="16">
        <f t="shared" si="14"/>
        <v>5</v>
      </c>
      <c r="AN17" s="16">
        <f t="shared" si="14"/>
        <v>4</v>
      </c>
      <c r="AO17" s="16">
        <f t="shared" si="14"/>
        <v>3</v>
      </c>
      <c r="AP17" s="16">
        <f t="shared" si="14"/>
        <v>2</v>
      </c>
      <c r="AQ17" s="16">
        <f t="shared" si="14"/>
        <v>30</v>
      </c>
      <c r="AR17" s="16">
        <f t="shared" si="14"/>
        <v>29</v>
      </c>
      <c r="AS17" s="16">
        <f t="shared" si="14"/>
        <v>28</v>
      </c>
      <c r="AT17" s="16">
        <f t="shared" si="14"/>
        <v>27</v>
      </c>
      <c r="AU17" s="16">
        <f t="shared" si="14"/>
        <v>26</v>
      </c>
      <c r="AV17" s="16">
        <f t="shared" si="14"/>
        <v>25</v>
      </c>
      <c r="AW17" s="16">
        <f t="shared" si="14"/>
        <v>24</v>
      </c>
      <c r="AX17" s="16">
        <f t="shared" si="14"/>
        <v>23</v>
      </c>
      <c r="AY17" s="16">
        <f t="shared" si="14"/>
        <v>22</v>
      </c>
      <c r="AZ17" s="16">
        <f t="shared" si="14"/>
        <v>21</v>
      </c>
      <c r="BA17" s="16">
        <f t="shared" ref="AI17:CA23" si="15">AZ16</f>
        <v>20</v>
      </c>
      <c r="BB17" s="16">
        <f t="shared" si="15"/>
        <v>19</v>
      </c>
      <c r="BC17" s="16">
        <f t="shared" si="15"/>
        <v>18</v>
      </c>
      <c r="BD17" s="16">
        <f t="shared" si="15"/>
        <v>17</v>
      </c>
      <c r="BE17" s="16">
        <f t="shared" si="15"/>
        <v>16</v>
      </c>
      <c r="BF17" s="16">
        <f t="shared" si="15"/>
        <v>15</v>
      </c>
      <c r="BG17" s="16">
        <f t="shared" si="15"/>
        <v>14</v>
      </c>
      <c r="BH17" s="16">
        <f t="shared" si="15"/>
        <v>13</v>
      </c>
      <c r="BI17" s="16">
        <f t="shared" si="15"/>
        <v>12</v>
      </c>
      <c r="BJ17" s="16">
        <f t="shared" si="15"/>
        <v>11</v>
      </c>
      <c r="BK17" s="16">
        <f t="shared" si="15"/>
        <v>10</v>
      </c>
      <c r="BL17" s="16">
        <f t="shared" si="15"/>
        <v>9</v>
      </c>
      <c r="BM17" s="16">
        <f t="shared" si="15"/>
        <v>8</v>
      </c>
      <c r="BN17" s="16">
        <f t="shared" si="15"/>
        <v>7</v>
      </c>
      <c r="BO17" s="16">
        <f t="shared" si="15"/>
        <v>6</v>
      </c>
      <c r="BP17" s="16">
        <f t="shared" si="15"/>
        <v>5</v>
      </c>
      <c r="BQ17" s="16">
        <f t="shared" si="15"/>
        <v>4</v>
      </c>
      <c r="BR17" s="16">
        <f t="shared" si="15"/>
        <v>3</v>
      </c>
      <c r="BS17" s="16">
        <f t="shared" si="15"/>
        <v>2</v>
      </c>
      <c r="BT17" s="16">
        <f t="shared" si="15"/>
        <v>30</v>
      </c>
      <c r="BU17" s="16">
        <f t="shared" si="15"/>
        <v>29</v>
      </c>
      <c r="BV17" s="16">
        <f t="shared" si="15"/>
        <v>28</v>
      </c>
      <c r="BW17" s="16">
        <f t="shared" si="15"/>
        <v>27</v>
      </c>
      <c r="BX17" s="16">
        <f t="shared" si="15"/>
        <v>26</v>
      </c>
      <c r="BY17" s="16">
        <f t="shared" si="15"/>
        <v>25</v>
      </c>
      <c r="BZ17" s="16">
        <f t="shared" si="15"/>
        <v>24</v>
      </c>
      <c r="CA17" s="16">
        <f t="shared" si="15"/>
        <v>23</v>
      </c>
      <c r="CB17" s="16">
        <f t="shared" si="12"/>
        <v>22</v>
      </c>
      <c r="CC17" s="16">
        <f t="shared" si="12"/>
        <v>21</v>
      </c>
      <c r="CD17" s="16">
        <f t="shared" si="12"/>
        <v>20</v>
      </c>
    </row>
    <row r="18" spans="1:82" x14ac:dyDescent="0.25">
      <c r="A18" s="16">
        <f t="shared" si="8"/>
        <v>15</v>
      </c>
      <c r="B18" s="16">
        <f t="shared" si="13"/>
        <v>14</v>
      </c>
      <c r="C18" s="16">
        <f t="shared" si="13"/>
        <v>13</v>
      </c>
      <c r="D18" s="16">
        <f t="shared" si="9"/>
        <v>12</v>
      </c>
      <c r="E18" s="16">
        <f t="shared" si="9"/>
        <v>11</v>
      </c>
      <c r="F18" s="16">
        <f t="shared" si="9"/>
        <v>10</v>
      </c>
      <c r="G18" s="16">
        <f t="shared" si="9"/>
        <v>9</v>
      </c>
      <c r="H18" s="16">
        <f t="shared" si="9"/>
        <v>8</v>
      </c>
      <c r="I18" s="16">
        <f t="shared" si="9"/>
        <v>7</v>
      </c>
      <c r="J18" s="16">
        <f t="shared" si="9"/>
        <v>6</v>
      </c>
      <c r="K18" s="16">
        <f t="shared" si="9"/>
        <v>5</v>
      </c>
      <c r="L18" s="16">
        <f t="shared" si="9"/>
        <v>4</v>
      </c>
      <c r="M18" s="16">
        <f t="shared" si="9"/>
        <v>3</v>
      </c>
      <c r="N18" s="16">
        <f t="shared" si="9"/>
        <v>2</v>
      </c>
      <c r="O18" s="16">
        <f t="shared" si="9"/>
        <v>30</v>
      </c>
      <c r="P18" s="16">
        <f t="shared" si="9"/>
        <v>29</v>
      </c>
      <c r="Q18" s="16">
        <f t="shared" si="9"/>
        <v>28</v>
      </c>
      <c r="R18" s="16">
        <f t="shared" si="9"/>
        <v>27</v>
      </c>
      <c r="S18" s="16">
        <f t="shared" si="9"/>
        <v>26</v>
      </c>
      <c r="T18" s="16">
        <f t="shared" si="9"/>
        <v>25</v>
      </c>
      <c r="U18" s="16">
        <f t="shared" si="9"/>
        <v>24</v>
      </c>
      <c r="V18" s="16">
        <f t="shared" si="10"/>
        <v>23</v>
      </c>
      <c r="W18" s="16">
        <f t="shared" si="10"/>
        <v>22</v>
      </c>
      <c r="X18" s="16">
        <f t="shared" si="10"/>
        <v>21</v>
      </c>
      <c r="Y18" s="16">
        <f t="shared" si="10"/>
        <v>20</v>
      </c>
      <c r="Z18" s="16">
        <f t="shared" si="10"/>
        <v>19</v>
      </c>
      <c r="AA18" s="16">
        <f t="shared" si="10"/>
        <v>18</v>
      </c>
      <c r="AB18" s="16">
        <f t="shared" si="10"/>
        <v>17</v>
      </c>
      <c r="AC18" s="16">
        <f t="shared" si="10"/>
        <v>16</v>
      </c>
      <c r="AD18" s="16">
        <f t="shared" si="10"/>
        <v>15</v>
      </c>
      <c r="AE18" s="16">
        <f t="shared" si="10"/>
        <v>14</v>
      </c>
      <c r="AF18" s="16">
        <f t="shared" si="10"/>
        <v>13</v>
      </c>
      <c r="AG18" s="16">
        <f t="shared" si="10"/>
        <v>12</v>
      </c>
      <c r="AH18" s="16">
        <f t="shared" si="10"/>
        <v>11</v>
      </c>
      <c r="AI18" s="16">
        <f t="shared" si="15"/>
        <v>10</v>
      </c>
      <c r="AJ18" s="16">
        <f t="shared" si="15"/>
        <v>9</v>
      </c>
      <c r="AK18" s="16">
        <f t="shared" si="15"/>
        <v>8</v>
      </c>
      <c r="AL18" s="16">
        <f t="shared" si="15"/>
        <v>7</v>
      </c>
      <c r="AM18" s="16">
        <f t="shared" si="15"/>
        <v>6</v>
      </c>
      <c r="AN18" s="16">
        <f t="shared" si="15"/>
        <v>5</v>
      </c>
      <c r="AO18" s="16">
        <f t="shared" si="15"/>
        <v>4</v>
      </c>
      <c r="AP18" s="16">
        <f t="shared" si="15"/>
        <v>3</v>
      </c>
      <c r="AQ18" s="16">
        <f t="shared" si="15"/>
        <v>2</v>
      </c>
      <c r="AR18" s="16">
        <f t="shared" si="15"/>
        <v>30</v>
      </c>
      <c r="AS18" s="16">
        <f t="shared" si="15"/>
        <v>29</v>
      </c>
      <c r="AT18" s="16">
        <f t="shared" si="15"/>
        <v>28</v>
      </c>
      <c r="AU18" s="16">
        <f t="shared" si="15"/>
        <v>27</v>
      </c>
      <c r="AV18" s="16">
        <f t="shared" si="15"/>
        <v>26</v>
      </c>
      <c r="AW18" s="16">
        <f t="shared" si="15"/>
        <v>25</v>
      </c>
      <c r="AX18" s="16">
        <f t="shared" si="15"/>
        <v>24</v>
      </c>
      <c r="AY18" s="16">
        <f t="shared" si="15"/>
        <v>23</v>
      </c>
      <c r="AZ18" s="16">
        <f t="shared" si="15"/>
        <v>22</v>
      </c>
      <c r="BA18" s="16">
        <f t="shared" si="15"/>
        <v>21</v>
      </c>
      <c r="BB18" s="16">
        <f t="shared" si="15"/>
        <v>20</v>
      </c>
      <c r="BC18" s="16">
        <f t="shared" si="15"/>
        <v>19</v>
      </c>
      <c r="BD18" s="16">
        <f t="shared" si="15"/>
        <v>18</v>
      </c>
      <c r="BE18" s="16">
        <f t="shared" si="15"/>
        <v>17</v>
      </c>
      <c r="BF18" s="16">
        <f t="shared" si="15"/>
        <v>16</v>
      </c>
      <c r="BG18" s="16">
        <f t="shared" si="15"/>
        <v>15</v>
      </c>
      <c r="BH18" s="16">
        <f t="shared" si="15"/>
        <v>14</v>
      </c>
      <c r="BI18" s="16">
        <f t="shared" si="15"/>
        <v>13</v>
      </c>
      <c r="BJ18" s="16">
        <f t="shared" si="15"/>
        <v>12</v>
      </c>
      <c r="BK18" s="16">
        <f t="shared" si="15"/>
        <v>11</v>
      </c>
      <c r="BL18" s="16">
        <f t="shared" si="15"/>
        <v>10</v>
      </c>
      <c r="BM18" s="16">
        <f t="shared" si="15"/>
        <v>9</v>
      </c>
      <c r="BN18" s="16">
        <f t="shared" si="15"/>
        <v>8</v>
      </c>
      <c r="BO18" s="16">
        <f t="shared" si="15"/>
        <v>7</v>
      </c>
      <c r="BP18" s="16">
        <f t="shared" si="15"/>
        <v>6</v>
      </c>
      <c r="BQ18" s="16">
        <f t="shared" si="15"/>
        <v>5</v>
      </c>
      <c r="BR18" s="16">
        <f t="shared" si="15"/>
        <v>4</v>
      </c>
      <c r="BS18" s="16">
        <f t="shared" si="15"/>
        <v>3</v>
      </c>
      <c r="BT18" s="16">
        <f t="shared" si="15"/>
        <v>2</v>
      </c>
      <c r="BU18" s="16">
        <f t="shared" si="15"/>
        <v>30</v>
      </c>
      <c r="BV18" s="16">
        <f t="shared" si="15"/>
        <v>29</v>
      </c>
      <c r="BW18" s="16">
        <f t="shared" si="15"/>
        <v>28</v>
      </c>
      <c r="BX18" s="16">
        <f t="shared" si="15"/>
        <v>27</v>
      </c>
      <c r="BY18" s="16">
        <f t="shared" si="15"/>
        <v>26</v>
      </c>
      <c r="BZ18" s="16">
        <f t="shared" si="15"/>
        <v>25</v>
      </c>
      <c r="CA18" s="16">
        <f t="shared" si="15"/>
        <v>24</v>
      </c>
      <c r="CB18" s="16">
        <f t="shared" si="12"/>
        <v>23</v>
      </c>
      <c r="CC18" s="16">
        <f t="shared" si="12"/>
        <v>22</v>
      </c>
      <c r="CD18" s="16">
        <f t="shared" si="12"/>
        <v>21</v>
      </c>
    </row>
    <row r="19" spans="1:82" x14ac:dyDescent="0.25">
      <c r="A19" s="16">
        <f t="shared" si="8"/>
        <v>16</v>
      </c>
      <c r="B19" s="16">
        <f t="shared" si="13"/>
        <v>15</v>
      </c>
      <c r="C19" s="16">
        <f t="shared" si="13"/>
        <v>14</v>
      </c>
      <c r="D19" s="16">
        <f t="shared" si="9"/>
        <v>13</v>
      </c>
      <c r="E19" s="16">
        <f t="shared" si="9"/>
        <v>12</v>
      </c>
      <c r="F19" s="16">
        <f t="shared" si="9"/>
        <v>11</v>
      </c>
      <c r="G19" s="16">
        <f t="shared" si="9"/>
        <v>10</v>
      </c>
      <c r="H19" s="16">
        <f t="shared" si="9"/>
        <v>9</v>
      </c>
      <c r="I19" s="16">
        <f t="shared" si="9"/>
        <v>8</v>
      </c>
      <c r="J19" s="16">
        <f t="shared" si="9"/>
        <v>7</v>
      </c>
      <c r="K19" s="16">
        <f t="shared" si="9"/>
        <v>6</v>
      </c>
      <c r="L19" s="16">
        <f t="shared" si="9"/>
        <v>5</v>
      </c>
      <c r="M19" s="16">
        <f t="shared" si="9"/>
        <v>4</v>
      </c>
      <c r="N19" s="16">
        <f t="shared" si="9"/>
        <v>3</v>
      </c>
      <c r="O19" s="16">
        <f t="shared" si="9"/>
        <v>2</v>
      </c>
      <c r="P19" s="16">
        <f t="shared" si="9"/>
        <v>30</v>
      </c>
      <c r="Q19" s="16">
        <f t="shared" si="9"/>
        <v>29</v>
      </c>
      <c r="R19" s="16">
        <f t="shared" si="9"/>
        <v>28</v>
      </c>
      <c r="S19" s="16">
        <f t="shared" si="9"/>
        <v>27</v>
      </c>
      <c r="T19" s="16">
        <f t="shared" si="9"/>
        <v>26</v>
      </c>
      <c r="U19" s="16">
        <f t="shared" si="9"/>
        <v>25</v>
      </c>
      <c r="V19" s="16">
        <f t="shared" si="10"/>
        <v>24</v>
      </c>
      <c r="W19" s="16">
        <f t="shared" si="10"/>
        <v>23</v>
      </c>
      <c r="X19" s="16">
        <f t="shared" si="10"/>
        <v>22</v>
      </c>
      <c r="Y19" s="16">
        <f t="shared" si="10"/>
        <v>21</v>
      </c>
      <c r="Z19" s="16">
        <f t="shared" si="10"/>
        <v>20</v>
      </c>
      <c r="AA19" s="16">
        <f t="shared" si="10"/>
        <v>19</v>
      </c>
      <c r="AB19" s="16">
        <f t="shared" si="10"/>
        <v>18</v>
      </c>
      <c r="AC19" s="16">
        <f t="shared" si="10"/>
        <v>17</v>
      </c>
      <c r="AD19" s="16">
        <f t="shared" si="10"/>
        <v>16</v>
      </c>
      <c r="AE19" s="16">
        <f t="shared" si="10"/>
        <v>15</v>
      </c>
      <c r="AF19" s="16">
        <f t="shared" si="10"/>
        <v>14</v>
      </c>
      <c r="AG19" s="16">
        <f t="shared" si="10"/>
        <v>13</v>
      </c>
      <c r="AH19" s="16">
        <f t="shared" si="10"/>
        <v>12</v>
      </c>
      <c r="AI19" s="16">
        <f t="shared" si="15"/>
        <v>11</v>
      </c>
      <c r="AJ19" s="16">
        <f t="shared" si="15"/>
        <v>10</v>
      </c>
      <c r="AK19" s="16">
        <f t="shared" si="15"/>
        <v>9</v>
      </c>
      <c r="AL19" s="16">
        <f t="shared" si="15"/>
        <v>8</v>
      </c>
      <c r="AM19" s="16">
        <f t="shared" si="15"/>
        <v>7</v>
      </c>
      <c r="AN19" s="16">
        <f t="shared" si="15"/>
        <v>6</v>
      </c>
      <c r="AO19" s="16">
        <f t="shared" si="15"/>
        <v>5</v>
      </c>
      <c r="AP19" s="16">
        <f t="shared" si="15"/>
        <v>4</v>
      </c>
      <c r="AQ19" s="16">
        <f t="shared" si="15"/>
        <v>3</v>
      </c>
      <c r="AR19" s="16">
        <f t="shared" si="15"/>
        <v>2</v>
      </c>
      <c r="AS19" s="16">
        <f t="shared" si="15"/>
        <v>30</v>
      </c>
      <c r="AT19" s="16">
        <f t="shared" si="15"/>
        <v>29</v>
      </c>
      <c r="AU19" s="16">
        <f t="shared" si="15"/>
        <v>28</v>
      </c>
      <c r="AV19" s="16">
        <f t="shared" si="15"/>
        <v>27</v>
      </c>
      <c r="AW19" s="16">
        <f t="shared" si="15"/>
        <v>26</v>
      </c>
      <c r="AX19" s="16">
        <f t="shared" si="15"/>
        <v>25</v>
      </c>
      <c r="AY19" s="16">
        <f t="shared" si="15"/>
        <v>24</v>
      </c>
      <c r="AZ19" s="16">
        <f t="shared" si="15"/>
        <v>23</v>
      </c>
      <c r="BA19" s="16">
        <f t="shared" si="15"/>
        <v>22</v>
      </c>
      <c r="BB19" s="16">
        <f t="shared" si="15"/>
        <v>21</v>
      </c>
      <c r="BC19" s="16">
        <f t="shared" si="15"/>
        <v>20</v>
      </c>
      <c r="BD19" s="16">
        <f t="shared" si="15"/>
        <v>19</v>
      </c>
      <c r="BE19" s="16">
        <f t="shared" si="15"/>
        <v>18</v>
      </c>
      <c r="BF19" s="16">
        <f t="shared" si="15"/>
        <v>17</v>
      </c>
      <c r="BG19" s="16">
        <f t="shared" si="15"/>
        <v>16</v>
      </c>
      <c r="BH19" s="16">
        <f t="shared" si="15"/>
        <v>15</v>
      </c>
      <c r="BI19" s="16">
        <f t="shared" si="15"/>
        <v>14</v>
      </c>
      <c r="BJ19" s="16">
        <f t="shared" si="15"/>
        <v>13</v>
      </c>
      <c r="BK19" s="16">
        <f t="shared" si="15"/>
        <v>12</v>
      </c>
      <c r="BL19" s="16">
        <f t="shared" si="15"/>
        <v>11</v>
      </c>
      <c r="BM19" s="16">
        <f t="shared" si="15"/>
        <v>10</v>
      </c>
      <c r="BN19" s="16">
        <f t="shared" si="15"/>
        <v>9</v>
      </c>
      <c r="BO19" s="16">
        <f t="shared" si="15"/>
        <v>8</v>
      </c>
      <c r="BP19" s="16">
        <f t="shared" si="15"/>
        <v>7</v>
      </c>
      <c r="BQ19" s="16">
        <f t="shared" si="15"/>
        <v>6</v>
      </c>
      <c r="BR19" s="16">
        <f t="shared" si="15"/>
        <v>5</v>
      </c>
      <c r="BS19" s="16">
        <f t="shared" si="15"/>
        <v>4</v>
      </c>
      <c r="BT19" s="16">
        <f t="shared" si="15"/>
        <v>3</v>
      </c>
      <c r="BU19" s="16">
        <f t="shared" si="15"/>
        <v>2</v>
      </c>
      <c r="BV19" s="16">
        <f t="shared" si="15"/>
        <v>30</v>
      </c>
      <c r="BW19" s="16">
        <f t="shared" si="15"/>
        <v>29</v>
      </c>
      <c r="BX19" s="16">
        <f t="shared" si="15"/>
        <v>28</v>
      </c>
      <c r="BY19" s="16">
        <f t="shared" si="15"/>
        <v>27</v>
      </c>
      <c r="BZ19" s="16">
        <f t="shared" si="15"/>
        <v>26</v>
      </c>
      <c r="CA19" s="16">
        <f t="shared" si="15"/>
        <v>25</v>
      </c>
      <c r="CB19" s="16">
        <f t="shared" si="12"/>
        <v>24</v>
      </c>
      <c r="CC19" s="16">
        <f t="shared" si="12"/>
        <v>23</v>
      </c>
      <c r="CD19" s="16">
        <f t="shared" si="12"/>
        <v>22</v>
      </c>
    </row>
    <row r="20" spans="1:82" x14ac:dyDescent="0.25">
      <c r="A20" s="16">
        <f t="shared" si="8"/>
        <v>17</v>
      </c>
      <c r="B20" s="16">
        <f t="shared" si="13"/>
        <v>16</v>
      </c>
      <c r="C20" s="16">
        <f t="shared" si="13"/>
        <v>15</v>
      </c>
      <c r="D20" s="16">
        <f t="shared" si="9"/>
        <v>14</v>
      </c>
      <c r="E20" s="16">
        <f t="shared" si="9"/>
        <v>13</v>
      </c>
      <c r="F20" s="16">
        <f t="shared" si="9"/>
        <v>12</v>
      </c>
      <c r="G20" s="16">
        <f t="shared" si="9"/>
        <v>11</v>
      </c>
      <c r="H20" s="16">
        <f t="shared" si="9"/>
        <v>10</v>
      </c>
      <c r="I20" s="16">
        <f t="shared" si="9"/>
        <v>9</v>
      </c>
      <c r="J20" s="16">
        <f t="shared" si="9"/>
        <v>8</v>
      </c>
      <c r="K20" s="16">
        <f t="shared" si="9"/>
        <v>7</v>
      </c>
      <c r="L20" s="16">
        <f t="shared" si="9"/>
        <v>6</v>
      </c>
      <c r="M20" s="16">
        <f t="shared" si="9"/>
        <v>5</v>
      </c>
      <c r="N20" s="16">
        <f t="shared" si="9"/>
        <v>4</v>
      </c>
      <c r="O20" s="16">
        <f t="shared" si="9"/>
        <v>3</v>
      </c>
      <c r="P20" s="16">
        <f t="shared" si="9"/>
        <v>2</v>
      </c>
      <c r="Q20" s="16">
        <f t="shared" si="9"/>
        <v>30</v>
      </c>
      <c r="R20" s="16">
        <f t="shared" si="9"/>
        <v>29</v>
      </c>
      <c r="S20" s="16">
        <f t="shared" si="9"/>
        <v>28</v>
      </c>
      <c r="T20" s="16">
        <f t="shared" si="9"/>
        <v>27</v>
      </c>
      <c r="U20" s="16">
        <f t="shared" ref="D20:V33" si="16">T19</f>
        <v>26</v>
      </c>
      <c r="V20" s="16">
        <f t="shared" si="16"/>
        <v>25</v>
      </c>
      <c r="W20" s="16">
        <f t="shared" si="10"/>
        <v>24</v>
      </c>
      <c r="X20" s="16">
        <f t="shared" si="10"/>
        <v>23</v>
      </c>
      <c r="Y20" s="16">
        <f t="shared" si="10"/>
        <v>22</v>
      </c>
      <c r="Z20" s="16">
        <f t="shared" si="10"/>
        <v>21</v>
      </c>
      <c r="AA20" s="16">
        <f t="shared" si="10"/>
        <v>20</v>
      </c>
      <c r="AB20" s="16">
        <f t="shared" si="10"/>
        <v>19</v>
      </c>
      <c r="AC20" s="16">
        <f t="shared" si="10"/>
        <v>18</v>
      </c>
      <c r="AD20" s="16">
        <f t="shared" si="10"/>
        <v>17</v>
      </c>
      <c r="AE20" s="16">
        <f t="shared" si="10"/>
        <v>16</v>
      </c>
      <c r="AF20" s="16">
        <f t="shared" si="10"/>
        <v>15</v>
      </c>
      <c r="AG20" s="16">
        <f t="shared" si="10"/>
        <v>14</v>
      </c>
      <c r="AH20" s="16">
        <f t="shared" si="10"/>
        <v>13</v>
      </c>
      <c r="AI20" s="16">
        <f t="shared" si="15"/>
        <v>12</v>
      </c>
      <c r="AJ20" s="16">
        <f t="shared" si="15"/>
        <v>11</v>
      </c>
      <c r="AK20" s="16">
        <f t="shared" si="15"/>
        <v>10</v>
      </c>
      <c r="AL20" s="16">
        <f t="shared" si="15"/>
        <v>9</v>
      </c>
      <c r="AM20" s="16">
        <f t="shared" si="15"/>
        <v>8</v>
      </c>
      <c r="AN20" s="16">
        <f t="shared" si="15"/>
        <v>7</v>
      </c>
      <c r="AO20" s="16">
        <f t="shared" si="15"/>
        <v>6</v>
      </c>
      <c r="AP20" s="16">
        <f t="shared" si="15"/>
        <v>5</v>
      </c>
      <c r="AQ20" s="16">
        <f t="shared" si="15"/>
        <v>4</v>
      </c>
      <c r="AR20" s="16">
        <f t="shared" si="15"/>
        <v>3</v>
      </c>
      <c r="AS20" s="16">
        <f t="shared" si="15"/>
        <v>2</v>
      </c>
      <c r="AT20" s="16">
        <f t="shared" si="15"/>
        <v>30</v>
      </c>
      <c r="AU20" s="16">
        <f t="shared" si="15"/>
        <v>29</v>
      </c>
      <c r="AV20" s="16">
        <f t="shared" si="15"/>
        <v>28</v>
      </c>
      <c r="AW20" s="16">
        <f t="shared" si="15"/>
        <v>27</v>
      </c>
      <c r="AX20" s="16">
        <f t="shared" si="15"/>
        <v>26</v>
      </c>
      <c r="AY20" s="16">
        <f t="shared" si="15"/>
        <v>25</v>
      </c>
      <c r="AZ20" s="16">
        <f t="shared" si="15"/>
        <v>24</v>
      </c>
      <c r="BA20" s="16">
        <f t="shared" si="15"/>
        <v>23</v>
      </c>
      <c r="BB20" s="16">
        <f t="shared" si="15"/>
        <v>22</v>
      </c>
      <c r="BC20" s="16">
        <f t="shared" si="15"/>
        <v>21</v>
      </c>
      <c r="BD20" s="16">
        <f t="shared" si="15"/>
        <v>20</v>
      </c>
      <c r="BE20" s="16">
        <f t="shared" si="15"/>
        <v>19</v>
      </c>
      <c r="BF20" s="16">
        <f t="shared" si="15"/>
        <v>18</v>
      </c>
      <c r="BG20" s="16">
        <f t="shared" si="15"/>
        <v>17</v>
      </c>
      <c r="BH20" s="16">
        <f t="shared" si="15"/>
        <v>16</v>
      </c>
      <c r="BI20" s="16">
        <f t="shared" si="15"/>
        <v>15</v>
      </c>
      <c r="BJ20" s="16">
        <f t="shared" si="15"/>
        <v>14</v>
      </c>
      <c r="BK20" s="16">
        <f t="shared" si="15"/>
        <v>13</v>
      </c>
      <c r="BL20" s="16">
        <f t="shared" si="15"/>
        <v>12</v>
      </c>
      <c r="BM20" s="16">
        <f t="shared" si="15"/>
        <v>11</v>
      </c>
      <c r="BN20" s="16">
        <f t="shared" si="15"/>
        <v>10</v>
      </c>
      <c r="BO20" s="16">
        <f t="shared" si="15"/>
        <v>9</v>
      </c>
      <c r="BP20" s="16">
        <f t="shared" si="15"/>
        <v>8</v>
      </c>
      <c r="BQ20" s="16">
        <f t="shared" si="15"/>
        <v>7</v>
      </c>
      <c r="BR20" s="16">
        <f t="shared" si="15"/>
        <v>6</v>
      </c>
      <c r="BS20" s="16">
        <f t="shared" si="15"/>
        <v>5</v>
      </c>
      <c r="BT20" s="16">
        <f t="shared" si="15"/>
        <v>4</v>
      </c>
      <c r="BU20" s="16">
        <f t="shared" si="15"/>
        <v>3</v>
      </c>
      <c r="BV20" s="16">
        <f t="shared" si="15"/>
        <v>2</v>
      </c>
      <c r="BW20" s="16">
        <f t="shared" si="15"/>
        <v>30</v>
      </c>
      <c r="BX20" s="16">
        <f t="shared" si="15"/>
        <v>29</v>
      </c>
      <c r="BY20" s="16">
        <f t="shared" si="15"/>
        <v>28</v>
      </c>
      <c r="BZ20" s="16">
        <f t="shared" si="15"/>
        <v>27</v>
      </c>
      <c r="CA20" s="16">
        <f t="shared" si="15"/>
        <v>26</v>
      </c>
      <c r="CB20" s="16">
        <f t="shared" si="12"/>
        <v>25</v>
      </c>
      <c r="CC20" s="16">
        <f t="shared" si="12"/>
        <v>24</v>
      </c>
      <c r="CD20" s="16">
        <f t="shared" si="12"/>
        <v>23</v>
      </c>
    </row>
    <row r="21" spans="1:82" x14ac:dyDescent="0.25">
      <c r="A21" s="16">
        <f t="shared" si="8"/>
        <v>18</v>
      </c>
      <c r="B21" s="16">
        <f t="shared" si="13"/>
        <v>17</v>
      </c>
      <c r="C21" s="16">
        <f t="shared" si="13"/>
        <v>16</v>
      </c>
      <c r="D21" s="16">
        <f t="shared" si="16"/>
        <v>15</v>
      </c>
      <c r="E21" s="16">
        <f t="shared" si="16"/>
        <v>14</v>
      </c>
      <c r="F21" s="16">
        <f t="shared" si="16"/>
        <v>13</v>
      </c>
      <c r="G21" s="16">
        <f t="shared" si="16"/>
        <v>12</v>
      </c>
      <c r="H21" s="16">
        <f t="shared" si="16"/>
        <v>11</v>
      </c>
      <c r="I21" s="16">
        <f t="shared" si="16"/>
        <v>10</v>
      </c>
      <c r="J21" s="16">
        <f t="shared" si="16"/>
        <v>9</v>
      </c>
      <c r="K21" s="16">
        <f t="shared" si="16"/>
        <v>8</v>
      </c>
      <c r="L21" s="16">
        <f t="shared" si="16"/>
        <v>7</v>
      </c>
      <c r="M21" s="16">
        <f t="shared" si="16"/>
        <v>6</v>
      </c>
      <c r="N21" s="16">
        <f t="shared" si="16"/>
        <v>5</v>
      </c>
      <c r="O21" s="16">
        <f t="shared" si="16"/>
        <v>4</v>
      </c>
      <c r="P21" s="16">
        <f t="shared" si="16"/>
        <v>3</v>
      </c>
      <c r="Q21" s="16">
        <f t="shared" si="16"/>
        <v>2</v>
      </c>
      <c r="R21" s="16">
        <f t="shared" si="16"/>
        <v>30</v>
      </c>
      <c r="S21" s="16">
        <f t="shared" si="16"/>
        <v>29</v>
      </c>
      <c r="T21" s="16">
        <f t="shared" si="16"/>
        <v>28</v>
      </c>
      <c r="U21" s="16">
        <f t="shared" si="16"/>
        <v>27</v>
      </c>
      <c r="V21" s="16">
        <f t="shared" si="10"/>
        <v>26</v>
      </c>
      <c r="W21" s="16">
        <f t="shared" si="10"/>
        <v>25</v>
      </c>
      <c r="X21" s="16">
        <f t="shared" si="10"/>
        <v>24</v>
      </c>
      <c r="Y21" s="16">
        <f t="shared" si="10"/>
        <v>23</v>
      </c>
      <c r="Z21" s="16">
        <f t="shared" si="10"/>
        <v>22</v>
      </c>
      <c r="AA21" s="16">
        <f t="shared" si="10"/>
        <v>21</v>
      </c>
      <c r="AB21" s="16">
        <f t="shared" si="10"/>
        <v>20</v>
      </c>
      <c r="AC21" s="16">
        <f t="shared" si="10"/>
        <v>19</v>
      </c>
      <c r="AD21" s="16">
        <f t="shared" si="10"/>
        <v>18</v>
      </c>
      <c r="AE21" s="16">
        <f t="shared" si="10"/>
        <v>17</v>
      </c>
      <c r="AF21" s="16">
        <f t="shared" si="10"/>
        <v>16</v>
      </c>
      <c r="AG21" s="16">
        <f t="shared" si="10"/>
        <v>15</v>
      </c>
      <c r="AH21" s="16">
        <f t="shared" si="10"/>
        <v>14</v>
      </c>
      <c r="AI21" s="16">
        <f t="shared" si="15"/>
        <v>13</v>
      </c>
      <c r="AJ21" s="16">
        <f t="shared" si="15"/>
        <v>12</v>
      </c>
      <c r="AK21" s="16">
        <f t="shared" si="15"/>
        <v>11</v>
      </c>
      <c r="AL21" s="16">
        <f t="shared" si="15"/>
        <v>10</v>
      </c>
      <c r="AM21" s="16">
        <f t="shared" si="15"/>
        <v>9</v>
      </c>
      <c r="AN21" s="16">
        <f t="shared" si="15"/>
        <v>8</v>
      </c>
      <c r="AO21" s="16">
        <f t="shared" si="15"/>
        <v>7</v>
      </c>
      <c r="AP21" s="16">
        <f t="shared" si="15"/>
        <v>6</v>
      </c>
      <c r="AQ21" s="16">
        <f t="shared" si="15"/>
        <v>5</v>
      </c>
      <c r="AR21" s="16">
        <f t="shared" si="15"/>
        <v>4</v>
      </c>
      <c r="AS21" s="16">
        <f t="shared" si="15"/>
        <v>3</v>
      </c>
      <c r="AT21" s="16">
        <f t="shared" si="15"/>
        <v>2</v>
      </c>
      <c r="AU21" s="16">
        <f t="shared" si="15"/>
        <v>30</v>
      </c>
      <c r="AV21" s="16">
        <f t="shared" si="15"/>
        <v>29</v>
      </c>
      <c r="AW21" s="16">
        <f t="shared" si="15"/>
        <v>28</v>
      </c>
      <c r="AX21" s="16">
        <f t="shared" si="15"/>
        <v>27</v>
      </c>
      <c r="AY21" s="16">
        <f t="shared" si="15"/>
        <v>26</v>
      </c>
      <c r="AZ21" s="16">
        <f t="shared" si="15"/>
        <v>25</v>
      </c>
      <c r="BA21" s="16">
        <f t="shared" si="15"/>
        <v>24</v>
      </c>
      <c r="BB21" s="16">
        <f t="shared" si="15"/>
        <v>23</v>
      </c>
      <c r="BC21" s="16">
        <f t="shared" si="15"/>
        <v>22</v>
      </c>
      <c r="BD21" s="16">
        <f t="shared" si="15"/>
        <v>21</v>
      </c>
      <c r="BE21" s="16">
        <f t="shared" si="15"/>
        <v>20</v>
      </c>
      <c r="BF21" s="16">
        <f t="shared" si="15"/>
        <v>19</v>
      </c>
      <c r="BG21" s="16">
        <f t="shared" si="15"/>
        <v>18</v>
      </c>
      <c r="BH21" s="16">
        <f t="shared" si="15"/>
        <v>17</v>
      </c>
      <c r="BI21" s="16">
        <f t="shared" si="15"/>
        <v>16</v>
      </c>
      <c r="BJ21" s="16">
        <f t="shared" si="15"/>
        <v>15</v>
      </c>
      <c r="BK21" s="16">
        <f t="shared" si="15"/>
        <v>14</v>
      </c>
      <c r="BL21" s="16">
        <f t="shared" si="15"/>
        <v>13</v>
      </c>
      <c r="BM21" s="16">
        <f t="shared" si="15"/>
        <v>12</v>
      </c>
      <c r="BN21" s="16">
        <f t="shared" si="15"/>
        <v>11</v>
      </c>
      <c r="BO21" s="16">
        <f t="shared" si="15"/>
        <v>10</v>
      </c>
      <c r="BP21" s="16">
        <f t="shared" si="15"/>
        <v>9</v>
      </c>
      <c r="BQ21" s="16">
        <f t="shared" si="15"/>
        <v>8</v>
      </c>
      <c r="BR21" s="16">
        <f t="shared" si="15"/>
        <v>7</v>
      </c>
      <c r="BS21" s="16">
        <f t="shared" si="15"/>
        <v>6</v>
      </c>
      <c r="BT21" s="16">
        <f t="shared" si="15"/>
        <v>5</v>
      </c>
      <c r="BU21" s="16">
        <f t="shared" si="15"/>
        <v>4</v>
      </c>
      <c r="BV21" s="16">
        <f t="shared" si="15"/>
        <v>3</v>
      </c>
      <c r="BW21" s="16">
        <f t="shared" si="15"/>
        <v>2</v>
      </c>
      <c r="BX21" s="16">
        <f t="shared" si="15"/>
        <v>30</v>
      </c>
      <c r="BY21" s="16">
        <f t="shared" si="15"/>
        <v>29</v>
      </c>
      <c r="BZ21" s="16">
        <f t="shared" si="15"/>
        <v>28</v>
      </c>
      <c r="CA21" s="16">
        <f t="shared" si="15"/>
        <v>27</v>
      </c>
      <c r="CB21" s="16">
        <f t="shared" si="12"/>
        <v>26</v>
      </c>
      <c r="CC21" s="16">
        <f t="shared" si="12"/>
        <v>25</v>
      </c>
      <c r="CD21" s="16">
        <f t="shared" si="12"/>
        <v>24</v>
      </c>
    </row>
    <row r="22" spans="1:82" x14ac:dyDescent="0.25">
      <c r="A22" s="16">
        <f t="shared" si="8"/>
        <v>19</v>
      </c>
      <c r="B22" s="16">
        <f t="shared" si="13"/>
        <v>18</v>
      </c>
      <c r="C22" s="16">
        <f t="shared" si="13"/>
        <v>17</v>
      </c>
      <c r="D22" s="16">
        <f t="shared" si="16"/>
        <v>16</v>
      </c>
      <c r="E22" s="16">
        <f t="shared" si="16"/>
        <v>15</v>
      </c>
      <c r="F22" s="16">
        <f t="shared" si="16"/>
        <v>14</v>
      </c>
      <c r="G22" s="16">
        <f t="shared" si="16"/>
        <v>13</v>
      </c>
      <c r="H22" s="16">
        <f t="shared" si="16"/>
        <v>12</v>
      </c>
      <c r="I22" s="16">
        <f t="shared" si="16"/>
        <v>11</v>
      </c>
      <c r="J22" s="16">
        <f t="shared" si="16"/>
        <v>10</v>
      </c>
      <c r="K22" s="16">
        <f t="shared" si="16"/>
        <v>9</v>
      </c>
      <c r="L22" s="16">
        <f t="shared" si="16"/>
        <v>8</v>
      </c>
      <c r="M22" s="16">
        <f t="shared" si="16"/>
        <v>7</v>
      </c>
      <c r="N22" s="16">
        <f t="shared" si="16"/>
        <v>6</v>
      </c>
      <c r="O22" s="16">
        <f t="shared" si="16"/>
        <v>5</v>
      </c>
      <c r="P22" s="16">
        <f t="shared" si="16"/>
        <v>4</v>
      </c>
      <c r="Q22" s="16">
        <f t="shared" si="16"/>
        <v>3</v>
      </c>
      <c r="R22" s="16">
        <f t="shared" si="16"/>
        <v>2</v>
      </c>
      <c r="S22" s="16">
        <f t="shared" si="16"/>
        <v>30</v>
      </c>
      <c r="T22" s="16">
        <f t="shared" si="16"/>
        <v>29</v>
      </c>
      <c r="U22" s="16">
        <f t="shared" si="16"/>
        <v>28</v>
      </c>
      <c r="V22" s="16">
        <f t="shared" ref="V22:AK33" si="17">U21</f>
        <v>27</v>
      </c>
      <c r="W22" s="16">
        <f t="shared" si="17"/>
        <v>26</v>
      </c>
      <c r="X22" s="16">
        <f t="shared" si="17"/>
        <v>25</v>
      </c>
      <c r="Y22" s="16">
        <f t="shared" si="17"/>
        <v>24</v>
      </c>
      <c r="Z22" s="16">
        <f t="shared" si="17"/>
        <v>23</v>
      </c>
      <c r="AA22" s="16">
        <f t="shared" si="17"/>
        <v>22</v>
      </c>
      <c r="AB22" s="16">
        <f t="shared" si="17"/>
        <v>21</v>
      </c>
      <c r="AC22" s="16">
        <f t="shared" si="17"/>
        <v>20</v>
      </c>
      <c r="AD22" s="16">
        <f t="shared" si="17"/>
        <v>19</v>
      </c>
      <c r="AE22" s="16">
        <f t="shared" si="17"/>
        <v>18</v>
      </c>
      <c r="AF22" s="16">
        <f t="shared" si="17"/>
        <v>17</v>
      </c>
      <c r="AG22" s="16">
        <f t="shared" si="17"/>
        <v>16</v>
      </c>
      <c r="AH22" s="16">
        <f t="shared" si="17"/>
        <v>15</v>
      </c>
      <c r="AI22" s="16">
        <f t="shared" si="17"/>
        <v>14</v>
      </c>
      <c r="AJ22" s="16">
        <f t="shared" si="17"/>
        <v>13</v>
      </c>
      <c r="AK22" s="16">
        <f t="shared" si="17"/>
        <v>12</v>
      </c>
      <c r="AL22" s="16">
        <f t="shared" si="15"/>
        <v>11</v>
      </c>
      <c r="AM22" s="16">
        <f t="shared" si="15"/>
        <v>10</v>
      </c>
      <c r="AN22" s="16">
        <f t="shared" si="15"/>
        <v>9</v>
      </c>
      <c r="AO22" s="16">
        <f t="shared" si="15"/>
        <v>8</v>
      </c>
      <c r="AP22" s="16">
        <f t="shared" si="15"/>
        <v>7</v>
      </c>
      <c r="AQ22" s="16">
        <f t="shared" si="15"/>
        <v>6</v>
      </c>
      <c r="AR22" s="16">
        <f t="shared" si="15"/>
        <v>5</v>
      </c>
      <c r="AS22" s="16">
        <f t="shared" si="15"/>
        <v>4</v>
      </c>
      <c r="AT22" s="16">
        <f t="shared" si="15"/>
        <v>3</v>
      </c>
      <c r="AU22" s="16">
        <f t="shared" si="15"/>
        <v>2</v>
      </c>
      <c r="AV22" s="16">
        <f t="shared" si="15"/>
        <v>30</v>
      </c>
      <c r="AW22" s="16">
        <f t="shared" si="15"/>
        <v>29</v>
      </c>
      <c r="AX22" s="16">
        <f t="shared" si="15"/>
        <v>28</v>
      </c>
      <c r="AY22" s="16">
        <f t="shared" si="15"/>
        <v>27</v>
      </c>
      <c r="AZ22" s="16">
        <f t="shared" si="15"/>
        <v>26</v>
      </c>
      <c r="BA22" s="16">
        <f t="shared" si="15"/>
        <v>25</v>
      </c>
      <c r="BB22" s="16">
        <f t="shared" si="15"/>
        <v>24</v>
      </c>
      <c r="BC22" s="16">
        <f t="shared" si="15"/>
        <v>23</v>
      </c>
      <c r="BD22" s="16">
        <f t="shared" si="15"/>
        <v>22</v>
      </c>
      <c r="BE22" s="16">
        <f t="shared" si="15"/>
        <v>21</v>
      </c>
      <c r="BF22" s="16">
        <f t="shared" si="15"/>
        <v>20</v>
      </c>
      <c r="BG22" s="16">
        <f t="shared" si="15"/>
        <v>19</v>
      </c>
      <c r="BH22" s="16">
        <f t="shared" si="15"/>
        <v>18</v>
      </c>
      <c r="BI22" s="16">
        <f t="shared" si="15"/>
        <v>17</v>
      </c>
      <c r="BJ22" s="16">
        <f t="shared" si="15"/>
        <v>16</v>
      </c>
      <c r="BK22" s="16">
        <f t="shared" si="15"/>
        <v>15</v>
      </c>
      <c r="BL22" s="16">
        <f t="shared" si="15"/>
        <v>14</v>
      </c>
      <c r="BM22" s="16">
        <f t="shared" si="15"/>
        <v>13</v>
      </c>
      <c r="BN22" s="16">
        <f t="shared" si="15"/>
        <v>12</v>
      </c>
      <c r="BO22" s="16">
        <f t="shared" si="15"/>
        <v>11</v>
      </c>
      <c r="BP22" s="16">
        <f t="shared" si="15"/>
        <v>10</v>
      </c>
      <c r="BQ22" s="16">
        <f t="shared" si="15"/>
        <v>9</v>
      </c>
      <c r="BR22" s="16">
        <f t="shared" si="15"/>
        <v>8</v>
      </c>
      <c r="BS22" s="16">
        <f t="shared" si="15"/>
        <v>7</v>
      </c>
      <c r="BT22" s="16">
        <f t="shared" si="15"/>
        <v>6</v>
      </c>
      <c r="BU22" s="16">
        <f t="shared" si="15"/>
        <v>5</v>
      </c>
      <c r="BV22" s="16">
        <f t="shared" si="15"/>
        <v>4</v>
      </c>
      <c r="BW22" s="16">
        <f t="shared" si="15"/>
        <v>3</v>
      </c>
      <c r="BX22" s="16">
        <f t="shared" si="15"/>
        <v>2</v>
      </c>
      <c r="BY22" s="16">
        <f t="shared" si="15"/>
        <v>30</v>
      </c>
      <c r="BZ22" s="16">
        <f t="shared" si="15"/>
        <v>29</v>
      </c>
      <c r="CA22" s="16">
        <f t="shared" si="15"/>
        <v>28</v>
      </c>
      <c r="CB22" s="16">
        <f t="shared" ref="CB22:CD33" si="18">CA21</f>
        <v>27</v>
      </c>
      <c r="CC22" s="16">
        <f t="shared" si="18"/>
        <v>26</v>
      </c>
      <c r="CD22" s="16">
        <f t="shared" si="18"/>
        <v>25</v>
      </c>
    </row>
    <row r="23" spans="1:82" x14ac:dyDescent="0.25">
      <c r="A23" s="16">
        <f t="shared" si="8"/>
        <v>20</v>
      </c>
      <c r="B23" s="16">
        <f t="shared" si="13"/>
        <v>19</v>
      </c>
      <c r="C23" s="16">
        <f t="shared" si="13"/>
        <v>18</v>
      </c>
      <c r="D23" s="16">
        <f t="shared" si="16"/>
        <v>17</v>
      </c>
      <c r="E23" s="16">
        <f t="shared" si="16"/>
        <v>16</v>
      </c>
      <c r="F23" s="16">
        <f t="shared" si="16"/>
        <v>15</v>
      </c>
      <c r="G23" s="16">
        <f t="shared" si="16"/>
        <v>14</v>
      </c>
      <c r="H23" s="16">
        <f t="shared" si="16"/>
        <v>13</v>
      </c>
      <c r="I23" s="16">
        <f t="shared" si="16"/>
        <v>12</v>
      </c>
      <c r="J23" s="16">
        <f t="shared" si="16"/>
        <v>11</v>
      </c>
      <c r="K23" s="16">
        <f t="shared" si="16"/>
        <v>10</v>
      </c>
      <c r="L23" s="16">
        <f t="shared" si="16"/>
        <v>9</v>
      </c>
      <c r="M23" s="16">
        <f t="shared" si="16"/>
        <v>8</v>
      </c>
      <c r="N23" s="16">
        <f t="shared" si="16"/>
        <v>7</v>
      </c>
      <c r="O23" s="16">
        <f t="shared" si="16"/>
        <v>6</v>
      </c>
      <c r="P23" s="16">
        <f t="shared" si="16"/>
        <v>5</v>
      </c>
      <c r="Q23" s="16">
        <f t="shared" si="16"/>
        <v>4</v>
      </c>
      <c r="R23" s="16">
        <f t="shared" si="16"/>
        <v>3</v>
      </c>
      <c r="S23" s="16">
        <f t="shared" si="16"/>
        <v>2</v>
      </c>
      <c r="T23" s="16">
        <f t="shared" si="16"/>
        <v>30</v>
      </c>
      <c r="U23" s="16">
        <f t="shared" si="16"/>
        <v>29</v>
      </c>
      <c r="V23" s="16">
        <f t="shared" si="17"/>
        <v>28</v>
      </c>
      <c r="W23" s="16">
        <f t="shared" si="17"/>
        <v>27</v>
      </c>
      <c r="X23" s="16">
        <f t="shared" si="17"/>
        <v>26</v>
      </c>
      <c r="Y23" s="16">
        <f t="shared" si="17"/>
        <v>25</v>
      </c>
      <c r="Z23" s="16">
        <f t="shared" si="17"/>
        <v>24</v>
      </c>
      <c r="AA23" s="16">
        <f t="shared" si="17"/>
        <v>23</v>
      </c>
      <c r="AB23" s="16">
        <f t="shared" si="17"/>
        <v>22</v>
      </c>
      <c r="AC23" s="16">
        <f t="shared" si="17"/>
        <v>21</v>
      </c>
      <c r="AD23" s="16">
        <f t="shared" si="17"/>
        <v>20</v>
      </c>
      <c r="AE23" s="16">
        <f t="shared" si="17"/>
        <v>19</v>
      </c>
      <c r="AF23" s="16">
        <f t="shared" si="17"/>
        <v>18</v>
      </c>
      <c r="AG23" s="16">
        <f t="shared" si="17"/>
        <v>17</v>
      </c>
      <c r="AH23" s="16">
        <f t="shared" si="17"/>
        <v>16</v>
      </c>
      <c r="AI23" s="16">
        <f t="shared" si="15"/>
        <v>15</v>
      </c>
      <c r="AJ23" s="16">
        <f t="shared" si="15"/>
        <v>14</v>
      </c>
      <c r="AK23" s="16">
        <f t="shared" si="15"/>
        <v>13</v>
      </c>
      <c r="AL23" s="16">
        <f t="shared" si="15"/>
        <v>12</v>
      </c>
      <c r="AM23" s="16">
        <f t="shared" si="15"/>
        <v>11</v>
      </c>
      <c r="AN23" s="16">
        <f t="shared" si="15"/>
        <v>10</v>
      </c>
      <c r="AO23" s="16">
        <f t="shared" ref="AI23:CA28" si="19">AN22</f>
        <v>9</v>
      </c>
      <c r="AP23" s="16">
        <f t="shared" si="19"/>
        <v>8</v>
      </c>
      <c r="AQ23" s="16">
        <f t="shared" si="19"/>
        <v>7</v>
      </c>
      <c r="AR23" s="16">
        <f t="shared" si="19"/>
        <v>6</v>
      </c>
      <c r="AS23" s="16">
        <f t="shared" si="19"/>
        <v>5</v>
      </c>
      <c r="AT23" s="16">
        <f t="shared" si="19"/>
        <v>4</v>
      </c>
      <c r="AU23" s="16">
        <f t="shared" si="19"/>
        <v>3</v>
      </c>
      <c r="AV23" s="16">
        <f t="shared" si="19"/>
        <v>2</v>
      </c>
      <c r="AW23" s="16">
        <f t="shared" si="19"/>
        <v>30</v>
      </c>
      <c r="AX23" s="16">
        <f t="shared" si="19"/>
        <v>29</v>
      </c>
      <c r="AY23" s="16">
        <f t="shared" si="19"/>
        <v>28</v>
      </c>
      <c r="AZ23" s="16">
        <f t="shared" si="19"/>
        <v>27</v>
      </c>
      <c r="BA23" s="16">
        <f t="shared" si="19"/>
        <v>26</v>
      </c>
      <c r="BB23" s="16">
        <f t="shared" si="19"/>
        <v>25</v>
      </c>
      <c r="BC23" s="16">
        <f t="shared" si="19"/>
        <v>24</v>
      </c>
      <c r="BD23" s="16">
        <f t="shared" si="19"/>
        <v>23</v>
      </c>
      <c r="BE23" s="16">
        <f t="shared" si="19"/>
        <v>22</v>
      </c>
      <c r="BF23" s="16">
        <f t="shared" si="19"/>
        <v>21</v>
      </c>
      <c r="BG23" s="16">
        <f t="shared" si="19"/>
        <v>20</v>
      </c>
      <c r="BH23" s="16">
        <f t="shared" si="19"/>
        <v>19</v>
      </c>
      <c r="BI23" s="16">
        <f t="shared" si="19"/>
        <v>18</v>
      </c>
      <c r="BJ23" s="16">
        <f t="shared" si="19"/>
        <v>17</v>
      </c>
      <c r="BK23" s="16">
        <f t="shared" si="19"/>
        <v>16</v>
      </c>
      <c r="BL23" s="16">
        <f t="shared" si="19"/>
        <v>15</v>
      </c>
      <c r="BM23" s="16">
        <f t="shared" si="19"/>
        <v>14</v>
      </c>
      <c r="BN23" s="16">
        <f t="shared" si="19"/>
        <v>13</v>
      </c>
      <c r="BO23" s="16">
        <f t="shared" si="19"/>
        <v>12</v>
      </c>
      <c r="BP23" s="16">
        <f t="shared" si="19"/>
        <v>11</v>
      </c>
      <c r="BQ23" s="16">
        <f t="shared" si="19"/>
        <v>10</v>
      </c>
      <c r="BR23" s="16">
        <f t="shared" si="19"/>
        <v>9</v>
      </c>
      <c r="BS23" s="16">
        <f t="shared" si="19"/>
        <v>8</v>
      </c>
      <c r="BT23" s="16">
        <f t="shared" si="19"/>
        <v>7</v>
      </c>
      <c r="BU23" s="16">
        <f t="shared" si="19"/>
        <v>6</v>
      </c>
      <c r="BV23" s="16">
        <f t="shared" si="19"/>
        <v>5</v>
      </c>
      <c r="BW23" s="16">
        <f t="shared" si="19"/>
        <v>4</v>
      </c>
      <c r="BX23" s="16">
        <f t="shared" si="19"/>
        <v>3</v>
      </c>
      <c r="BY23" s="16">
        <f t="shared" si="19"/>
        <v>2</v>
      </c>
      <c r="BZ23" s="16">
        <f t="shared" si="19"/>
        <v>30</v>
      </c>
      <c r="CA23" s="16">
        <f t="shared" si="19"/>
        <v>29</v>
      </c>
      <c r="CB23" s="16">
        <f t="shared" si="18"/>
        <v>28</v>
      </c>
      <c r="CC23" s="16">
        <f t="shared" si="18"/>
        <v>27</v>
      </c>
      <c r="CD23" s="16">
        <f t="shared" si="18"/>
        <v>26</v>
      </c>
    </row>
    <row r="24" spans="1:82" s="16" customFormat="1" x14ac:dyDescent="0.25">
      <c r="A24" s="16">
        <f t="shared" si="8"/>
        <v>21</v>
      </c>
      <c r="B24" s="16">
        <f t="shared" si="13"/>
        <v>20</v>
      </c>
      <c r="C24" s="16">
        <f t="shared" si="13"/>
        <v>19</v>
      </c>
      <c r="D24" s="16">
        <f t="shared" si="16"/>
        <v>18</v>
      </c>
      <c r="E24" s="16">
        <f t="shared" si="16"/>
        <v>17</v>
      </c>
      <c r="F24" s="16">
        <f t="shared" si="16"/>
        <v>16</v>
      </c>
      <c r="G24" s="16">
        <f t="shared" si="16"/>
        <v>15</v>
      </c>
      <c r="H24" s="16">
        <f t="shared" si="16"/>
        <v>14</v>
      </c>
      <c r="I24" s="16">
        <f t="shared" si="16"/>
        <v>13</v>
      </c>
      <c r="J24" s="16">
        <f t="shared" si="16"/>
        <v>12</v>
      </c>
      <c r="K24" s="16">
        <f t="shared" si="16"/>
        <v>11</v>
      </c>
      <c r="L24" s="16">
        <f t="shared" si="16"/>
        <v>10</v>
      </c>
      <c r="M24" s="16">
        <f t="shared" si="16"/>
        <v>9</v>
      </c>
      <c r="N24" s="16">
        <f t="shared" si="16"/>
        <v>8</v>
      </c>
      <c r="O24" s="16">
        <f t="shared" si="16"/>
        <v>7</v>
      </c>
      <c r="P24" s="16">
        <f t="shared" si="16"/>
        <v>6</v>
      </c>
      <c r="Q24" s="16">
        <f t="shared" si="16"/>
        <v>5</v>
      </c>
      <c r="R24" s="16">
        <f t="shared" si="16"/>
        <v>4</v>
      </c>
      <c r="S24" s="16">
        <f t="shared" si="16"/>
        <v>3</v>
      </c>
      <c r="T24" s="16">
        <f t="shared" si="16"/>
        <v>2</v>
      </c>
      <c r="U24" s="16">
        <f t="shared" si="16"/>
        <v>30</v>
      </c>
      <c r="V24" s="16">
        <f t="shared" si="17"/>
        <v>29</v>
      </c>
      <c r="W24" s="16">
        <f t="shared" si="17"/>
        <v>28</v>
      </c>
      <c r="X24" s="16">
        <f t="shared" si="17"/>
        <v>27</v>
      </c>
      <c r="Y24" s="16">
        <f t="shared" si="17"/>
        <v>26</v>
      </c>
      <c r="Z24" s="16">
        <f t="shared" si="17"/>
        <v>25</v>
      </c>
      <c r="AA24" s="16">
        <f t="shared" si="17"/>
        <v>24</v>
      </c>
      <c r="AB24" s="16">
        <f t="shared" si="17"/>
        <v>23</v>
      </c>
      <c r="AC24" s="16">
        <f t="shared" si="17"/>
        <v>22</v>
      </c>
      <c r="AD24" s="16">
        <f t="shared" si="17"/>
        <v>21</v>
      </c>
      <c r="AE24" s="16">
        <f t="shared" si="17"/>
        <v>20</v>
      </c>
      <c r="AF24" s="16">
        <f t="shared" si="17"/>
        <v>19</v>
      </c>
      <c r="AG24" s="16">
        <f t="shared" si="17"/>
        <v>18</v>
      </c>
      <c r="AH24" s="16">
        <f t="shared" si="17"/>
        <v>17</v>
      </c>
      <c r="AI24" s="16">
        <f t="shared" si="19"/>
        <v>16</v>
      </c>
      <c r="AJ24" s="16">
        <f t="shared" si="19"/>
        <v>15</v>
      </c>
      <c r="AK24" s="16">
        <f t="shared" si="19"/>
        <v>14</v>
      </c>
      <c r="AL24" s="16">
        <f t="shared" si="19"/>
        <v>13</v>
      </c>
      <c r="AM24" s="16">
        <f t="shared" si="19"/>
        <v>12</v>
      </c>
      <c r="AN24" s="16">
        <f t="shared" si="19"/>
        <v>11</v>
      </c>
      <c r="AO24" s="16">
        <f t="shared" si="19"/>
        <v>10</v>
      </c>
      <c r="AP24" s="16">
        <f t="shared" si="19"/>
        <v>9</v>
      </c>
      <c r="AQ24" s="16">
        <f t="shared" si="19"/>
        <v>8</v>
      </c>
      <c r="AR24" s="16">
        <f t="shared" si="19"/>
        <v>7</v>
      </c>
      <c r="AS24" s="16">
        <f t="shared" si="19"/>
        <v>6</v>
      </c>
      <c r="AT24" s="16">
        <f t="shared" si="19"/>
        <v>5</v>
      </c>
      <c r="AU24" s="16">
        <f t="shared" si="19"/>
        <v>4</v>
      </c>
      <c r="AV24" s="16">
        <f t="shared" si="19"/>
        <v>3</v>
      </c>
      <c r="AW24" s="16">
        <f t="shared" si="19"/>
        <v>2</v>
      </c>
      <c r="AX24" s="16">
        <f t="shared" si="19"/>
        <v>30</v>
      </c>
      <c r="AY24" s="16">
        <f t="shared" si="19"/>
        <v>29</v>
      </c>
      <c r="AZ24" s="16">
        <f t="shared" si="19"/>
        <v>28</v>
      </c>
      <c r="BA24" s="16">
        <f t="shared" si="19"/>
        <v>27</v>
      </c>
      <c r="BB24" s="16">
        <f t="shared" si="19"/>
        <v>26</v>
      </c>
      <c r="BC24" s="16">
        <f t="shared" si="19"/>
        <v>25</v>
      </c>
      <c r="BD24" s="16">
        <f t="shared" si="19"/>
        <v>24</v>
      </c>
      <c r="BE24" s="16">
        <f t="shared" si="19"/>
        <v>23</v>
      </c>
      <c r="BF24" s="16">
        <f t="shared" si="19"/>
        <v>22</v>
      </c>
      <c r="BG24" s="16">
        <f t="shared" si="19"/>
        <v>21</v>
      </c>
      <c r="BH24" s="16">
        <f t="shared" si="19"/>
        <v>20</v>
      </c>
      <c r="BI24" s="16">
        <f t="shared" si="19"/>
        <v>19</v>
      </c>
      <c r="BJ24" s="16">
        <f t="shared" si="19"/>
        <v>18</v>
      </c>
      <c r="BK24" s="16">
        <f t="shared" si="19"/>
        <v>17</v>
      </c>
      <c r="BL24" s="16">
        <f t="shared" si="19"/>
        <v>16</v>
      </c>
      <c r="BM24" s="16">
        <f t="shared" si="19"/>
        <v>15</v>
      </c>
      <c r="BN24" s="16">
        <f t="shared" si="19"/>
        <v>14</v>
      </c>
      <c r="BO24" s="16">
        <f t="shared" si="19"/>
        <v>13</v>
      </c>
      <c r="BP24" s="16">
        <f t="shared" si="19"/>
        <v>12</v>
      </c>
      <c r="BQ24" s="16">
        <f t="shared" si="19"/>
        <v>11</v>
      </c>
      <c r="BR24" s="16">
        <f t="shared" si="19"/>
        <v>10</v>
      </c>
      <c r="BS24" s="16">
        <f t="shared" si="19"/>
        <v>9</v>
      </c>
      <c r="BT24" s="16">
        <f t="shared" si="19"/>
        <v>8</v>
      </c>
      <c r="BU24" s="16">
        <f t="shared" si="19"/>
        <v>7</v>
      </c>
      <c r="BV24" s="16">
        <f t="shared" si="19"/>
        <v>6</v>
      </c>
      <c r="BW24" s="16">
        <f t="shared" si="19"/>
        <v>5</v>
      </c>
      <c r="BX24" s="16">
        <f t="shared" si="19"/>
        <v>4</v>
      </c>
      <c r="BY24" s="16">
        <f t="shared" si="19"/>
        <v>3</v>
      </c>
      <c r="BZ24" s="16">
        <f t="shared" si="19"/>
        <v>2</v>
      </c>
      <c r="CA24" s="16">
        <f t="shared" si="19"/>
        <v>30</v>
      </c>
      <c r="CB24" s="16">
        <f t="shared" si="18"/>
        <v>29</v>
      </c>
      <c r="CC24" s="16">
        <f t="shared" si="18"/>
        <v>28</v>
      </c>
      <c r="CD24" s="16">
        <f t="shared" si="18"/>
        <v>27</v>
      </c>
    </row>
    <row r="25" spans="1:82" s="16" customFormat="1" x14ac:dyDescent="0.25">
      <c r="A25" s="16">
        <f t="shared" si="8"/>
        <v>22</v>
      </c>
      <c r="B25" s="16">
        <f t="shared" si="13"/>
        <v>21</v>
      </c>
      <c r="C25" s="16">
        <f t="shared" si="13"/>
        <v>20</v>
      </c>
      <c r="D25" s="16">
        <f t="shared" si="16"/>
        <v>19</v>
      </c>
      <c r="E25" s="16">
        <f t="shared" si="16"/>
        <v>18</v>
      </c>
      <c r="F25" s="16">
        <f t="shared" si="16"/>
        <v>17</v>
      </c>
      <c r="G25" s="16">
        <f t="shared" si="16"/>
        <v>16</v>
      </c>
      <c r="H25" s="16">
        <f t="shared" si="16"/>
        <v>15</v>
      </c>
      <c r="I25" s="16">
        <f t="shared" si="16"/>
        <v>14</v>
      </c>
      <c r="J25" s="16">
        <f t="shared" si="16"/>
        <v>13</v>
      </c>
      <c r="K25" s="16">
        <f t="shared" si="16"/>
        <v>12</v>
      </c>
      <c r="L25" s="16">
        <f t="shared" si="16"/>
        <v>11</v>
      </c>
      <c r="M25" s="16">
        <f t="shared" si="16"/>
        <v>10</v>
      </c>
      <c r="N25" s="16">
        <f t="shared" si="16"/>
        <v>9</v>
      </c>
      <c r="O25" s="16">
        <f t="shared" si="16"/>
        <v>8</v>
      </c>
      <c r="P25" s="16">
        <f t="shared" si="16"/>
        <v>7</v>
      </c>
      <c r="Q25" s="16">
        <f t="shared" si="16"/>
        <v>6</v>
      </c>
      <c r="R25" s="16">
        <f t="shared" si="16"/>
        <v>5</v>
      </c>
      <c r="S25" s="16">
        <f t="shared" si="16"/>
        <v>4</v>
      </c>
      <c r="T25" s="16">
        <f t="shared" si="16"/>
        <v>3</v>
      </c>
      <c r="U25" s="16">
        <f t="shared" si="16"/>
        <v>2</v>
      </c>
      <c r="V25" s="16">
        <f t="shared" si="17"/>
        <v>30</v>
      </c>
      <c r="W25" s="16">
        <f t="shared" si="17"/>
        <v>29</v>
      </c>
      <c r="X25" s="16">
        <f t="shared" si="17"/>
        <v>28</v>
      </c>
      <c r="Y25" s="16">
        <f t="shared" si="17"/>
        <v>27</v>
      </c>
      <c r="Z25" s="16">
        <f t="shared" si="17"/>
        <v>26</v>
      </c>
      <c r="AA25" s="16">
        <f t="shared" si="17"/>
        <v>25</v>
      </c>
      <c r="AB25" s="16">
        <f t="shared" si="17"/>
        <v>24</v>
      </c>
      <c r="AC25" s="16">
        <f t="shared" si="17"/>
        <v>23</v>
      </c>
      <c r="AD25" s="16">
        <f t="shared" si="17"/>
        <v>22</v>
      </c>
      <c r="AE25" s="16">
        <f t="shared" si="17"/>
        <v>21</v>
      </c>
      <c r="AF25" s="16">
        <f t="shared" si="17"/>
        <v>20</v>
      </c>
      <c r="AG25" s="16">
        <f t="shared" si="17"/>
        <v>19</v>
      </c>
      <c r="AH25" s="16">
        <f t="shared" si="17"/>
        <v>18</v>
      </c>
      <c r="AI25" s="16">
        <f t="shared" si="19"/>
        <v>17</v>
      </c>
      <c r="AJ25" s="16">
        <f t="shared" si="19"/>
        <v>16</v>
      </c>
      <c r="AK25" s="16">
        <f t="shared" si="19"/>
        <v>15</v>
      </c>
      <c r="AL25" s="16">
        <f t="shared" si="19"/>
        <v>14</v>
      </c>
      <c r="AM25" s="16">
        <f t="shared" si="19"/>
        <v>13</v>
      </c>
      <c r="AN25" s="16">
        <f t="shared" si="19"/>
        <v>12</v>
      </c>
      <c r="AO25" s="16">
        <f t="shared" si="19"/>
        <v>11</v>
      </c>
      <c r="AP25" s="16">
        <f t="shared" si="19"/>
        <v>10</v>
      </c>
      <c r="AQ25" s="16">
        <f t="shared" si="19"/>
        <v>9</v>
      </c>
      <c r="AR25" s="16">
        <f t="shared" si="19"/>
        <v>8</v>
      </c>
      <c r="AS25" s="16">
        <f t="shared" si="19"/>
        <v>7</v>
      </c>
      <c r="AT25" s="16">
        <f t="shared" si="19"/>
        <v>6</v>
      </c>
      <c r="AU25" s="16">
        <f t="shared" si="19"/>
        <v>5</v>
      </c>
      <c r="AV25" s="16">
        <f t="shared" si="19"/>
        <v>4</v>
      </c>
      <c r="AW25" s="16">
        <f t="shared" si="19"/>
        <v>3</v>
      </c>
      <c r="AX25" s="16">
        <f t="shared" si="19"/>
        <v>2</v>
      </c>
      <c r="AY25" s="16">
        <f t="shared" si="19"/>
        <v>30</v>
      </c>
      <c r="AZ25" s="16">
        <f t="shared" si="19"/>
        <v>29</v>
      </c>
      <c r="BA25" s="16">
        <f t="shared" si="19"/>
        <v>28</v>
      </c>
      <c r="BB25" s="16">
        <f t="shared" si="19"/>
        <v>27</v>
      </c>
      <c r="BC25" s="16">
        <f t="shared" si="19"/>
        <v>26</v>
      </c>
      <c r="BD25" s="16">
        <f t="shared" si="19"/>
        <v>25</v>
      </c>
      <c r="BE25" s="16">
        <f t="shared" si="19"/>
        <v>24</v>
      </c>
      <c r="BF25" s="16">
        <f t="shared" si="19"/>
        <v>23</v>
      </c>
      <c r="BG25" s="16">
        <f t="shared" si="19"/>
        <v>22</v>
      </c>
      <c r="BH25" s="16">
        <f t="shared" si="19"/>
        <v>21</v>
      </c>
      <c r="BI25" s="16">
        <f t="shared" si="19"/>
        <v>20</v>
      </c>
      <c r="BJ25" s="16">
        <f t="shared" si="19"/>
        <v>19</v>
      </c>
      <c r="BK25" s="16">
        <f t="shared" si="19"/>
        <v>18</v>
      </c>
      <c r="BL25" s="16">
        <f t="shared" si="19"/>
        <v>17</v>
      </c>
      <c r="BM25" s="16">
        <f t="shared" si="19"/>
        <v>16</v>
      </c>
      <c r="BN25" s="16">
        <f t="shared" si="19"/>
        <v>15</v>
      </c>
      <c r="BO25" s="16">
        <f t="shared" si="19"/>
        <v>14</v>
      </c>
      <c r="BP25" s="16">
        <f t="shared" si="19"/>
        <v>13</v>
      </c>
      <c r="BQ25" s="16">
        <f t="shared" si="19"/>
        <v>12</v>
      </c>
      <c r="BR25" s="16">
        <f t="shared" si="19"/>
        <v>11</v>
      </c>
      <c r="BS25" s="16">
        <f t="shared" si="19"/>
        <v>10</v>
      </c>
      <c r="BT25" s="16">
        <f t="shared" si="19"/>
        <v>9</v>
      </c>
      <c r="BU25" s="16">
        <f t="shared" si="19"/>
        <v>8</v>
      </c>
      <c r="BV25" s="16">
        <f t="shared" si="19"/>
        <v>7</v>
      </c>
      <c r="BW25" s="16">
        <f t="shared" si="19"/>
        <v>6</v>
      </c>
      <c r="BX25" s="16">
        <f t="shared" si="19"/>
        <v>5</v>
      </c>
      <c r="BY25" s="16">
        <f t="shared" si="19"/>
        <v>4</v>
      </c>
      <c r="BZ25" s="16">
        <f t="shared" si="19"/>
        <v>3</v>
      </c>
      <c r="CA25" s="16">
        <f t="shared" si="19"/>
        <v>2</v>
      </c>
      <c r="CB25" s="16">
        <f t="shared" si="18"/>
        <v>30</v>
      </c>
      <c r="CC25" s="16">
        <f t="shared" si="18"/>
        <v>29</v>
      </c>
      <c r="CD25" s="16">
        <f t="shared" si="18"/>
        <v>28</v>
      </c>
    </row>
    <row r="26" spans="1:82" s="16" customFormat="1" x14ac:dyDescent="0.25">
      <c r="A26" s="16">
        <f t="shared" si="8"/>
        <v>23</v>
      </c>
      <c r="B26" s="16">
        <f t="shared" si="13"/>
        <v>22</v>
      </c>
      <c r="C26" s="16">
        <f t="shared" si="13"/>
        <v>21</v>
      </c>
      <c r="D26" s="16">
        <f t="shared" si="16"/>
        <v>20</v>
      </c>
      <c r="E26" s="16">
        <f t="shared" si="16"/>
        <v>19</v>
      </c>
      <c r="F26" s="16">
        <f t="shared" si="16"/>
        <v>18</v>
      </c>
      <c r="G26" s="16">
        <f t="shared" si="16"/>
        <v>17</v>
      </c>
      <c r="H26" s="16">
        <f t="shared" si="16"/>
        <v>16</v>
      </c>
      <c r="I26" s="16">
        <f t="shared" si="16"/>
        <v>15</v>
      </c>
      <c r="J26" s="16">
        <f t="shared" si="16"/>
        <v>14</v>
      </c>
      <c r="K26" s="16">
        <f t="shared" si="16"/>
        <v>13</v>
      </c>
      <c r="L26" s="16">
        <f t="shared" si="16"/>
        <v>12</v>
      </c>
      <c r="M26" s="16">
        <f t="shared" si="16"/>
        <v>11</v>
      </c>
      <c r="N26" s="16">
        <f t="shared" si="16"/>
        <v>10</v>
      </c>
      <c r="O26" s="16">
        <f t="shared" si="16"/>
        <v>9</v>
      </c>
      <c r="P26" s="16">
        <f t="shared" si="16"/>
        <v>8</v>
      </c>
      <c r="Q26" s="16">
        <f t="shared" si="16"/>
        <v>7</v>
      </c>
      <c r="R26" s="16">
        <f t="shared" si="16"/>
        <v>6</v>
      </c>
      <c r="S26" s="16">
        <f t="shared" si="16"/>
        <v>5</v>
      </c>
      <c r="T26" s="16">
        <f t="shared" si="16"/>
        <v>4</v>
      </c>
      <c r="U26" s="16">
        <f t="shared" si="16"/>
        <v>3</v>
      </c>
      <c r="V26" s="16">
        <f t="shared" si="17"/>
        <v>2</v>
      </c>
      <c r="W26" s="16">
        <f t="shared" si="17"/>
        <v>30</v>
      </c>
      <c r="X26" s="16">
        <f t="shared" si="17"/>
        <v>29</v>
      </c>
      <c r="Y26" s="16">
        <f t="shared" si="17"/>
        <v>28</v>
      </c>
      <c r="Z26" s="16">
        <f t="shared" si="17"/>
        <v>27</v>
      </c>
      <c r="AA26" s="16">
        <f t="shared" si="17"/>
        <v>26</v>
      </c>
      <c r="AB26" s="16">
        <f t="shared" si="17"/>
        <v>25</v>
      </c>
      <c r="AC26" s="16">
        <f t="shared" si="17"/>
        <v>24</v>
      </c>
      <c r="AD26" s="16">
        <f t="shared" si="17"/>
        <v>23</v>
      </c>
      <c r="AE26" s="16">
        <f t="shared" si="17"/>
        <v>22</v>
      </c>
      <c r="AF26" s="16">
        <f t="shared" si="17"/>
        <v>21</v>
      </c>
      <c r="AG26" s="16">
        <f t="shared" si="17"/>
        <v>20</v>
      </c>
      <c r="AH26" s="16">
        <f t="shared" si="17"/>
        <v>19</v>
      </c>
      <c r="AI26" s="16">
        <f t="shared" si="19"/>
        <v>18</v>
      </c>
      <c r="AJ26" s="16">
        <f t="shared" si="19"/>
        <v>17</v>
      </c>
      <c r="AK26" s="16">
        <f t="shared" si="19"/>
        <v>16</v>
      </c>
      <c r="AL26" s="16">
        <f t="shared" si="19"/>
        <v>15</v>
      </c>
      <c r="AM26" s="16">
        <f t="shared" si="19"/>
        <v>14</v>
      </c>
      <c r="AN26" s="16">
        <f t="shared" si="19"/>
        <v>13</v>
      </c>
      <c r="AO26" s="16">
        <f t="shared" si="19"/>
        <v>12</v>
      </c>
      <c r="AP26" s="16">
        <f t="shared" si="19"/>
        <v>11</v>
      </c>
      <c r="AQ26" s="16">
        <f t="shared" si="19"/>
        <v>10</v>
      </c>
      <c r="AR26" s="16">
        <f t="shared" si="19"/>
        <v>9</v>
      </c>
      <c r="AS26" s="16">
        <f t="shared" si="19"/>
        <v>8</v>
      </c>
      <c r="AT26" s="16">
        <f t="shared" si="19"/>
        <v>7</v>
      </c>
      <c r="AU26" s="16">
        <f t="shared" si="19"/>
        <v>6</v>
      </c>
      <c r="AV26" s="16">
        <f t="shared" si="19"/>
        <v>5</v>
      </c>
      <c r="AW26" s="16">
        <f t="shared" si="19"/>
        <v>4</v>
      </c>
      <c r="AX26" s="16">
        <f t="shared" si="19"/>
        <v>3</v>
      </c>
      <c r="AY26" s="16">
        <f t="shared" si="19"/>
        <v>2</v>
      </c>
      <c r="AZ26" s="16">
        <f t="shared" si="19"/>
        <v>30</v>
      </c>
      <c r="BA26" s="16">
        <f t="shared" si="19"/>
        <v>29</v>
      </c>
      <c r="BB26" s="16">
        <f t="shared" si="19"/>
        <v>28</v>
      </c>
      <c r="BC26" s="16">
        <f t="shared" si="19"/>
        <v>27</v>
      </c>
      <c r="BD26" s="16">
        <f t="shared" si="19"/>
        <v>26</v>
      </c>
      <c r="BE26" s="16">
        <f t="shared" si="19"/>
        <v>25</v>
      </c>
      <c r="BF26" s="16">
        <f t="shared" si="19"/>
        <v>24</v>
      </c>
      <c r="BG26" s="16">
        <f t="shared" si="19"/>
        <v>23</v>
      </c>
      <c r="BH26" s="16">
        <f t="shared" si="19"/>
        <v>22</v>
      </c>
      <c r="BI26" s="16">
        <f t="shared" si="19"/>
        <v>21</v>
      </c>
      <c r="BJ26" s="16">
        <f t="shared" si="19"/>
        <v>20</v>
      </c>
      <c r="BK26" s="16">
        <f t="shared" si="19"/>
        <v>19</v>
      </c>
      <c r="BL26" s="16">
        <f t="shared" si="19"/>
        <v>18</v>
      </c>
      <c r="BM26" s="16">
        <f t="shared" si="19"/>
        <v>17</v>
      </c>
      <c r="BN26" s="16">
        <f t="shared" si="19"/>
        <v>16</v>
      </c>
      <c r="BO26" s="16">
        <f t="shared" si="19"/>
        <v>15</v>
      </c>
      <c r="BP26" s="16">
        <f t="shared" si="19"/>
        <v>14</v>
      </c>
      <c r="BQ26" s="16">
        <f t="shared" si="19"/>
        <v>13</v>
      </c>
      <c r="BR26" s="16">
        <f t="shared" si="19"/>
        <v>12</v>
      </c>
      <c r="BS26" s="16">
        <f t="shared" si="19"/>
        <v>11</v>
      </c>
      <c r="BT26" s="16">
        <f t="shared" si="19"/>
        <v>10</v>
      </c>
      <c r="BU26" s="16">
        <f t="shared" si="19"/>
        <v>9</v>
      </c>
      <c r="BV26" s="16">
        <f t="shared" si="19"/>
        <v>8</v>
      </c>
      <c r="BW26" s="16">
        <f t="shared" si="19"/>
        <v>7</v>
      </c>
      <c r="BX26" s="16">
        <f t="shared" si="19"/>
        <v>6</v>
      </c>
      <c r="BY26" s="16">
        <f t="shared" si="19"/>
        <v>5</v>
      </c>
      <c r="BZ26" s="16">
        <f t="shared" si="19"/>
        <v>4</v>
      </c>
      <c r="CA26" s="16">
        <f t="shared" si="19"/>
        <v>3</v>
      </c>
      <c r="CB26" s="16">
        <f t="shared" si="18"/>
        <v>2</v>
      </c>
      <c r="CC26" s="16">
        <f t="shared" si="18"/>
        <v>30</v>
      </c>
      <c r="CD26" s="16">
        <f t="shared" si="18"/>
        <v>29</v>
      </c>
    </row>
    <row r="27" spans="1:82" s="16" customFormat="1" x14ac:dyDescent="0.25">
      <c r="A27" s="16">
        <f t="shared" si="8"/>
        <v>24</v>
      </c>
      <c r="B27" s="16">
        <f t="shared" si="13"/>
        <v>23</v>
      </c>
      <c r="C27" s="16">
        <f t="shared" si="13"/>
        <v>22</v>
      </c>
      <c r="D27" s="16">
        <f t="shared" si="16"/>
        <v>21</v>
      </c>
      <c r="E27" s="16">
        <f t="shared" si="16"/>
        <v>20</v>
      </c>
      <c r="F27" s="16">
        <f t="shared" si="16"/>
        <v>19</v>
      </c>
      <c r="G27" s="16">
        <f t="shared" si="16"/>
        <v>18</v>
      </c>
      <c r="H27" s="16">
        <f t="shared" si="16"/>
        <v>17</v>
      </c>
      <c r="I27" s="16">
        <f t="shared" si="16"/>
        <v>16</v>
      </c>
      <c r="J27" s="16">
        <f t="shared" si="16"/>
        <v>15</v>
      </c>
      <c r="K27" s="16">
        <f t="shared" si="16"/>
        <v>14</v>
      </c>
      <c r="L27" s="16">
        <f t="shared" si="16"/>
        <v>13</v>
      </c>
      <c r="M27" s="16">
        <f t="shared" si="16"/>
        <v>12</v>
      </c>
      <c r="N27" s="16">
        <f t="shared" si="16"/>
        <v>11</v>
      </c>
      <c r="O27" s="16">
        <f t="shared" si="16"/>
        <v>10</v>
      </c>
      <c r="P27" s="16">
        <f t="shared" si="16"/>
        <v>9</v>
      </c>
      <c r="Q27" s="16">
        <f t="shared" si="16"/>
        <v>8</v>
      </c>
      <c r="R27" s="16">
        <f t="shared" si="16"/>
        <v>7</v>
      </c>
      <c r="S27" s="16">
        <f t="shared" si="16"/>
        <v>6</v>
      </c>
      <c r="T27" s="16">
        <f t="shared" si="16"/>
        <v>5</v>
      </c>
      <c r="U27" s="16">
        <f t="shared" si="16"/>
        <v>4</v>
      </c>
      <c r="V27" s="16">
        <f t="shared" si="17"/>
        <v>3</v>
      </c>
      <c r="W27" s="16">
        <f t="shared" si="17"/>
        <v>2</v>
      </c>
      <c r="X27" s="16">
        <f t="shared" si="17"/>
        <v>30</v>
      </c>
      <c r="Y27" s="16">
        <f t="shared" si="17"/>
        <v>29</v>
      </c>
      <c r="Z27" s="16">
        <f t="shared" si="17"/>
        <v>28</v>
      </c>
      <c r="AA27" s="16">
        <f t="shared" si="17"/>
        <v>27</v>
      </c>
      <c r="AB27" s="16">
        <f t="shared" si="17"/>
        <v>26</v>
      </c>
      <c r="AC27" s="16">
        <f t="shared" si="17"/>
        <v>25</v>
      </c>
      <c r="AD27" s="16">
        <f t="shared" si="17"/>
        <v>24</v>
      </c>
      <c r="AE27" s="16">
        <f t="shared" si="17"/>
        <v>23</v>
      </c>
      <c r="AF27" s="16">
        <f t="shared" si="17"/>
        <v>22</v>
      </c>
      <c r="AG27" s="16">
        <f t="shared" si="17"/>
        <v>21</v>
      </c>
      <c r="AH27" s="16">
        <f t="shared" si="17"/>
        <v>20</v>
      </c>
      <c r="AI27" s="16">
        <f t="shared" si="19"/>
        <v>19</v>
      </c>
      <c r="AJ27" s="16">
        <f t="shared" si="19"/>
        <v>18</v>
      </c>
      <c r="AK27" s="16">
        <f t="shared" si="19"/>
        <v>17</v>
      </c>
      <c r="AL27" s="16">
        <f t="shared" si="19"/>
        <v>16</v>
      </c>
      <c r="AM27" s="16">
        <f t="shared" si="19"/>
        <v>15</v>
      </c>
      <c r="AN27" s="16">
        <f t="shared" si="19"/>
        <v>14</v>
      </c>
      <c r="AO27" s="16">
        <f t="shared" si="19"/>
        <v>13</v>
      </c>
      <c r="AP27" s="16">
        <f t="shared" si="19"/>
        <v>12</v>
      </c>
      <c r="AQ27" s="16">
        <f t="shared" si="19"/>
        <v>11</v>
      </c>
      <c r="AR27" s="16">
        <f t="shared" si="19"/>
        <v>10</v>
      </c>
      <c r="AS27" s="16">
        <f t="shared" si="19"/>
        <v>9</v>
      </c>
      <c r="AT27" s="16">
        <f t="shared" si="19"/>
        <v>8</v>
      </c>
      <c r="AU27" s="16">
        <f t="shared" si="19"/>
        <v>7</v>
      </c>
      <c r="AV27" s="16">
        <f t="shared" si="19"/>
        <v>6</v>
      </c>
      <c r="AW27" s="16">
        <f t="shared" si="19"/>
        <v>5</v>
      </c>
      <c r="AX27" s="16">
        <f t="shared" si="19"/>
        <v>4</v>
      </c>
      <c r="AY27" s="16">
        <f t="shared" si="19"/>
        <v>3</v>
      </c>
      <c r="AZ27" s="16">
        <f t="shared" si="19"/>
        <v>2</v>
      </c>
      <c r="BA27" s="16">
        <f t="shared" si="19"/>
        <v>30</v>
      </c>
      <c r="BB27" s="16">
        <f t="shared" si="19"/>
        <v>29</v>
      </c>
      <c r="BC27" s="16">
        <f t="shared" si="19"/>
        <v>28</v>
      </c>
      <c r="BD27" s="16">
        <f t="shared" si="19"/>
        <v>27</v>
      </c>
      <c r="BE27" s="16">
        <f t="shared" si="19"/>
        <v>26</v>
      </c>
      <c r="BF27" s="16">
        <f t="shared" si="19"/>
        <v>25</v>
      </c>
      <c r="BG27" s="16">
        <f t="shared" si="19"/>
        <v>24</v>
      </c>
      <c r="BH27" s="16">
        <f t="shared" si="19"/>
        <v>23</v>
      </c>
      <c r="BI27" s="16">
        <f t="shared" si="19"/>
        <v>22</v>
      </c>
      <c r="BJ27" s="16">
        <f t="shared" si="19"/>
        <v>21</v>
      </c>
      <c r="BK27" s="16">
        <f t="shared" si="19"/>
        <v>20</v>
      </c>
      <c r="BL27" s="16">
        <f t="shared" si="19"/>
        <v>19</v>
      </c>
      <c r="BM27" s="16">
        <f t="shared" si="19"/>
        <v>18</v>
      </c>
      <c r="BN27" s="16">
        <f t="shared" si="19"/>
        <v>17</v>
      </c>
      <c r="BO27" s="16">
        <f t="shared" si="19"/>
        <v>16</v>
      </c>
      <c r="BP27" s="16">
        <f t="shared" si="19"/>
        <v>15</v>
      </c>
      <c r="BQ27" s="16">
        <f t="shared" si="19"/>
        <v>14</v>
      </c>
      <c r="BR27" s="16">
        <f t="shared" si="19"/>
        <v>13</v>
      </c>
      <c r="BS27" s="16">
        <f t="shared" si="19"/>
        <v>12</v>
      </c>
      <c r="BT27" s="16">
        <f t="shared" si="19"/>
        <v>11</v>
      </c>
      <c r="BU27" s="16">
        <f t="shared" si="19"/>
        <v>10</v>
      </c>
      <c r="BV27" s="16">
        <f t="shared" si="19"/>
        <v>9</v>
      </c>
      <c r="BW27" s="16">
        <f t="shared" si="19"/>
        <v>8</v>
      </c>
      <c r="BX27" s="16">
        <f t="shared" si="19"/>
        <v>7</v>
      </c>
      <c r="BY27" s="16">
        <f t="shared" si="19"/>
        <v>6</v>
      </c>
      <c r="BZ27" s="16">
        <f t="shared" si="19"/>
        <v>5</v>
      </c>
      <c r="CA27" s="16">
        <f t="shared" si="19"/>
        <v>4</v>
      </c>
      <c r="CB27" s="16">
        <f t="shared" si="18"/>
        <v>3</v>
      </c>
      <c r="CC27" s="16">
        <f t="shared" si="18"/>
        <v>2</v>
      </c>
      <c r="CD27" s="16">
        <f t="shared" si="18"/>
        <v>30</v>
      </c>
    </row>
    <row r="28" spans="1:82" s="16" customFormat="1" x14ac:dyDescent="0.25">
      <c r="A28" s="16">
        <f t="shared" si="8"/>
        <v>25</v>
      </c>
      <c r="B28" s="16">
        <f t="shared" si="13"/>
        <v>24</v>
      </c>
      <c r="C28" s="16">
        <f t="shared" si="13"/>
        <v>23</v>
      </c>
      <c r="D28" s="16">
        <f t="shared" si="16"/>
        <v>22</v>
      </c>
      <c r="E28" s="16">
        <f t="shared" si="16"/>
        <v>21</v>
      </c>
      <c r="F28" s="16">
        <f t="shared" si="16"/>
        <v>20</v>
      </c>
      <c r="G28" s="16">
        <f t="shared" si="16"/>
        <v>19</v>
      </c>
      <c r="H28" s="16">
        <f t="shared" si="16"/>
        <v>18</v>
      </c>
      <c r="I28" s="16">
        <f t="shared" si="16"/>
        <v>17</v>
      </c>
      <c r="J28" s="16">
        <f t="shared" si="16"/>
        <v>16</v>
      </c>
      <c r="K28" s="16">
        <f t="shared" si="16"/>
        <v>15</v>
      </c>
      <c r="L28" s="16">
        <f t="shared" si="16"/>
        <v>14</v>
      </c>
      <c r="M28" s="16">
        <f t="shared" si="16"/>
        <v>13</v>
      </c>
      <c r="N28" s="16">
        <f t="shared" si="16"/>
        <v>12</v>
      </c>
      <c r="O28" s="16">
        <f t="shared" si="16"/>
        <v>11</v>
      </c>
      <c r="P28" s="16">
        <f t="shared" si="16"/>
        <v>10</v>
      </c>
      <c r="Q28" s="16">
        <f t="shared" si="16"/>
        <v>9</v>
      </c>
      <c r="R28" s="16">
        <f t="shared" si="16"/>
        <v>8</v>
      </c>
      <c r="S28" s="16">
        <f t="shared" si="16"/>
        <v>7</v>
      </c>
      <c r="T28" s="16">
        <f t="shared" si="16"/>
        <v>6</v>
      </c>
      <c r="U28" s="16">
        <f t="shared" si="16"/>
        <v>5</v>
      </c>
      <c r="V28" s="16">
        <f t="shared" si="17"/>
        <v>4</v>
      </c>
      <c r="W28" s="16">
        <f t="shared" si="17"/>
        <v>3</v>
      </c>
      <c r="X28" s="16">
        <f t="shared" si="17"/>
        <v>2</v>
      </c>
      <c r="Y28" s="16">
        <f t="shared" si="17"/>
        <v>30</v>
      </c>
      <c r="Z28" s="16">
        <f t="shared" si="17"/>
        <v>29</v>
      </c>
      <c r="AA28" s="16">
        <f t="shared" si="17"/>
        <v>28</v>
      </c>
      <c r="AB28" s="16">
        <f t="shared" si="17"/>
        <v>27</v>
      </c>
      <c r="AC28" s="16">
        <f t="shared" si="17"/>
        <v>26</v>
      </c>
      <c r="AD28" s="16">
        <f t="shared" si="17"/>
        <v>25</v>
      </c>
      <c r="AE28" s="16">
        <f t="shared" si="17"/>
        <v>24</v>
      </c>
      <c r="AF28" s="16">
        <f t="shared" si="17"/>
        <v>23</v>
      </c>
      <c r="AG28" s="16">
        <f t="shared" si="17"/>
        <v>22</v>
      </c>
      <c r="AH28" s="16">
        <f t="shared" si="17"/>
        <v>21</v>
      </c>
      <c r="AI28" s="16">
        <f t="shared" si="19"/>
        <v>20</v>
      </c>
      <c r="AJ28" s="16">
        <f t="shared" si="19"/>
        <v>19</v>
      </c>
      <c r="AK28" s="16">
        <f t="shared" si="19"/>
        <v>18</v>
      </c>
      <c r="AL28" s="16">
        <f t="shared" si="19"/>
        <v>17</v>
      </c>
      <c r="AM28" s="16">
        <f t="shared" si="19"/>
        <v>16</v>
      </c>
      <c r="AN28" s="16">
        <f t="shared" si="19"/>
        <v>15</v>
      </c>
      <c r="AO28" s="16">
        <f t="shared" si="19"/>
        <v>14</v>
      </c>
      <c r="AP28" s="16">
        <f t="shared" si="19"/>
        <v>13</v>
      </c>
      <c r="AQ28" s="16">
        <f t="shared" si="19"/>
        <v>12</v>
      </c>
      <c r="AR28" s="16">
        <f t="shared" si="19"/>
        <v>11</v>
      </c>
      <c r="AS28" s="16">
        <f t="shared" si="19"/>
        <v>10</v>
      </c>
      <c r="AT28" s="16">
        <f t="shared" si="19"/>
        <v>9</v>
      </c>
      <c r="AU28" s="16">
        <f t="shared" si="19"/>
        <v>8</v>
      </c>
      <c r="AV28" s="16">
        <f t="shared" si="19"/>
        <v>7</v>
      </c>
      <c r="AW28" s="16">
        <f t="shared" si="19"/>
        <v>6</v>
      </c>
      <c r="AX28" s="16">
        <f t="shared" si="19"/>
        <v>5</v>
      </c>
      <c r="AY28" s="16">
        <f t="shared" si="19"/>
        <v>4</v>
      </c>
      <c r="AZ28" s="16">
        <f t="shared" si="19"/>
        <v>3</v>
      </c>
      <c r="BA28" s="16">
        <f t="shared" si="19"/>
        <v>2</v>
      </c>
      <c r="BB28" s="16">
        <f t="shared" si="19"/>
        <v>30</v>
      </c>
      <c r="BC28" s="16">
        <f t="shared" si="19"/>
        <v>29</v>
      </c>
      <c r="BD28" s="16">
        <f t="shared" si="19"/>
        <v>28</v>
      </c>
      <c r="BE28" s="16">
        <f t="shared" si="19"/>
        <v>27</v>
      </c>
      <c r="BF28" s="16">
        <f t="shared" si="19"/>
        <v>26</v>
      </c>
      <c r="BG28" s="16">
        <f t="shared" si="19"/>
        <v>25</v>
      </c>
      <c r="BH28" s="16">
        <f t="shared" si="19"/>
        <v>24</v>
      </c>
      <c r="BI28" s="16">
        <f t="shared" si="19"/>
        <v>23</v>
      </c>
      <c r="BJ28" s="16">
        <f t="shared" si="19"/>
        <v>22</v>
      </c>
      <c r="BK28" s="16">
        <f t="shared" si="19"/>
        <v>21</v>
      </c>
      <c r="BL28" s="16">
        <f t="shared" si="19"/>
        <v>20</v>
      </c>
      <c r="BM28" s="16">
        <f t="shared" si="19"/>
        <v>19</v>
      </c>
      <c r="BN28" s="16">
        <f t="shared" si="19"/>
        <v>18</v>
      </c>
      <c r="BO28" s="16">
        <f t="shared" si="19"/>
        <v>17</v>
      </c>
      <c r="BP28" s="16">
        <f t="shared" si="19"/>
        <v>16</v>
      </c>
      <c r="BQ28" s="16">
        <f t="shared" si="19"/>
        <v>15</v>
      </c>
      <c r="BR28" s="16">
        <f t="shared" si="19"/>
        <v>14</v>
      </c>
      <c r="BS28" s="16">
        <f t="shared" ref="AI28:CB33" si="20">BR27</f>
        <v>13</v>
      </c>
      <c r="BT28" s="16">
        <f t="shared" si="20"/>
        <v>12</v>
      </c>
      <c r="BU28" s="16">
        <f t="shared" si="20"/>
        <v>11</v>
      </c>
      <c r="BV28" s="16">
        <f t="shared" si="20"/>
        <v>10</v>
      </c>
      <c r="BW28" s="16">
        <f t="shared" si="20"/>
        <v>9</v>
      </c>
      <c r="BX28" s="16">
        <f t="shared" si="20"/>
        <v>8</v>
      </c>
      <c r="BY28" s="16">
        <f t="shared" si="20"/>
        <v>7</v>
      </c>
      <c r="BZ28" s="16">
        <f t="shared" si="20"/>
        <v>6</v>
      </c>
      <c r="CA28" s="16">
        <f t="shared" si="20"/>
        <v>5</v>
      </c>
      <c r="CB28" s="16">
        <f t="shared" si="20"/>
        <v>4</v>
      </c>
      <c r="CC28" s="16">
        <f t="shared" si="18"/>
        <v>3</v>
      </c>
      <c r="CD28" s="16">
        <f t="shared" si="18"/>
        <v>2</v>
      </c>
    </row>
    <row r="29" spans="1:82" s="16" customFormat="1" x14ac:dyDescent="0.25">
      <c r="A29" s="16">
        <f t="shared" si="8"/>
        <v>26</v>
      </c>
      <c r="B29" s="16">
        <f t="shared" si="13"/>
        <v>25</v>
      </c>
      <c r="C29" s="16">
        <f t="shared" si="13"/>
        <v>24</v>
      </c>
      <c r="D29" s="16">
        <f t="shared" si="16"/>
        <v>23</v>
      </c>
      <c r="E29" s="16">
        <f t="shared" si="16"/>
        <v>22</v>
      </c>
      <c r="F29" s="16">
        <f t="shared" si="16"/>
        <v>21</v>
      </c>
      <c r="G29" s="16">
        <f t="shared" si="16"/>
        <v>20</v>
      </c>
      <c r="H29" s="16">
        <f t="shared" si="16"/>
        <v>19</v>
      </c>
      <c r="I29" s="16">
        <f t="shared" si="16"/>
        <v>18</v>
      </c>
      <c r="J29" s="16">
        <f t="shared" si="16"/>
        <v>17</v>
      </c>
      <c r="K29" s="16">
        <f t="shared" si="16"/>
        <v>16</v>
      </c>
      <c r="L29" s="16">
        <f t="shared" si="16"/>
        <v>15</v>
      </c>
      <c r="M29" s="16">
        <f t="shared" si="16"/>
        <v>14</v>
      </c>
      <c r="N29" s="16">
        <f t="shared" si="16"/>
        <v>13</v>
      </c>
      <c r="O29" s="16">
        <f t="shared" si="16"/>
        <v>12</v>
      </c>
      <c r="P29" s="16">
        <f t="shared" si="16"/>
        <v>11</v>
      </c>
      <c r="Q29" s="16">
        <f t="shared" si="16"/>
        <v>10</v>
      </c>
      <c r="R29" s="16">
        <f t="shared" si="16"/>
        <v>9</v>
      </c>
      <c r="S29" s="16">
        <f t="shared" si="16"/>
        <v>8</v>
      </c>
      <c r="T29" s="16">
        <f t="shared" si="16"/>
        <v>7</v>
      </c>
      <c r="U29" s="16">
        <f t="shared" si="16"/>
        <v>6</v>
      </c>
      <c r="V29" s="16">
        <f t="shared" si="17"/>
        <v>5</v>
      </c>
      <c r="W29" s="16">
        <f t="shared" si="17"/>
        <v>4</v>
      </c>
      <c r="X29" s="16">
        <f t="shared" si="17"/>
        <v>3</v>
      </c>
      <c r="Y29" s="16">
        <f t="shared" si="17"/>
        <v>2</v>
      </c>
      <c r="Z29" s="16">
        <f t="shared" si="17"/>
        <v>30</v>
      </c>
      <c r="AA29" s="16">
        <f t="shared" si="17"/>
        <v>29</v>
      </c>
      <c r="AB29" s="16">
        <f t="shared" si="17"/>
        <v>28</v>
      </c>
      <c r="AC29" s="16">
        <f t="shared" si="17"/>
        <v>27</v>
      </c>
      <c r="AD29" s="16">
        <f t="shared" si="17"/>
        <v>26</v>
      </c>
      <c r="AE29" s="16">
        <f t="shared" si="17"/>
        <v>25</v>
      </c>
      <c r="AF29" s="16">
        <f t="shared" si="17"/>
        <v>24</v>
      </c>
      <c r="AG29" s="16">
        <f t="shared" si="17"/>
        <v>23</v>
      </c>
      <c r="AH29" s="16">
        <f t="shared" si="17"/>
        <v>22</v>
      </c>
      <c r="AI29" s="16">
        <f t="shared" si="20"/>
        <v>21</v>
      </c>
      <c r="AJ29" s="16">
        <f t="shared" si="20"/>
        <v>20</v>
      </c>
      <c r="AK29" s="16">
        <f t="shared" si="20"/>
        <v>19</v>
      </c>
      <c r="AL29" s="16">
        <f t="shared" si="20"/>
        <v>18</v>
      </c>
      <c r="AM29" s="16">
        <f t="shared" si="20"/>
        <v>17</v>
      </c>
      <c r="AN29" s="16">
        <f t="shared" si="20"/>
        <v>16</v>
      </c>
      <c r="AO29" s="16">
        <f t="shared" si="20"/>
        <v>15</v>
      </c>
      <c r="AP29" s="16">
        <f t="shared" si="20"/>
        <v>14</v>
      </c>
      <c r="AQ29" s="16">
        <f t="shared" si="20"/>
        <v>13</v>
      </c>
      <c r="AR29" s="16">
        <f t="shared" si="20"/>
        <v>12</v>
      </c>
      <c r="AS29" s="16">
        <f t="shared" si="20"/>
        <v>11</v>
      </c>
      <c r="AT29" s="16">
        <f t="shared" si="20"/>
        <v>10</v>
      </c>
      <c r="AU29" s="16">
        <f t="shared" si="20"/>
        <v>9</v>
      </c>
      <c r="AV29" s="16">
        <f t="shared" si="20"/>
        <v>8</v>
      </c>
      <c r="AW29" s="16">
        <f t="shared" si="20"/>
        <v>7</v>
      </c>
      <c r="AX29" s="16">
        <f t="shared" si="20"/>
        <v>6</v>
      </c>
      <c r="AY29" s="16">
        <f t="shared" si="20"/>
        <v>5</v>
      </c>
      <c r="AZ29" s="16">
        <f t="shared" si="20"/>
        <v>4</v>
      </c>
      <c r="BA29" s="16">
        <f t="shared" si="20"/>
        <v>3</v>
      </c>
      <c r="BB29" s="16">
        <f t="shared" si="20"/>
        <v>2</v>
      </c>
      <c r="BC29" s="16">
        <f t="shared" si="20"/>
        <v>30</v>
      </c>
      <c r="BD29" s="16">
        <f t="shared" si="20"/>
        <v>29</v>
      </c>
      <c r="BE29" s="16">
        <f t="shared" si="20"/>
        <v>28</v>
      </c>
      <c r="BF29" s="16">
        <f t="shared" si="20"/>
        <v>27</v>
      </c>
      <c r="BG29" s="16">
        <f t="shared" si="20"/>
        <v>26</v>
      </c>
      <c r="BH29" s="16">
        <f t="shared" si="20"/>
        <v>25</v>
      </c>
      <c r="BI29" s="16">
        <f t="shared" si="20"/>
        <v>24</v>
      </c>
      <c r="BJ29" s="16">
        <f t="shared" si="20"/>
        <v>23</v>
      </c>
      <c r="BK29" s="16">
        <f t="shared" si="20"/>
        <v>22</v>
      </c>
      <c r="BL29" s="16">
        <f t="shared" si="20"/>
        <v>21</v>
      </c>
      <c r="BM29" s="16">
        <f t="shared" si="20"/>
        <v>20</v>
      </c>
      <c r="BN29" s="16">
        <f t="shared" si="20"/>
        <v>19</v>
      </c>
      <c r="BO29" s="16">
        <f t="shared" si="20"/>
        <v>18</v>
      </c>
      <c r="BP29" s="16">
        <f t="shared" si="20"/>
        <v>17</v>
      </c>
      <c r="BQ29" s="16">
        <f t="shared" si="20"/>
        <v>16</v>
      </c>
      <c r="BR29" s="16">
        <f t="shared" si="20"/>
        <v>15</v>
      </c>
      <c r="BS29" s="16">
        <f t="shared" si="20"/>
        <v>14</v>
      </c>
      <c r="BT29" s="16">
        <f t="shared" si="20"/>
        <v>13</v>
      </c>
      <c r="BU29" s="16">
        <f t="shared" si="20"/>
        <v>12</v>
      </c>
      <c r="BV29" s="16">
        <f t="shared" si="20"/>
        <v>11</v>
      </c>
      <c r="BW29" s="16">
        <f t="shared" si="20"/>
        <v>10</v>
      </c>
      <c r="BX29" s="16">
        <f t="shared" si="20"/>
        <v>9</v>
      </c>
      <c r="BY29" s="16">
        <f t="shared" si="20"/>
        <v>8</v>
      </c>
      <c r="BZ29" s="16">
        <f t="shared" si="20"/>
        <v>7</v>
      </c>
      <c r="CA29" s="16">
        <f t="shared" si="20"/>
        <v>6</v>
      </c>
      <c r="CB29" s="16">
        <f t="shared" si="18"/>
        <v>5</v>
      </c>
      <c r="CC29" s="16">
        <f t="shared" si="18"/>
        <v>4</v>
      </c>
      <c r="CD29" s="16">
        <f t="shared" si="18"/>
        <v>3</v>
      </c>
    </row>
    <row r="30" spans="1:82" s="16" customFormat="1" x14ac:dyDescent="0.25">
      <c r="A30" s="16">
        <f t="shared" si="8"/>
        <v>27</v>
      </c>
      <c r="B30" s="16">
        <f t="shared" si="13"/>
        <v>26</v>
      </c>
      <c r="C30" s="16">
        <f t="shared" si="13"/>
        <v>25</v>
      </c>
      <c r="D30" s="16">
        <f t="shared" si="16"/>
        <v>24</v>
      </c>
      <c r="E30" s="16">
        <f t="shared" si="16"/>
        <v>23</v>
      </c>
      <c r="F30" s="16">
        <f t="shared" si="16"/>
        <v>22</v>
      </c>
      <c r="G30" s="16">
        <f t="shared" si="16"/>
        <v>21</v>
      </c>
      <c r="H30" s="16">
        <f t="shared" si="16"/>
        <v>20</v>
      </c>
      <c r="I30" s="16">
        <f t="shared" si="16"/>
        <v>19</v>
      </c>
      <c r="J30" s="16">
        <f t="shared" si="16"/>
        <v>18</v>
      </c>
      <c r="K30" s="16">
        <f t="shared" si="16"/>
        <v>17</v>
      </c>
      <c r="L30" s="16">
        <f t="shared" si="16"/>
        <v>16</v>
      </c>
      <c r="M30" s="16">
        <f t="shared" si="16"/>
        <v>15</v>
      </c>
      <c r="N30" s="16">
        <f t="shared" si="16"/>
        <v>14</v>
      </c>
      <c r="O30" s="16">
        <f t="shared" si="16"/>
        <v>13</v>
      </c>
      <c r="P30" s="16">
        <f t="shared" si="16"/>
        <v>12</v>
      </c>
      <c r="Q30" s="16">
        <f t="shared" si="16"/>
        <v>11</v>
      </c>
      <c r="R30" s="16">
        <f t="shared" si="16"/>
        <v>10</v>
      </c>
      <c r="S30" s="16">
        <f t="shared" si="16"/>
        <v>9</v>
      </c>
      <c r="T30" s="16">
        <f t="shared" si="16"/>
        <v>8</v>
      </c>
      <c r="U30" s="16">
        <f t="shared" si="16"/>
        <v>7</v>
      </c>
      <c r="V30" s="16">
        <f t="shared" si="17"/>
        <v>6</v>
      </c>
      <c r="W30" s="16">
        <f t="shared" si="17"/>
        <v>5</v>
      </c>
      <c r="X30" s="16">
        <f t="shared" si="17"/>
        <v>4</v>
      </c>
      <c r="Y30" s="16">
        <f t="shared" si="17"/>
        <v>3</v>
      </c>
      <c r="Z30" s="16">
        <f t="shared" si="17"/>
        <v>2</v>
      </c>
      <c r="AA30" s="16">
        <f t="shared" si="17"/>
        <v>30</v>
      </c>
      <c r="AB30" s="16">
        <f t="shared" si="17"/>
        <v>29</v>
      </c>
      <c r="AC30" s="16">
        <f t="shared" si="17"/>
        <v>28</v>
      </c>
      <c r="AD30" s="16">
        <f t="shared" si="17"/>
        <v>27</v>
      </c>
      <c r="AE30" s="16">
        <f t="shared" si="17"/>
        <v>26</v>
      </c>
      <c r="AF30" s="16">
        <f t="shared" si="17"/>
        <v>25</v>
      </c>
      <c r="AG30" s="16">
        <f t="shared" si="17"/>
        <v>24</v>
      </c>
      <c r="AH30" s="16">
        <f t="shared" si="17"/>
        <v>23</v>
      </c>
      <c r="AI30" s="16">
        <f t="shared" si="20"/>
        <v>22</v>
      </c>
      <c r="AJ30" s="16">
        <f t="shared" si="20"/>
        <v>21</v>
      </c>
      <c r="AK30" s="16">
        <f t="shared" si="20"/>
        <v>20</v>
      </c>
      <c r="AL30" s="16">
        <f t="shared" si="20"/>
        <v>19</v>
      </c>
      <c r="AM30" s="16">
        <f t="shared" si="20"/>
        <v>18</v>
      </c>
      <c r="AN30" s="16">
        <f t="shared" si="20"/>
        <v>17</v>
      </c>
      <c r="AO30" s="16">
        <f t="shared" si="20"/>
        <v>16</v>
      </c>
      <c r="AP30" s="16">
        <f t="shared" si="20"/>
        <v>15</v>
      </c>
      <c r="AQ30" s="16">
        <f t="shared" si="20"/>
        <v>14</v>
      </c>
      <c r="AR30" s="16">
        <f t="shared" si="20"/>
        <v>13</v>
      </c>
      <c r="AS30" s="16">
        <f t="shared" si="20"/>
        <v>12</v>
      </c>
      <c r="AT30" s="16">
        <f t="shared" si="20"/>
        <v>11</v>
      </c>
      <c r="AU30" s="16">
        <f t="shared" si="20"/>
        <v>10</v>
      </c>
      <c r="AV30" s="16">
        <f t="shared" si="20"/>
        <v>9</v>
      </c>
      <c r="AW30" s="16">
        <f t="shared" si="20"/>
        <v>8</v>
      </c>
      <c r="AX30" s="16">
        <f t="shared" si="20"/>
        <v>7</v>
      </c>
      <c r="AY30" s="16">
        <f t="shared" si="20"/>
        <v>6</v>
      </c>
      <c r="AZ30" s="16">
        <f t="shared" si="20"/>
        <v>5</v>
      </c>
      <c r="BA30" s="16">
        <f t="shared" si="20"/>
        <v>4</v>
      </c>
      <c r="BB30" s="16">
        <f t="shared" si="20"/>
        <v>3</v>
      </c>
      <c r="BC30" s="16">
        <f t="shared" si="20"/>
        <v>2</v>
      </c>
      <c r="BD30" s="16">
        <f t="shared" si="20"/>
        <v>30</v>
      </c>
      <c r="BE30" s="16">
        <f t="shared" si="20"/>
        <v>29</v>
      </c>
      <c r="BF30" s="16">
        <f t="shared" si="20"/>
        <v>28</v>
      </c>
      <c r="BG30" s="16">
        <f t="shared" si="20"/>
        <v>27</v>
      </c>
      <c r="BH30" s="16">
        <f t="shared" si="20"/>
        <v>26</v>
      </c>
      <c r="BI30" s="16">
        <f t="shared" si="20"/>
        <v>25</v>
      </c>
      <c r="BJ30" s="16">
        <f t="shared" si="20"/>
        <v>24</v>
      </c>
      <c r="BK30" s="16">
        <f t="shared" si="20"/>
        <v>23</v>
      </c>
      <c r="BL30" s="16">
        <f t="shared" si="20"/>
        <v>22</v>
      </c>
      <c r="BM30" s="16">
        <f t="shared" si="20"/>
        <v>21</v>
      </c>
      <c r="BN30" s="16">
        <f t="shared" si="20"/>
        <v>20</v>
      </c>
      <c r="BO30" s="16">
        <f t="shared" si="20"/>
        <v>19</v>
      </c>
      <c r="BP30" s="16">
        <f t="shared" si="20"/>
        <v>18</v>
      </c>
      <c r="BQ30" s="16">
        <f t="shared" si="20"/>
        <v>17</v>
      </c>
      <c r="BR30" s="16">
        <f t="shared" si="20"/>
        <v>16</v>
      </c>
      <c r="BS30" s="16">
        <f t="shared" si="20"/>
        <v>15</v>
      </c>
      <c r="BT30" s="16">
        <f t="shared" si="20"/>
        <v>14</v>
      </c>
      <c r="BU30" s="16">
        <f t="shared" si="20"/>
        <v>13</v>
      </c>
      <c r="BV30" s="16">
        <f t="shared" si="20"/>
        <v>12</v>
      </c>
      <c r="BW30" s="16">
        <f t="shared" si="20"/>
        <v>11</v>
      </c>
      <c r="BX30" s="16">
        <f t="shared" si="20"/>
        <v>10</v>
      </c>
      <c r="BY30" s="16">
        <f t="shared" si="20"/>
        <v>9</v>
      </c>
      <c r="BZ30" s="16">
        <f t="shared" si="20"/>
        <v>8</v>
      </c>
      <c r="CA30" s="16">
        <f t="shared" si="20"/>
        <v>7</v>
      </c>
      <c r="CB30" s="16">
        <f t="shared" si="18"/>
        <v>6</v>
      </c>
      <c r="CC30" s="16">
        <f t="shared" si="18"/>
        <v>5</v>
      </c>
      <c r="CD30" s="16">
        <f t="shared" si="18"/>
        <v>4</v>
      </c>
    </row>
    <row r="31" spans="1:82" s="16" customFormat="1" x14ac:dyDescent="0.25">
      <c r="A31" s="16">
        <f t="shared" si="8"/>
        <v>28</v>
      </c>
      <c r="B31" s="16">
        <f t="shared" si="13"/>
        <v>27</v>
      </c>
      <c r="C31" s="16">
        <f t="shared" si="13"/>
        <v>26</v>
      </c>
      <c r="D31" s="16">
        <f t="shared" si="16"/>
        <v>25</v>
      </c>
      <c r="E31" s="16">
        <f t="shared" si="16"/>
        <v>24</v>
      </c>
      <c r="F31" s="16">
        <f t="shared" si="16"/>
        <v>23</v>
      </c>
      <c r="G31" s="16">
        <f t="shared" si="16"/>
        <v>22</v>
      </c>
      <c r="H31" s="16">
        <f t="shared" si="16"/>
        <v>21</v>
      </c>
      <c r="I31" s="16">
        <f t="shared" si="16"/>
        <v>20</v>
      </c>
      <c r="J31" s="16">
        <f t="shared" si="16"/>
        <v>19</v>
      </c>
      <c r="K31" s="16">
        <f t="shared" si="16"/>
        <v>18</v>
      </c>
      <c r="L31" s="16">
        <f t="shared" si="16"/>
        <v>17</v>
      </c>
      <c r="M31" s="16">
        <f t="shared" si="16"/>
        <v>16</v>
      </c>
      <c r="N31" s="16">
        <f t="shared" si="16"/>
        <v>15</v>
      </c>
      <c r="O31" s="16">
        <f t="shared" si="16"/>
        <v>14</v>
      </c>
      <c r="P31" s="16">
        <f t="shared" si="16"/>
        <v>13</v>
      </c>
      <c r="Q31" s="16">
        <f t="shared" si="16"/>
        <v>12</v>
      </c>
      <c r="R31" s="16">
        <f t="shared" si="16"/>
        <v>11</v>
      </c>
      <c r="S31" s="16">
        <f t="shared" si="16"/>
        <v>10</v>
      </c>
      <c r="T31" s="16">
        <f t="shared" si="16"/>
        <v>9</v>
      </c>
      <c r="U31" s="16">
        <f t="shared" si="16"/>
        <v>8</v>
      </c>
      <c r="V31" s="16">
        <f t="shared" si="17"/>
        <v>7</v>
      </c>
      <c r="W31" s="16">
        <f t="shared" si="17"/>
        <v>6</v>
      </c>
      <c r="X31" s="16">
        <f t="shared" si="17"/>
        <v>5</v>
      </c>
      <c r="Y31" s="16">
        <f t="shared" si="17"/>
        <v>4</v>
      </c>
      <c r="Z31" s="16">
        <f t="shared" si="17"/>
        <v>3</v>
      </c>
      <c r="AA31" s="16">
        <f t="shared" si="17"/>
        <v>2</v>
      </c>
      <c r="AB31" s="16">
        <f t="shared" si="17"/>
        <v>30</v>
      </c>
      <c r="AC31" s="16">
        <f t="shared" si="17"/>
        <v>29</v>
      </c>
      <c r="AD31" s="16">
        <f t="shared" si="17"/>
        <v>28</v>
      </c>
      <c r="AE31" s="16">
        <f t="shared" si="17"/>
        <v>27</v>
      </c>
      <c r="AF31" s="16">
        <f t="shared" si="17"/>
        <v>26</v>
      </c>
      <c r="AG31" s="16">
        <f t="shared" si="17"/>
        <v>25</v>
      </c>
      <c r="AH31" s="16">
        <f t="shared" si="17"/>
        <v>24</v>
      </c>
      <c r="AI31" s="16">
        <f t="shared" si="20"/>
        <v>23</v>
      </c>
      <c r="AJ31" s="16">
        <f t="shared" si="20"/>
        <v>22</v>
      </c>
      <c r="AK31" s="16">
        <f t="shared" si="20"/>
        <v>21</v>
      </c>
      <c r="AL31" s="16">
        <f t="shared" si="20"/>
        <v>20</v>
      </c>
      <c r="AM31" s="16">
        <f t="shared" si="20"/>
        <v>19</v>
      </c>
      <c r="AN31" s="16">
        <f t="shared" si="20"/>
        <v>18</v>
      </c>
      <c r="AO31" s="16">
        <f t="shared" si="20"/>
        <v>17</v>
      </c>
      <c r="AP31" s="16">
        <f t="shared" si="20"/>
        <v>16</v>
      </c>
      <c r="AQ31" s="16">
        <f t="shared" si="20"/>
        <v>15</v>
      </c>
      <c r="AR31" s="16">
        <f t="shared" si="20"/>
        <v>14</v>
      </c>
      <c r="AS31" s="16">
        <f t="shared" si="20"/>
        <v>13</v>
      </c>
      <c r="AT31" s="16">
        <f t="shared" si="20"/>
        <v>12</v>
      </c>
      <c r="AU31" s="16">
        <f t="shared" si="20"/>
        <v>11</v>
      </c>
      <c r="AV31" s="16">
        <f t="shared" si="20"/>
        <v>10</v>
      </c>
      <c r="AW31" s="16">
        <f t="shared" si="20"/>
        <v>9</v>
      </c>
      <c r="AX31" s="16">
        <f t="shared" si="20"/>
        <v>8</v>
      </c>
      <c r="AY31" s="16">
        <f t="shared" si="20"/>
        <v>7</v>
      </c>
      <c r="AZ31" s="16">
        <f t="shared" si="20"/>
        <v>6</v>
      </c>
      <c r="BA31" s="16">
        <f t="shared" si="20"/>
        <v>5</v>
      </c>
      <c r="BB31" s="16">
        <f t="shared" si="20"/>
        <v>4</v>
      </c>
      <c r="BC31" s="16">
        <f t="shared" si="20"/>
        <v>3</v>
      </c>
      <c r="BD31" s="16">
        <f t="shared" si="20"/>
        <v>2</v>
      </c>
      <c r="BE31" s="16">
        <f t="shared" si="20"/>
        <v>30</v>
      </c>
      <c r="BF31" s="16">
        <f t="shared" si="20"/>
        <v>29</v>
      </c>
      <c r="BG31" s="16">
        <f t="shared" si="20"/>
        <v>28</v>
      </c>
      <c r="BH31" s="16">
        <f t="shared" si="20"/>
        <v>27</v>
      </c>
      <c r="BI31" s="16">
        <f t="shared" si="20"/>
        <v>26</v>
      </c>
      <c r="BJ31" s="16">
        <f t="shared" si="20"/>
        <v>25</v>
      </c>
      <c r="BK31" s="16">
        <f t="shared" si="20"/>
        <v>24</v>
      </c>
      <c r="BL31" s="16">
        <f t="shared" si="20"/>
        <v>23</v>
      </c>
      <c r="BM31" s="16">
        <f t="shared" si="20"/>
        <v>22</v>
      </c>
      <c r="BN31" s="16">
        <f t="shared" si="20"/>
        <v>21</v>
      </c>
      <c r="BO31" s="16">
        <f t="shared" si="20"/>
        <v>20</v>
      </c>
      <c r="BP31" s="16">
        <f t="shared" si="20"/>
        <v>19</v>
      </c>
      <c r="BQ31" s="16">
        <f t="shared" si="20"/>
        <v>18</v>
      </c>
      <c r="BR31" s="16">
        <f t="shared" si="20"/>
        <v>17</v>
      </c>
      <c r="BS31" s="16">
        <f t="shared" si="20"/>
        <v>16</v>
      </c>
      <c r="BT31" s="16">
        <f t="shared" si="20"/>
        <v>15</v>
      </c>
      <c r="BU31" s="16">
        <f t="shared" si="20"/>
        <v>14</v>
      </c>
      <c r="BV31" s="16">
        <f t="shared" si="20"/>
        <v>13</v>
      </c>
      <c r="BW31" s="16">
        <f t="shared" si="20"/>
        <v>12</v>
      </c>
      <c r="BX31" s="16">
        <f t="shared" si="20"/>
        <v>11</v>
      </c>
      <c r="BY31" s="16">
        <f t="shared" si="20"/>
        <v>10</v>
      </c>
      <c r="BZ31" s="16">
        <f t="shared" si="20"/>
        <v>9</v>
      </c>
      <c r="CA31" s="16">
        <f t="shared" si="20"/>
        <v>8</v>
      </c>
      <c r="CB31" s="16">
        <f t="shared" si="18"/>
        <v>7</v>
      </c>
      <c r="CC31" s="16">
        <f t="shared" si="18"/>
        <v>6</v>
      </c>
      <c r="CD31" s="16">
        <f t="shared" si="18"/>
        <v>5</v>
      </c>
    </row>
    <row r="32" spans="1:82" s="16" customFormat="1" x14ac:dyDescent="0.25">
      <c r="A32" s="16">
        <f t="shared" si="8"/>
        <v>29</v>
      </c>
      <c r="B32" s="16">
        <f t="shared" si="13"/>
        <v>28</v>
      </c>
      <c r="C32" s="16">
        <f t="shared" si="13"/>
        <v>27</v>
      </c>
      <c r="D32" s="16">
        <f t="shared" si="16"/>
        <v>26</v>
      </c>
      <c r="E32" s="16">
        <f t="shared" si="16"/>
        <v>25</v>
      </c>
      <c r="F32" s="16">
        <f t="shared" si="16"/>
        <v>24</v>
      </c>
      <c r="G32" s="16">
        <f t="shared" si="16"/>
        <v>23</v>
      </c>
      <c r="H32" s="16">
        <f t="shared" si="16"/>
        <v>22</v>
      </c>
      <c r="I32" s="16">
        <f t="shared" si="16"/>
        <v>21</v>
      </c>
      <c r="J32" s="16">
        <f t="shared" si="16"/>
        <v>20</v>
      </c>
      <c r="K32" s="16">
        <f t="shared" si="16"/>
        <v>19</v>
      </c>
      <c r="L32" s="16">
        <f t="shared" si="16"/>
        <v>18</v>
      </c>
      <c r="M32" s="16">
        <f t="shared" si="16"/>
        <v>17</v>
      </c>
      <c r="N32" s="16">
        <f t="shared" si="16"/>
        <v>16</v>
      </c>
      <c r="O32" s="16">
        <f t="shared" si="16"/>
        <v>15</v>
      </c>
      <c r="P32" s="16">
        <f t="shared" si="16"/>
        <v>14</v>
      </c>
      <c r="Q32" s="16">
        <f t="shared" si="16"/>
        <v>13</v>
      </c>
      <c r="R32" s="16">
        <f t="shared" si="16"/>
        <v>12</v>
      </c>
      <c r="S32" s="16">
        <f t="shared" si="16"/>
        <v>11</v>
      </c>
      <c r="T32" s="16">
        <f t="shared" si="16"/>
        <v>10</v>
      </c>
      <c r="U32" s="16">
        <f t="shared" si="16"/>
        <v>9</v>
      </c>
      <c r="V32" s="16">
        <f t="shared" si="17"/>
        <v>8</v>
      </c>
      <c r="W32" s="16">
        <f t="shared" si="17"/>
        <v>7</v>
      </c>
      <c r="X32" s="16">
        <f t="shared" si="17"/>
        <v>6</v>
      </c>
      <c r="Y32" s="16">
        <f t="shared" si="17"/>
        <v>5</v>
      </c>
      <c r="Z32" s="16">
        <f t="shared" si="17"/>
        <v>4</v>
      </c>
      <c r="AA32" s="16">
        <f t="shared" si="17"/>
        <v>3</v>
      </c>
      <c r="AB32" s="16">
        <f t="shared" si="17"/>
        <v>2</v>
      </c>
      <c r="AC32" s="16">
        <f t="shared" si="17"/>
        <v>30</v>
      </c>
      <c r="AD32" s="16">
        <f t="shared" si="17"/>
        <v>29</v>
      </c>
      <c r="AE32" s="16">
        <f t="shared" si="17"/>
        <v>28</v>
      </c>
      <c r="AF32" s="16">
        <f t="shared" si="17"/>
        <v>27</v>
      </c>
      <c r="AG32" s="16">
        <f t="shared" si="17"/>
        <v>26</v>
      </c>
      <c r="AH32" s="16">
        <f t="shared" si="17"/>
        <v>25</v>
      </c>
      <c r="AI32" s="16">
        <f t="shared" si="20"/>
        <v>24</v>
      </c>
      <c r="AJ32" s="16">
        <f t="shared" si="20"/>
        <v>23</v>
      </c>
      <c r="AK32" s="16">
        <f t="shared" si="20"/>
        <v>22</v>
      </c>
      <c r="AL32" s="16">
        <f t="shared" si="20"/>
        <v>21</v>
      </c>
      <c r="AM32" s="16">
        <f t="shared" si="20"/>
        <v>20</v>
      </c>
      <c r="AN32" s="16">
        <f t="shared" si="20"/>
        <v>19</v>
      </c>
      <c r="AO32" s="16">
        <f t="shared" si="20"/>
        <v>18</v>
      </c>
      <c r="AP32" s="16">
        <f t="shared" si="20"/>
        <v>17</v>
      </c>
      <c r="AQ32" s="16">
        <f t="shared" si="20"/>
        <v>16</v>
      </c>
      <c r="AR32" s="16">
        <f t="shared" si="20"/>
        <v>15</v>
      </c>
      <c r="AS32" s="16">
        <f t="shared" si="20"/>
        <v>14</v>
      </c>
      <c r="AT32" s="16">
        <f t="shared" si="20"/>
        <v>13</v>
      </c>
      <c r="AU32" s="16">
        <f t="shared" si="20"/>
        <v>12</v>
      </c>
      <c r="AV32" s="16">
        <f t="shared" si="20"/>
        <v>11</v>
      </c>
      <c r="AW32" s="16">
        <f t="shared" si="20"/>
        <v>10</v>
      </c>
      <c r="AX32" s="16">
        <f t="shared" si="20"/>
        <v>9</v>
      </c>
      <c r="AY32" s="16">
        <f t="shared" si="20"/>
        <v>8</v>
      </c>
      <c r="AZ32" s="16">
        <f t="shared" si="20"/>
        <v>7</v>
      </c>
      <c r="BA32" s="16">
        <f t="shared" si="20"/>
        <v>6</v>
      </c>
      <c r="BB32" s="16">
        <f t="shared" si="20"/>
        <v>5</v>
      </c>
      <c r="BC32" s="16">
        <f t="shared" si="20"/>
        <v>4</v>
      </c>
      <c r="BD32" s="16">
        <f t="shared" si="20"/>
        <v>3</v>
      </c>
      <c r="BE32" s="16">
        <f t="shared" si="20"/>
        <v>2</v>
      </c>
      <c r="BF32" s="16">
        <f t="shared" si="20"/>
        <v>30</v>
      </c>
      <c r="BG32" s="16">
        <f t="shared" si="20"/>
        <v>29</v>
      </c>
      <c r="BH32" s="16">
        <f t="shared" si="20"/>
        <v>28</v>
      </c>
      <c r="BI32" s="16">
        <f t="shared" si="20"/>
        <v>27</v>
      </c>
      <c r="BJ32" s="16">
        <f t="shared" si="20"/>
        <v>26</v>
      </c>
      <c r="BK32" s="16">
        <f t="shared" si="20"/>
        <v>25</v>
      </c>
      <c r="BL32" s="16">
        <f t="shared" si="20"/>
        <v>24</v>
      </c>
      <c r="BM32" s="16">
        <f t="shared" si="20"/>
        <v>23</v>
      </c>
      <c r="BN32" s="16">
        <f t="shared" si="20"/>
        <v>22</v>
      </c>
      <c r="BO32" s="16">
        <f t="shared" si="20"/>
        <v>21</v>
      </c>
      <c r="BP32" s="16">
        <f t="shared" si="20"/>
        <v>20</v>
      </c>
      <c r="BQ32" s="16">
        <f t="shared" si="20"/>
        <v>19</v>
      </c>
      <c r="BR32" s="16">
        <f t="shared" si="20"/>
        <v>18</v>
      </c>
      <c r="BS32" s="16">
        <f t="shared" si="20"/>
        <v>17</v>
      </c>
      <c r="BT32" s="16">
        <f t="shared" si="20"/>
        <v>16</v>
      </c>
      <c r="BU32" s="16">
        <f t="shared" si="20"/>
        <v>15</v>
      </c>
      <c r="BV32" s="16">
        <f t="shared" si="20"/>
        <v>14</v>
      </c>
      <c r="BW32" s="16">
        <f t="shared" si="20"/>
        <v>13</v>
      </c>
      <c r="BX32" s="16">
        <f t="shared" si="20"/>
        <v>12</v>
      </c>
      <c r="BY32" s="16">
        <f t="shared" si="20"/>
        <v>11</v>
      </c>
      <c r="BZ32" s="16">
        <f t="shared" si="20"/>
        <v>10</v>
      </c>
      <c r="CA32" s="16">
        <f t="shared" si="20"/>
        <v>9</v>
      </c>
      <c r="CB32" s="16">
        <f t="shared" si="18"/>
        <v>8</v>
      </c>
      <c r="CC32" s="16">
        <f t="shared" si="18"/>
        <v>7</v>
      </c>
      <c r="CD32" s="16">
        <f t="shared" si="18"/>
        <v>6</v>
      </c>
    </row>
    <row r="33" spans="1:82" s="16" customFormat="1" x14ac:dyDescent="0.25">
      <c r="A33" s="16">
        <f t="shared" si="8"/>
        <v>30</v>
      </c>
      <c r="B33" s="16">
        <f t="shared" si="13"/>
        <v>29</v>
      </c>
      <c r="C33" s="16">
        <f t="shared" si="13"/>
        <v>28</v>
      </c>
      <c r="D33" s="16">
        <f t="shared" si="16"/>
        <v>27</v>
      </c>
      <c r="E33" s="16">
        <f t="shared" si="16"/>
        <v>26</v>
      </c>
      <c r="F33" s="16">
        <f t="shared" si="16"/>
        <v>25</v>
      </c>
      <c r="G33" s="16">
        <f t="shared" si="16"/>
        <v>24</v>
      </c>
      <c r="H33" s="16">
        <f t="shared" si="16"/>
        <v>23</v>
      </c>
      <c r="I33" s="16">
        <f t="shared" si="16"/>
        <v>22</v>
      </c>
      <c r="J33" s="16">
        <f t="shared" si="16"/>
        <v>21</v>
      </c>
      <c r="K33" s="16">
        <f t="shared" si="16"/>
        <v>20</v>
      </c>
      <c r="L33" s="16">
        <f t="shared" si="16"/>
        <v>19</v>
      </c>
      <c r="M33" s="16">
        <f t="shared" si="16"/>
        <v>18</v>
      </c>
      <c r="N33" s="16">
        <f t="shared" si="16"/>
        <v>17</v>
      </c>
      <c r="O33" s="16">
        <f t="shared" si="16"/>
        <v>16</v>
      </c>
      <c r="P33" s="16">
        <f t="shared" si="16"/>
        <v>15</v>
      </c>
      <c r="Q33" s="16">
        <f t="shared" si="16"/>
        <v>14</v>
      </c>
      <c r="R33" s="16">
        <f t="shared" si="16"/>
        <v>13</v>
      </c>
      <c r="S33" s="16">
        <f t="shared" si="16"/>
        <v>12</v>
      </c>
      <c r="T33" s="16">
        <f t="shared" si="16"/>
        <v>11</v>
      </c>
      <c r="U33" s="16">
        <f t="shared" si="16"/>
        <v>10</v>
      </c>
      <c r="V33" s="16">
        <f t="shared" si="17"/>
        <v>9</v>
      </c>
      <c r="W33" s="16">
        <f t="shared" si="17"/>
        <v>8</v>
      </c>
      <c r="X33" s="16">
        <f t="shared" si="17"/>
        <v>7</v>
      </c>
      <c r="Y33" s="16">
        <f t="shared" si="17"/>
        <v>6</v>
      </c>
      <c r="Z33" s="16">
        <f t="shared" si="17"/>
        <v>5</v>
      </c>
      <c r="AA33" s="16">
        <f t="shared" si="17"/>
        <v>4</v>
      </c>
      <c r="AB33" s="16">
        <f t="shared" si="17"/>
        <v>3</v>
      </c>
      <c r="AC33" s="16">
        <f t="shared" si="17"/>
        <v>2</v>
      </c>
      <c r="AD33" s="16">
        <f t="shared" si="17"/>
        <v>30</v>
      </c>
      <c r="AE33" s="16">
        <f t="shared" si="17"/>
        <v>29</v>
      </c>
      <c r="AF33" s="16">
        <f t="shared" si="17"/>
        <v>28</v>
      </c>
      <c r="AG33" s="16">
        <f t="shared" si="17"/>
        <v>27</v>
      </c>
      <c r="AH33" s="16">
        <f t="shared" si="17"/>
        <v>26</v>
      </c>
      <c r="AI33" s="16">
        <f t="shared" si="20"/>
        <v>25</v>
      </c>
      <c r="AJ33" s="16">
        <f t="shared" si="20"/>
        <v>24</v>
      </c>
      <c r="AK33" s="16">
        <f t="shared" si="20"/>
        <v>23</v>
      </c>
      <c r="AL33" s="16">
        <f t="shared" si="20"/>
        <v>22</v>
      </c>
      <c r="AM33" s="16">
        <f t="shared" si="20"/>
        <v>21</v>
      </c>
      <c r="AN33" s="16">
        <f t="shared" si="20"/>
        <v>20</v>
      </c>
      <c r="AO33" s="16">
        <f t="shared" si="20"/>
        <v>19</v>
      </c>
      <c r="AP33" s="16">
        <f t="shared" si="20"/>
        <v>18</v>
      </c>
      <c r="AQ33" s="16">
        <f t="shared" si="20"/>
        <v>17</v>
      </c>
      <c r="AR33" s="16">
        <f t="shared" si="20"/>
        <v>16</v>
      </c>
      <c r="AS33" s="16">
        <f t="shared" si="20"/>
        <v>15</v>
      </c>
      <c r="AT33" s="16">
        <f t="shared" si="20"/>
        <v>14</v>
      </c>
      <c r="AU33" s="16">
        <f t="shared" si="20"/>
        <v>13</v>
      </c>
      <c r="AV33" s="16">
        <f t="shared" si="20"/>
        <v>12</v>
      </c>
      <c r="AW33" s="16">
        <f t="shared" si="20"/>
        <v>11</v>
      </c>
      <c r="AX33" s="16">
        <f t="shared" si="20"/>
        <v>10</v>
      </c>
      <c r="AY33" s="16">
        <f t="shared" si="20"/>
        <v>9</v>
      </c>
      <c r="AZ33" s="16">
        <f t="shared" si="20"/>
        <v>8</v>
      </c>
      <c r="BA33" s="16">
        <f t="shared" si="20"/>
        <v>7</v>
      </c>
      <c r="BB33" s="16">
        <f t="shared" si="20"/>
        <v>6</v>
      </c>
      <c r="BC33" s="16">
        <f t="shared" si="20"/>
        <v>5</v>
      </c>
      <c r="BD33" s="16">
        <f t="shared" si="20"/>
        <v>4</v>
      </c>
      <c r="BE33" s="16">
        <f t="shared" si="20"/>
        <v>3</v>
      </c>
      <c r="BF33" s="16">
        <f t="shared" si="20"/>
        <v>2</v>
      </c>
      <c r="BG33" s="16">
        <f t="shared" si="20"/>
        <v>30</v>
      </c>
      <c r="BH33" s="16">
        <f t="shared" si="20"/>
        <v>29</v>
      </c>
      <c r="BI33" s="16">
        <f t="shared" si="20"/>
        <v>28</v>
      </c>
      <c r="BJ33" s="16">
        <f t="shared" si="20"/>
        <v>27</v>
      </c>
      <c r="BK33" s="16">
        <f t="shared" si="20"/>
        <v>26</v>
      </c>
      <c r="BL33" s="16">
        <f t="shared" si="20"/>
        <v>25</v>
      </c>
      <c r="BM33" s="16">
        <f t="shared" si="20"/>
        <v>24</v>
      </c>
      <c r="BN33" s="16">
        <f t="shared" si="20"/>
        <v>23</v>
      </c>
      <c r="BO33" s="16">
        <f t="shared" si="20"/>
        <v>22</v>
      </c>
      <c r="BP33" s="16">
        <f t="shared" si="20"/>
        <v>21</v>
      </c>
      <c r="BQ33" s="16">
        <f t="shared" si="20"/>
        <v>20</v>
      </c>
      <c r="BR33" s="16">
        <f t="shared" si="20"/>
        <v>19</v>
      </c>
      <c r="BS33" s="16">
        <f t="shared" si="20"/>
        <v>18</v>
      </c>
      <c r="BT33" s="16">
        <f t="shared" si="20"/>
        <v>17</v>
      </c>
      <c r="BU33" s="16">
        <f t="shared" si="20"/>
        <v>16</v>
      </c>
      <c r="BV33" s="16">
        <f t="shared" si="20"/>
        <v>15</v>
      </c>
      <c r="BW33" s="16">
        <f t="shared" si="20"/>
        <v>14</v>
      </c>
      <c r="BX33" s="16">
        <f t="shared" si="20"/>
        <v>13</v>
      </c>
      <c r="BY33" s="16">
        <f t="shared" si="20"/>
        <v>12</v>
      </c>
      <c r="BZ33" s="16">
        <f t="shared" si="20"/>
        <v>11</v>
      </c>
      <c r="CA33" s="16">
        <f t="shared" si="20"/>
        <v>10</v>
      </c>
      <c r="CB33" s="16">
        <f t="shared" si="18"/>
        <v>9</v>
      </c>
      <c r="CC33" s="16">
        <f t="shared" si="18"/>
        <v>8</v>
      </c>
      <c r="CD33" s="16">
        <f t="shared" si="18"/>
        <v>7</v>
      </c>
    </row>
    <row r="34" spans="1:82" s="33" customFormat="1" x14ac:dyDescent="0.25"/>
    <row r="35" spans="1:82" x14ac:dyDescent="0.25">
      <c r="A35" s="43" t="s">
        <v>6</v>
      </c>
      <c r="B35" s="43"/>
      <c r="C35" s="43"/>
      <c r="D35" s="43"/>
      <c r="E35" s="43"/>
      <c r="F35" s="7"/>
      <c r="G35" s="12" t="s">
        <v>7</v>
      </c>
    </row>
    <row r="36" spans="1:82" x14ac:dyDescent="0.25">
      <c r="A36" s="43"/>
      <c r="B36" s="43"/>
      <c r="C36" s="43"/>
      <c r="D36" s="43"/>
      <c r="E36" s="43"/>
      <c r="F36" s="7"/>
      <c r="N36" s="16" t="s">
        <v>12</v>
      </c>
    </row>
    <row r="37" spans="1:82" x14ac:dyDescent="0.25">
      <c r="A37" s="15" t="s">
        <v>13</v>
      </c>
      <c r="B37" s="13"/>
      <c r="C37" s="24"/>
      <c r="D37" s="24"/>
      <c r="E37" s="24"/>
      <c r="F37" s="24"/>
      <c r="G37" s="18"/>
      <c r="H37" s="16"/>
      <c r="I37" s="14" t="s">
        <v>9</v>
      </c>
      <c r="J37" s="14" t="s">
        <v>10</v>
      </c>
      <c r="K37" s="17" t="s">
        <v>11</v>
      </c>
      <c r="L37" s="16"/>
      <c r="M37" s="16" t="s">
        <v>14</v>
      </c>
      <c r="N37" s="14" t="s">
        <v>15</v>
      </c>
      <c r="O37" s="14" t="s">
        <v>16</v>
      </c>
      <c r="P37" s="14" t="s">
        <v>20</v>
      </c>
      <c r="Q37" s="14"/>
      <c r="R37" s="31" t="s">
        <v>17</v>
      </c>
    </row>
    <row r="38" spans="1:82" x14ac:dyDescent="0.25">
      <c r="A38" s="3">
        <f ca="1">IF(LEN(C38)&gt;0,ROW(A1))</f>
        <v>1</v>
      </c>
      <c r="B38" s="25" t="s">
        <v>244</v>
      </c>
      <c r="C38" s="26" t="str">
        <f ca="1">MatchUps!B6</f>
        <v>ANA</v>
      </c>
      <c r="D38" s="27" t="str">
        <f ca="1">IF(LEN(C38)&gt;0," vs ","")</f>
        <v xml:space="preserve"> vs </v>
      </c>
      <c r="E38" s="28" t="str">
        <f ca="1">MatchUps!D6</f>
        <v>WAS</v>
      </c>
      <c r="F38" s="30" t="str">
        <f ca="1">CONCATENATE(C38,D38,E38)</f>
        <v>ANA vs WAS</v>
      </c>
      <c r="G38" s="30"/>
      <c r="H38" s="30"/>
      <c r="I38" s="29">
        <f ca="1">MatchUps!F6</f>
        <v>3</v>
      </c>
      <c r="J38" s="29">
        <f ca="1">MatchUps!G6</f>
        <v>2</v>
      </c>
      <c r="K38" s="18" t="str">
        <f ca="1">MatchUps!H6</f>
        <v>ANA</v>
      </c>
      <c r="L38" s="16"/>
      <c r="M38" s="16" t="e">
        <f ca="1">INDEX($F$38:$F$227,SMALL($A$38:$A$227,ROW($A1)))</f>
        <v>#REF!</v>
      </c>
      <c r="N38" s="16" t="e">
        <f ca="1">INDEX($I$38:$I$227,SMALL($A$38:$A$227,ROW($A1)))</f>
        <v>#REF!</v>
      </c>
      <c r="O38" s="16" t="e">
        <f ca="1">INDEX($J$38:$J$227,SMALL($A$38:$A$227,ROW($A1)))</f>
        <v>#REF!</v>
      </c>
      <c r="P38" s="16" t="e">
        <f ca="1">INDEX($K$38:$K$227,SMALL($A$38:$A$227,ROW($A1)))</f>
        <v>#REF!</v>
      </c>
    </row>
    <row r="39" spans="1:82" x14ac:dyDescent="0.25">
      <c r="A39" s="16">
        <f ca="1">IF(LEN(C39)&gt;0,ROW(A3))</f>
        <v>3</v>
      </c>
      <c r="C39" s="21" t="str">
        <f ca="1">MatchUps!B7</f>
        <v>CGY</v>
      </c>
      <c r="D39" s="22" t="str">
        <f t="shared" ref="D39:D102" ca="1" si="21">IF(LEN(C39)&gt;0," vs ","")</f>
        <v xml:space="preserve"> vs </v>
      </c>
      <c r="E39" s="23" t="str">
        <f ca="1">MatchUps!D7</f>
        <v>PIT</v>
      </c>
      <c r="F39" s="18" t="str">
        <f t="shared" ref="F39:F102" ca="1" si="22">CONCATENATE(C39,D39,E39)</f>
        <v>CGY vs PIT</v>
      </c>
      <c r="G39" s="18"/>
      <c r="H39" s="18"/>
      <c r="I39" s="16">
        <f ca="1">MatchUps!F7</f>
        <v>1</v>
      </c>
      <c r="J39" s="16">
        <f ca="1">MatchUps!G7</f>
        <v>0</v>
      </c>
      <c r="K39" s="18" t="str">
        <f ca="1">MatchUps!H7</f>
        <v>CGY</v>
      </c>
      <c r="L39" s="16"/>
      <c r="M39" s="16" t="e">
        <f ca="1">INDEX($F$38:$F$227,SMALL($A$38:$A$227,ROW($A3)))</f>
        <v>#REF!</v>
      </c>
      <c r="N39" s="16" t="e">
        <f ca="1">INDEX($I$38:$I$227,SMALL($A$38:$A$227,ROW($A3)))</f>
        <v>#REF!</v>
      </c>
      <c r="O39" s="16" t="e">
        <f ca="1">INDEX($J$38:$J$227,SMALL($A$38:$A$227,ROW($A3)))</f>
        <v>#REF!</v>
      </c>
      <c r="P39" s="16" t="e">
        <f ca="1">INDEX($K$38:$K$227,SMALL($A$38:$A$227,ROW($A3)))</f>
        <v>#REF!</v>
      </c>
    </row>
    <row r="40" spans="1:82" x14ac:dyDescent="0.25">
      <c r="A40" s="16">
        <f ca="1">IF(LEN(C40)&gt;0,ROW(A4))</f>
        <v>4</v>
      </c>
      <c r="C40" s="21" t="str">
        <f ca="1">MatchUps!B8</f>
        <v>EDM</v>
      </c>
      <c r="D40" s="22" t="str">
        <f t="shared" ca="1" si="21"/>
        <v xml:space="preserve"> vs </v>
      </c>
      <c r="E40" s="23" t="str">
        <f ca="1">MatchUps!D8</f>
        <v>PHI</v>
      </c>
      <c r="F40" s="18" t="str">
        <f t="shared" ca="1" si="22"/>
        <v>EDM vs PHI</v>
      </c>
      <c r="G40" s="18"/>
      <c r="H40" s="18"/>
      <c r="I40" s="16">
        <f ca="1">MatchUps!F8</f>
        <v>1</v>
      </c>
      <c r="J40" s="16">
        <f ca="1">MatchUps!G8</f>
        <v>2</v>
      </c>
      <c r="K40" s="18" t="str">
        <f ca="1">MatchUps!H8</f>
        <v>PHI</v>
      </c>
      <c r="L40" s="16"/>
      <c r="M40" s="16" t="e">
        <f ca="1">INDEX($F$38:$F$227,SMALL($A$38:$A$227,ROW($A4)))</f>
        <v>#REF!</v>
      </c>
      <c r="N40" s="16" t="e">
        <f ca="1">INDEX($I$38:$I$227,SMALL($A$38:$A$227,ROW($A4)))</f>
        <v>#REF!</v>
      </c>
      <c r="O40" s="16" t="e">
        <f ca="1">INDEX($J$38:$J$227,SMALL($A$38:$A$227,ROW($A4)))</f>
        <v>#REF!</v>
      </c>
      <c r="P40" s="16" t="e">
        <f ca="1">INDEX($K$38:$K$227,SMALL($A$38:$A$227,ROW($A4)))</f>
        <v>#REF!</v>
      </c>
      <c r="R40" s="14" t="s">
        <v>18</v>
      </c>
      <c r="S40" s="14" t="s">
        <v>19</v>
      </c>
    </row>
    <row r="41" spans="1:82" x14ac:dyDescent="0.25">
      <c r="A41" s="16">
        <f ca="1">IF(LEN(C41)&gt;0,ROW(A5))</f>
        <v>5</v>
      </c>
      <c r="C41" s="21" t="str">
        <f ca="1">MatchUps!B9</f>
        <v>LAK</v>
      </c>
      <c r="D41" s="22" t="str">
        <f t="shared" ca="1" si="21"/>
        <v xml:space="preserve"> vs </v>
      </c>
      <c r="E41" s="23" t="str">
        <f ca="1">MatchUps!D9</f>
        <v>NYR</v>
      </c>
      <c r="F41" s="18" t="str">
        <f t="shared" ca="1" si="22"/>
        <v>LAK vs NYR</v>
      </c>
      <c r="G41" s="18"/>
      <c r="H41" s="18"/>
      <c r="I41" s="16">
        <f ca="1">MatchUps!F9</f>
        <v>2</v>
      </c>
      <c r="J41" s="16">
        <f ca="1">MatchUps!G9</f>
        <v>6</v>
      </c>
      <c r="K41" s="18" t="str">
        <f ca="1">MatchUps!H9</f>
        <v>NYR</v>
      </c>
      <c r="L41" s="16"/>
      <c r="M41" s="16" t="e">
        <f ca="1">INDEX($F$38:$F$227,SMALL($A$38:$A$227,ROW($A5)))</f>
        <v>#REF!</v>
      </c>
      <c r="N41" s="16" t="e">
        <f ca="1">INDEX($I$38:$I$227,SMALL($A$38:$A$227,ROW($A5)))</f>
        <v>#REF!</v>
      </c>
      <c r="O41" s="16" t="e">
        <f ca="1">INDEX($J$38:$J$227,SMALL($A$38:$A$227,ROW($A5)))</f>
        <v>#REF!</v>
      </c>
      <c r="P41" s="16" t="e">
        <f ca="1">INDEX($K$38:$K$227,SMALL($A$38:$A$227,ROW($A5)))</f>
        <v>#REF!</v>
      </c>
      <c r="R41" s="14" t="s">
        <v>21</v>
      </c>
      <c r="S41" s="14" t="s">
        <v>22</v>
      </c>
    </row>
    <row r="42" spans="1:82" x14ac:dyDescent="0.25">
      <c r="A42" s="16">
        <f ca="1">IF(LEN(C42)&gt;0,ROW(A6))</f>
        <v>6</v>
      </c>
      <c r="C42" s="21" t="str">
        <f ca="1">MatchUps!B10</f>
        <v>ARI</v>
      </c>
      <c r="D42" s="22" t="str">
        <f t="shared" ca="1" si="21"/>
        <v xml:space="preserve"> vs </v>
      </c>
      <c r="E42" s="23" t="str">
        <f ca="1">MatchUps!D10</f>
        <v>NYI</v>
      </c>
      <c r="F42" s="18" t="str">
        <f t="shared" ca="1" si="22"/>
        <v>ARI vs NYI</v>
      </c>
      <c r="G42" s="18"/>
      <c r="H42" s="18"/>
      <c r="I42" s="16">
        <f ca="1">MatchUps!F10</f>
        <v>6</v>
      </c>
      <c r="J42" s="16">
        <f ca="1">MatchUps!G10</f>
        <v>3</v>
      </c>
      <c r="K42" s="18" t="str">
        <f ca="1">MatchUps!H10</f>
        <v>ARI</v>
      </c>
      <c r="L42" s="16"/>
      <c r="M42" s="16" t="e">
        <f ca="1">INDEX($F$38:$F$227,SMALL($A$38:$A$227,ROW($A6)))</f>
        <v>#REF!</v>
      </c>
      <c r="N42" s="16" t="e">
        <f ca="1">INDEX($I$38:$I$227,SMALL($A$38:$A$227,ROW($A6)))</f>
        <v>#REF!</v>
      </c>
      <c r="O42" s="16" t="e">
        <f ca="1">INDEX($J$38:$J$227,SMALL($A$38:$A$227,ROW($A6)))</f>
        <v>#REF!</v>
      </c>
      <c r="P42" s="16" t="e">
        <f ca="1">INDEX($K$38:$K$227,SMALL($A$38:$A$227,ROW($A6)))</f>
        <v>#REF!</v>
      </c>
      <c r="R42" s="16" t="e">
        <f ca="1">IF(ISNA(MATCH(R41,M38:M227,0)),MATCH(S41,M38:M227,0),MATCH(R41,M38:M227,0)) + 26</f>
        <v>#N/A</v>
      </c>
    </row>
    <row r="43" spans="1:82" x14ac:dyDescent="0.25">
      <c r="A43" s="16">
        <f ca="1">IF(LEN(C43)&gt;0,ROW(A7))</f>
        <v>7</v>
      </c>
      <c r="C43" s="21" t="str">
        <f ca="1">MatchUps!B11</f>
        <v>SJS</v>
      </c>
      <c r="D43" s="22" t="str">
        <f t="shared" ca="1" si="21"/>
        <v xml:space="preserve"> vs </v>
      </c>
      <c r="E43" s="23" t="str">
        <f ca="1">MatchUps!D11</f>
        <v>NJD</v>
      </c>
      <c r="F43" s="18" t="str">
        <f t="shared" ca="1" si="22"/>
        <v>SJS vs NJD</v>
      </c>
      <c r="G43" s="18"/>
      <c r="H43" s="18"/>
      <c r="I43" s="16">
        <f ca="1">MatchUps!F11</f>
        <v>4</v>
      </c>
      <c r="J43" s="16">
        <f ca="1">MatchUps!G11</f>
        <v>4</v>
      </c>
      <c r="K43" s="18" t="str">
        <f ca="1">MatchUps!H11</f>
        <v>*TIE*</v>
      </c>
      <c r="L43" s="16"/>
      <c r="M43" s="16" t="e">
        <f ca="1">INDEX($F$38:$F$227,SMALL($A$38:$A$227,ROW($A7)))</f>
        <v>#REF!</v>
      </c>
      <c r="N43" s="16" t="e">
        <f ca="1">INDEX($I$38:$I$227,SMALL($A$38:$A$227,ROW($A7)))</f>
        <v>#REF!</v>
      </c>
      <c r="O43" s="16" t="e">
        <f ca="1">INDEX($J$38:$J$227,SMALL($A$38:$A$227,ROW($A7)))</f>
        <v>#REF!</v>
      </c>
      <c r="P43" s="16" t="e">
        <f ca="1">INDEX($K$38:$K$227,SMALL($A$38:$A$227,ROW($A7)))</f>
        <v>#REF!</v>
      </c>
    </row>
    <row r="44" spans="1:82" x14ac:dyDescent="0.25">
      <c r="A44" s="16">
        <f ca="1">IF(LEN(C44)&gt;0,ROW(A8))</f>
        <v>8</v>
      </c>
      <c r="C44" s="21" t="str">
        <f ca="1">MatchUps!B12</f>
        <v>VAN</v>
      </c>
      <c r="D44" s="22" t="str">
        <f t="shared" ca="1" si="21"/>
        <v xml:space="preserve"> vs </v>
      </c>
      <c r="E44" s="23" t="str">
        <f ca="1">MatchUps!D12</f>
        <v>CBJ</v>
      </c>
      <c r="F44" s="18" t="str">
        <f t="shared" ca="1" si="22"/>
        <v>VAN vs CBJ</v>
      </c>
      <c r="G44" s="18"/>
      <c r="H44" s="18"/>
      <c r="I44" s="16">
        <f ca="1">MatchUps!F12</f>
        <v>0</v>
      </c>
      <c r="J44" s="16">
        <f ca="1">MatchUps!G12</f>
        <v>4</v>
      </c>
      <c r="K44" s="18" t="str">
        <f ca="1">MatchUps!H12</f>
        <v>CBJ</v>
      </c>
      <c r="L44" s="16"/>
      <c r="M44" s="16" t="e">
        <f ca="1">INDEX($F$38:$F$227,SMALL($A$38:$A$227,ROW($A8)))</f>
        <v>#REF!</v>
      </c>
      <c r="N44" s="16" t="e">
        <f ca="1">INDEX($I$38:$I$227,SMALL($A$38:$A$227,ROW($A8)))</f>
        <v>#REF!</v>
      </c>
      <c r="O44" s="16" t="e">
        <f ca="1">INDEX($J$38:$J$227,SMALL($A$38:$A$227,ROW($A8)))</f>
        <v>#REF!</v>
      </c>
      <c r="P44" s="16" t="e">
        <f ca="1">INDEX($K$38:$K$227,SMALL($A$38:$A$227,ROW($A8)))</f>
        <v>#REF!</v>
      </c>
    </row>
    <row r="45" spans="1:82" x14ac:dyDescent="0.25">
      <c r="A45" s="16">
        <f ca="1">IF(LEN(C45)&gt;0,ROW(A9))</f>
        <v>9</v>
      </c>
      <c r="C45" s="21" t="str">
        <f ca="1">MatchUps!B13</f>
        <v>CHI</v>
      </c>
      <c r="D45" s="22" t="str">
        <f t="shared" ca="1" si="21"/>
        <v xml:space="preserve"> vs </v>
      </c>
      <c r="E45" s="23" t="str">
        <f ca="1">MatchUps!D13</f>
        <v>CAR</v>
      </c>
      <c r="F45" s="18" t="str">
        <f t="shared" ca="1" si="22"/>
        <v>CHI vs CAR</v>
      </c>
      <c r="G45" s="18"/>
      <c r="H45" s="18"/>
      <c r="I45" s="16">
        <f ca="1">MatchUps!F13</f>
        <v>6</v>
      </c>
      <c r="J45" s="16">
        <f ca="1">MatchUps!G13</f>
        <v>0</v>
      </c>
      <c r="K45" s="18" t="str">
        <f ca="1">MatchUps!H13</f>
        <v>CHI</v>
      </c>
      <c r="L45" s="16"/>
      <c r="M45" s="16" t="e">
        <f ca="1">INDEX($F$38:$F$227,SMALL($A$38:$A$227,ROW($A9)))</f>
        <v>#REF!</v>
      </c>
      <c r="N45" s="16" t="e">
        <f ca="1">INDEX($I$38:$I$227,SMALL($A$38:$A$227,ROW($A9)))</f>
        <v>#REF!</v>
      </c>
      <c r="O45" s="16" t="e">
        <f ca="1">INDEX($J$38:$J$227,SMALL($A$38:$A$227,ROW($A9)))</f>
        <v>#REF!</v>
      </c>
      <c r="P45" s="16" t="e">
        <f ca="1">INDEX($K$38:$K$227,SMALL($A$38:$A$227,ROW($A9)))</f>
        <v>#REF!</v>
      </c>
    </row>
    <row r="46" spans="1:82" x14ac:dyDescent="0.25">
      <c r="A46" s="16">
        <f ca="1">IF(LEN(C46)&gt;0,ROW(A10))</f>
        <v>10</v>
      </c>
      <c r="C46" s="21" t="str">
        <f ca="1">MatchUps!B14</f>
        <v>COL</v>
      </c>
      <c r="D46" s="22" t="str">
        <f t="shared" ca="1" si="21"/>
        <v xml:space="preserve"> vs </v>
      </c>
      <c r="E46" s="23" t="str">
        <f ca="1">MatchUps!D14</f>
        <v>TOR</v>
      </c>
      <c r="F46" s="18" t="str">
        <f t="shared" ca="1" si="22"/>
        <v>COL vs TOR</v>
      </c>
      <c r="G46" s="18"/>
      <c r="H46" s="18"/>
      <c r="I46" s="16">
        <f ca="1">MatchUps!F14</f>
        <v>3</v>
      </c>
      <c r="J46" s="16">
        <f ca="1">MatchUps!G14</f>
        <v>1</v>
      </c>
      <c r="K46" s="18" t="str">
        <f ca="1">MatchUps!H14</f>
        <v>COL</v>
      </c>
      <c r="L46" s="16"/>
      <c r="M46" s="16" t="e">
        <f ca="1">INDEX($F$38:$F$227,SMALL($A$38:$A$227,ROW($A10)))</f>
        <v>#REF!</v>
      </c>
      <c r="N46" s="16" t="e">
        <f ca="1">INDEX($I$38:$I$227,SMALL($A$38:$A$227,ROW($A10)))</f>
        <v>#REF!</v>
      </c>
      <c r="O46" s="16" t="e">
        <f ca="1">INDEX($J$38:$J$227,SMALL($A$38:$A$227,ROW($A10)))</f>
        <v>#REF!</v>
      </c>
      <c r="P46" s="16" t="e">
        <f ca="1">INDEX($K$38:$K$227,SMALL($A$38:$A$227,ROW($A10)))</f>
        <v>#REF!</v>
      </c>
    </row>
    <row r="47" spans="1:82" x14ac:dyDescent="0.25">
      <c r="A47" s="16">
        <f ca="1">IF(LEN(C47)&gt;0,ROW(A11))</f>
        <v>11</v>
      </c>
      <c r="C47" s="21" t="str">
        <f ca="1">MatchUps!B15</f>
        <v>DAL</v>
      </c>
      <c r="D47" s="22" t="str">
        <f t="shared" ca="1" si="21"/>
        <v xml:space="preserve"> vs </v>
      </c>
      <c r="E47" s="23" t="str">
        <f ca="1">MatchUps!D15</f>
        <v>TB</v>
      </c>
      <c r="F47" s="18" t="str">
        <f t="shared" ca="1" si="22"/>
        <v>DAL vs TB</v>
      </c>
      <c r="G47" s="18"/>
      <c r="H47" s="18"/>
      <c r="I47" s="16">
        <f ca="1">MatchUps!F15</f>
        <v>6</v>
      </c>
      <c r="J47" s="16">
        <f ca="1">MatchUps!G15</f>
        <v>3</v>
      </c>
      <c r="K47" s="18" t="str">
        <f ca="1">MatchUps!H15</f>
        <v>DAL</v>
      </c>
      <c r="L47" s="16"/>
      <c r="M47" s="16" t="e">
        <f ca="1">INDEX($F$38:$F$227,SMALL($A$38:$A$227,ROW($A11)))</f>
        <v>#REF!</v>
      </c>
      <c r="N47" s="16" t="e">
        <f ca="1">INDEX($I$38:$I$227,SMALL($A$38:$A$227,ROW($A11)))</f>
        <v>#REF!</v>
      </c>
      <c r="O47" s="16" t="e">
        <f ca="1">INDEX($J$38:$J$227,SMALL($A$38:$A$227,ROW($A11)))</f>
        <v>#REF!</v>
      </c>
      <c r="P47" s="16" t="e">
        <f ca="1">INDEX($K$38:$K$227,SMALL($A$38:$A$227,ROW($A11)))</f>
        <v>#REF!</v>
      </c>
    </row>
    <row r="48" spans="1:82" x14ac:dyDescent="0.25">
      <c r="A48" s="16">
        <f ca="1">IF(LEN(C48)&gt;0,ROW(A12))</f>
        <v>12</v>
      </c>
      <c r="B48" s="25" t="s">
        <v>245</v>
      </c>
      <c r="C48" s="26" t="str">
        <f ca="1">MatchUps!B24</f>
        <v>ANA</v>
      </c>
      <c r="D48" s="27" t="str">
        <f t="shared" ca="1" si="21"/>
        <v xml:space="preserve"> vs </v>
      </c>
      <c r="E48" s="28" t="str">
        <f ca="1">MatchUps!D24</f>
        <v>PIT</v>
      </c>
      <c r="F48" s="30" t="str">
        <f t="shared" ca="1" si="22"/>
        <v>ANA vs PIT</v>
      </c>
      <c r="G48" s="30"/>
      <c r="H48" s="30"/>
      <c r="I48" s="29">
        <f ca="1">MatchUps!F24</f>
        <v>6</v>
      </c>
      <c r="J48" s="29">
        <f ca="1">MatchUps!G24</f>
        <v>1</v>
      </c>
      <c r="K48" s="18" t="str">
        <f ca="1">MatchUps!H24</f>
        <v>ANA</v>
      </c>
      <c r="L48" s="16"/>
      <c r="M48" s="16" t="e">
        <f ca="1">INDEX($F$38:$F$227,SMALL($A$38:$A$227,ROW($A12)))</f>
        <v>#REF!</v>
      </c>
      <c r="N48" s="16" t="e">
        <f ca="1">INDEX($I$38:$I$227,SMALL($A$38:$A$227,ROW($A12)))</f>
        <v>#REF!</v>
      </c>
      <c r="O48" s="16" t="e">
        <f ca="1">INDEX($J$38:$J$227,SMALL($A$38:$A$227,ROW($A12)))</f>
        <v>#REF!</v>
      </c>
      <c r="P48" s="16" t="e">
        <f ca="1">INDEX($K$38:$K$227,SMALL($A$38:$A$227,ROW($A12)))</f>
        <v>#REF!</v>
      </c>
    </row>
    <row r="49" spans="1:16" x14ac:dyDescent="0.25">
      <c r="A49" s="16">
        <f ca="1">IF(LEN(C49)&gt;0,ROW(A13))</f>
        <v>13</v>
      </c>
      <c r="C49" s="21" t="str">
        <f ca="1">MatchUps!B25</f>
        <v>WAS</v>
      </c>
      <c r="D49" s="22" t="str">
        <f t="shared" ca="1" si="21"/>
        <v xml:space="preserve"> vs </v>
      </c>
      <c r="E49" s="23" t="str">
        <f ca="1">MatchUps!D25</f>
        <v>PHI</v>
      </c>
      <c r="F49" s="18" t="str">
        <f t="shared" ca="1" si="22"/>
        <v>WAS vs PHI</v>
      </c>
      <c r="G49" s="18"/>
      <c r="H49" s="18"/>
      <c r="I49" s="16">
        <f ca="1">MatchUps!F25</f>
        <v>2</v>
      </c>
      <c r="J49" s="16">
        <f ca="1">MatchUps!G25</f>
        <v>2</v>
      </c>
      <c r="K49" s="18" t="str">
        <f ca="1">MatchUps!H25</f>
        <v>*TIE*</v>
      </c>
      <c r="L49" s="16"/>
      <c r="M49" s="16" t="e">
        <f ca="1">INDEX($F$38:$F$227,SMALL($A$38:$A$227,ROW($A13)))</f>
        <v>#REF!</v>
      </c>
      <c r="N49" s="16" t="e">
        <f ca="1">INDEX($I$38:$I$227,SMALL($A$38:$A$227,ROW($A13)))</f>
        <v>#REF!</v>
      </c>
      <c r="O49" s="16" t="e">
        <f ca="1">INDEX($J$38:$J$227,SMALL($A$38:$A$227,ROW($A13)))</f>
        <v>#REF!</v>
      </c>
      <c r="P49" s="16" t="e">
        <f ca="1">INDEX($K$38:$K$227,SMALL($A$38:$A$227,ROW($A13)))</f>
        <v>#REF!</v>
      </c>
    </row>
    <row r="50" spans="1:16" x14ac:dyDescent="0.25">
      <c r="A50" s="16">
        <f ca="1">IF(LEN(C50)&gt;0,ROW(A14))</f>
        <v>14</v>
      </c>
      <c r="C50" s="21" t="str">
        <f ca="1">MatchUps!B26</f>
        <v>CGY</v>
      </c>
      <c r="D50" s="22" t="str">
        <f t="shared" ca="1" si="21"/>
        <v xml:space="preserve"> vs </v>
      </c>
      <c r="E50" s="23" t="str">
        <f ca="1">MatchUps!D26</f>
        <v>NYR</v>
      </c>
      <c r="F50" s="18" t="str">
        <f t="shared" ca="1" si="22"/>
        <v>CGY vs NYR</v>
      </c>
      <c r="G50" s="18"/>
      <c r="H50" s="18"/>
      <c r="I50" s="16">
        <f ca="1">MatchUps!F26</f>
        <v>1</v>
      </c>
      <c r="J50" s="16">
        <f ca="1">MatchUps!G26</f>
        <v>0</v>
      </c>
      <c r="K50" s="18" t="str">
        <f ca="1">MatchUps!H26</f>
        <v>CGY</v>
      </c>
      <c r="L50" s="16"/>
      <c r="M50" s="16" t="e">
        <f ca="1">INDEX($F$38:$F$227,SMALL($A$38:$A$227,ROW($A14)))</f>
        <v>#REF!</v>
      </c>
      <c r="N50" s="16" t="e">
        <f ca="1">INDEX($I$38:$I$227,SMALL($A$38:$A$227,ROW($A14)))</f>
        <v>#REF!</v>
      </c>
      <c r="O50" s="16" t="e">
        <f ca="1">INDEX($J$38:$J$227,SMALL($A$38:$A$227,ROW($A14)))</f>
        <v>#REF!</v>
      </c>
      <c r="P50" s="16" t="e">
        <f ca="1">INDEX($K$38:$K$227,SMALL($A$38:$A$227,ROW($A14)))</f>
        <v>#REF!</v>
      </c>
    </row>
    <row r="51" spans="1:16" x14ac:dyDescent="0.25">
      <c r="A51" s="16">
        <f ca="1">IF(LEN(C51)&gt;0,ROW(A15))</f>
        <v>15</v>
      </c>
      <c r="C51" s="21" t="str">
        <f ca="1">MatchUps!B27</f>
        <v>EDM</v>
      </c>
      <c r="D51" s="22" t="str">
        <f t="shared" ca="1" si="21"/>
        <v xml:space="preserve"> vs </v>
      </c>
      <c r="E51" s="23" t="str">
        <f ca="1">MatchUps!D27</f>
        <v>NYI</v>
      </c>
      <c r="F51" s="18" t="str">
        <f t="shared" ca="1" si="22"/>
        <v>EDM vs NYI</v>
      </c>
      <c r="G51" s="18"/>
      <c r="H51" s="18"/>
      <c r="I51" s="16">
        <f ca="1">MatchUps!F27</f>
        <v>4</v>
      </c>
      <c r="J51" s="16">
        <f ca="1">MatchUps!G27</f>
        <v>2</v>
      </c>
      <c r="K51" s="18" t="str">
        <f ca="1">MatchUps!H27</f>
        <v>EDM</v>
      </c>
      <c r="L51" s="16"/>
      <c r="M51" s="16" t="e">
        <f ca="1">INDEX($F$38:$F$227,SMALL($A$38:$A$227,ROW($A15)))</f>
        <v>#REF!</v>
      </c>
      <c r="N51" s="16" t="e">
        <f ca="1">INDEX($I$38:$I$227,SMALL($A$38:$A$227,ROW($A15)))</f>
        <v>#REF!</v>
      </c>
      <c r="O51" s="16" t="e">
        <f ca="1">INDEX($J$38:$J$227,SMALL($A$38:$A$227,ROW($A15)))</f>
        <v>#REF!</v>
      </c>
      <c r="P51" s="16" t="e">
        <f ca="1">INDEX($K$38:$K$227,SMALL($A$38:$A$227,ROW($A15)))</f>
        <v>#REF!</v>
      </c>
    </row>
    <row r="52" spans="1:16" x14ac:dyDescent="0.25">
      <c r="A52" s="16">
        <f ca="1">IF(LEN(C52)&gt;0,ROW(A16))</f>
        <v>16</v>
      </c>
      <c r="C52" s="21" t="str">
        <f ca="1">MatchUps!B28</f>
        <v>LAK</v>
      </c>
      <c r="D52" s="22" t="str">
        <f t="shared" ca="1" si="21"/>
        <v xml:space="preserve"> vs </v>
      </c>
      <c r="E52" s="23" t="str">
        <f ca="1">MatchUps!D28</f>
        <v>NJD</v>
      </c>
      <c r="F52" s="18" t="str">
        <f t="shared" ca="1" si="22"/>
        <v>LAK vs NJD</v>
      </c>
      <c r="G52" s="18"/>
      <c r="H52" s="18"/>
      <c r="I52" s="16">
        <f ca="1">MatchUps!F28</f>
        <v>1</v>
      </c>
      <c r="J52" s="16">
        <f ca="1">MatchUps!G28</f>
        <v>4</v>
      </c>
      <c r="K52" s="18" t="str">
        <f ca="1">MatchUps!H28</f>
        <v>NJD</v>
      </c>
      <c r="L52" s="16"/>
      <c r="M52" s="16" t="e">
        <f ca="1">INDEX($F$38:$F$227,SMALL($A$38:$A$227,ROW($A16)))</f>
        <v>#REF!</v>
      </c>
      <c r="N52" s="16" t="e">
        <f ca="1">INDEX($I$38:$I$227,SMALL($A$38:$A$227,ROW($A16)))</f>
        <v>#REF!</v>
      </c>
      <c r="O52" s="16" t="e">
        <f ca="1">INDEX($J$38:$J$227,SMALL($A$38:$A$227,ROW($A16)))</f>
        <v>#REF!</v>
      </c>
      <c r="P52" s="16" t="e">
        <f ca="1">INDEX($K$38:$K$227,SMALL($A$38:$A$227,ROW($A16)))</f>
        <v>#REF!</v>
      </c>
    </row>
    <row r="53" spans="1:16" x14ac:dyDescent="0.25">
      <c r="A53" s="16">
        <f ca="1">IF(LEN(C53)&gt;0,ROW(A17))</f>
        <v>17</v>
      </c>
      <c r="C53" s="21" t="str">
        <f ca="1">MatchUps!B29</f>
        <v>ARI</v>
      </c>
      <c r="D53" s="22" t="str">
        <f t="shared" ca="1" si="21"/>
        <v xml:space="preserve"> vs </v>
      </c>
      <c r="E53" s="23" t="str">
        <f ca="1">MatchUps!D29</f>
        <v>CBJ</v>
      </c>
      <c r="F53" s="18" t="str">
        <f t="shared" ca="1" si="22"/>
        <v>ARI vs CBJ</v>
      </c>
      <c r="G53" s="18"/>
      <c r="H53" s="18"/>
      <c r="I53" s="16">
        <f ca="1">MatchUps!F29</f>
        <v>1</v>
      </c>
      <c r="J53" s="16">
        <f ca="1">MatchUps!G29</f>
        <v>4</v>
      </c>
      <c r="K53" s="18" t="str">
        <f ca="1">MatchUps!H29</f>
        <v>CBJ</v>
      </c>
      <c r="L53" s="16"/>
      <c r="M53" s="16" t="e">
        <f ca="1">INDEX($F$38:$F$227,SMALL($A$38:$A$227,ROW($A17)))</f>
        <v>#REF!</v>
      </c>
      <c r="N53" s="16" t="e">
        <f ca="1">INDEX($I$38:$I$227,SMALL($A$38:$A$227,ROW($A17)))</f>
        <v>#REF!</v>
      </c>
      <c r="O53" s="16" t="e">
        <f ca="1">INDEX($J$38:$J$227,SMALL($A$38:$A$227,ROW($A17)))</f>
        <v>#REF!</v>
      </c>
      <c r="P53" s="16" t="e">
        <f ca="1">INDEX($K$38:$K$227,SMALL($A$38:$A$227,ROW($A17)))</f>
        <v>#REF!</v>
      </c>
    </row>
    <row r="54" spans="1:16" x14ac:dyDescent="0.25">
      <c r="A54" s="16">
        <f ca="1">IF(LEN(C54)&gt;0,ROW(A18))</f>
        <v>18</v>
      </c>
      <c r="C54" s="21" t="str">
        <f ca="1">MatchUps!B30</f>
        <v>SJS</v>
      </c>
      <c r="D54" s="22" t="str">
        <f t="shared" ca="1" si="21"/>
        <v xml:space="preserve"> vs </v>
      </c>
      <c r="E54" s="23" t="str">
        <f ca="1">MatchUps!D30</f>
        <v>CAR</v>
      </c>
      <c r="F54" s="18" t="str">
        <f t="shared" ca="1" si="22"/>
        <v>SJS vs CAR</v>
      </c>
      <c r="G54" s="18"/>
      <c r="H54" s="18"/>
      <c r="I54" s="16">
        <f ca="1">MatchUps!F30</f>
        <v>4</v>
      </c>
      <c r="J54" s="16">
        <f ca="1">MatchUps!G30</f>
        <v>6</v>
      </c>
      <c r="K54" s="18" t="str">
        <f ca="1">MatchUps!H30</f>
        <v>CAR</v>
      </c>
      <c r="L54" s="16"/>
      <c r="M54" s="16" t="e">
        <f ca="1">INDEX($F$38:$F$227,SMALL($A$38:$A$227,ROW($A18)))</f>
        <v>#REF!</v>
      </c>
      <c r="N54" s="16" t="e">
        <f ca="1">INDEX($I$38:$I$227,SMALL($A$38:$A$227,ROW($A18)))</f>
        <v>#REF!</v>
      </c>
      <c r="O54" s="16" t="e">
        <f ca="1">INDEX($J$38:$J$227,SMALL($A$38:$A$227,ROW($A18)))</f>
        <v>#REF!</v>
      </c>
      <c r="P54" s="16" t="e">
        <f ca="1">INDEX($K$38:$K$227,SMALL($A$38:$A$227,ROW($A18)))</f>
        <v>#REF!</v>
      </c>
    </row>
    <row r="55" spans="1:16" x14ac:dyDescent="0.25">
      <c r="A55" s="16">
        <f ca="1">IF(LEN(C55)&gt;0,ROW(A19))</f>
        <v>19</v>
      </c>
      <c r="C55" s="21" t="str">
        <f ca="1">MatchUps!B31</f>
        <v>VAN</v>
      </c>
      <c r="D55" s="22" t="str">
        <f t="shared" ca="1" si="21"/>
        <v xml:space="preserve"> vs </v>
      </c>
      <c r="E55" s="23" t="str">
        <f ca="1">MatchUps!D31</f>
        <v>TOR</v>
      </c>
      <c r="F55" s="18" t="str">
        <f t="shared" ca="1" si="22"/>
        <v>VAN vs TOR</v>
      </c>
      <c r="G55" s="18"/>
      <c r="H55" s="18"/>
      <c r="I55" s="16">
        <f ca="1">MatchUps!F31</f>
        <v>6</v>
      </c>
      <c r="J55" s="16">
        <f ca="1">MatchUps!G31</f>
        <v>4</v>
      </c>
      <c r="K55" s="18" t="str">
        <f ca="1">MatchUps!H31</f>
        <v>VAN</v>
      </c>
      <c r="L55" s="16"/>
      <c r="M55" s="16" t="e">
        <f ca="1">INDEX($F$38:$F$227,SMALL($A$38:$A$227,ROW($A19)))</f>
        <v>#REF!</v>
      </c>
      <c r="N55" s="16" t="e">
        <f ca="1">INDEX($I$38:$I$227,SMALL($A$38:$A$227,ROW($A19)))</f>
        <v>#REF!</v>
      </c>
      <c r="O55" s="16" t="e">
        <f ca="1">INDEX($J$38:$J$227,SMALL($A$38:$A$227,ROW($A19)))</f>
        <v>#REF!</v>
      </c>
      <c r="P55" s="16" t="e">
        <f ca="1">INDEX($K$38:$K$227,SMALL($A$38:$A$227,ROW($A19)))</f>
        <v>#REF!</v>
      </c>
    </row>
    <row r="56" spans="1:16" x14ac:dyDescent="0.25">
      <c r="A56" s="16">
        <f ca="1">IF(LEN(C56)&gt;0,ROW(A20))</f>
        <v>20</v>
      </c>
      <c r="C56" s="21" t="str">
        <f ca="1">MatchUps!B32</f>
        <v>CHI</v>
      </c>
      <c r="D56" s="22" t="str">
        <f t="shared" ca="1" si="21"/>
        <v xml:space="preserve"> vs </v>
      </c>
      <c r="E56" s="23" t="str">
        <f ca="1">MatchUps!D32</f>
        <v>TB</v>
      </c>
      <c r="F56" s="18" t="str">
        <f t="shared" ca="1" si="22"/>
        <v>CHI vs TB</v>
      </c>
      <c r="G56" s="18"/>
      <c r="H56" s="18"/>
      <c r="I56" s="16">
        <f ca="1">MatchUps!F32</f>
        <v>6</v>
      </c>
      <c r="J56" s="16">
        <f ca="1">MatchUps!G32</f>
        <v>4</v>
      </c>
      <c r="K56" s="18" t="str">
        <f ca="1">MatchUps!H32</f>
        <v>CHI</v>
      </c>
      <c r="L56" s="16"/>
      <c r="M56" s="16" t="e">
        <f ca="1">INDEX($F$38:$F$227,SMALL($A$38:$A$227,ROW($A20)))</f>
        <v>#REF!</v>
      </c>
      <c r="N56" s="16" t="e">
        <f ca="1">INDEX($I$38:$I$227,SMALL($A$38:$A$227,ROW($A20)))</f>
        <v>#REF!</v>
      </c>
      <c r="O56" s="16" t="e">
        <f ca="1">INDEX($J$38:$J$227,SMALL($A$38:$A$227,ROW($A20)))</f>
        <v>#REF!</v>
      </c>
      <c r="P56" s="16" t="e">
        <f ca="1">INDEX($K$38:$K$227,SMALL($A$38:$A$227,ROW($A20)))</f>
        <v>#REF!</v>
      </c>
    </row>
    <row r="57" spans="1:16" x14ac:dyDescent="0.25">
      <c r="A57" s="16">
        <f ca="1">IF(LEN(C57)&gt;0,ROW(A21))</f>
        <v>21</v>
      </c>
      <c r="C57" s="21" t="str">
        <f ca="1">MatchUps!B33</f>
        <v>COL</v>
      </c>
      <c r="D57" s="22" t="str">
        <f t="shared" ca="1" si="21"/>
        <v xml:space="preserve"> vs </v>
      </c>
      <c r="E57" s="23" t="str">
        <f ca="1">MatchUps!D33</f>
        <v>OTT</v>
      </c>
      <c r="F57" s="18" t="str">
        <f t="shared" ca="1" si="22"/>
        <v>COL vs OTT</v>
      </c>
      <c r="G57" s="18"/>
      <c r="H57" s="18"/>
      <c r="I57" s="16">
        <f ca="1">MatchUps!F33</f>
        <v>2</v>
      </c>
      <c r="J57" s="16">
        <f ca="1">MatchUps!G33</f>
        <v>3</v>
      </c>
      <c r="K57" s="18" t="str">
        <f ca="1">MatchUps!H33</f>
        <v>OTT</v>
      </c>
      <c r="L57" s="16"/>
      <c r="M57" s="16" t="e">
        <f ca="1">INDEX($F$38:$F$227,SMALL($A$38:$A$227,ROW($A21)))</f>
        <v>#REF!</v>
      </c>
      <c r="N57" s="16" t="e">
        <f ca="1">INDEX($I$38:$I$227,SMALL($A$38:$A$227,ROW($A21)))</f>
        <v>#REF!</v>
      </c>
      <c r="O57" s="16" t="e">
        <f ca="1">INDEX($J$38:$J$227,SMALL($A$38:$A$227,ROW($A21)))</f>
        <v>#REF!</v>
      </c>
      <c r="P57" s="16" t="e">
        <f ca="1">INDEX($K$38:$K$227,SMALL($A$38:$A$227,ROW($A21)))</f>
        <v>#REF!</v>
      </c>
    </row>
    <row r="58" spans="1:16" x14ac:dyDescent="0.25">
      <c r="A58" s="16">
        <f>IF(LEN(C58)&gt;0,ROW(A22))</f>
        <v>22</v>
      </c>
      <c r="B58" s="25" t="s">
        <v>246</v>
      </c>
      <c r="C58" s="26">
        <f>MatchUps!J6</f>
        <v>0</v>
      </c>
      <c r="D58" s="27" t="str">
        <f t="shared" si="21"/>
        <v xml:space="preserve"> vs </v>
      </c>
      <c r="E58" s="28">
        <f ca="1">MatchUps!N6</f>
        <v>32</v>
      </c>
      <c r="F58" s="30" t="str">
        <f t="shared" ca="1" si="22"/>
        <v>0 vs 32</v>
      </c>
      <c r="G58" s="30"/>
      <c r="H58" s="30"/>
      <c r="I58" s="29" t="e">
        <f>MatchUps!#REF!</f>
        <v>#REF!</v>
      </c>
      <c r="J58" s="29" t="e">
        <f>MatchUps!#REF!</f>
        <v>#REF!</v>
      </c>
      <c r="K58" s="18" t="e">
        <f>MatchUps!#REF!</f>
        <v>#REF!</v>
      </c>
      <c r="L58" s="16"/>
      <c r="M58" s="16" t="e">
        <f ca="1">INDEX($F$38:$F$227,SMALL($A$38:$A$227,ROW($A22)))</f>
        <v>#REF!</v>
      </c>
      <c r="N58" s="16" t="e">
        <f ca="1">INDEX($I$38:$I$227,SMALL($A$38:$A$227,ROW($A22)))</f>
        <v>#REF!</v>
      </c>
      <c r="O58" s="16" t="e">
        <f ca="1">INDEX($J$38:$J$227,SMALL($A$38:$A$227,ROW($A22)))</f>
        <v>#REF!</v>
      </c>
      <c r="P58" s="16" t="e">
        <f ca="1">INDEX($K$38:$K$227,SMALL($A$38:$A$227,ROW($A22)))</f>
        <v>#REF!</v>
      </c>
    </row>
    <row r="59" spans="1:16" x14ac:dyDescent="0.25">
      <c r="A59" s="16">
        <f>IF(LEN(C59)&gt;0,ROW(A23))</f>
        <v>23</v>
      </c>
      <c r="C59" s="21">
        <f>MatchUps!J7</f>
        <v>0</v>
      </c>
      <c r="D59" s="22" t="str">
        <f t="shared" si="21"/>
        <v xml:space="preserve"> vs </v>
      </c>
      <c r="E59" s="23">
        <f ca="1">MatchUps!N7</f>
        <v>30</v>
      </c>
      <c r="F59" s="18" t="str">
        <f t="shared" ca="1" si="22"/>
        <v>0 vs 30</v>
      </c>
      <c r="G59" s="18"/>
      <c r="H59" s="18"/>
      <c r="I59" s="16" t="e">
        <f>MatchUps!#REF!</f>
        <v>#REF!</v>
      </c>
      <c r="J59" s="16" t="e">
        <f>MatchUps!#REF!</f>
        <v>#REF!</v>
      </c>
      <c r="K59" s="18" t="e">
        <f>MatchUps!#REF!</f>
        <v>#REF!</v>
      </c>
      <c r="L59" s="16"/>
      <c r="M59" s="16" t="e">
        <f ca="1">INDEX($F$38:$F$227,SMALL($A$38:$A$227,ROW($A23)))</f>
        <v>#REF!</v>
      </c>
      <c r="N59" s="16" t="e">
        <f ca="1">INDEX($I$38:$I$227,SMALL($A$38:$A$227,ROW($A23)))</f>
        <v>#REF!</v>
      </c>
      <c r="O59" s="16" t="e">
        <f ca="1">INDEX($J$38:$J$227,SMALL($A$38:$A$227,ROW($A23)))</f>
        <v>#REF!</v>
      </c>
      <c r="P59" s="16" t="e">
        <f ca="1">INDEX($K$38:$K$227,SMALL($A$38:$A$227,ROW($A23)))</f>
        <v>#REF!</v>
      </c>
    </row>
    <row r="60" spans="1:16" x14ac:dyDescent="0.25">
      <c r="A60" s="16">
        <f t="shared" ref="A60:A102" si="23">IF(LEN(C60)&gt;0,ROW(A34))</f>
        <v>34</v>
      </c>
      <c r="C60" s="21">
        <f>MatchUps!J8</f>
        <v>0</v>
      </c>
      <c r="D60" s="22" t="str">
        <f t="shared" si="21"/>
        <v xml:space="preserve"> vs </v>
      </c>
      <c r="E60" s="23">
        <f ca="1">MatchUps!N8</f>
        <v>46</v>
      </c>
      <c r="F60" s="18" t="str">
        <f t="shared" ca="1" si="22"/>
        <v>0 vs 46</v>
      </c>
      <c r="G60" s="18"/>
      <c r="H60" s="18"/>
      <c r="I60" s="16" t="e">
        <f>MatchUps!#REF!</f>
        <v>#REF!</v>
      </c>
      <c r="J60" s="16" t="e">
        <f>MatchUps!#REF!</f>
        <v>#REF!</v>
      </c>
      <c r="K60" s="18" t="e">
        <f>MatchUps!#REF!</f>
        <v>#REF!</v>
      </c>
      <c r="L60" s="16"/>
      <c r="M60" s="16" t="e">
        <f ca="1">INDEX($F$38:$F$227,SMALL($A$38:$A$227,ROW($A34)))</f>
        <v>#REF!</v>
      </c>
      <c r="N60" s="16" t="e">
        <f ca="1">INDEX($I$38:$I$227,SMALL($A$38:$A$227,ROW($A34)))</f>
        <v>#REF!</v>
      </c>
      <c r="O60" s="16" t="e">
        <f ca="1">INDEX($J$38:$J$227,SMALL($A$38:$A$227,ROW($A34)))</f>
        <v>#REF!</v>
      </c>
      <c r="P60" s="16" t="e">
        <f ca="1">INDEX($K$38:$K$227,SMALL($A$38:$A$227,ROW($A34)))</f>
        <v>#REF!</v>
      </c>
    </row>
    <row r="61" spans="1:16" x14ac:dyDescent="0.25">
      <c r="A61" s="16">
        <f t="shared" si="23"/>
        <v>35</v>
      </c>
      <c r="C61" s="21">
        <f>MatchUps!J9</f>
        <v>0</v>
      </c>
      <c r="D61" s="22" t="str">
        <f t="shared" si="21"/>
        <v xml:space="preserve"> vs </v>
      </c>
      <c r="E61" s="23">
        <f ca="1">MatchUps!N9</f>
        <v>32</v>
      </c>
      <c r="F61" s="18" t="str">
        <f t="shared" ca="1" si="22"/>
        <v>0 vs 32</v>
      </c>
      <c r="G61" s="18"/>
      <c r="H61" s="18"/>
      <c r="I61" s="16" t="e">
        <f>MatchUps!#REF!</f>
        <v>#REF!</v>
      </c>
      <c r="J61" s="16" t="e">
        <f>MatchUps!#REF!</f>
        <v>#REF!</v>
      </c>
      <c r="K61" s="18" t="e">
        <f>MatchUps!#REF!</f>
        <v>#REF!</v>
      </c>
      <c r="L61" s="16"/>
      <c r="M61" s="16" t="e">
        <f ca="1">INDEX($F$38:$F$227,SMALL($A$38:$A$227,ROW($A35)))</f>
        <v>#REF!</v>
      </c>
      <c r="N61" s="16" t="e">
        <f ca="1">INDEX($I$38:$I$227,SMALL($A$38:$A$227,ROW($A35)))</f>
        <v>#REF!</v>
      </c>
      <c r="O61" s="16" t="e">
        <f ca="1">INDEX($J$38:$J$227,SMALL($A$38:$A$227,ROW($A35)))</f>
        <v>#REF!</v>
      </c>
      <c r="P61" s="16" t="e">
        <f ca="1">INDEX($K$38:$K$227,SMALL($A$38:$A$227,ROW($A35)))</f>
        <v>#REF!</v>
      </c>
    </row>
    <row r="62" spans="1:16" x14ac:dyDescent="0.25">
      <c r="A62" s="16">
        <f t="shared" si="23"/>
        <v>36</v>
      </c>
      <c r="C62" s="21">
        <f>MatchUps!J10</f>
        <v>0</v>
      </c>
      <c r="D62" s="22" t="str">
        <f t="shared" si="21"/>
        <v xml:space="preserve"> vs </v>
      </c>
      <c r="E62" s="23">
        <f ca="1">MatchUps!N10</f>
        <v>33</v>
      </c>
      <c r="F62" s="18" t="str">
        <f t="shared" ca="1" si="22"/>
        <v>0 vs 33</v>
      </c>
      <c r="G62" s="18"/>
      <c r="H62" s="18"/>
      <c r="I62" s="16" t="e">
        <f>MatchUps!#REF!</f>
        <v>#REF!</v>
      </c>
      <c r="J62" s="16" t="e">
        <f>MatchUps!#REF!</f>
        <v>#REF!</v>
      </c>
      <c r="K62" s="18" t="e">
        <f>MatchUps!#REF!</f>
        <v>#REF!</v>
      </c>
      <c r="L62" s="16"/>
      <c r="M62" s="16" t="e">
        <f ca="1">INDEX($F$38:$F$227,SMALL($A$38:$A$227,ROW($A36)))</f>
        <v>#REF!</v>
      </c>
      <c r="N62" s="16" t="e">
        <f ca="1">INDEX($I$38:$I$227,SMALL($A$38:$A$227,ROW($A36)))</f>
        <v>#REF!</v>
      </c>
      <c r="O62" s="16" t="e">
        <f ca="1">INDEX($J$38:$J$227,SMALL($A$38:$A$227,ROW($A36)))</f>
        <v>#REF!</v>
      </c>
      <c r="P62" s="16" t="e">
        <f ca="1">INDEX($K$38:$K$227,SMALL($A$38:$A$227,ROW($A36)))</f>
        <v>#REF!</v>
      </c>
    </row>
    <row r="63" spans="1:16" x14ac:dyDescent="0.25">
      <c r="A63" s="16">
        <f t="shared" si="23"/>
        <v>37</v>
      </c>
      <c r="C63" s="21">
        <f>MatchUps!J11</f>
        <v>0</v>
      </c>
      <c r="D63" s="22" t="str">
        <f t="shared" si="21"/>
        <v xml:space="preserve"> vs </v>
      </c>
      <c r="E63" s="23">
        <f ca="1">MatchUps!N11</f>
        <v>37</v>
      </c>
      <c r="F63" s="18" t="str">
        <f t="shared" ca="1" si="22"/>
        <v>0 vs 37</v>
      </c>
      <c r="G63" s="18"/>
      <c r="H63" s="18"/>
      <c r="I63" s="16" t="e">
        <f>MatchUps!#REF!</f>
        <v>#REF!</v>
      </c>
      <c r="J63" s="16" t="e">
        <f>MatchUps!#REF!</f>
        <v>#REF!</v>
      </c>
      <c r="K63" s="18" t="e">
        <f>MatchUps!#REF!</f>
        <v>#REF!</v>
      </c>
      <c r="L63" s="16"/>
      <c r="M63" s="16" t="e">
        <f ca="1">INDEX($F$38:$F$227,SMALL($A$38:$A$227,ROW($A37)))</f>
        <v>#REF!</v>
      </c>
      <c r="N63" s="16" t="e">
        <f ca="1">INDEX($I$38:$I$227,SMALL($A$38:$A$227,ROW($A37)))</f>
        <v>#REF!</v>
      </c>
      <c r="O63" s="16" t="e">
        <f ca="1">INDEX($J$38:$J$227,SMALL($A$38:$A$227,ROW($A37)))</f>
        <v>#REF!</v>
      </c>
      <c r="P63" s="16" t="e">
        <f ca="1">INDEX($K$38:$K$227,SMALL($A$38:$A$227,ROW($A37)))</f>
        <v>#REF!</v>
      </c>
    </row>
    <row r="64" spans="1:16" x14ac:dyDescent="0.25">
      <c r="A64" s="16">
        <f t="shared" si="23"/>
        <v>38</v>
      </c>
      <c r="C64" s="21">
        <f>MatchUps!J12</f>
        <v>0</v>
      </c>
      <c r="D64" s="22" t="str">
        <f t="shared" si="21"/>
        <v xml:space="preserve"> vs </v>
      </c>
      <c r="E64" s="23">
        <f ca="1">MatchUps!N12</f>
        <v>35</v>
      </c>
      <c r="F64" s="18" t="str">
        <f t="shared" ca="1" si="22"/>
        <v>0 vs 35</v>
      </c>
      <c r="G64" s="18"/>
      <c r="H64" s="18"/>
      <c r="I64" s="16" t="e">
        <f>MatchUps!#REF!</f>
        <v>#REF!</v>
      </c>
      <c r="J64" s="16" t="e">
        <f>MatchUps!#REF!</f>
        <v>#REF!</v>
      </c>
      <c r="K64" s="18" t="e">
        <f>MatchUps!#REF!</f>
        <v>#REF!</v>
      </c>
      <c r="L64" s="16"/>
      <c r="M64" s="16" t="e">
        <f ca="1">INDEX($F$38:$F$227,SMALL($A$38:$A$227,ROW($A38)))</f>
        <v>#REF!</v>
      </c>
      <c r="N64" s="16" t="e">
        <f ca="1">INDEX($I$38:$I$227,SMALL($A$38:$A$227,ROW($A38)))</f>
        <v>#REF!</v>
      </c>
      <c r="O64" s="16" t="e">
        <f ca="1">INDEX($J$38:$J$227,SMALL($A$38:$A$227,ROW($A38)))</f>
        <v>#REF!</v>
      </c>
      <c r="P64" s="16" t="e">
        <f ca="1">INDEX($K$38:$K$227,SMALL($A$38:$A$227,ROW($A38)))</f>
        <v>#REF!</v>
      </c>
    </row>
    <row r="65" spans="1:16" x14ac:dyDescent="0.25">
      <c r="A65" s="16">
        <f t="shared" si="23"/>
        <v>39</v>
      </c>
      <c r="C65" s="21">
        <f>MatchUps!J13</f>
        <v>0</v>
      </c>
      <c r="D65" s="22" t="str">
        <f t="shared" si="21"/>
        <v xml:space="preserve"> vs </v>
      </c>
      <c r="E65" s="23">
        <f ca="1">MatchUps!N13</f>
        <v>39</v>
      </c>
      <c r="F65" s="18" t="str">
        <f t="shared" ca="1" si="22"/>
        <v>0 vs 39</v>
      </c>
      <c r="G65" s="18"/>
      <c r="H65" s="18"/>
      <c r="I65" s="16" t="e">
        <f>MatchUps!#REF!</f>
        <v>#REF!</v>
      </c>
      <c r="J65" s="16" t="e">
        <f>MatchUps!#REF!</f>
        <v>#REF!</v>
      </c>
      <c r="K65" s="18" t="e">
        <f>MatchUps!#REF!</f>
        <v>#REF!</v>
      </c>
      <c r="L65" s="16"/>
      <c r="M65" s="16" t="e">
        <f ca="1">INDEX($F$38:$F$227,SMALL($A$38:$A$227,ROW($A39)))</f>
        <v>#REF!</v>
      </c>
      <c r="N65" s="16" t="e">
        <f ca="1">INDEX($I$38:$I$227,SMALL($A$38:$A$227,ROW($A39)))</f>
        <v>#REF!</v>
      </c>
      <c r="O65" s="16" t="e">
        <f ca="1">INDEX($J$38:$J$227,SMALL($A$38:$A$227,ROW($A39)))</f>
        <v>#REF!</v>
      </c>
      <c r="P65" s="16" t="e">
        <f ca="1">INDEX($K$38:$K$227,SMALL($A$38:$A$227,ROW($A39)))</f>
        <v>#REF!</v>
      </c>
    </row>
    <row r="66" spans="1:16" x14ac:dyDescent="0.25">
      <c r="A66" s="16">
        <f t="shared" si="23"/>
        <v>40</v>
      </c>
      <c r="C66" s="21">
        <f>MatchUps!J14</f>
        <v>0</v>
      </c>
      <c r="D66" s="22" t="str">
        <f t="shared" si="21"/>
        <v xml:space="preserve"> vs </v>
      </c>
      <c r="E66" s="23">
        <f ca="1">MatchUps!N14</f>
        <v>35</v>
      </c>
      <c r="F66" s="18" t="str">
        <f t="shared" ca="1" si="22"/>
        <v>0 vs 35</v>
      </c>
      <c r="G66" s="18"/>
      <c r="H66" s="18"/>
      <c r="I66" s="16" t="e">
        <f>MatchUps!#REF!</f>
        <v>#REF!</v>
      </c>
      <c r="J66" s="16" t="e">
        <f>MatchUps!#REF!</f>
        <v>#REF!</v>
      </c>
      <c r="K66" s="18" t="e">
        <f>MatchUps!#REF!</f>
        <v>#REF!</v>
      </c>
      <c r="L66" s="16"/>
      <c r="M66" s="16" t="e">
        <f ca="1">INDEX($F$38:$F$227,SMALL($A$38:$A$227,ROW($A40)))</f>
        <v>#REF!</v>
      </c>
      <c r="N66" s="16" t="e">
        <f ca="1">INDEX($I$38:$I$227,SMALL($A$38:$A$227,ROW($A40)))</f>
        <v>#REF!</v>
      </c>
      <c r="O66" s="16" t="e">
        <f ca="1">INDEX($J$38:$J$227,SMALL($A$38:$A$227,ROW($A40)))</f>
        <v>#REF!</v>
      </c>
      <c r="P66" s="16" t="e">
        <f ca="1">INDEX($K$38:$K$227,SMALL($A$38:$A$227,ROW($A40)))</f>
        <v>#REF!</v>
      </c>
    </row>
    <row r="67" spans="1:16" x14ac:dyDescent="0.25">
      <c r="A67" s="16">
        <f t="shared" si="23"/>
        <v>41</v>
      </c>
      <c r="C67" s="21">
        <f>MatchUps!J15</f>
        <v>0</v>
      </c>
      <c r="D67" s="22" t="str">
        <f t="shared" si="21"/>
        <v xml:space="preserve"> vs </v>
      </c>
      <c r="E67" s="23">
        <f ca="1">MatchUps!N15</f>
        <v>39</v>
      </c>
      <c r="F67" s="18" t="str">
        <f t="shared" ca="1" si="22"/>
        <v>0 vs 39</v>
      </c>
      <c r="G67" s="18"/>
      <c r="H67" s="18"/>
      <c r="I67" s="16" t="e">
        <f>MatchUps!#REF!</f>
        <v>#REF!</v>
      </c>
      <c r="J67" s="16" t="e">
        <f>MatchUps!#REF!</f>
        <v>#REF!</v>
      </c>
      <c r="K67" s="18" t="e">
        <f>MatchUps!#REF!</f>
        <v>#REF!</v>
      </c>
      <c r="L67" s="16"/>
      <c r="M67" s="16" t="e">
        <f ca="1">INDEX($F$38:$F$227,SMALL($A$38:$A$227,ROW($A41)))</f>
        <v>#REF!</v>
      </c>
      <c r="N67" s="16" t="e">
        <f ca="1">INDEX($I$38:$I$227,SMALL($A$38:$A$227,ROW($A41)))</f>
        <v>#REF!</v>
      </c>
      <c r="O67" s="16" t="e">
        <f ca="1">INDEX($J$38:$J$227,SMALL($A$38:$A$227,ROW($A41)))</f>
        <v>#REF!</v>
      </c>
      <c r="P67" s="16" t="e">
        <f ca="1">INDEX($K$38:$K$227,SMALL($A$38:$A$227,ROW($A41)))</f>
        <v>#REF!</v>
      </c>
    </row>
    <row r="68" spans="1:16" x14ac:dyDescent="0.25">
      <c r="A68" s="16">
        <f t="shared" si="23"/>
        <v>42</v>
      </c>
      <c r="B68" s="25" t="s">
        <v>247</v>
      </c>
      <c r="C68" s="26">
        <f>MatchUps!J24</f>
        <v>0</v>
      </c>
      <c r="D68" s="27" t="str">
        <f t="shared" si="21"/>
        <v xml:space="preserve"> vs </v>
      </c>
      <c r="E68" s="28">
        <f ca="1">MatchUps!L24</f>
        <v>3.1707317073170733</v>
      </c>
      <c r="F68" s="30" t="str">
        <f t="shared" ca="1" si="22"/>
        <v>0 vs 3.17073170731707</v>
      </c>
      <c r="G68" s="30"/>
      <c r="H68" s="30"/>
      <c r="I68" s="29" t="e">
        <f>MatchUps!#REF!</f>
        <v>#REF!</v>
      </c>
      <c r="J68" s="29" t="e">
        <f>MatchUps!#REF!</f>
        <v>#REF!</v>
      </c>
      <c r="K68" s="18" t="e">
        <f>MatchUps!#REF!</f>
        <v>#REF!</v>
      </c>
      <c r="L68" s="16"/>
      <c r="M68" s="16" t="e">
        <f ca="1">INDEX($F$38:$F$227,SMALL($A$38:$A$227,ROW($A42)))</f>
        <v>#REF!</v>
      </c>
      <c r="N68" s="16" t="e">
        <f ca="1">INDEX($I$38:$I$227,SMALL($A$38:$A$227,ROW($A42)))</f>
        <v>#REF!</v>
      </c>
      <c r="O68" s="16" t="e">
        <f ca="1">INDEX($J$38:$J$227,SMALL($A$38:$A$227,ROW($A42)))</f>
        <v>#REF!</v>
      </c>
      <c r="P68" s="16" t="e">
        <f ca="1">INDEX($K$38:$K$227,SMALL($A$38:$A$227,ROW($A42)))</f>
        <v>#REF!</v>
      </c>
    </row>
    <row r="69" spans="1:16" x14ac:dyDescent="0.25">
      <c r="A69" s="16">
        <f t="shared" si="23"/>
        <v>43</v>
      </c>
      <c r="C69" s="21">
        <f>MatchUps!J25</f>
        <v>0</v>
      </c>
      <c r="D69" s="22" t="str">
        <f t="shared" si="21"/>
        <v xml:space="preserve"> vs </v>
      </c>
      <c r="E69" s="23">
        <f ca="1">MatchUps!L25</f>
        <v>2.5975609756097562</v>
      </c>
      <c r="F69" s="18" t="str">
        <f t="shared" ca="1" si="22"/>
        <v>0 vs 2.59756097560976</v>
      </c>
      <c r="G69" s="18"/>
      <c r="H69" s="18"/>
      <c r="I69" s="16" t="e">
        <f>MatchUps!#REF!</f>
        <v>#REF!</v>
      </c>
      <c r="J69" s="16" t="e">
        <f>MatchUps!#REF!</f>
        <v>#REF!</v>
      </c>
      <c r="K69" s="18" t="e">
        <f>MatchUps!#REF!</f>
        <v>#REF!</v>
      </c>
      <c r="L69" s="16"/>
      <c r="M69" s="16" t="e">
        <f ca="1">INDEX($F$38:$F$227,SMALL($A$38:$A$227,ROW($A43)))</f>
        <v>#REF!</v>
      </c>
      <c r="N69" s="16" t="e">
        <f ca="1">INDEX($I$38:$I$227,SMALL($A$38:$A$227,ROW($A43)))</f>
        <v>#REF!</v>
      </c>
      <c r="O69" s="16" t="e">
        <f ca="1">INDEX($J$38:$J$227,SMALL($A$38:$A$227,ROW($A43)))</f>
        <v>#REF!</v>
      </c>
      <c r="P69" s="16" t="e">
        <f ca="1">INDEX($K$38:$K$227,SMALL($A$38:$A$227,ROW($A43)))</f>
        <v>#REF!</v>
      </c>
    </row>
    <row r="70" spans="1:16" x14ac:dyDescent="0.25">
      <c r="A70" s="16">
        <f t="shared" si="23"/>
        <v>44</v>
      </c>
      <c r="C70" s="21">
        <f>MatchUps!J26</f>
        <v>0</v>
      </c>
      <c r="D70" s="22" t="str">
        <f t="shared" si="21"/>
        <v xml:space="preserve"> vs </v>
      </c>
      <c r="E70" s="23">
        <f ca="1">MatchUps!L26</f>
        <v>2.7195121951219514</v>
      </c>
      <c r="F70" s="18" t="str">
        <f t="shared" ca="1" si="22"/>
        <v>0 vs 2.71951219512195</v>
      </c>
      <c r="G70" s="18"/>
      <c r="H70" s="18"/>
      <c r="I70" s="16" t="e">
        <f>MatchUps!#REF!</f>
        <v>#REF!</v>
      </c>
      <c r="J70" s="16" t="e">
        <f>MatchUps!#REF!</f>
        <v>#REF!</v>
      </c>
      <c r="K70" s="18" t="e">
        <f>MatchUps!#REF!</f>
        <v>#REF!</v>
      </c>
      <c r="L70" s="16"/>
      <c r="M70" s="16" t="e">
        <f ca="1">INDEX($F$38:$F$227,SMALL($A$38:$A$227,ROW($A44)))</f>
        <v>#REF!</v>
      </c>
      <c r="N70" s="16" t="e">
        <f ca="1">INDEX($I$38:$I$227,SMALL($A$38:$A$227,ROW($A44)))</f>
        <v>#REF!</v>
      </c>
      <c r="O70" s="16" t="e">
        <f ca="1">INDEX($J$38:$J$227,SMALL($A$38:$A$227,ROW($A44)))</f>
        <v>#REF!</v>
      </c>
      <c r="P70" s="16" t="e">
        <f ca="1">INDEX($K$38:$K$227,SMALL($A$38:$A$227,ROW($A44)))</f>
        <v>#REF!</v>
      </c>
    </row>
    <row r="71" spans="1:16" x14ac:dyDescent="0.25">
      <c r="A71" s="16">
        <f t="shared" si="23"/>
        <v>45</v>
      </c>
      <c r="C71" s="21">
        <f>MatchUps!J27</f>
        <v>0</v>
      </c>
      <c r="D71" s="22" t="str">
        <f t="shared" si="21"/>
        <v xml:space="preserve"> vs </v>
      </c>
      <c r="E71" s="23">
        <f ca="1">MatchUps!L27</f>
        <v>3.1829268292682928</v>
      </c>
      <c r="F71" s="18" t="str">
        <f t="shared" ca="1" si="22"/>
        <v>0 vs 3.18292682926829</v>
      </c>
      <c r="G71" s="18"/>
      <c r="H71" s="18"/>
      <c r="I71" s="16" t="e">
        <f>MatchUps!#REF!</f>
        <v>#REF!</v>
      </c>
      <c r="J71" s="16" t="e">
        <f>MatchUps!#REF!</f>
        <v>#REF!</v>
      </c>
      <c r="K71" s="18" t="e">
        <f>MatchUps!#REF!</f>
        <v>#REF!</v>
      </c>
      <c r="L71" s="16"/>
      <c r="M71" s="16" t="e">
        <f ca="1">INDEX($F$38:$F$227,SMALL($A$38:$A$227,ROW($A45)))</f>
        <v>#REF!</v>
      </c>
      <c r="N71" s="16" t="e">
        <f ca="1">INDEX($I$38:$I$227,SMALL($A$38:$A$227,ROW($A45)))</f>
        <v>#REF!</v>
      </c>
      <c r="O71" s="16" t="e">
        <f ca="1">INDEX($J$38:$J$227,SMALL($A$38:$A$227,ROW($A45)))</f>
        <v>#REF!</v>
      </c>
      <c r="P71" s="16" t="e">
        <f ca="1">INDEX($K$38:$K$227,SMALL($A$38:$A$227,ROW($A45)))</f>
        <v>#REF!</v>
      </c>
    </row>
    <row r="72" spans="1:16" x14ac:dyDescent="0.25">
      <c r="A72" s="16">
        <f t="shared" si="23"/>
        <v>46</v>
      </c>
      <c r="C72" s="21">
        <f>MatchUps!J28</f>
        <v>0</v>
      </c>
      <c r="D72" s="22" t="str">
        <f t="shared" si="21"/>
        <v xml:space="preserve"> vs </v>
      </c>
      <c r="E72" s="23">
        <f ca="1">MatchUps!L28</f>
        <v>3.2682926829268291</v>
      </c>
      <c r="F72" s="18" t="str">
        <f t="shared" ca="1" si="22"/>
        <v>0 vs 3.26829268292683</v>
      </c>
      <c r="G72" s="18"/>
      <c r="H72" s="18"/>
      <c r="I72" s="16" t="e">
        <f>MatchUps!#REF!</f>
        <v>#REF!</v>
      </c>
      <c r="J72" s="16" t="e">
        <f>MatchUps!#REF!</f>
        <v>#REF!</v>
      </c>
      <c r="K72" s="18" t="e">
        <f>MatchUps!#REF!</f>
        <v>#REF!</v>
      </c>
      <c r="L72" s="16"/>
      <c r="M72" s="16" t="e">
        <f ca="1">INDEX($F$38:$F$227,SMALL($A$38:$A$227,ROW($A46)))</f>
        <v>#REF!</v>
      </c>
      <c r="N72" s="16" t="e">
        <f ca="1">INDEX($I$38:$I$227,SMALL($A$38:$A$227,ROW($A46)))</f>
        <v>#REF!</v>
      </c>
      <c r="O72" s="16" t="e">
        <f ca="1">INDEX($J$38:$J$227,SMALL($A$38:$A$227,ROW($A46)))</f>
        <v>#REF!</v>
      </c>
      <c r="P72" s="16" t="e">
        <f ca="1">INDEX($K$38:$K$227,SMALL($A$38:$A$227,ROW($A46)))</f>
        <v>#REF!</v>
      </c>
    </row>
    <row r="73" spans="1:16" x14ac:dyDescent="0.25">
      <c r="A73" s="16">
        <f t="shared" si="23"/>
        <v>47</v>
      </c>
      <c r="C73" s="21">
        <f>MatchUps!J29</f>
        <v>0</v>
      </c>
      <c r="D73" s="22" t="str">
        <f t="shared" si="21"/>
        <v xml:space="preserve"> vs </v>
      </c>
      <c r="E73" s="23">
        <f ca="1">MatchUps!L29</f>
        <v>3.2439024390243905</v>
      </c>
      <c r="F73" s="18" t="str">
        <f t="shared" ca="1" si="22"/>
        <v>0 vs 3.24390243902439</v>
      </c>
      <c r="G73" s="18"/>
      <c r="H73" s="18"/>
      <c r="I73" s="16" t="e">
        <f>MatchUps!#REF!</f>
        <v>#REF!</v>
      </c>
      <c r="J73" s="16" t="e">
        <f>MatchUps!#REF!</f>
        <v>#REF!</v>
      </c>
      <c r="K73" s="18" t="e">
        <f>MatchUps!#REF!</f>
        <v>#REF!</v>
      </c>
      <c r="L73" s="16"/>
      <c r="M73" s="16" t="e">
        <f ca="1">INDEX($F$38:$F$227,SMALL($A$38:$A$227,ROW($A47)))</f>
        <v>#REF!</v>
      </c>
      <c r="N73" s="16" t="e">
        <f ca="1">INDEX($I$38:$I$227,SMALL($A$38:$A$227,ROW($A47)))</f>
        <v>#REF!</v>
      </c>
      <c r="O73" s="16" t="e">
        <f ca="1">INDEX($J$38:$J$227,SMALL($A$38:$A$227,ROW($A47)))</f>
        <v>#REF!</v>
      </c>
      <c r="P73" s="16" t="e">
        <f ca="1">INDEX($K$38:$K$227,SMALL($A$38:$A$227,ROW($A47)))</f>
        <v>#REF!</v>
      </c>
    </row>
    <row r="74" spans="1:16" x14ac:dyDescent="0.25">
      <c r="A74" s="16">
        <f t="shared" si="23"/>
        <v>48</v>
      </c>
      <c r="C74" s="21">
        <f>MatchUps!J30</f>
        <v>0</v>
      </c>
      <c r="D74" s="22" t="str">
        <f t="shared" si="21"/>
        <v xml:space="preserve"> vs </v>
      </c>
      <c r="E74" s="23">
        <f ca="1">MatchUps!L30</f>
        <v>3.3902439024390243</v>
      </c>
      <c r="F74" s="18" t="str">
        <f t="shared" ca="1" si="22"/>
        <v>0 vs 3.39024390243902</v>
      </c>
      <c r="G74" s="18"/>
      <c r="H74" s="18"/>
      <c r="I74" s="16" t="e">
        <f>MatchUps!#REF!</f>
        <v>#REF!</v>
      </c>
      <c r="J74" s="16" t="e">
        <f>MatchUps!#REF!</f>
        <v>#REF!</v>
      </c>
      <c r="K74" s="18" t="e">
        <f>MatchUps!#REF!</f>
        <v>#REF!</v>
      </c>
      <c r="L74" s="16"/>
      <c r="M74" s="16" t="e">
        <f ca="1">INDEX($F$38:$F$227,SMALL($A$38:$A$227,ROW($A48)))</f>
        <v>#REF!</v>
      </c>
      <c r="N74" s="16" t="e">
        <f ca="1">INDEX($I$38:$I$227,SMALL($A$38:$A$227,ROW($A48)))</f>
        <v>#REF!</v>
      </c>
      <c r="O74" s="16" t="e">
        <f ca="1">INDEX($J$38:$J$227,SMALL($A$38:$A$227,ROW($A48)))</f>
        <v>#REF!</v>
      </c>
      <c r="P74" s="16" t="e">
        <f ca="1">INDEX($K$38:$K$227,SMALL($A$38:$A$227,ROW($A48)))</f>
        <v>#REF!</v>
      </c>
    </row>
    <row r="75" spans="1:16" x14ac:dyDescent="0.25">
      <c r="A75" s="16">
        <f t="shared" si="23"/>
        <v>49</v>
      </c>
      <c r="C75" s="21">
        <f>MatchUps!J31</f>
        <v>0</v>
      </c>
      <c r="D75" s="22" t="str">
        <f t="shared" si="21"/>
        <v xml:space="preserve"> vs </v>
      </c>
      <c r="E75" s="23">
        <f ca="1">MatchUps!L31</f>
        <v>3.0121951219512195</v>
      </c>
      <c r="F75" s="18" t="str">
        <f t="shared" ca="1" si="22"/>
        <v>0 vs 3.01219512195122</v>
      </c>
      <c r="G75" s="18"/>
      <c r="H75" s="18"/>
      <c r="I75" s="16" t="e">
        <f>MatchUps!#REF!</f>
        <v>#REF!</v>
      </c>
      <c r="J75" s="16" t="e">
        <f>MatchUps!#REF!</f>
        <v>#REF!</v>
      </c>
      <c r="K75" s="18" t="e">
        <f>MatchUps!#REF!</f>
        <v>#REF!</v>
      </c>
      <c r="L75" s="16"/>
      <c r="M75" s="16" t="e">
        <f ca="1">INDEX($F$38:$F$227,SMALL($A$38:$A$227,ROW($A49)))</f>
        <v>#REF!</v>
      </c>
      <c r="N75" s="16" t="e">
        <f ca="1">INDEX($I$38:$I$227,SMALL($A$38:$A$227,ROW($A49)))</f>
        <v>#REF!</v>
      </c>
      <c r="O75" s="16" t="e">
        <f ca="1">INDEX($J$38:$J$227,SMALL($A$38:$A$227,ROW($A49)))</f>
        <v>#REF!</v>
      </c>
      <c r="P75" s="16" t="e">
        <f ca="1">INDEX($K$38:$K$227,SMALL($A$38:$A$227,ROW($A49)))</f>
        <v>#REF!</v>
      </c>
    </row>
    <row r="76" spans="1:16" x14ac:dyDescent="0.25">
      <c r="A76" s="16">
        <f t="shared" si="23"/>
        <v>50</v>
      </c>
      <c r="C76" s="21">
        <f>MatchUps!J32</f>
        <v>0</v>
      </c>
      <c r="D76" s="22" t="str">
        <f t="shared" si="21"/>
        <v xml:space="preserve"> vs </v>
      </c>
      <c r="E76" s="23">
        <f ca="1">MatchUps!L32</f>
        <v>3.024390243902439</v>
      </c>
      <c r="F76" s="18" t="str">
        <f t="shared" ca="1" si="22"/>
        <v>0 vs 3.02439024390244</v>
      </c>
      <c r="G76" s="18"/>
      <c r="H76" s="18"/>
      <c r="I76" s="16" t="e">
        <f>MatchUps!#REF!</f>
        <v>#REF!</v>
      </c>
      <c r="J76" s="16" t="e">
        <f>MatchUps!#REF!</f>
        <v>#REF!</v>
      </c>
      <c r="K76" s="18" t="e">
        <f>MatchUps!#REF!</f>
        <v>#REF!</v>
      </c>
      <c r="L76" s="16"/>
      <c r="M76" s="16" t="e">
        <f ca="1">INDEX($F$38:$F$227,SMALL($A$38:$A$227,ROW($A50)))</f>
        <v>#REF!</v>
      </c>
      <c r="N76" s="16" t="e">
        <f ca="1">INDEX($I$38:$I$227,SMALL($A$38:$A$227,ROW($A50)))</f>
        <v>#REF!</v>
      </c>
      <c r="O76" s="16" t="e">
        <f ca="1">INDEX($J$38:$J$227,SMALL($A$38:$A$227,ROW($A50)))</f>
        <v>#REF!</v>
      </c>
      <c r="P76" s="16" t="e">
        <f ca="1">INDEX($K$38:$K$227,SMALL($A$38:$A$227,ROW($A50)))</f>
        <v>#REF!</v>
      </c>
    </row>
    <row r="77" spans="1:16" x14ac:dyDescent="0.25">
      <c r="A77" s="16">
        <f t="shared" si="23"/>
        <v>51</v>
      </c>
      <c r="C77" s="21">
        <f>MatchUps!J33</f>
        <v>0</v>
      </c>
      <c r="D77" s="22" t="str">
        <f t="shared" si="21"/>
        <v xml:space="preserve"> vs </v>
      </c>
      <c r="E77" s="23">
        <f ca="1">MatchUps!L33</f>
        <v>3.2804878048780486</v>
      </c>
      <c r="F77" s="18" t="str">
        <f t="shared" ca="1" si="22"/>
        <v>0 vs 3.28048780487805</v>
      </c>
      <c r="G77" s="18"/>
      <c r="H77" s="18"/>
      <c r="I77" s="16" t="e">
        <f>MatchUps!#REF!</f>
        <v>#REF!</v>
      </c>
      <c r="J77" s="16" t="e">
        <f>MatchUps!#REF!</f>
        <v>#REF!</v>
      </c>
      <c r="K77" s="18" t="e">
        <f>MatchUps!#REF!</f>
        <v>#REF!</v>
      </c>
      <c r="L77" s="16"/>
      <c r="M77" s="16" t="e">
        <f ca="1">INDEX($F$38:$F$227,SMALL($A$38:$A$227,ROW($A51)))</f>
        <v>#REF!</v>
      </c>
      <c r="N77" s="16" t="e">
        <f ca="1">INDEX($I$38:$I$227,SMALL($A$38:$A$227,ROW($A51)))</f>
        <v>#REF!</v>
      </c>
      <c r="O77" s="16" t="e">
        <f ca="1">INDEX($J$38:$J$227,SMALL($A$38:$A$227,ROW($A51)))</f>
        <v>#REF!</v>
      </c>
      <c r="P77" s="16" t="e">
        <f ca="1">INDEX($K$38:$K$227,SMALL($A$38:$A$227,ROW($A51)))</f>
        <v>#REF!</v>
      </c>
    </row>
    <row r="78" spans="1:16" x14ac:dyDescent="0.25">
      <c r="A78" s="16" t="e">
        <f t="shared" si="23"/>
        <v>#REF!</v>
      </c>
      <c r="B78" s="25" t="s">
        <v>248</v>
      </c>
      <c r="C78" s="26" t="e">
        <f>MatchUps!#REF!</f>
        <v>#REF!</v>
      </c>
      <c r="D78" s="27" t="e">
        <f t="shared" si="21"/>
        <v>#REF!</v>
      </c>
      <c r="E78" s="28" t="e">
        <f>MatchUps!#REF!</f>
        <v>#REF!</v>
      </c>
      <c r="F78" s="30" t="e">
        <f t="shared" si="22"/>
        <v>#REF!</v>
      </c>
      <c r="G78" s="30"/>
      <c r="H78" s="30"/>
      <c r="I78" s="29" t="e">
        <f>MatchUps!#REF!</f>
        <v>#REF!</v>
      </c>
      <c r="J78" s="29" t="e">
        <f>MatchUps!#REF!</f>
        <v>#REF!</v>
      </c>
      <c r="K78" s="18" t="e">
        <f>MatchUps!#REF!</f>
        <v>#REF!</v>
      </c>
      <c r="L78" s="16"/>
      <c r="M78" s="16" t="e">
        <f ca="1">INDEX($F$38:$F$227,SMALL($A$38:$A$227,ROW($A52)))</f>
        <v>#REF!</v>
      </c>
      <c r="N78" s="16" t="e">
        <f ca="1">INDEX($I$38:$I$227,SMALL($A$38:$A$227,ROW($A52)))</f>
        <v>#REF!</v>
      </c>
      <c r="O78" s="16" t="e">
        <f ca="1">INDEX($J$38:$J$227,SMALL($A$38:$A$227,ROW($A52)))</f>
        <v>#REF!</v>
      </c>
      <c r="P78" s="16" t="e">
        <f ca="1">INDEX($K$38:$K$227,SMALL($A$38:$A$227,ROW($A52)))</f>
        <v>#REF!</v>
      </c>
    </row>
    <row r="79" spans="1:16" x14ac:dyDescent="0.25">
      <c r="A79" s="16" t="e">
        <f t="shared" si="23"/>
        <v>#REF!</v>
      </c>
      <c r="C79" s="21" t="e">
        <f>MatchUps!#REF!</f>
        <v>#REF!</v>
      </c>
      <c r="D79" s="22" t="e">
        <f t="shared" si="21"/>
        <v>#REF!</v>
      </c>
      <c r="E79" s="23" t="e">
        <f>MatchUps!#REF!</f>
        <v>#REF!</v>
      </c>
      <c r="F79" s="18" t="e">
        <f t="shared" si="22"/>
        <v>#REF!</v>
      </c>
      <c r="G79" s="18"/>
      <c r="H79" s="18"/>
      <c r="I79" s="16" t="e">
        <f>MatchUps!#REF!</f>
        <v>#REF!</v>
      </c>
      <c r="J79" s="16" t="e">
        <f>MatchUps!#REF!</f>
        <v>#REF!</v>
      </c>
      <c r="K79" s="18" t="e">
        <f>MatchUps!#REF!</f>
        <v>#REF!</v>
      </c>
      <c r="L79" s="16"/>
      <c r="M79" s="16" t="e">
        <f ca="1">INDEX($F$38:$F$227,SMALL($A$38:$A$227,ROW($A53)))</f>
        <v>#REF!</v>
      </c>
      <c r="N79" s="16" t="e">
        <f ca="1">INDEX($I$38:$I$227,SMALL($A$38:$A$227,ROW($A53)))</f>
        <v>#REF!</v>
      </c>
      <c r="O79" s="16" t="e">
        <f ca="1">INDEX($J$38:$J$227,SMALL($A$38:$A$227,ROW($A53)))</f>
        <v>#REF!</v>
      </c>
      <c r="P79" s="16" t="e">
        <f ca="1">INDEX($K$38:$K$227,SMALL($A$38:$A$227,ROW($A53)))</f>
        <v>#REF!</v>
      </c>
    </row>
    <row r="80" spans="1:16" x14ac:dyDescent="0.25">
      <c r="A80" s="16" t="e">
        <f t="shared" si="23"/>
        <v>#REF!</v>
      </c>
      <c r="C80" s="21" t="e">
        <f>MatchUps!#REF!</f>
        <v>#REF!</v>
      </c>
      <c r="D80" s="22" t="e">
        <f t="shared" si="21"/>
        <v>#REF!</v>
      </c>
      <c r="E80" s="23" t="e">
        <f>MatchUps!#REF!</f>
        <v>#REF!</v>
      </c>
      <c r="F80" s="18" t="e">
        <f t="shared" si="22"/>
        <v>#REF!</v>
      </c>
      <c r="G80" s="18"/>
      <c r="H80" s="18"/>
      <c r="I80" s="16" t="e">
        <f>MatchUps!#REF!</f>
        <v>#REF!</v>
      </c>
      <c r="J80" s="16" t="e">
        <f>MatchUps!#REF!</f>
        <v>#REF!</v>
      </c>
      <c r="K80" s="18" t="e">
        <f>MatchUps!#REF!</f>
        <v>#REF!</v>
      </c>
      <c r="L80" s="16"/>
      <c r="M80" s="16" t="e">
        <f ca="1">INDEX($F$38:$F$227,SMALL($A$38:$A$227,ROW($A54)))</f>
        <v>#REF!</v>
      </c>
      <c r="N80" s="16" t="e">
        <f ca="1">INDEX($I$38:$I$227,SMALL($A$38:$A$227,ROW($A54)))</f>
        <v>#REF!</v>
      </c>
      <c r="O80" s="16" t="e">
        <f ca="1">INDEX($J$38:$J$227,SMALL($A$38:$A$227,ROW($A54)))</f>
        <v>#REF!</v>
      </c>
      <c r="P80" s="16" t="e">
        <f ca="1">INDEX($K$38:$K$227,SMALL($A$38:$A$227,ROW($A54)))</f>
        <v>#REF!</v>
      </c>
    </row>
    <row r="81" spans="1:16" x14ac:dyDescent="0.25">
      <c r="A81" s="16" t="e">
        <f t="shared" si="23"/>
        <v>#REF!</v>
      </c>
      <c r="C81" s="21" t="e">
        <f>MatchUps!#REF!</f>
        <v>#REF!</v>
      </c>
      <c r="D81" s="22" t="e">
        <f t="shared" si="21"/>
        <v>#REF!</v>
      </c>
      <c r="E81" s="23" t="e">
        <f>MatchUps!#REF!</f>
        <v>#REF!</v>
      </c>
      <c r="F81" s="18" t="e">
        <f t="shared" si="22"/>
        <v>#REF!</v>
      </c>
      <c r="G81" s="18"/>
      <c r="H81" s="18"/>
      <c r="I81" s="16" t="e">
        <f>MatchUps!#REF!</f>
        <v>#REF!</v>
      </c>
      <c r="J81" s="16" t="e">
        <f>MatchUps!#REF!</f>
        <v>#REF!</v>
      </c>
      <c r="K81" s="18" t="e">
        <f>MatchUps!#REF!</f>
        <v>#REF!</v>
      </c>
      <c r="L81" s="16"/>
      <c r="M81" s="16" t="e">
        <f ca="1">INDEX($F$38:$F$227,SMALL($A$38:$A$227,ROW($A55)))</f>
        <v>#REF!</v>
      </c>
      <c r="N81" s="16" t="e">
        <f ca="1">INDEX($I$38:$I$227,SMALL($A$38:$A$227,ROW($A55)))</f>
        <v>#REF!</v>
      </c>
      <c r="O81" s="16" t="e">
        <f ca="1">INDEX($J$38:$J$227,SMALL($A$38:$A$227,ROW($A55)))</f>
        <v>#REF!</v>
      </c>
      <c r="P81" s="16" t="e">
        <f ca="1">INDEX($K$38:$K$227,SMALL($A$38:$A$227,ROW($A55)))</f>
        <v>#REF!</v>
      </c>
    </row>
    <row r="82" spans="1:16" x14ac:dyDescent="0.25">
      <c r="A82" s="16" t="e">
        <f t="shared" si="23"/>
        <v>#REF!</v>
      </c>
      <c r="C82" s="21" t="e">
        <f>MatchUps!#REF!</f>
        <v>#REF!</v>
      </c>
      <c r="D82" s="22" t="e">
        <f t="shared" si="21"/>
        <v>#REF!</v>
      </c>
      <c r="E82" s="23" t="e">
        <f>MatchUps!#REF!</f>
        <v>#REF!</v>
      </c>
      <c r="F82" s="18" t="e">
        <f t="shared" si="22"/>
        <v>#REF!</v>
      </c>
      <c r="G82" s="18"/>
      <c r="H82" s="18"/>
      <c r="I82" s="16" t="e">
        <f>MatchUps!#REF!</f>
        <v>#REF!</v>
      </c>
      <c r="J82" s="16" t="e">
        <f>MatchUps!#REF!</f>
        <v>#REF!</v>
      </c>
      <c r="K82" s="18" t="e">
        <f>MatchUps!#REF!</f>
        <v>#REF!</v>
      </c>
      <c r="L82" s="16"/>
      <c r="M82" s="16" t="e">
        <f ca="1">INDEX($F$38:$F$227,SMALL($A$38:$A$227,ROW($A56)))</f>
        <v>#REF!</v>
      </c>
      <c r="N82" s="16" t="e">
        <f ca="1">INDEX($I$38:$I$227,SMALL($A$38:$A$227,ROW($A56)))</f>
        <v>#REF!</v>
      </c>
      <c r="O82" s="16" t="e">
        <f ca="1">INDEX($J$38:$J$227,SMALL($A$38:$A$227,ROW($A56)))</f>
        <v>#REF!</v>
      </c>
      <c r="P82" s="16" t="e">
        <f ca="1">INDEX($K$38:$K$227,SMALL($A$38:$A$227,ROW($A56)))</f>
        <v>#REF!</v>
      </c>
    </row>
    <row r="83" spans="1:16" x14ac:dyDescent="0.25">
      <c r="A83" s="16" t="e">
        <f t="shared" si="23"/>
        <v>#REF!</v>
      </c>
      <c r="C83" s="21" t="e">
        <f>MatchUps!#REF!</f>
        <v>#REF!</v>
      </c>
      <c r="D83" s="22" t="e">
        <f t="shared" si="21"/>
        <v>#REF!</v>
      </c>
      <c r="E83" s="23" t="e">
        <f>MatchUps!#REF!</f>
        <v>#REF!</v>
      </c>
      <c r="F83" s="18" t="e">
        <f t="shared" si="22"/>
        <v>#REF!</v>
      </c>
      <c r="G83" s="18"/>
      <c r="H83" s="18"/>
      <c r="I83" s="16" t="e">
        <f>MatchUps!#REF!</f>
        <v>#REF!</v>
      </c>
      <c r="J83" s="16" t="e">
        <f>MatchUps!#REF!</f>
        <v>#REF!</v>
      </c>
      <c r="K83" s="18" t="e">
        <f>MatchUps!#REF!</f>
        <v>#REF!</v>
      </c>
      <c r="L83" s="16"/>
      <c r="M83" s="16" t="e">
        <f ca="1">INDEX($F$38:$F$227,SMALL($A$38:$A$227,ROW($A57)))</f>
        <v>#REF!</v>
      </c>
      <c r="N83" s="16" t="e">
        <f ca="1">INDEX($I$38:$I$227,SMALL($A$38:$A$227,ROW($A57)))</f>
        <v>#REF!</v>
      </c>
      <c r="O83" s="16" t="e">
        <f ca="1">INDEX($J$38:$J$227,SMALL($A$38:$A$227,ROW($A57)))</f>
        <v>#REF!</v>
      </c>
      <c r="P83" s="16" t="e">
        <f ca="1">INDEX($K$38:$K$227,SMALL($A$38:$A$227,ROW($A57)))</f>
        <v>#REF!</v>
      </c>
    </row>
    <row r="84" spans="1:16" x14ac:dyDescent="0.25">
      <c r="A84" s="16" t="e">
        <f t="shared" si="23"/>
        <v>#REF!</v>
      </c>
      <c r="C84" s="21" t="e">
        <f>MatchUps!#REF!</f>
        <v>#REF!</v>
      </c>
      <c r="D84" s="22" t="e">
        <f t="shared" si="21"/>
        <v>#REF!</v>
      </c>
      <c r="E84" s="23" t="e">
        <f>MatchUps!#REF!</f>
        <v>#REF!</v>
      </c>
      <c r="F84" s="18" t="e">
        <f t="shared" si="22"/>
        <v>#REF!</v>
      </c>
      <c r="G84" s="18"/>
      <c r="H84" s="18"/>
      <c r="I84" s="16" t="e">
        <f>MatchUps!#REF!</f>
        <v>#REF!</v>
      </c>
      <c r="J84" s="16" t="e">
        <f>MatchUps!#REF!</f>
        <v>#REF!</v>
      </c>
      <c r="K84" s="18" t="e">
        <f>MatchUps!#REF!</f>
        <v>#REF!</v>
      </c>
      <c r="L84" s="16"/>
      <c r="M84" s="16" t="e">
        <f ca="1">INDEX($F$38:$F$227,SMALL($A$38:$A$227,ROW($A58)))</f>
        <v>#REF!</v>
      </c>
      <c r="N84" s="16" t="e">
        <f ca="1">INDEX($I$38:$I$227,SMALL($A$38:$A$227,ROW($A58)))</f>
        <v>#REF!</v>
      </c>
      <c r="O84" s="16" t="e">
        <f ca="1">INDEX($J$38:$J$227,SMALL($A$38:$A$227,ROW($A58)))</f>
        <v>#REF!</v>
      </c>
      <c r="P84" s="16" t="e">
        <f ca="1">INDEX($K$38:$K$227,SMALL($A$38:$A$227,ROW($A58)))</f>
        <v>#REF!</v>
      </c>
    </row>
    <row r="85" spans="1:16" x14ac:dyDescent="0.25">
      <c r="A85" s="16" t="e">
        <f t="shared" si="23"/>
        <v>#REF!</v>
      </c>
      <c r="C85" s="21" t="e">
        <f>MatchUps!#REF!</f>
        <v>#REF!</v>
      </c>
      <c r="D85" s="22" t="e">
        <f t="shared" si="21"/>
        <v>#REF!</v>
      </c>
      <c r="E85" s="23" t="e">
        <f>MatchUps!#REF!</f>
        <v>#REF!</v>
      </c>
      <c r="F85" s="18" t="e">
        <f t="shared" si="22"/>
        <v>#REF!</v>
      </c>
      <c r="G85" s="18"/>
      <c r="H85" s="18"/>
      <c r="I85" s="16" t="e">
        <f>MatchUps!#REF!</f>
        <v>#REF!</v>
      </c>
      <c r="J85" s="16" t="e">
        <f>MatchUps!#REF!</f>
        <v>#REF!</v>
      </c>
      <c r="K85" s="18" t="e">
        <f>MatchUps!#REF!</f>
        <v>#REF!</v>
      </c>
      <c r="L85" s="16"/>
      <c r="M85" s="16" t="e">
        <f ca="1">INDEX($F$38:$F$227,SMALL($A$38:$A$227,ROW($A59)))</f>
        <v>#REF!</v>
      </c>
      <c r="N85" s="16" t="e">
        <f ca="1">INDEX($I$38:$I$227,SMALL($A$38:$A$227,ROW($A59)))</f>
        <v>#REF!</v>
      </c>
      <c r="O85" s="16" t="e">
        <f ca="1">INDEX($J$38:$J$227,SMALL($A$38:$A$227,ROW($A59)))</f>
        <v>#REF!</v>
      </c>
      <c r="P85" s="16" t="e">
        <f ca="1">INDEX($K$38:$K$227,SMALL($A$38:$A$227,ROW($A59)))</f>
        <v>#REF!</v>
      </c>
    </row>
    <row r="86" spans="1:16" x14ac:dyDescent="0.25">
      <c r="A86" s="16" t="e">
        <f t="shared" si="23"/>
        <v>#REF!</v>
      </c>
      <c r="C86" s="21" t="e">
        <f>MatchUps!#REF!</f>
        <v>#REF!</v>
      </c>
      <c r="D86" s="22" t="e">
        <f t="shared" si="21"/>
        <v>#REF!</v>
      </c>
      <c r="E86" s="23" t="e">
        <f>MatchUps!#REF!</f>
        <v>#REF!</v>
      </c>
      <c r="F86" s="18" t="e">
        <f t="shared" si="22"/>
        <v>#REF!</v>
      </c>
      <c r="G86" s="18"/>
      <c r="H86" s="18"/>
      <c r="I86" s="16" t="e">
        <f>MatchUps!#REF!</f>
        <v>#REF!</v>
      </c>
      <c r="J86" s="16" t="e">
        <f>MatchUps!#REF!</f>
        <v>#REF!</v>
      </c>
      <c r="K86" s="18" t="e">
        <f>MatchUps!#REF!</f>
        <v>#REF!</v>
      </c>
      <c r="L86" s="16"/>
      <c r="M86" s="16" t="e">
        <f ca="1">INDEX($F$38:$F$227,SMALL($A$38:$A$227,ROW($A60)))</f>
        <v>#REF!</v>
      </c>
      <c r="N86" s="16" t="e">
        <f ca="1">INDEX($I$38:$I$227,SMALL($A$38:$A$227,ROW($A60)))</f>
        <v>#REF!</v>
      </c>
      <c r="O86" s="16" t="e">
        <f ca="1">INDEX($J$38:$J$227,SMALL($A$38:$A$227,ROW($A60)))</f>
        <v>#REF!</v>
      </c>
      <c r="P86" s="16" t="e">
        <f ca="1">INDEX($K$38:$K$227,SMALL($A$38:$A$227,ROW($A60)))</f>
        <v>#REF!</v>
      </c>
    </row>
    <row r="87" spans="1:16" x14ac:dyDescent="0.25">
      <c r="A87" s="16" t="e">
        <f t="shared" si="23"/>
        <v>#REF!</v>
      </c>
      <c r="C87" s="21" t="e">
        <f>MatchUps!#REF!</f>
        <v>#REF!</v>
      </c>
      <c r="D87" s="22" t="e">
        <f t="shared" si="21"/>
        <v>#REF!</v>
      </c>
      <c r="E87" s="23" t="e">
        <f>MatchUps!#REF!</f>
        <v>#REF!</v>
      </c>
      <c r="F87" s="18" t="e">
        <f t="shared" si="22"/>
        <v>#REF!</v>
      </c>
      <c r="G87" s="18"/>
      <c r="H87" s="18"/>
      <c r="I87" s="16" t="e">
        <f>MatchUps!#REF!</f>
        <v>#REF!</v>
      </c>
      <c r="J87" s="16" t="e">
        <f>MatchUps!#REF!</f>
        <v>#REF!</v>
      </c>
      <c r="K87" s="18" t="e">
        <f>MatchUps!#REF!</f>
        <v>#REF!</v>
      </c>
      <c r="L87" s="16"/>
      <c r="M87" s="16" t="e">
        <f ca="1">INDEX($F$38:$F$227,SMALL($A$38:$A$227,ROW($A61)))</f>
        <v>#REF!</v>
      </c>
      <c r="N87" s="16" t="e">
        <f ca="1">INDEX($I$38:$I$227,SMALL($A$38:$A$227,ROW($A61)))</f>
        <v>#REF!</v>
      </c>
      <c r="O87" s="16" t="e">
        <f ca="1">INDEX($J$38:$J$227,SMALL($A$38:$A$227,ROW($A61)))</f>
        <v>#REF!</v>
      </c>
      <c r="P87" s="16" t="e">
        <f ca="1">INDEX($K$38:$K$227,SMALL($A$38:$A$227,ROW($A61)))</f>
        <v>#REF!</v>
      </c>
    </row>
    <row r="88" spans="1:16" x14ac:dyDescent="0.25">
      <c r="A88" s="16" t="e">
        <f t="shared" si="23"/>
        <v>#REF!</v>
      </c>
      <c r="B88" s="25" t="s">
        <v>249</v>
      </c>
      <c r="C88" s="26" t="e">
        <f>MatchUps!#REF!</f>
        <v>#REF!</v>
      </c>
      <c r="D88" s="27" t="e">
        <f t="shared" si="21"/>
        <v>#REF!</v>
      </c>
      <c r="E88" s="28" t="e">
        <f>MatchUps!#REF!</f>
        <v>#REF!</v>
      </c>
      <c r="F88" s="30" t="e">
        <f t="shared" si="22"/>
        <v>#REF!</v>
      </c>
      <c r="G88" s="30"/>
      <c r="H88" s="30"/>
      <c r="I88" s="29" t="e">
        <f>MatchUps!#REF!</f>
        <v>#REF!</v>
      </c>
      <c r="J88" s="29" t="e">
        <f>MatchUps!#REF!</f>
        <v>#REF!</v>
      </c>
      <c r="K88" s="18" t="e">
        <f>MatchUps!#REF!</f>
        <v>#REF!</v>
      </c>
      <c r="L88" s="16"/>
      <c r="M88" s="16" t="e">
        <f ca="1">INDEX($F$38:$F$227,SMALL($A$38:$A$227,ROW($A62)))</f>
        <v>#REF!</v>
      </c>
      <c r="N88" s="16" t="e">
        <f ca="1">INDEX($I$38:$I$227,SMALL($A$38:$A$227,ROW($A62)))</f>
        <v>#REF!</v>
      </c>
      <c r="O88" s="16" t="e">
        <f ca="1">INDEX($J$38:$J$227,SMALL($A$38:$A$227,ROW($A62)))</f>
        <v>#REF!</v>
      </c>
      <c r="P88" s="16" t="e">
        <f ca="1">INDEX($K$38:$K$227,SMALL($A$38:$A$227,ROW($A62)))</f>
        <v>#REF!</v>
      </c>
    </row>
    <row r="89" spans="1:16" x14ac:dyDescent="0.25">
      <c r="A89" s="16" t="e">
        <f t="shared" si="23"/>
        <v>#REF!</v>
      </c>
      <c r="C89" s="21" t="e">
        <f>MatchUps!#REF!</f>
        <v>#REF!</v>
      </c>
      <c r="D89" s="22" t="e">
        <f t="shared" si="21"/>
        <v>#REF!</v>
      </c>
      <c r="E89" s="23" t="e">
        <f>MatchUps!#REF!</f>
        <v>#REF!</v>
      </c>
      <c r="F89" s="18" t="e">
        <f t="shared" si="22"/>
        <v>#REF!</v>
      </c>
      <c r="G89" s="18"/>
      <c r="H89" s="18"/>
      <c r="I89" s="16" t="e">
        <f>MatchUps!#REF!</f>
        <v>#REF!</v>
      </c>
      <c r="J89" s="16" t="e">
        <f>MatchUps!#REF!</f>
        <v>#REF!</v>
      </c>
      <c r="K89" s="18" t="e">
        <f>MatchUps!#REF!</f>
        <v>#REF!</v>
      </c>
      <c r="L89" s="16"/>
      <c r="M89" s="16" t="e">
        <f ca="1">INDEX($F$38:$F$227,SMALL($A$38:$A$227,ROW($A63)))</f>
        <v>#REF!</v>
      </c>
      <c r="N89" s="16" t="e">
        <f ca="1">INDEX($I$38:$I$227,SMALL($A$38:$A$227,ROW($A63)))</f>
        <v>#REF!</v>
      </c>
      <c r="O89" s="16" t="e">
        <f ca="1">INDEX($J$38:$J$227,SMALL($A$38:$A$227,ROW($A63)))</f>
        <v>#REF!</v>
      </c>
      <c r="P89" s="16" t="e">
        <f ca="1">INDEX($K$38:$K$227,SMALL($A$38:$A$227,ROW($A63)))</f>
        <v>#REF!</v>
      </c>
    </row>
    <row r="90" spans="1:16" x14ac:dyDescent="0.25">
      <c r="A90" s="16" t="e">
        <f t="shared" si="23"/>
        <v>#REF!</v>
      </c>
      <c r="C90" s="21" t="e">
        <f>MatchUps!#REF!</f>
        <v>#REF!</v>
      </c>
      <c r="D90" s="22" t="e">
        <f t="shared" si="21"/>
        <v>#REF!</v>
      </c>
      <c r="E90" s="23" t="e">
        <f>MatchUps!#REF!</f>
        <v>#REF!</v>
      </c>
      <c r="F90" s="18" t="e">
        <f t="shared" si="22"/>
        <v>#REF!</v>
      </c>
      <c r="G90" s="18"/>
      <c r="H90" s="18"/>
      <c r="I90" s="16" t="e">
        <f>MatchUps!#REF!</f>
        <v>#REF!</v>
      </c>
      <c r="J90" s="16" t="e">
        <f>MatchUps!#REF!</f>
        <v>#REF!</v>
      </c>
      <c r="K90" s="18" t="e">
        <f>MatchUps!#REF!</f>
        <v>#REF!</v>
      </c>
      <c r="L90" s="16"/>
      <c r="M90" s="16" t="e">
        <f ca="1">INDEX($F$38:$F$227,SMALL($A$38:$A$227,ROW($A64)))</f>
        <v>#REF!</v>
      </c>
      <c r="N90" s="16" t="e">
        <f ca="1">INDEX($I$38:$I$227,SMALL($A$38:$A$227,ROW($A64)))</f>
        <v>#REF!</v>
      </c>
      <c r="O90" s="16" t="e">
        <f ca="1">INDEX($J$38:$J$227,SMALL($A$38:$A$227,ROW($A64)))</f>
        <v>#REF!</v>
      </c>
      <c r="P90" s="16" t="e">
        <f ca="1">INDEX($K$38:$K$227,SMALL($A$38:$A$227,ROW($A64)))</f>
        <v>#REF!</v>
      </c>
    </row>
    <row r="91" spans="1:16" x14ac:dyDescent="0.25">
      <c r="A91" s="16" t="e">
        <f t="shared" si="23"/>
        <v>#REF!</v>
      </c>
      <c r="C91" s="21" t="e">
        <f>MatchUps!#REF!</f>
        <v>#REF!</v>
      </c>
      <c r="D91" s="22" t="e">
        <f t="shared" si="21"/>
        <v>#REF!</v>
      </c>
      <c r="E91" s="23" t="e">
        <f>MatchUps!#REF!</f>
        <v>#REF!</v>
      </c>
      <c r="F91" s="18" t="e">
        <f t="shared" si="22"/>
        <v>#REF!</v>
      </c>
      <c r="G91" s="18"/>
      <c r="H91" s="18"/>
      <c r="I91" s="16" t="e">
        <f>MatchUps!#REF!</f>
        <v>#REF!</v>
      </c>
      <c r="J91" s="16" t="e">
        <f>MatchUps!#REF!</f>
        <v>#REF!</v>
      </c>
      <c r="K91" s="18" t="e">
        <f>MatchUps!#REF!</f>
        <v>#REF!</v>
      </c>
      <c r="L91" s="16"/>
      <c r="M91" s="16" t="e">
        <f ca="1">INDEX($F$38:$F$227,SMALL($A$38:$A$227,ROW($A65)))</f>
        <v>#REF!</v>
      </c>
      <c r="N91" s="16" t="e">
        <f ca="1">INDEX($I$38:$I$227,SMALL($A$38:$A$227,ROW($A65)))</f>
        <v>#REF!</v>
      </c>
      <c r="O91" s="16" t="e">
        <f ca="1">INDEX($J$38:$J$227,SMALL($A$38:$A$227,ROW($A65)))</f>
        <v>#REF!</v>
      </c>
      <c r="P91" s="16" t="e">
        <f ca="1">INDEX($K$38:$K$227,SMALL($A$38:$A$227,ROW($A65)))</f>
        <v>#REF!</v>
      </c>
    </row>
    <row r="92" spans="1:16" x14ac:dyDescent="0.25">
      <c r="A92" s="16" t="e">
        <f t="shared" si="23"/>
        <v>#REF!</v>
      </c>
      <c r="C92" s="21" t="e">
        <f>MatchUps!#REF!</f>
        <v>#REF!</v>
      </c>
      <c r="D92" s="22" t="e">
        <f t="shared" si="21"/>
        <v>#REF!</v>
      </c>
      <c r="E92" s="23" t="e">
        <f>MatchUps!#REF!</f>
        <v>#REF!</v>
      </c>
      <c r="F92" s="18" t="e">
        <f t="shared" si="22"/>
        <v>#REF!</v>
      </c>
      <c r="G92" s="18"/>
      <c r="H92" s="18"/>
      <c r="I92" s="16" t="e">
        <f>MatchUps!#REF!</f>
        <v>#REF!</v>
      </c>
      <c r="J92" s="16" t="e">
        <f>MatchUps!#REF!</f>
        <v>#REF!</v>
      </c>
      <c r="K92" s="18" t="e">
        <f>MatchUps!#REF!</f>
        <v>#REF!</v>
      </c>
      <c r="L92" s="16"/>
      <c r="M92" s="16" t="e">
        <f ca="1">INDEX($F$38:$F$227,SMALL($A$38:$A$227,ROW($A66)))</f>
        <v>#REF!</v>
      </c>
      <c r="N92" s="16" t="e">
        <f ca="1">INDEX($I$38:$I$227,SMALL($A$38:$A$227,ROW($A66)))</f>
        <v>#REF!</v>
      </c>
      <c r="O92" s="16" t="e">
        <f ca="1">INDEX($J$38:$J$227,SMALL($A$38:$A$227,ROW($A66)))</f>
        <v>#REF!</v>
      </c>
      <c r="P92" s="16" t="e">
        <f ca="1">INDEX($K$38:$K$227,SMALL($A$38:$A$227,ROW($A66)))</f>
        <v>#REF!</v>
      </c>
    </row>
    <row r="93" spans="1:16" x14ac:dyDescent="0.25">
      <c r="A93" s="16" t="e">
        <f t="shared" si="23"/>
        <v>#REF!</v>
      </c>
      <c r="C93" s="21" t="e">
        <f>MatchUps!#REF!</f>
        <v>#REF!</v>
      </c>
      <c r="D93" s="22" t="e">
        <f t="shared" si="21"/>
        <v>#REF!</v>
      </c>
      <c r="E93" s="23" t="e">
        <f>MatchUps!#REF!</f>
        <v>#REF!</v>
      </c>
      <c r="F93" s="18" t="e">
        <f t="shared" si="22"/>
        <v>#REF!</v>
      </c>
      <c r="G93" s="18"/>
      <c r="H93" s="18"/>
      <c r="I93" s="16" t="e">
        <f>MatchUps!#REF!</f>
        <v>#REF!</v>
      </c>
      <c r="J93" s="16" t="e">
        <f>MatchUps!#REF!</f>
        <v>#REF!</v>
      </c>
      <c r="K93" s="18" t="e">
        <f>MatchUps!#REF!</f>
        <v>#REF!</v>
      </c>
      <c r="L93" s="16"/>
      <c r="M93" s="16" t="e">
        <f ca="1">INDEX($F$38:$F$227,SMALL($A$38:$A$227,ROW($A67)))</f>
        <v>#REF!</v>
      </c>
      <c r="N93" s="16" t="e">
        <f ca="1">INDEX($I$38:$I$227,SMALL($A$38:$A$227,ROW($A67)))</f>
        <v>#REF!</v>
      </c>
      <c r="O93" s="16" t="e">
        <f ca="1">INDEX($J$38:$J$227,SMALL($A$38:$A$227,ROW($A67)))</f>
        <v>#REF!</v>
      </c>
      <c r="P93" s="16" t="e">
        <f ca="1">INDEX($K$38:$K$227,SMALL($A$38:$A$227,ROW($A67)))</f>
        <v>#REF!</v>
      </c>
    </row>
    <row r="94" spans="1:16" x14ac:dyDescent="0.25">
      <c r="A94" s="16" t="e">
        <f t="shared" si="23"/>
        <v>#REF!</v>
      </c>
      <c r="C94" s="21" t="e">
        <f>MatchUps!#REF!</f>
        <v>#REF!</v>
      </c>
      <c r="D94" s="22" t="e">
        <f t="shared" si="21"/>
        <v>#REF!</v>
      </c>
      <c r="E94" s="23" t="e">
        <f>MatchUps!#REF!</f>
        <v>#REF!</v>
      </c>
      <c r="F94" s="18" t="e">
        <f t="shared" si="22"/>
        <v>#REF!</v>
      </c>
      <c r="G94" s="18"/>
      <c r="H94" s="18"/>
      <c r="I94" s="16" t="e">
        <f>MatchUps!#REF!</f>
        <v>#REF!</v>
      </c>
      <c r="J94" s="16" t="e">
        <f>MatchUps!#REF!</f>
        <v>#REF!</v>
      </c>
      <c r="K94" s="18" t="e">
        <f>MatchUps!#REF!</f>
        <v>#REF!</v>
      </c>
      <c r="L94" s="16"/>
      <c r="M94" s="16" t="e">
        <f ca="1">INDEX($F$38:$F$227,SMALL($A$38:$A$227,ROW($A68)))</f>
        <v>#REF!</v>
      </c>
      <c r="N94" s="16" t="e">
        <f ca="1">INDEX($I$38:$I$227,SMALL($A$38:$A$227,ROW($A68)))</f>
        <v>#REF!</v>
      </c>
      <c r="O94" s="16" t="e">
        <f ca="1">INDEX($J$38:$J$227,SMALL($A$38:$A$227,ROW($A68)))</f>
        <v>#REF!</v>
      </c>
      <c r="P94" s="16" t="e">
        <f ca="1">INDEX($K$38:$K$227,SMALL($A$38:$A$227,ROW($A68)))</f>
        <v>#REF!</v>
      </c>
    </row>
    <row r="95" spans="1:16" x14ac:dyDescent="0.25">
      <c r="A95" s="16" t="e">
        <f t="shared" si="23"/>
        <v>#REF!</v>
      </c>
      <c r="C95" s="21" t="e">
        <f>MatchUps!#REF!</f>
        <v>#REF!</v>
      </c>
      <c r="D95" s="22" t="e">
        <f t="shared" si="21"/>
        <v>#REF!</v>
      </c>
      <c r="E95" s="23" t="e">
        <f>MatchUps!#REF!</f>
        <v>#REF!</v>
      </c>
      <c r="F95" s="18" t="e">
        <f t="shared" si="22"/>
        <v>#REF!</v>
      </c>
      <c r="G95" s="18"/>
      <c r="H95" s="18"/>
      <c r="I95" s="16" t="e">
        <f>MatchUps!#REF!</f>
        <v>#REF!</v>
      </c>
      <c r="J95" s="16" t="e">
        <f>MatchUps!#REF!</f>
        <v>#REF!</v>
      </c>
      <c r="K95" s="18" t="e">
        <f>MatchUps!#REF!</f>
        <v>#REF!</v>
      </c>
      <c r="L95" s="16"/>
      <c r="M95" s="16" t="e">
        <f ca="1">INDEX($F$38:$F$227,SMALL($A$38:$A$227,ROW($A69)))</f>
        <v>#REF!</v>
      </c>
      <c r="N95" s="16" t="e">
        <f ca="1">INDEX($I$38:$I$227,SMALL($A$38:$A$227,ROW($A69)))</f>
        <v>#REF!</v>
      </c>
      <c r="O95" s="16" t="e">
        <f ca="1">INDEX($J$38:$J$227,SMALL($A$38:$A$227,ROW($A69)))</f>
        <v>#REF!</v>
      </c>
      <c r="P95" s="16" t="e">
        <f ca="1">INDEX($K$38:$K$227,SMALL($A$38:$A$227,ROW($A69)))</f>
        <v>#REF!</v>
      </c>
    </row>
    <row r="96" spans="1:16" x14ac:dyDescent="0.25">
      <c r="A96" s="16" t="e">
        <f t="shared" si="23"/>
        <v>#REF!</v>
      </c>
      <c r="C96" s="21" t="e">
        <f>MatchUps!#REF!</f>
        <v>#REF!</v>
      </c>
      <c r="D96" s="22" t="e">
        <f t="shared" si="21"/>
        <v>#REF!</v>
      </c>
      <c r="E96" s="23" t="e">
        <f>MatchUps!#REF!</f>
        <v>#REF!</v>
      </c>
      <c r="F96" s="18" t="e">
        <f t="shared" si="22"/>
        <v>#REF!</v>
      </c>
      <c r="G96" s="18"/>
      <c r="H96" s="18"/>
      <c r="I96" s="16" t="e">
        <f>MatchUps!#REF!</f>
        <v>#REF!</v>
      </c>
      <c r="J96" s="16" t="e">
        <f>MatchUps!#REF!</f>
        <v>#REF!</v>
      </c>
      <c r="K96" s="18" t="e">
        <f>MatchUps!#REF!</f>
        <v>#REF!</v>
      </c>
      <c r="L96" s="16"/>
      <c r="M96" s="16" t="e">
        <f ca="1">INDEX($F$38:$F$227,SMALL($A$38:$A$227,ROW($A70)))</f>
        <v>#REF!</v>
      </c>
      <c r="N96" s="16" t="e">
        <f ca="1">INDEX($I$38:$I$227,SMALL($A$38:$A$227,ROW($A70)))</f>
        <v>#REF!</v>
      </c>
      <c r="O96" s="16" t="e">
        <f ca="1">INDEX($J$38:$J$227,SMALL($A$38:$A$227,ROW($A70)))</f>
        <v>#REF!</v>
      </c>
      <c r="P96" s="16" t="e">
        <f ca="1">INDEX($K$38:$K$227,SMALL($A$38:$A$227,ROW($A70)))</f>
        <v>#REF!</v>
      </c>
    </row>
    <row r="97" spans="1:16" x14ac:dyDescent="0.25">
      <c r="A97" s="16" t="e">
        <f t="shared" si="23"/>
        <v>#REF!</v>
      </c>
      <c r="C97" s="21" t="e">
        <f>MatchUps!#REF!</f>
        <v>#REF!</v>
      </c>
      <c r="D97" s="22" t="e">
        <f t="shared" si="21"/>
        <v>#REF!</v>
      </c>
      <c r="E97" s="23" t="e">
        <f>MatchUps!#REF!</f>
        <v>#REF!</v>
      </c>
      <c r="F97" s="18" t="e">
        <f t="shared" si="22"/>
        <v>#REF!</v>
      </c>
      <c r="G97" s="18"/>
      <c r="H97" s="18"/>
      <c r="I97" s="16" t="e">
        <f>MatchUps!#REF!</f>
        <v>#REF!</v>
      </c>
      <c r="J97" s="16" t="e">
        <f>MatchUps!#REF!</f>
        <v>#REF!</v>
      </c>
      <c r="K97" s="18" t="e">
        <f>MatchUps!#REF!</f>
        <v>#REF!</v>
      </c>
      <c r="L97" s="16"/>
      <c r="M97" s="16" t="e">
        <f ca="1">INDEX($F$38:$F$227,SMALL($A$38:$A$227,ROW($A71)))</f>
        <v>#REF!</v>
      </c>
      <c r="N97" s="16" t="e">
        <f ca="1">INDEX($I$38:$I$227,SMALL($A$38:$A$227,ROW($A71)))</f>
        <v>#REF!</v>
      </c>
      <c r="O97" s="16" t="e">
        <f ca="1">INDEX($J$38:$J$227,SMALL($A$38:$A$227,ROW($A71)))</f>
        <v>#REF!</v>
      </c>
      <c r="P97" s="16" t="e">
        <f ca="1">INDEX($K$38:$K$227,SMALL($A$38:$A$227,ROW($A71)))</f>
        <v>#REF!</v>
      </c>
    </row>
    <row r="98" spans="1:16" x14ac:dyDescent="0.25">
      <c r="A98" s="16" t="e">
        <f t="shared" si="23"/>
        <v>#REF!</v>
      </c>
      <c r="B98" s="25" t="s">
        <v>250</v>
      </c>
      <c r="C98" s="26" t="e">
        <f>MatchUps!#REF!</f>
        <v>#REF!</v>
      </c>
      <c r="D98" s="27" t="e">
        <f t="shared" si="21"/>
        <v>#REF!</v>
      </c>
      <c r="E98" s="28" t="e">
        <f>MatchUps!#REF!</f>
        <v>#REF!</v>
      </c>
      <c r="F98" s="30" t="e">
        <f t="shared" si="22"/>
        <v>#REF!</v>
      </c>
      <c r="G98" s="30"/>
      <c r="H98" s="30"/>
      <c r="I98" s="29" t="e">
        <f>MatchUps!#REF!</f>
        <v>#REF!</v>
      </c>
      <c r="J98" s="29" t="e">
        <f>MatchUps!#REF!</f>
        <v>#REF!</v>
      </c>
      <c r="K98" s="18" t="e">
        <f>MatchUps!#REF!</f>
        <v>#REF!</v>
      </c>
      <c r="L98" s="16"/>
      <c r="M98" s="16" t="e">
        <f ca="1">INDEX($F$38:$F$227,SMALL($A$38:$A$227,ROW($A72)))</f>
        <v>#REF!</v>
      </c>
      <c r="N98" s="16" t="e">
        <f ca="1">INDEX($I$38:$I$227,SMALL($A$38:$A$227,ROW($A72)))</f>
        <v>#REF!</v>
      </c>
      <c r="O98" s="16" t="e">
        <f ca="1">INDEX($J$38:$J$227,SMALL($A$38:$A$227,ROW($A72)))</f>
        <v>#REF!</v>
      </c>
      <c r="P98" s="16" t="e">
        <f ca="1">INDEX($K$38:$K$227,SMALL($A$38:$A$227,ROW($A72)))</f>
        <v>#REF!</v>
      </c>
    </row>
    <row r="99" spans="1:16" x14ac:dyDescent="0.25">
      <c r="A99" s="16" t="e">
        <f t="shared" si="23"/>
        <v>#REF!</v>
      </c>
      <c r="C99" s="21" t="e">
        <f>MatchUps!#REF!</f>
        <v>#REF!</v>
      </c>
      <c r="D99" s="22" t="e">
        <f t="shared" si="21"/>
        <v>#REF!</v>
      </c>
      <c r="E99" s="23" t="e">
        <f>MatchUps!#REF!</f>
        <v>#REF!</v>
      </c>
      <c r="F99" s="18" t="e">
        <f t="shared" si="22"/>
        <v>#REF!</v>
      </c>
      <c r="G99" s="18"/>
      <c r="H99" s="18"/>
      <c r="I99" s="16" t="e">
        <f>MatchUps!#REF!</f>
        <v>#REF!</v>
      </c>
      <c r="J99" s="16" t="e">
        <f>MatchUps!#REF!</f>
        <v>#REF!</v>
      </c>
      <c r="K99" s="18" t="e">
        <f>MatchUps!#REF!</f>
        <v>#REF!</v>
      </c>
      <c r="L99" s="16"/>
      <c r="M99" s="16" t="e">
        <f ca="1">INDEX($F$38:$F$227,SMALL($A$38:$A$227,ROW($A73)))</f>
        <v>#REF!</v>
      </c>
      <c r="N99" s="16" t="e">
        <f ca="1">INDEX($I$38:$I$227,SMALL($A$38:$A$227,ROW($A73)))</f>
        <v>#REF!</v>
      </c>
      <c r="O99" s="16" t="e">
        <f ca="1">INDEX($J$38:$J$227,SMALL($A$38:$A$227,ROW($A73)))</f>
        <v>#REF!</v>
      </c>
      <c r="P99" s="16" t="e">
        <f ca="1">INDEX($K$38:$K$227,SMALL($A$38:$A$227,ROW($A73)))</f>
        <v>#REF!</v>
      </c>
    </row>
    <row r="100" spans="1:16" x14ac:dyDescent="0.25">
      <c r="A100" s="16" t="e">
        <f t="shared" si="23"/>
        <v>#REF!</v>
      </c>
      <c r="C100" s="21" t="e">
        <f>MatchUps!#REF!</f>
        <v>#REF!</v>
      </c>
      <c r="D100" s="22" t="e">
        <f t="shared" si="21"/>
        <v>#REF!</v>
      </c>
      <c r="E100" s="23" t="e">
        <f>MatchUps!#REF!</f>
        <v>#REF!</v>
      </c>
      <c r="F100" s="18" t="e">
        <f t="shared" si="22"/>
        <v>#REF!</v>
      </c>
      <c r="G100" s="18"/>
      <c r="H100" s="18"/>
      <c r="I100" s="16" t="e">
        <f>MatchUps!#REF!</f>
        <v>#REF!</v>
      </c>
      <c r="J100" s="16" t="e">
        <f>MatchUps!#REF!</f>
        <v>#REF!</v>
      </c>
      <c r="K100" s="18" t="e">
        <f>MatchUps!#REF!</f>
        <v>#REF!</v>
      </c>
      <c r="L100" s="16"/>
      <c r="M100" s="16" t="e">
        <f ca="1">INDEX($F$38:$F$227,SMALL($A$38:$A$227,ROW($A74)))</f>
        <v>#REF!</v>
      </c>
      <c r="N100" s="16" t="e">
        <f ca="1">INDEX($I$38:$I$227,SMALL($A$38:$A$227,ROW($A74)))</f>
        <v>#REF!</v>
      </c>
      <c r="O100" s="16" t="e">
        <f ca="1">INDEX($J$38:$J$227,SMALL($A$38:$A$227,ROW($A74)))</f>
        <v>#REF!</v>
      </c>
      <c r="P100" s="16" t="e">
        <f ca="1">INDEX($K$38:$K$227,SMALL($A$38:$A$227,ROW($A74)))</f>
        <v>#REF!</v>
      </c>
    </row>
    <row r="101" spans="1:16" x14ac:dyDescent="0.25">
      <c r="A101" s="16" t="e">
        <f t="shared" si="23"/>
        <v>#REF!</v>
      </c>
      <c r="C101" s="21" t="e">
        <f>MatchUps!#REF!</f>
        <v>#REF!</v>
      </c>
      <c r="D101" s="22" t="e">
        <f t="shared" si="21"/>
        <v>#REF!</v>
      </c>
      <c r="E101" s="23" t="e">
        <f>MatchUps!#REF!</f>
        <v>#REF!</v>
      </c>
      <c r="F101" s="18" t="e">
        <f t="shared" si="22"/>
        <v>#REF!</v>
      </c>
      <c r="G101" s="18"/>
      <c r="H101" s="18"/>
      <c r="I101" s="16" t="e">
        <f>MatchUps!#REF!</f>
        <v>#REF!</v>
      </c>
      <c r="J101" s="16" t="e">
        <f>MatchUps!#REF!</f>
        <v>#REF!</v>
      </c>
      <c r="K101" s="18" t="e">
        <f>MatchUps!#REF!</f>
        <v>#REF!</v>
      </c>
      <c r="L101" s="16"/>
      <c r="M101" s="16" t="e">
        <f ca="1">INDEX($F$38:$F$227,SMALL($A$38:$A$227,ROW($A75)))</f>
        <v>#REF!</v>
      </c>
      <c r="N101" s="16" t="e">
        <f ca="1">INDEX($I$38:$I$227,SMALL($A$38:$A$227,ROW($A75)))</f>
        <v>#REF!</v>
      </c>
      <c r="O101" s="16" t="e">
        <f ca="1">INDEX($J$38:$J$227,SMALL($A$38:$A$227,ROW($A75)))</f>
        <v>#REF!</v>
      </c>
      <c r="P101" s="16" t="e">
        <f ca="1">INDEX($K$38:$K$227,SMALL($A$38:$A$227,ROW($A75)))</f>
        <v>#REF!</v>
      </c>
    </row>
    <row r="102" spans="1:16" x14ac:dyDescent="0.25">
      <c r="A102" s="16" t="e">
        <f t="shared" si="23"/>
        <v>#REF!</v>
      </c>
      <c r="C102" s="21" t="e">
        <f>MatchUps!#REF!</f>
        <v>#REF!</v>
      </c>
      <c r="D102" s="22" t="e">
        <f t="shared" si="21"/>
        <v>#REF!</v>
      </c>
      <c r="E102" s="23" t="e">
        <f>MatchUps!#REF!</f>
        <v>#REF!</v>
      </c>
      <c r="F102" s="18" t="e">
        <f t="shared" si="22"/>
        <v>#REF!</v>
      </c>
      <c r="G102" s="18"/>
      <c r="H102" s="18"/>
      <c r="I102" s="16" t="e">
        <f>MatchUps!#REF!</f>
        <v>#REF!</v>
      </c>
      <c r="J102" s="16" t="e">
        <f>MatchUps!#REF!</f>
        <v>#REF!</v>
      </c>
      <c r="K102" s="18" t="e">
        <f>MatchUps!#REF!</f>
        <v>#REF!</v>
      </c>
      <c r="L102" s="16"/>
      <c r="M102" s="16" t="e">
        <f ca="1">INDEX($F$38:$F$227,SMALL($A$38:$A$227,ROW($A76)))</f>
        <v>#REF!</v>
      </c>
      <c r="N102" s="16" t="e">
        <f ca="1">INDEX($I$38:$I$227,SMALL($A$38:$A$227,ROW($A76)))</f>
        <v>#REF!</v>
      </c>
      <c r="O102" s="16" t="e">
        <f ca="1">INDEX($J$38:$J$227,SMALL($A$38:$A$227,ROW($A76)))</f>
        <v>#REF!</v>
      </c>
      <c r="P102" s="16" t="e">
        <f ca="1">INDEX($K$38:$K$227,SMALL($A$38:$A$227,ROW($A76)))</f>
        <v>#REF!</v>
      </c>
    </row>
    <row r="103" spans="1:16" x14ac:dyDescent="0.25">
      <c r="A103" s="16" t="e">
        <f t="shared" ref="A103:A166" si="24">IF(LEN(C103)&gt;0,ROW(A77))</f>
        <v>#REF!</v>
      </c>
      <c r="C103" s="21" t="e">
        <f>MatchUps!#REF!</f>
        <v>#REF!</v>
      </c>
      <c r="D103" s="22" t="e">
        <f t="shared" ref="D103:D107" si="25">IF(LEN(C103)&gt;0," vs ","")</f>
        <v>#REF!</v>
      </c>
      <c r="E103" s="23" t="e">
        <f>MatchUps!#REF!</f>
        <v>#REF!</v>
      </c>
      <c r="F103" s="18" t="e">
        <f t="shared" ref="F103:F166" si="26">CONCATENATE(C103,D103,E103)</f>
        <v>#REF!</v>
      </c>
      <c r="G103" s="18"/>
      <c r="H103" s="18"/>
      <c r="I103" s="16" t="e">
        <f>MatchUps!#REF!</f>
        <v>#REF!</v>
      </c>
      <c r="J103" s="16" t="e">
        <f>MatchUps!#REF!</f>
        <v>#REF!</v>
      </c>
      <c r="K103" s="18" t="e">
        <f>MatchUps!#REF!</f>
        <v>#REF!</v>
      </c>
      <c r="L103" s="16"/>
      <c r="M103" s="16" t="e">
        <f t="shared" ref="M103:M166" ca="1" si="27">INDEX($F$38:$F$227,SMALL($A$38:$A$227,ROW($A77)))</f>
        <v>#REF!</v>
      </c>
      <c r="N103" s="16" t="e">
        <f t="shared" ref="N103:N166" ca="1" si="28">INDEX($I$38:$I$227,SMALL($A$38:$A$227,ROW($A77)))</f>
        <v>#REF!</v>
      </c>
      <c r="O103" s="16" t="e">
        <f t="shared" ref="O103:O166" ca="1" si="29">INDEX($J$38:$J$227,SMALL($A$38:$A$227,ROW($A77)))</f>
        <v>#REF!</v>
      </c>
      <c r="P103" s="16" t="e">
        <f t="shared" ref="P103:P166" ca="1" si="30">INDEX($K$38:$K$227,SMALL($A$38:$A$227,ROW($A77)))</f>
        <v>#REF!</v>
      </c>
    </row>
    <row r="104" spans="1:16" x14ac:dyDescent="0.25">
      <c r="A104" s="16" t="e">
        <f t="shared" si="24"/>
        <v>#REF!</v>
      </c>
      <c r="C104" s="21" t="e">
        <f>MatchUps!#REF!</f>
        <v>#REF!</v>
      </c>
      <c r="D104" s="22" t="e">
        <f t="shared" si="25"/>
        <v>#REF!</v>
      </c>
      <c r="E104" s="23" t="e">
        <f>MatchUps!#REF!</f>
        <v>#REF!</v>
      </c>
      <c r="F104" s="18" t="e">
        <f t="shared" si="26"/>
        <v>#REF!</v>
      </c>
      <c r="G104" s="18"/>
      <c r="H104" s="18"/>
      <c r="I104" s="16" t="e">
        <f>MatchUps!#REF!</f>
        <v>#REF!</v>
      </c>
      <c r="J104" s="16" t="e">
        <f>MatchUps!#REF!</f>
        <v>#REF!</v>
      </c>
      <c r="K104" s="18" t="e">
        <f>MatchUps!#REF!</f>
        <v>#REF!</v>
      </c>
      <c r="L104" s="16"/>
      <c r="M104" s="16" t="e">
        <f t="shared" ca="1" si="27"/>
        <v>#REF!</v>
      </c>
      <c r="N104" s="16" t="e">
        <f t="shared" ca="1" si="28"/>
        <v>#REF!</v>
      </c>
      <c r="O104" s="16" t="e">
        <f t="shared" ca="1" si="29"/>
        <v>#REF!</v>
      </c>
      <c r="P104" s="16" t="e">
        <f t="shared" ca="1" si="30"/>
        <v>#REF!</v>
      </c>
    </row>
    <row r="105" spans="1:16" x14ac:dyDescent="0.25">
      <c r="A105" s="16" t="e">
        <f t="shared" si="24"/>
        <v>#REF!</v>
      </c>
      <c r="C105" s="21" t="e">
        <f>MatchUps!#REF!</f>
        <v>#REF!</v>
      </c>
      <c r="D105" s="22" t="e">
        <f t="shared" si="25"/>
        <v>#REF!</v>
      </c>
      <c r="E105" s="23" t="e">
        <f>MatchUps!#REF!</f>
        <v>#REF!</v>
      </c>
      <c r="F105" s="18" t="e">
        <f t="shared" si="26"/>
        <v>#REF!</v>
      </c>
      <c r="G105" s="18"/>
      <c r="H105" s="18"/>
      <c r="I105" s="16" t="e">
        <f>MatchUps!#REF!</f>
        <v>#REF!</v>
      </c>
      <c r="J105" s="16" t="e">
        <f>MatchUps!#REF!</f>
        <v>#REF!</v>
      </c>
      <c r="K105" s="18" t="e">
        <f>MatchUps!#REF!</f>
        <v>#REF!</v>
      </c>
      <c r="L105" s="16"/>
      <c r="M105" s="16" t="e">
        <f t="shared" ca="1" si="27"/>
        <v>#REF!</v>
      </c>
      <c r="N105" s="16" t="e">
        <f t="shared" ca="1" si="28"/>
        <v>#REF!</v>
      </c>
      <c r="O105" s="16" t="e">
        <f t="shared" ca="1" si="29"/>
        <v>#REF!</v>
      </c>
      <c r="P105" s="16" t="e">
        <f t="shared" ca="1" si="30"/>
        <v>#REF!</v>
      </c>
    </row>
    <row r="106" spans="1:16" x14ac:dyDescent="0.25">
      <c r="A106" s="16" t="e">
        <f t="shared" si="24"/>
        <v>#REF!</v>
      </c>
      <c r="C106" s="21" t="e">
        <f>MatchUps!#REF!</f>
        <v>#REF!</v>
      </c>
      <c r="D106" s="22" t="e">
        <f t="shared" si="25"/>
        <v>#REF!</v>
      </c>
      <c r="E106" s="23" t="e">
        <f>MatchUps!#REF!</f>
        <v>#REF!</v>
      </c>
      <c r="F106" s="18" t="e">
        <f t="shared" si="26"/>
        <v>#REF!</v>
      </c>
      <c r="G106" s="18"/>
      <c r="H106" s="18"/>
      <c r="I106" s="16" t="e">
        <f>MatchUps!#REF!</f>
        <v>#REF!</v>
      </c>
      <c r="J106" s="16" t="e">
        <f>MatchUps!#REF!</f>
        <v>#REF!</v>
      </c>
      <c r="K106" s="18" t="e">
        <f>MatchUps!#REF!</f>
        <v>#REF!</v>
      </c>
      <c r="L106" s="16"/>
      <c r="M106" s="16" t="e">
        <f t="shared" ca="1" si="27"/>
        <v>#REF!</v>
      </c>
      <c r="N106" s="16" t="e">
        <f t="shared" ca="1" si="28"/>
        <v>#REF!</v>
      </c>
      <c r="O106" s="16" t="e">
        <f t="shared" ca="1" si="29"/>
        <v>#REF!</v>
      </c>
      <c r="P106" s="16" t="e">
        <f t="shared" ca="1" si="30"/>
        <v>#REF!</v>
      </c>
    </row>
    <row r="107" spans="1:16" x14ac:dyDescent="0.25">
      <c r="A107" s="16" t="e">
        <f t="shared" si="24"/>
        <v>#REF!</v>
      </c>
      <c r="C107" s="21" t="e">
        <f>MatchUps!#REF!</f>
        <v>#REF!</v>
      </c>
      <c r="D107" s="22" t="e">
        <f t="shared" si="25"/>
        <v>#REF!</v>
      </c>
      <c r="E107" s="23" t="e">
        <f>MatchUps!#REF!</f>
        <v>#REF!</v>
      </c>
      <c r="F107" s="18" t="e">
        <f t="shared" si="26"/>
        <v>#REF!</v>
      </c>
      <c r="G107" s="18"/>
      <c r="H107" s="18"/>
      <c r="I107" s="16" t="e">
        <f>MatchUps!#REF!</f>
        <v>#REF!</v>
      </c>
      <c r="J107" s="16" t="e">
        <f>MatchUps!#REF!</f>
        <v>#REF!</v>
      </c>
      <c r="K107" s="18" t="e">
        <f>MatchUps!#REF!</f>
        <v>#REF!</v>
      </c>
      <c r="L107" s="16"/>
      <c r="M107" s="16" t="e">
        <f t="shared" ca="1" si="27"/>
        <v>#REF!</v>
      </c>
      <c r="N107" s="16" t="e">
        <f t="shared" ca="1" si="28"/>
        <v>#REF!</v>
      </c>
      <c r="O107" s="16" t="e">
        <f t="shared" ca="1" si="29"/>
        <v>#REF!</v>
      </c>
      <c r="P107" s="16" t="e">
        <f t="shared" ca="1" si="30"/>
        <v>#REF!</v>
      </c>
    </row>
    <row r="108" spans="1:16" x14ac:dyDescent="0.25">
      <c r="A108" s="16" t="e">
        <f t="shared" si="24"/>
        <v>#REF!</v>
      </c>
      <c r="B108" s="25" t="s">
        <v>251</v>
      </c>
      <c r="C108" s="26" t="e">
        <f>MatchUps!#REF!</f>
        <v>#REF!</v>
      </c>
      <c r="D108" s="27" t="e">
        <f t="shared" ref="D108:D166" si="31">IF(LEN(C108)&gt;0," vs ","")</f>
        <v>#REF!</v>
      </c>
      <c r="E108" s="28" t="e">
        <f>MatchUps!#REF!</f>
        <v>#REF!</v>
      </c>
      <c r="F108" s="30" t="e">
        <f t="shared" si="26"/>
        <v>#REF!</v>
      </c>
      <c r="G108" s="30"/>
      <c r="H108" s="30"/>
      <c r="I108" s="29" t="e">
        <f>MatchUps!#REF!</f>
        <v>#REF!</v>
      </c>
      <c r="J108" s="29" t="e">
        <f>MatchUps!#REF!</f>
        <v>#REF!</v>
      </c>
      <c r="K108" s="18" t="e">
        <f>MatchUps!#REF!</f>
        <v>#REF!</v>
      </c>
      <c r="L108" s="16"/>
      <c r="M108" s="16" t="e">
        <f t="shared" ca="1" si="27"/>
        <v>#REF!</v>
      </c>
      <c r="N108" s="16" t="e">
        <f t="shared" ca="1" si="28"/>
        <v>#REF!</v>
      </c>
      <c r="O108" s="16" t="e">
        <f t="shared" ca="1" si="29"/>
        <v>#REF!</v>
      </c>
      <c r="P108" s="16" t="e">
        <f t="shared" ca="1" si="30"/>
        <v>#REF!</v>
      </c>
    </row>
    <row r="109" spans="1:16" x14ac:dyDescent="0.25">
      <c r="A109" s="16" t="e">
        <f t="shared" si="24"/>
        <v>#REF!</v>
      </c>
      <c r="C109" s="21" t="e">
        <f>MatchUps!#REF!</f>
        <v>#REF!</v>
      </c>
      <c r="D109" s="22" t="e">
        <f t="shared" si="31"/>
        <v>#REF!</v>
      </c>
      <c r="E109" s="23" t="e">
        <f>MatchUps!#REF!</f>
        <v>#REF!</v>
      </c>
      <c r="F109" s="18" t="e">
        <f t="shared" si="26"/>
        <v>#REF!</v>
      </c>
      <c r="G109" s="18"/>
      <c r="H109" s="18"/>
      <c r="I109" s="16" t="e">
        <f>MatchUps!#REF!</f>
        <v>#REF!</v>
      </c>
      <c r="J109" s="16" t="e">
        <f>MatchUps!#REF!</f>
        <v>#REF!</v>
      </c>
      <c r="K109" s="18" t="e">
        <f>MatchUps!#REF!</f>
        <v>#REF!</v>
      </c>
      <c r="L109" s="16"/>
      <c r="M109" s="16" t="e">
        <f t="shared" ca="1" si="27"/>
        <v>#REF!</v>
      </c>
      <c r="N109" s="16" t="e">
        <f t="shared" ca="1" si="28"/>
        <v>#REF!</v>
      </c>
      <c r="O109" s="16" t="e">
        <f t="shared" ca="1" si="29"/>
        <v>#REF!</v>
      </c>
      <c r="P109" s="16" t="e">
        <f t="shared" ca="1" si="30"/>
        <v>#REF!</v>
      </c>
    </row>
    <row r="110" spans="1:16" x14ac:dyDescent="0.25">
      <c r="A110" s="16" t="e">
        <f t="shared" si="24"/>
        <v>#REF!</v>
      </c>
      <c r="C110" s="21" t="e">
        <f>MatchUps!#REF!</f>
        <v>#REF!</v>
      </c>
      <c r="D110" s="22" t="e">
        <f t="shared" si="31"/>
        <v>#REF!</v>
      </c>
      <c r="E110" s="23" t="e">
        <f>MatchUps!#REF!</f>
        <v>#REF!</v>
      </c>
      <c r="F110" s="18" t="e">
        <f t="shared" si="26"/>
        <v>#REF!</v>
      </c>
      <c r="G110" s="18"/>
      <c r="H110" s="18"/>
      <c r="I110" s="16" t="e">
        <f>MatchUps!#REF!</f>
        <v>#REF!</v>
      </c>
      <c r="J110" s="16" t="e">
        <f>MatchUps!#REF!</f>
        <v>#REF!</v>
      </c>
      <c r="K110" s="18" t="e">
        <f>MatchUps!#REF!</f>
        <v>#REF!</v>
      </c>
      <c r="L110" s="16"/>
      <c r="M110" s="16" t="e">
        <f t="shared" ca="1" si="27"/>
        <v>#REF!</v>
      </c>
      <c r="N110" s="16" t="e">
        <f t="shared" ca="1" si="28"/>
        <v>#REF!</v>
      </c>
      <c r="O110" s="16" t="e">
        <f t="shared" ca="1" si="29"/>
        <v>#REF!</v>
      </c>
      <c r="P110" s="16" t="e">
        <f t="shared" ca="1" si="30"/>
        <v>#REF!</v>
      </c>
    </row>
    <row r="111" spans="1:16" x14ac:dyDescent="0.25">
      <c r="A111" s="16" t="e">
        <f t="shared" si="24"/>
        <v>#REF!</v>
      </c>
      <c r="C111" s="21" t="e">
        <f>MatchUps!#REF!</f>
        <v>#REF!</v>
      </c>
      <c r="D111" s="22" t="e">
        <f t="shared" si="31"/>
        <v>#REF!</v>
      </c>
      <c r="E111" s="23" t="e">
        <f>MatchUps!#REF!</f>
        <v>#REF!</v>
      </c>
      <c r="F111" s="18" t="e">
        <f t="shared" si="26"/>
        <v>#REF!</v>
      </c>
      <c r="G111" s="18"/>
      <c r="H111" s="18"/>
      <c r="I111" s="16" t="e">
        <f>MatchUps!#REF!</f>
        <v>#REF!</v>
      </c>
      <c r="J111" s="16" t="e">
        <f>MatchUps!#REF!</f>
        <v>#REF!</v>
      </c>
      <c r="K111" s="18" t="e">
        <f>MatchUps!#REF!</f>
        <v>#REF!</v>
      </c>
      <c r="L111" s="16"/>
      <c r="M111" s="16" t="e">
        <f t="shared" ca="1" si="27"/>
        <v>#REF!</v>
      </c>
      <c r="N111" s="16" t="e">
        <f t="shared" ca="1" si="28"/>
        <v>#REF!</v>
      </c>
      <c r="O111" s="16" t="e">
        <f t="shared" ca="1" si="29"/>
        <v>#REF!</v>
      </c>
      <c r="P111" s="16" t="e">
        <f t="shared" ca="1" si="30"/>
        <v>#REF!</v>
      </c>
    </row>
    <row r="112" spans="1:16" x14ac:dyDescent="0.25">
      <c r="A112" s="16" t="e">
        <f t="shared" si="24"/>
        <v>#REF!</v>
      </c>
      <c r="C112" s="21" t="e">
        <f>MatchUps!#REF!</f>
        <v>#REF!</v>
      </c>
      <c r="D112" s="22" t="e">
        <f t="shared" si="31"/>
        <v>#REF!</v>
      </c>
      <c r="E112" s="23" t="e">
        <f>MatchUps!#REF!</f>
        <v>#REF!</v>
      </c>
      <c r="F112" s="18" t="e">
        <f t="shared" si="26"/>
        <v>#REF!</v>
      </c>
      <c r="G112" s="18"/>
      <c r="H112" s="18"/>
      <c r="I112" s="16" t="e">
        <f>MatchUps!#REF!</f>
        <v>#REF!</v>
      </c>
      <c r="J112" s="16" t="e">
        <f>MatchUps!#REF!</f>
        <v>#REF!</v>
      </c>
      <c r="K112" s="18" t="e">
        <f>MatchUps!#REF!</f>
        <v>#REF!</v>
      </c>
      <c r="L112" s="16"/>
      <c r="M112" s="16" t="e">
        <f t="shared" ca="1" si="27"/>
        <v>#REF!</v>
      </c>
      <c r="N112" s="16" t="e">
        <f t="shared" ca="1" si="28"/>
        <v>#REF!</v>
      </c>
      <c r="O112" s="16" t="e">
        <f t="shared" ca="1" si="29"/>
        <v>#REF!</v>
      </c>
      <c r="P112" s="16" t="e">
        <f t="shared" ca="1" si="30"/>
        <v>#REF!</v>
      </c>
    </row>
    <row r="113" spans="1:16" x14ac:dyDescent="0.25">
      <c r="A113" s="16" t="e">
        <f t="shared" si="24"/>
        <v>#REF!</v>
      </c>
      <c r="C113" s="21" t="e">
        <f>MatchUps!#REF!</f>
        <v>#REF!</v>
      </c>
      <c r="D113" s="22" t="e">
        <f t="shared" si="31"/>
        <v>#REF!</v>
      </c>
      <c r="E113" s="23" t="e">
        <f>MatchUps!#REF!</f>
        <v>#REF!</v>
      </c>
      <c r="F113" s="18" t="e">
        <f t="shared" si="26"/>
        <v>#REF!</v>
      </c>
      <c r="G113" s="18"/>
      <c r="H113" s="18"/>
      <c r="I113" s="16" t="e">
        <f>MatchUps!#REF!</f>
        <v>#REF!</v>
      </c>
      <c r="J113" s="16" t="e">
        <f>MatchUps!#REF!</f>
        <v>#REF!</v>
      </c>
      <c r="K113" s="18" t="e">
        <f>MatchUps!#REF!</f>
        <v>#REF!</v>
      </c>
      <c r="L113" s="16"/>
      <c r="M113" s="16" t="e">
        <f t="shared" ca="1" si="27"/>
        <v>#REF!</v>
      </c>
      <c r="N113" s="16" t="e">
        <f t="shared" ca="1" si="28"/>
        <v>#REF!</v>
      </c>
      <c r="O113" s="16" t="e">
        <f t="shared" ca="1" si="29"/>
        <v>#REF!</v>
      </c>
      <c r="P113" s="16" t="e">
        <f t="shared" ca="1" si="30"/>
        <v>#REF!</v>
      </c>
    </row>
    <row r="114" spans="1:16" x14ac:dyDescent="0.25">
      <c r="A114" s="16" t="e">
        <f t="shared" si="24"/>
        <v>#REF!</v>
      </c>
      <c r="C114" s="21" t="e">
        <f>MatchUps!#REF!</f>
        <v>#REF!</v>
      </c>
      <c r="D114" s="22" t="e">
        <f t="shared" si="31"/>
        <v>#REF!</v>
      </c>
      <c r="E114" s="23" t="e">
        <f>MatchUps!#REF!</f>
        <v>#REF!</v>
      </c>
      <c r="F114" s="18" t="e">
        <f t="shared" si="26"/>
        <v>#REF!</v>
      </c>
      <c r="G114" s="18"/>
      <c r="H114" s="18"/>
      <c r="I114" s="16" t="e">
        <f>MatchUps!#REF!</f>
        <v>#REF!</v>
      </c>
      <c r="J114" s="16" t="e">
        <f>MatchUps!#REF!</f>
        <v>#REF!</v>
      </c>
      <c r="K114" s="18" t="e">
        <f>MatchUps!#REF!</f>
        <v>#REF!</v>
      </c>
      <c r="L114" s="16"/>
      <c r="M114" s="16" t="e">
        <f t="shared" ca="1" si="27"/>
        <v>#REF!</v>
      </c>
      <c r="N114" s="16" t="e">
        <f t="shared" ca="1" si="28"/>
        <v>#REF!</v>
      </c>
      <c r="O114" s="16" t="e">
        <f t="shared" ca="1" si="29"/>
        <v>#REF!</v>
      </c>
      <c r="P114" s="16" t="e">
        <f t="shared" ca="1" si="30"/>
        <v>#REF!</v>
      </c>
    </row>
    <row r="115" spans="1:16" x14ac:dyDescent="0.25">
      <c r="A115" s="16" t="e">
        <f t="shared" si="24"/>
        <v>#REF!</v>
      </c>
      <c r="C115" s="21" t="e">
        <f>MatchUps!#REF!</f>
        <v>#REF!</v>
      </c>
      <c r="D115" s="22" t="e">
        <f t="shared" si="31"/>
        <v>#REF!</v>
      </c>
      <c r="E115" s="23" t="e">
        <f>MatchUps!#REF!</f>
        <v>#REF!</v>
      </c>
      <c r="F115" s="18" t="e">
        <f t="shared" si="26"/>
        <v>#REF!</v>
      </c>
      <c r="G115" s="18"/>
      <c r="H115" s="18"/>
      <c r="I115" s="16" t="e">
        <f>MatchUps!#REF!</f>
        <v>#REF!</v>
      </c>
      <c r="J115" s="16" t="e">
        <f>MatchUps!#REF!</f>
        <v>#REF!</v>
      </c>
      <c r="K115" s="18" t="e">
        <f>MatchUps!#REF!</f>
        <v>#REF!</v>
      </c>
      <c r="L115" s="16"/>
      <c r="M115" s="16" t="e">
        <f t="shared" ca="1" si="27"/>
        <v>#REF!</v>
      </c>
      <c r="N115" s="16" t="e">
        <f t="shared" ca="1" si="28"/>
        <v>#REF!</v>
      </c>
      <c r="O115" s="16" t="e">
        <f t="shared" ca="1" si="29"/>
        <v>#REF!</v>
      </c>
      <c r="P115" s="16" t="e">
        <f t="shared" ca="1" si="30"/>
        <v>#REF!</v>
      </c>
    </row>
    <row r="116" spans="1:16" x14ac:dyDescent="0.25">
      <c r="A116" s="16" t="e">
        <f t="shared" si="24"/>
        <v>#REF!</v>
      </c>
      <c r="C116" s="21" t="e">
        <f>MatchUps!#REF!</f>
        <v>#REF!</v>
      </c>
      <c r="D116" s="22" t="e">
        <f t="shared" si="31"/>
        <v>#REF!</v>
      </c>
      <c r="E116" s="23" t="e">
        <f>MatchUps!#REF!</f>
        <v>#REF!</v>
      </c>
      <c r="F116" s="18" t="e">
        <f t="shared" si="26"/>
        <v>#REF!</v>
      </c>
      <c r="G116" s="18"/>
      <c r="H116" s="18"/>
      <c r="I116" s="16" t="e">
        <f>MatchUps!#REF!</f>
        <v>#REF!</v>
      </c>
      <c r="J116" s="16" t="e">
        <f>MatchUps!#REF!</f>
        <v>#REF!</v>
      </c>
      <c r="K116" s="18" t="e">
        <f>MatchUps!#REF!</f>
        <v>#REF!</v>
      </c>
      <c r="L116" s="16"/>
      <c r="M116" s="16" t="e">
        <f t="shared" ca="1" si="27"/>
        <v>#REF!</v>
      </c>
      <c r="N116" s="16" t="e">
        <f t="shared" ca="1" si="28"/>
        <v>#REF!</v>
      </c>
      <c r="O116" s="16" t="e">
        <f t="shared" ca="1" si="29"/>
        <v>#REF!</v>
      </c>
      <c r="P116" s="16" t="e">
        <f t="shared" ca="1" si="30"/>
        <v>#REF!</v>
      </c>
    </row>
    <row r="117" spans="1:16" x14ac:dyDescent="0.25">
      <c r="A117" s="16" t="e">
        <f t="shared" si="24"/>
        <v>#REF!</v>
      </c>
      <c r="C117" s="21" t="e">
        <f>MatchUps!#REF!</f>
        <v>#REF!</v>
      </c>
      <c r="D117" s="22" t="e">
        <f t="shared" si="31"/>
        <v>#REF!</v>
      </c>
      <c r="E117" s="23" t="e">
        <f>MatchUps!#REF!</f>
        <v>#REF!</v>
      </c>
      <c r="F117" s="18" t="e">
        <f t="shared" si="26"/>
        <v>#REF!</v>
      </c>
      <c r="G117" s="18"/>
      <c r="H117" s="18"/>
      <c r="I117" s="16" t="e">
        <f>MatchUps!#REF!</f>
        <v>#REF!</v>
      </c>
      <c r="J117" s="16" t="e">
        <f>MatchUps!#REF!</f>
        <v>#REF!</v>
      </c>
      <c r="K117" s="18" t="e">
        <f>MatchUps!#REF!</f>
        <v>#REF!</v>
      </c>
      <c r="L117" s="16"/>
      <c r="M117" s="16" t="e">
        <f t="shared" ca="1" si="27"/>
        <v>#REF!</v>
      </c>
      <c r="N117" s="16" t="e">
        <f t="shared" ca="1" si="28"/>
        <v>#REF!</v>
      </c>
      <c r="O117" s="16" t="e">
        <f t="shared" ca="1" si="29"/>
        <v>#REF!</v>
      </c>
      <c r="P117" s="16" t="e">
        <f t="shared" ca="1" si="30"/>
        <v>#REF!</v>
      </c>
    </row>
    <row r="118" spans="1:16" x14ac:dyDescent="0.25">
      <c r="A118" s="16" t="e">
        <f t="shared" si="24"/>
        <v>#REF!</v>
      </c>
      <c r="B118" s="25" t="s">
        <v>252</v>
      </c>
      <c r="C118" s="26" t="e">
        <f>MatchUps!#REF!</f>
        <v>#REF!</v>
      </c>
      <c r="D118" s="27" t="e">
        <f t="shared" si="31"/>
        <v>#REF!</v>
      </c>
      <c r="E118" s="28" t="e">
        <f>MatchUps!#REF!</f>
        <v>#REF!</v>
      </c>
      <c r="F118" s="30" t="e">
        <f t="shared" si="26"/>
        <v>#REF!</v>
      </c>
      <c r="G118" s="30"/>
      <c r="H118" s="30"/>
      <c r="I118" s="29" t="e">
        <f>MatchUps!#REF!</f>
        <v>#REF!</v>
      </c>
      <c r="J118" s="29" t="e">
        <f>MatchUps!#REF!</f>
        <v>#REF!</v>
      </c>
      <c r="K118" s="18" t="e">
        <f>MatchUps!#REF!</f>
        <v>#REF!</v>
      </c>
      <c r="L118" s="16"/>
      <c r="M118" s="16" t="e">
        <f t="shared" ca="1" si="27"/>
        <v>#REF!</v>
      </c>
      <c r="N118" s="16" t="e">
        <f t="shared" ca="1" si="28"/>
        <v>#REF!</v>
      </c>
      <c r="O118" s="16" t="e">
        <f t="shared" ca="1" si="29"/>
        <v>#REF!</v>
      </c>
      <c r="P118" s="16" t="e">
        <f t="shared" ca="1" si="30"/>
        <v>#REF!</v>
      </c>
    </row>
    <row r="119" spans="1:16" x14ac:dyDescent="0.25">
      <c r="A119" s="16" t="e">
        <f t="shared" si="24"/>
        <v>#REF!</v>
      </c>
      <c r="C119" s="21" t="e">
        <f>MatchUps!#REF!</f>
        <v>#REF!</v>
      </c>
      <c r="D119" s="22" t="e">
        <f t="shared" si="31"/>
        <v>#REF!</v>
      </c>
      <c r="E119" s="23" t="e">
        <f>MatchUps!#REF!</f>
        <v>#REF!</v>
      </c>
      <c r="F119" s="18" t="e">
        <f t="shared" si="26"/>
        <v>#REF!</v>
      </c>
      <c r="G119" s="18"/>
      <c r="H119" s="18"/>
      <c r="I119" s="16" t="e">
        <f>MatchUps!#REF!</f>
        <v>#REF!</v>
      </c>
      <c r="J119" s="16" t="e">
        <f>MatchUps!#REF!</f>
        <v>#REF!</v>
      </c>
      <c r="K119" s="18" t="e">
        <f>MatchUps!#REF!</f>
        <v>#REF!</v>
      </c>
      <c r="L119" s="16"/>
      <c r="M119" s="16" t="e">
        <f t="shared" ca="1" si="27"/>
        <v>#REF!</v>
      </c>
      <c r="N119" s="16" t="e">
        <f t="shared" ca="1" si="28"/>
        <v>#REF!</v>
      </c>
      <c r="O119" s="16" t="e">
        <f t="shared" ca="1" si="29"/>
        <v>#REF!</v>
      </c>
      <c r="P119" s="16" t="e">
        <f t="shared" ca="1" si="30"/>
        <v>#REF!</v>
      </c>
    </row>
    <row r="120" spans="1:16" x14ac:dyDescent="0.25">
      <c r="A120" s="16" t="e">
        <f t="shared" si="24"/>
        <v>#REF!</v>
      </c>
      <c r="C120" s="21" t="e">
        <f>MatchUps!#REF!</f>
        <v>#REF!</v>
      </c>
      <c r="D120" s="22" t="e">
        <f t="shared" si="31"/>
        <v>#REF!</v>
      </c>
      <c r="E120" s="23" t="e">
        <f>MatchUps!#REF!</f>
        <v>#REF!</v>
      </c>
      <c r="F120" s="18" t="e">
        <f t="shared" si="26"/>
        <v>#REF!</v>
      </c>
      <c r="G120" s="18"/>
      <c r="H120" s="18"/>
      <c r="I120" s="16" t="e">
        <f>MatchUps!#REF!</f>
        <v>#REF!</v>
      </c>
      <c r="J120" s="16" t="e">
        <f>MatchUps!#REF!</f>
        <v>#REF!</v>
      </c>
      <c r="K120" s="18" t="e">
        <f>MatchUps!#REF!</f>
        <v>#REF!</v>
      </c>
      <c r="L120" s="16"/>
      <c r="M120" s="16" t="e">
        <f t="shared" ca="1" si="27"/>
        <v>#REF!</v>
      </c>
      <c r="N120" s="16" t="e">
        <f t="shared" ca="1" si="28"/>
        <v>#REF!</v>
      </c>
      <c r="O120" s="16" t="e">
        <f t="shared" ca="1" si="29"/>
        <v>#REF!</v>
      </c>
      <c r="P120" s="16" t="e">
        <f t="shared" ca="1" si="30"/>
        <v>#REF!</v>
      </c>
    </row>
    <row r="121" spans="1:16" x14ac:dyDescent="0.25">
      <c r="A121" s="16" t="e">
        <f t="shared" si="24"/>
        <v>#REF!</v>
      </c>
      <c r="C121" s="21" t="e">
        <f>MatchUps!#REF!</f>
        <v>#REF!</v>
      </c>
      <c r="D121" s="22" t="e">
        <f t="shared" si="31"/>
        <v>#REF!</v>
      </c>
      <c r="E121" s="23" t="e">
        <f>MatchUps!#REF!</f>
        <v>#REF!</v>
      </c>
      <c r="F121" s="18" t="e">
        <f t="shared" si="26"/>
        <v>#REF!</v>
      </c>
      <c r="G121" s="18"/>
      <c r="H121" s="18"/>
      <c r="I121" s="16" t="e">
        <f>MatchUps!#REF!</f>
        <v>#REF!</v>
      </c>
      <c r="J121" s="16" t="e">
        <f>MatchUps!#REF!</f>
        <v>#REF!</v>
      </c>
      <c r="K121" s="18" t="e">
        <f>MatchUps!#REF!</f>
        <v>#REF!</v>
      </c>
      <c r="L121" s="16"/>
      <c r="M121" s="16" t="e">
        <f t="shared" ca="1" si="27"/>
        <v>#REF!</v>
      </c>
      <c r="N121" s="16" t="e">
        <f t="shared" ca="1" si="28"/>
        <v>#REF!</v>
      </c>
      <c r="O121" s="16" t="e">
        <f t="shared" ca="1" si="29"/>
        <v>#REF!</v>
      </c>
      <c r="P121" s="16" t="e">
        <f t="shared" ca="1" si="30"/>
        <v>#REF!</v>
      </c>
    </row>
    <row r="122" spans="1:16" x14ac:dyDescent="0.25">
      <c r="A122" s="16" t="e">
        <f t="shared" si="24"/>
        <v>#REF!</v>
      </c>
      <c r="C122" s="21" t="e">
        <f>MatchUps!#REF!</f>
        <v>#REF!</v>
      </c>
      <c r="D122" s="22" t="e">
        <f t="shared" si="31"/>
        <v>#REF!</v>
      </c>
      <c r="E122" s="23" t="e">
        <f>MatchUps!#REF!</f>
        <v>#REF!</v>
      </c>
      <c r="F122" s="18" t="e">
        <f t="shared" si="26"/>
        <v>#REF!</v>
      </c>
      <c r="G122" s="18"/>
      <c r="H122" s="18"/>
      <c r="I122" s="16" t="e">
        <f>MatchUps!#REF!</f>
        <v>#REF!</v>
      </c>
      <c r="J122" s="16" t="e">
        <f>MatchUps!#REF!</f>
        <v>#REF!</v>
      </c>
      <c r="K122" s="18" t="e">
        <f>MatchUps!#REF!</f>
        <v>#REF!</v>
      </c>
      <c r="L122" s="16"/>
      <c r="M122" s="16" t="e">
        <f t="shared" ca="1" si="27"/>
        <v>#REF!</v>
      </c>
      <c r="N122" s="16" t="e">
        <f t="shared" ca="1" si="28"/>
        <v>#REF!</v>
      </c>
      <c r="O122" s="16" t="e">
        <f t="shared" ca="1" si="29"/>
        <v>#REF!</v>
      </c>
      <c r="P122" s="16" t="e">
        <f t="shared" ca="1" si="30"/>
        <v>#REF!</v>
      </c>
    </row>
    <row r="123" spans="1:16" x14ac:dyDescent="0.25">
      <c r="A123" s="16" t="e">
        <f t="shared" si="24"/>
        <v>#REF!</v>
      </c>
      <c r="C123" s="21" t="e">
        <f>MatchUps!#REF!</f>
        <v>#REF!</v>
      </c>
      <c r="D123" s="22" t="e">
        <f t="shared" si="31"/>
        <v>#REF!</v>
      </c>
      <c r="E123" s="23" t="e">
        <f>MatchUps!#REF!</f>
        <v>#REF!</v>
      </c>
      <c r="F123" s="18" t="e">
        <f t="shared" si="26"/>
        <v>#REF!</v>
      </c>
      <c r="G123" s="18"/>
      <c r="H123" s="18"/>
      <c r="I123" s="16" t="e">
        <f>MatchUps!#REF!</f>
        <v>#REF!</v>
      </c>
      <c r="J123" s="16" t="e">
        <f>MatchUps!#REF!</f>
        <v>#REF!</v>
      </c>
      <c r="K123" s="18" t="e">
        <f>MatchUps!#REF!</f>
        <v>#REF!</v>
      </c>
      <c r="L123" s="16"/>
      <c r="M123" s="16" t="e">
        <f t="shared" ca="1" si="27"/>
        <v>#REF!</v>
      </c>
      <c r="N123" s="16" t="e">
        <f t="shared" ca="1" si="28"/>
        <v>#REF!</v>
      </c>
      <c r="O123" s="16" t="e">
        <f t="shared" ca="1" si="29"/>
        <v>#REF!</v>
      </c>
      <c r="P123" s="16" t="e">
        <f t="shared" ca="1" si="30"/>
        <v>#REF!</v>
      </c>
    </row>
    <row r="124" spans="1:16" x14ac:dyDescent="0.25">
      <c r="A124" s="16" t="e">
        <f t="shared" si="24"/>
        <v>#REF!</v>
      </c>
      <c r="C124" s="21" t="e">
        <f>MatchUps!#REF!</f>
        <v>#REF!</v>
      </c>
      <c r="D124" s="22" t="e">
        <f t="shared" si="31"/>
        <v>#REF!</v>
      </c>
      <c r="E124" s="23" t="e">
        <f>MatchUps!#REF!</f>
        <v>#REF!</v>
      </c>
      <c r="F124" s="18" t="e">
        <f t="shared" si="26"/>
        <v>#REF!</v>
      </c>
      <c r="G124" s="18"/>
      <c r="H124" s="18"/>
      <c r="I124" s="16" t="e">
        <f>MatchUps!#REF!</f>
        <v>#REF!</v>
      </c>
      <c r="J124" s="16" t="e">
        <f>MatchUps!#REF!</f>
        <v>#REF!</v>
      </c>
      <c r="K124" s="18" t="e">
        <f>MatchUps!#REF!</f>
        <v>#REF!</v>
      </c>
      <c r="L124" s="16"/>
      <c r="M124" s="16" t="e">
        <f t="shared" ca="1" si="27"/>
        <v>#REF!</v>
      </c>
      <c r="N124" s="16" t="e">
        <f t="shared" ca="1" si="28"/>
        <v>#REF!</v>
      </c>
      <c r="O124" s="16" t="e">
        <f t="shared" ca="1" si="29"/>
        <v>#REF!</v>
      </c>
      <c r="P124" s="16" t="e">
        <f t="shared" ca="1" si="30"/>
        <v>#REF!</v>
      </c>
    </row>
    <row r="125" spans="1:16" x14ac:dyDescent="0.25">
      <c r="A125" s="16" t="e">
        <f t="shared" si="24"/>
        <v>#REF!</v>
      </c>
      <c r="C125" s="21" t="e">
        <f>MatchUps!#REF!</f>
        <v>#REF!</v>
      </c>
      <c r="D125" s="22" t="e">
        <f t="shared" si="31"/>
        <v>#REF!</v>
      </c>
      <c r="E125" s="23" t="e">
        <f>MatchUps!#REF!</f>
        <v>#REF!</v>
      </c>
      <c r="F125" s="18" t="e">
        <f t="shared" si="26"/>
        <v>#REF!</v>
      </c>
      <c r="G125" s="18"/>
      <c r="H125" s="18"/>
      <c r="I125" s="16" t="e">
        <f>MatchUps!#REF!</f>
        <v>#REF!</v>
      </c>
      <c r="J125" s="16" t="e">
        <f>MatchUps!#REF!</f>
        <v>#REF!</v>
      </c>
      <c r="K125" s="18" t="e">
        <f>MatchUps!#REF!</f>
        <v>#REF!</v>
      </c>
      <c r="L125" s="16"/>
      <c r="M125" s="16" t="e">
        <f t="shared" ca="1" si="27"/>
        <v>#REF!</v>
      </c>
      <c r="N125" s="16" t="e">
        <f t="shared" ca="1" si="28"/>
        <v>#REF!</v>
      </c>
      <c r="O125" s="16" t="e">
        <f t="shared" ca="1" si="29"/>
        <v>#REF!</v>
      </c>
      <c r="P125" s="16" t="e">
        <f t="shared" ca="1" si="30"/>
        <v>#REF!</v>
      </c>
    </row>
    <row r="126" spans="1:16" x14ac:dyDescent="0.25">
      <c r="A126" s="16" t="e">
        <f t="shared" si="24"/>
        <v>#REF!</v>
      </c>
      <c r="C126" s="21" t="e">
        <f>MatchUps!#REF!</f>
        <v>#REF!</v>
      </c>
      <c r="D126" s="22" t="e">
        <f t="shared" si="31"/>
        <v>#REF!</v>
      </c>
      <c r="E126" s="23" t="e">
        <f>MatchUps!#REF!</f>
        <v>#REF!</v>
      </c>
      <c r="F126" s="18" t="e">
        <f t="shared" si="26"/>
        <v>#REF!</v>
      </c>
      <c r="G126" s="18"/>
      <c r="H126" s="18"/>
      <c r="I126" s="16" t="e">
        <f>MatchUps!#REF!</f>
        <v>#REF!</v>
      </c>
      <c r="J126" s="16" t="e">
        <f>MatchUps!#REF!</f>
        <v>#REF!</v>
      </c>
      <c r="K126" s="18" t="e">
        <f>MatchUps!#REF!</f>
        <v>#REF!</v>
      </c>
      <c r="L126" s="16"/>
      <c r="M126" s="16" t="e">
        <f t="shared" ca="1" si="27"/>
        <v>#REF!</v>
      </c>
      <c r="N126" s="16" t="e">
        <f t="shared" ca="1" si="28"/>
        <v>#REF!</v>
      </c>
      <c r="O126" s="16" t="e">
        <f t="shared" ca="1" si="29"/>
        <v>#REF!</v>
      </c>
      <c r="P126" s="16" t="e">
        <f t="shared" ca="1" si="30"/>
        <v>#REF!</v>
      </c>
    </row>
    <row r="127" spans="1:16" x14ac:dyDescent="0.25">
      <c r="A127" s="16" t="e">
        <f t="shared" si="24"/>
        <v>#REF!</v>
      </c>
      <c r="C127" s="21" t="e">
        <f>MatchUps!#REF!</f>
        <v>#REF!</v>
      </c>
      <c r="D127" s="22" t="e">
        <f t="shared" si="31"/>
        <v>#REF!</v>
      </c>
      <c r="E127" s="23" t="e">
        <f>MatchUps!#REF!</f>
        <v>#REF!</v>
      </c>
      <c r="F127" s="18" t="e">
        <f t="shared" si="26"/>
        <v>#REF!</v>
      </c>
      <c r="G127" s="18"/>
      <c r="H127" s="18"/>
      <c r="I127" s="16" t="e">
        <f>MatchUps!#REF!</f>
        <v>#REF!</v>
      </c>
      <c r="J127" s="16" t="e">
        <f>MatchUps!#REF!</f>
        <v>#REF!</v>
      </c>
      <c r="K127" s="18" t="e">
        <f>MatchUps!#REF!</f>
        <v>#REF!</v>
      </c>
      <c r="L127" s="16"/>
      <c r="M127" s="16" t="e">
        <f t="shared" ca="1" si="27"/>
        <v>#REF!</v>
      </c>
      <c r="N127" s="16" t="e">
        <f t="shared" ca="1" si="28"/>
        <v>#REF!</v>
      </c>
      <c r="O127" s="16" t="e">
        <f t="shared" ca="1" si="29"/>
        <v>#REF!</v>
      </c>
      <c r="P127" s="16" t="e">
        <f t="shared" ca="1" si="30"/>
        <v>#REF!</v>
      </c>
    </row>
    <row r="128" spans="1:16" x14ac:dyDescent="0.25">
      <c r="A128" s="16" t="e">
        <f t="shared" si="24"/>
        <v>#REF!</v>
      </c>
      <c r="B128" s="25" t="s">
        <v>253</v>
      </c>
      <c r="C128" s="26" t="e">
        <f>MatchUps!#REF!</f>
        <v>#REF!</v>
      </c>
      <c r="D128" s="27" t="e">
        <f t="shared" si="31"/>
        <v>#REF!</v>
      </c>
      <c r="E128" s="28" t="e">
        <f>MatchUps!#REF!</f>
        <v>#REF!</v>
      </c>
      <c r="F128" s="30" t="e">
        <f t="shared" si="26"/>
        <v>#REF!</v>
      </c>
      <c r="G128" s="30"/>
      <c r="H128" s="30"/>
      <c r="I128" s="29" t="e">
        <f>MatchUps!#REF!</f>
        <v>#REF!</v>
      </c>
      <c r="J128" s="29" t="e">
        <f>MatchUps!#REF!</f>
        <v>#REF!</v>
      </c>
      <c r="K128" s="18" t="e">
        <f>MatchUps!#REF!</f>
        <v>#REF!</v>
      </c>
      <c r="L128" s="16"/>
      <c r="M128" s="16" t="e">
        <f t="shared" ca="1" si="27"/>
        <v>#REF!</v>
      </c>
      <c r="N128" s="16" t="e">
        <f t="shared" ca="1" si="28"/>
        <v>#REF!</v>
      </c>
      <c r="O128" s="16" t="e">
        <f t="shared" ca="1" si="29"/>
        <v>#REF!</v>
      </c>
      <c r="P128" s="16" t="e">
        <f t="shared" ca="1" si="30"/>
        <v>#REF!</v>
      </c>
    </row>
    <row r="129" spans="1:16" x14ac:dyDescent="0.25">
      <c r="A129" s="16" t="e">
        <f t="shared" si="24"/>
        <v>#REF!</v>
      </c>
      <c r="C129" s="21" t="e">
        <f>MatchUps!#REF!</f>
        <v>#REF!</v>
      </c>
      <c r="D129" s="22" t="e">
        <f t="shared" si="31"/>
        <v>#REF!</v>
      </c>
      <c r="E129" s="23" t="e">
        <f>MatchUps!#REF!</f>
        <v>#REF!</v>
      </c>
      <c r="F129" s="18" t="e">
        <f t="shared" si="26"/>
        <v>#REF!</v>
      </c>
      <c r="G129" s="18"/>
      <c r="H129" s="18"/>
      <c r="I129" s="16" t="e">
        <f>MatchUps!#REF!</f>
        <v>#REF!</v>
      </c>
      <c r="J129" s="16" t="e">
        <f>MatchUps!#REF!</f>
        <v>#REF!</v>
      </c>
      <c r="K129" s="18" t="e">
        <f>MatchUps!#REF!</f>
        <v>#REF!</v>
      </c>
      <c r="L129" s="16"/>
      <c r="M129" s="16" t="e">
        <f t="shared" ca="1" si="27"/>
        <v>#REF!</v>
      </c>
      <c r="N129" s="16" t="e">
        <f t="shared" ca="1" si="28"/>
        <v>#REF!</v>
      </c>
      <c r="O129" s="16" t="e">
        <f t="shared" ca="1" si="29"/>
        <v>#REF!</v>
      </c>
      <c r="P129" s="16" t="e">
        <f t="shared" ca="1" si="30"/>
        <v>#REF!</v>
      </c>
    </row>
    <row r="130" spans="1:16" x14ac:dyDescent="0.25">
      <c r="A130" s="16" t="e">
        <f t="shared" si="24"/>
        <v>#REF!</v>
      </c>
      <c r="C130" s="21" t="e">
        <f>MatchUps!#REF!</f>
        <v>#REF!</v>
      </c>
      <c r="D130" s="22" t="e">
        <f t="shared" si="31"/>
        <v>#REF!</v>
      </c>
      <c r="E130" s="23" t="e">
        <f>MatchUps!#REF!</f>
        <v>#REF!</v>
      </c>
      <c r="F130" s="18" t="e">
        <f t="shared" si="26"/>
        <v>#REF!</v>
      </c>
      <c r="G130" s="18"/>
      <c r="H130" s="18"/>
      <c r="I130" s="16" t="e">
        <f>MatchUps!#REF!</f>
        <v>#REF!</v>
      </c>
      <c r="J130" s="16" t="e">
        <f>MatchUps!#REF!</f>
        <v>#REF!</v>
      </c>
      <c r="K130" s="18" t="e">
        <f>MatchUps!#REF!</f>
        <v>#REF!</v>
      </c>
      <c r="L130" s="16"/>
      <c r="M130" s="16" t="e">
        <f t="shared" ca="1" si="27"/>
        <v>#REF!</v>
      </c>
      <c r="N130" s="16" t="e">
        <f t="shared" ca="1" si="28"/>
        <v>#REF!</v>
      </c>
      <c r="O130" s="16" t="e">
        <f t="shared" ca="1" si="29"/>
        <v>#REF!</v>
      </c>
      <c r="P130" s="16" t="e">
        <f t="shared" ca="1" si="30"/>
        <v>#REF!</v>
      </c>
    </row>
    <row r="131" spans="1:16" x14ac:dyDescent="0.25">
      <c r="A131" s="16" t="e">
        <f t="shared" si="24"/>
        <v>#REF!</v>
      </c>
      <c r="C131" s="21" t="e">
        <f>MatchUps!#REF!</f>
        <v>#REF!</v>
      </c>
      <c r="D131" s="22" t="e">
        <f t="shared" si="31"/>
        <v>#REF!</v>
      </c>
      <c r="E131" s="23" t="e">
        <f>MatchUps!#REF!</f>
        <v>#REF!</v>
      </c>
      <c r="F131" s="18" t="e">
        <f t="shared" si="26"/>
        <v>#REF!</v>
      </c>
      <c r="G131" s="18"/>
      <c r="H131" s="18"/>
      <c r="I131" s="16" t="e">
        <f>MatchUps!#REF!</f>
        <v>#REF!</v>
      </c>
      <c r="J131" s="16" t="e">
        <f>MatchUps!#REF!</f>
        <v>#REF!</v>
      </c>
      <c r="K131" s="18" t="e">
        <f>MatchUps!#REF!</f>
        <v>#REF!</v>
      </c>
      <c r="L131" s="16"/>
      <c r="M131" s="16" t="e">
        <f t="shared" ca="1" si="27"/>
        <v>#REF!</v>
      </c>
      <c r="N131" s="16" t="e">
        <f t="shared" ca="1" si="28"/>
        <v>#REF!</v>
      </c>
      <c r="O131" s="16" t="e">
        <f t="shared" ca="1" si="29"/>
        <v>#REF!</v>
      </c>
      <c r="P131" s="16" t="e">
        <f t="shared" ca="1" si="30"/>
        <v>#REF!</v>
      </c>
    </row>
    <row r="132" spans="1:16" x14ac:dyDescent="0.25">
      <c r="A132" s="16" t="e">
        <f t="shared" si="24"/>
        <v>#REF!</v>
      </c>
      <c r="C132" s="21" t="e">
        <f>MatchUps!#REF!</f>
        <v>#REF!</v>
      </c>
      <c r="D132" s="22" t="e">
        <f t="shared" si="31"/>
        <v>#REF!</v>
      </c>
      <c r="E132" s="23" t="e">
        <f>MatchUps!#REF!</f>
        <v>#REF!</v>
      </c>
      <c r="F132" s="18" t="e">
        <f t="shared" si="26"/>
        <v>#REF!</v>
      </c>
      <c r="G132" s="18"/>
      <c r="H132" s="18"/>
      <c r="I132" s="16" t="e">
        <f>MatchUps!#REF!</f>
        <v>#REF!</v>
      </c>
      <c r="J132" s="16" t="e">
        <f>MatchUps!#REF!</f>
        <v>#REF!</v>
      </c>
      <c r="K132" s="18" t="e">
        <f>MatchUps!#REF!</f>
        <v>#REF!</v>
      </c>
      <c r="L132" s="16"/>
      <c r="M132" s="16" t="e">
        <f t="shared" ca="1" si="27"/>
        <v>#REF!</v>
      </c>
      <c r="N132" s="16" t="e">
        <f t="shared" ca="1" si="28"/>
        <v>#REF!</v>
      </c>
      <c r="O132" s="16" t="e">
        <f t="shared" ca="1" si="29"/>
        <v>#REF!</v>
      </c>
      <c r="P132" s="16" t="e">
        <f t="shared" ca="1" si="30"/>
        <v>#REF!</v>
      </c>
    </row>
    <row r="133" spans="1:16" x14ac:dyDescent="0.25">
      <c r="A133" s="16" t="e">
        <f t="shared" si="24"/>
        <v>#REF!</v>
      </c>
      <c r="C133" s="21" t="e">
        <f>MatchUps!#REF!</f>
        <v>#REF!</v>
      </c>
      <c r="D133" s="22" t="e">
        <f t="shared" si="31"/>
        <v>#REF!</v>
      </c>
      <c r="E133" s="23" t="e">
        <f>MatchUps!#REF!</f>
        <v>#REF!</v>
      </c>
      <c r="F133" s="18" t="e">
        <f t="shared" si="26"/>
        <v>#REF!</v>
      </c>
      <c r="G133" s="18"/>
      <c r="H133" s="18"/>
      <c r="I133" s="16" t="e">
        <f>MatchUps!#REF!</f>
        <v>#REF!</v>
      </c>
      <c r="J133" s="16" t="e">
        <f>MatchUps!#REF!</f>
        <v>#REF!</v>
      </c>
      <c r="K133" s="18" t="e">
        <f>MatchUps!#REF!</f>
        <v>#REF!</v>
      </c>
      <c r="L133" s="16"/>
      <c r="M133" s="16" t="e">
        <f t="shared" ca="1" si="27"/>
        <v>#REF!</v>
      </c>
      <c r="N133" s="16" t="e">
        <f t="shared" ca="1" si="28"/>
        <v>#REF!</v>
      </c>
      <c r="O133" s="16" t="e">
        <f t="shared" ca="1" si="29"/>
        <v>#REF!</v>
      </c>
      <c r="P133" s="16" t="e">
        <f t="shared" ca="1" si="30"/>
        <v>#REF!</v>
      </c>
    </row>
    <row r="134" spans="1:16" x14ac:dyDescent="0.25">
      <c r="A134" s="16" t="e">
        <f t="shared" si="24"/>
        <v>#REF!</v>
      </c>
      <c r="C134" s="21" t="e">
        <f>MatchUps!#REF!</f>
        <v>#REF!</v>
      </c>
      <c r="D134" s="22" t="e">
        <f t="shared" si="31"/>
        <v>#REF!</v>
      </c>
      <c r="E134" s="23" t="e">
        <f>MatchUps!#REF!</f>
        <v>#REF!</v>
      </c>
      <c r="F134" s="18" t="e">
        <f t="shared" si="26"/>
        <v>#REF!</v>
      </c>
      <c r="G134" s="18"/>
      <c r="H134" s="18"/>
      <c r="I134" s="16" t="e">
        <f>MatchUps!#REF!</f>
        <v>#REF!</v>
      </c>
      <c r="J134" s="16" t="e">
        <f>MatchUps!#REF!</f>
        <v>#REF!</v>
      </c>
      <c r="K134" s="18" t="e">
        <f>MatchUps!#REF!</f>
        <v>#REF!</v>
      </c>
      <c r="L134" s="16"/>
      <c r="M134" s="16" t="e">
        <f t="shared" ca="1" si="27"/>
        <v>#REF!</v>
      </c>
      <c r="N134" s="16" t="e">
        <f t="shared" ca="1" si="28"/>
        <v>#REF!</v>
      </c>
      <c r="O134" s="16" t="e">
        <f t="shared" ca="1" si="29"/>
        <v>#REF!</v>
      </c>
      <c r="P134" s="16" t="e">
        <f t="shared" ca="1" si="30"/>
        <v>#REF!</v>
      </c>
    </row>
    <row r="135" spans="1:16" x14ac:dyDescent="0.25">
      <c r="A135" s="16" t="e">
        <f t="shared" si="24"/>
        <v>#REF!</v>
      </c>
      <c r="C135" s="21" t="e">
        <f>MatchUps!#REF!</f>
        <v>#REF!</v>
      </c>
      <c r="D135" s="22" t="e">
        <f t="shared" si="31"/>
        <v>#REF!</v>
      </c>
      <c r="E135" s="23" t="e">
        <f>MatchUps!#REF!</f>
        <v>#REF!</v>
      </c>
      <c r="F135" s="18" t="e">
        <f t="shared" si="26"/>
        <v>#REF!</v>
      </c>
      <c r="G135" s="18"/>
      <c r="H135" s="18"/>
      <c r="I135" s="16" t="e">
        <f>MatchUps!#REF!</f>
        <v>#REF!</v>
      </c>
      <c r="J135" s="16" t="e">
        <f>MatchUps!#REF!</f>
        <v>#REF!</v>
      </c>
      <c r="K135" s="18" t="e">
        <f>MatchUps!#REF!</f>
        <v>#REF!</v>
      </c>
      <c r="L135" s="16"/>
      <c r="M135" s="16" t="e">
        <f t="shared" ca="1" si="27"/>
        <v>#REF!</v>
      </c>
      <c r="N135" s="16" t="e">
        <f t="shared" ca="1" si="28"/>
        <v>#REF!</v>
      </c>
      <c r="O135" s="16" t="e">
        <f t="shared" ca="1" si="29"/>
        <v>#REF!</v>
      </c>
      <c r="P135" s="16" t="e">
        <f t="shared" ca="1" si="30"/>
        <v>#REF!</v>
      </c>
    </row>
    <row r="136" spans="1:16" x14ac:dyDescent="0.25">
      <c r="A136" s="16" t="e">
        <f t="shared" si="24"/>
        <v>#REF!</v>
      </c>
      <c r="C136" s="21" t="e">
        <f>MatchUps!#REF!</f>
        <v>#REF!</v>
      </c>
      <c r="D136" s="22" t="e">
        <f t="shared" si="31"/>
        <v>#REF!</v>
      </c>
      <c r="E136" s="23" t="e">
        <f>MatchUps!#REF!</f>
        <v>#REF!</v>
      </c>
      <c r="F136" s="18" t="e">
        <f t="shared" si="26"/>
        <v>#REF!</v>
      </c>
      <c r="G136" s="18"/>
      <c r="H136" s="18"/>
      <c r="I136" s="16" t="e">
        <f>MatchUps!#REF!</f>
        <v>#REF!</v>
      </c>
      <c r="J136" s="16" t="e">
        <f>MatchUps!#REF!</f>
        <v>#REF!</v>
      </c>
      <c r="K136" s="18" t="e">
        <f>MatchUps!#REF!</f>
        <v>#REF!</v>
      </c>
      <c r="L136" s="16"/>
      <c r="M136" s="16" t="e">
        <f t="shared" ca="1" si="27"/>
        <v>#REF!</v>
      </c>
      <c r="N136" s="16" t="e">
        <f t="shared" ca="1" si="28"/>
        <v>#REF!</v>
      </c>
      <c r="O136" s="16" t="e">
        <f t="shared" ca="1" si="29"/>
        <v>#REF!</v>
      </c>
      <c r="P136" s="16" t="e">
        <f t="shared" ca="1" si="30"/>
        <v>#REF!</v>
      </c>
    </row>
    <row r="137" spans="1:16" x14ac:dyDescent="0.25">
      <c r="A137" s="16" t="e">
        <f t="shared" si="24"/>
        <v>#REF!</v>
      </c>
      <c r="C137" s="21" t="e">
        <f>MatchUps!#REF!</f>
        <v>#REF!</v>
      </c>
      <c r="D137" s="22" t="e">
        <f t="shared" si="31"/>
        <v>#REF!</v>
      </c>
      <c r="E137" s="23" t="e">
        <f>MatchUps!#REF!</f>
        <v>#REF!</v>
      </c>
      <c r="F137" s="18" t="e">
        <f t="shared" si="26"/>
        <v>#REF!</v>
      </c>
      <c r="G137" s="18"/>
      <c r="H137" s="18"/>
      <c r="I137" s="16" t="e">
        <f>MatchUps!#REF!</f>
        <v>#REF!</v>
      </c>
      <c r="J137" s="16" t="e">
        <f>MatchUps!#REF!</f>
        <v>#REF!</v>
      </c>
      <c r="K137" s="18" t="e">
        <f>MatchUps!#REF!</f>
        <v>#REF!</v>
      </c>
      <c r="L137" s="16"/>
      <c r="M137" s="16" t="e">
        <f t="shared" ca="1" si="27"/>
        <v>#REF!</v>
      </c>
      <c r="N137" s="16" t="e">
        <f t="shared" ca="1" si="28"/>
        <v>#REF!</v>
      </c>
      <c r="O137" s="16" t="e">
        <f t="shared" ca="1" si="29"/>
        <v>#REF!</v>
      </c>
      <c r="P137" s="16" t="e">
        <f t="shared" ca="1" si="30"/>
        <v>#REF!</v>
      </c>
    </row>
    <row r="138" spans="1:16" x14ac:dyDescent="0.25">
      <c r="A138" s="16" t="e">
        <f t="shared" si="24"/>
        <v>#REF!</v>
      </c>
      <c r="B138" s="25" t="s">
        <v>254</v>
      </c>
      <c r="C138" s="26" t="e">
        <f>MatchUps!#REF!</f>
        <v>#REF!</v>
      </c>
      <c r="D138" s="27" t="e">
        <f t="shared" si="31"/>
        <v>#REF!</v>
      </c>
      <c r="E138" s="28" t="e">
        <f>MatchUps!#REF!</f>
        <v>#REF!</v>
      </c>
      <c r="F138" s="30" t="e">
        <f t="shared" si="26"/>
        <v>#REF!</v>
      </c>
      <c r="G138" s="30"/>
      <c r="H138" s="30"/>
      <c r="I138" s="29" t="e">
        <f>MatchUps!#REF!</f>
        <v>#REF!</v>
      </c>
      <c r="J138" s="29" t="e">
        <f>MatchUps!#REF!</f>
        <v>#REF!</v>
      </c>
      <c r="K138" s="18" t="e">
        <f>MatchUps!#REF!</f>
        <v>#REF!</v>
      </c>
      <c r="L138" s="16"/>
      <c r="M138" s="16" t="e">
        <f t="shared" ca="1" si="27"/>
        <v>#REF!</v>
      </c>
      <c r="N138" s="16" t="e">
        <f t="shared" ca="1" si="28"/>
        <v>#REF!</v>
      </c>
      <c r="O138" s="16" t="e">
        <f t="shared" ca="1" si="29"/>
        <v>#REF!</v>
      </c>
      <c r="P138" s="16" t="e">
        <f t="shared" ca="1" si="30"/>
        <v>#REF!</v>
      </c>
    </row>
    <row r="139" spans="1:16" x14ac:dyDescent="0.25">
      <c r="A139" s="16" t="e">
        <f t="shared" si="24"/>
        <v>#REF!</v>
      </c>
      <c r="C139" s="20" t="e">
        <f>MatchUps!#REF!</f>
        <v>#REF!</v>
      </c>
      <c r="D139" s="22" t="e">
        <f t="shared" si="31"/>
        <v>#REF!</v>
      </c>
      <c r="E139" s="19" t="e">
        <f>MatchUps!#REF!</f>
        <v>#REF!</v>
      </c>
      <c r="F139" s="18" t="e">
        <f t="shared" si="26"/>
        <v>#REF!</v>
      </c>
      <c r="G139" s="18"/>
      <c r="H139" s="18"/>
      <c r="I139" s="16" t="e">
        <f>MatchUps!#REF!</f>
        <v>#REF!</v>
      </c>
      <c r="J139" s="16" t="e">
        <f>MatchUps!#REF!</f>
        <v>#REF!</v>
      </c>
      <c r="K139" s="18" t="e">
        <f>MatchUps!#REF!</f>
        <v>#REF!</v>
      </c>
      <c r="L139" s="16"/>
      <c r="M139" s="16" t="e">
        <f t="shared" ca="1" si="27"/>
        <v>#REF!</v>
      </c>
      <c r="N139" s="16" t="e">
        <f t="shared" ca="1" si="28"/>
        <v>#REF!</v>
      </c>
      <c r="O139" s="16" t="e">
        <f t="shared" ca="1" si="29"/>
        <v>#REF!</v>
      </c>
      <c r="P139" s="16" t="e">
        <f t="shared" ca="1" si="30"/>
        <v>#REF!</v>
      </c>
    </row>
    <row r="140" spans="1:16" x14ac:dyDescent="0.25">
      <c r="A140" s="16" t="e">
        <f t="shared" si="24"/>
        <v>#REF!</v>
      </c>
      <c r="C140" s="20" t="e">
        <f>MatchUps!#REF!</f>
        <v>#REF!</v>
      </c>
      <c r="D140" s="22" t="e">
        <f t="shared" si="31"/>
        <v>#REF!</v>
      </c>
      <c r="E140" s="19" t="e">
        <f>MatchUps!#REF!</f>
        <v>#REF!</v>
      </c>
      <c r="F140" s="18" t="e">
        <f t="shared" si="26"/>
        <v>#REF!</v>
      </c>
      <c r="G140" s="18"/>
      <c r="H140" s="18"/>
      <c r="I140" s="16" t="e">
        <f>MatchUps!#REF!</f>
        <v>#REF!</v>
      </c>
      <c r="J140" s="16" t="e">
        <f>MatchUps!#REF!</f>
        <v>#REF!</v>
      </c>
      <c r="K140" s="18" t="e">
        <f>MatchUps!#REF!</f>
        <v>#REF!</v>
      </c>
      <c r="L140" s="16"/>
      <c r="M140" s="16" t="e">
        <f t="shared" ca="1" si="27"/>
        <v>#REF!</v>
      </c>
      <c r="N140" s="16" t="e">
        <f t="shared" ca="1" si="28"/>
        <v>#REF!</v>
      </c>
      <c r="O140" s="16" t="e">
        <f t="shared" ca="1" si="29"/>
        <v>#REF!</v>
      </c>
      <c r="P140" s="16" t="e">
        <f t="shared" ca="1" si="30"/>
        <v>#REF!</v>
      </c>
    </row>
    <row r="141" spans="1:16" x14ac:dyDescent="0.25">
      <c r="A141" s="16" t="e">
        <f t="shared" si="24"/>
        <v>#REF!</v>
      </c>
      <c r="C141" s="20" t="e">
        <f>MatchUps!#REF!</f>
        <v>#REF!</v>
      </c>
      <c r="D141" s="22" t="e">
        <f t="shared" si="31"/>
        <v>#REF!</v>
      </c>
      <c r="E141" s="19" t="e">
        <f>MatchUps!#REF!</f>
        <v>#REF!</v>
      </c>
      <c r="F141" s="18" t="e">
        <f t="shared" si="26"/>
        <v>#REF!</v>
      </c>
      <c r="G141" s="18"/>
      <c r="H141" s="18"/>
      <c r="I141" s="16" t="e">
        <f>MatchUps!#REF!</f>
        <v>#REF!</v>
      </c>
      <c r="J141" s="16" t="e">
        <f>MatchUps!#REF!</f>
        <v>#REF!</v>
      </c>
      <c r="K141" s="18" t="e">
        <f>MatchUps!#REF!</f>
        <v>#REF!</v>
      </c>
      <c r="L141" s="16"/>
      <c r="M141" s="16" t="e">
        <f t="shared" ca="1" si="27"/>
        <v>#REF!</v>
      </c>
      <c r="N141" s="16" t="e">
        <f t="shared" ca="1" si="28"/>
        <v>#REF!</v>
      </c>
      <c r="O141" s="16" t="e">
        <f t="shared" ca="1" si="29"/>
        <v>#REF!</v>
      </c>
      <c r="P141" s="16" t="e">
        <f t="shared" ca="1" si="30"/>
        <v>#REF!</v>
      </c>
    </row>
    <row r="142" spans="1:16" x14ac:dyDescent="0.25">
      <c r="A142" s="16" t="e">
        <f t="shared" si="24"/>
        <v>#REF!</v>
      </c>
      <c r="C142" s="20" t="e">
        <f>MatchUps!#REF!</f>
        <v>#REF!</v>
      </c>
      <c r="D142" s="22" t="e">
        <f t="shared" si="31"/>
        <v>#REF!</v>
      </c>
      <c r="E142" s="19" t="e">
        <f>MatchUps!#REF!</f>
        <v>#REF!</v>
      </c>
      <c r="F142" s="18" t="e">
        <f t="shared" si="26"/>
        <v>#REF!</v>
      </c>
      <c r="G142" s="18"/>
      <c r="H142" s="18"/>
      <c r="I142" s="16" t="e">
        <f>MatchUps!#REF!</f>
        <v>#REF!</v>
      </c>
      <c r="J142" s="16" t="e">
        <f>MatchUps!#REF!</f>
        <v>#REF!</v>
      </c>
      <c r="K142" s="18" t="e">
        <f>MatchUps!#REF!</f>
        <v>#REF!</v>
      </c>
      <c r="L142" s="16"/>
      <c r="M142" s="16" t="e">
        <f t="shared" ca="1" si="27"/>
        <v>#REF!</v>
      </c>
      <c r="N142" s="16" t="e">
        <f t="shared" ca="1" si="28"/>
        <v>#REF!</v>
      </c>
      <c r="O142" s="16" t="e">
        <f t="shared" ca="1" si="29"/>
        <v>#REF!</v>
      </c>
      <c r="P142" s="16" t="e">
        <f t="shared" ca="1" si="30"/>
        <v>#REF!</v>
      </c>
    </row>
    <row r="143" spans="1:16" x14ac:dyDescent="0.25">
      <c r="A143" s="16" t="e">
        <f t="shared" si="24"/>
        <v>#REF!</v>
      </c>
      <c r="C143" s="20" t="e">
        <f>MatchUps!#REF!</f>
        <v>#REF!</v>
      </c>
      <c r="D143" s="22" t="e">
        <f t="shared" si="31"/>
        <v>#REF!</v>
      </c>
      <c r="E143" s="19" t="e">
        <f>MatchUps!#REF!</f>
        <v>#REF!</v>
      </c>
      <c r="F143" s="18" t="e">
        <f t="shared" si="26"/>
        <v>#REF!</v>
      </c>
      <c r="G143" s="18"/>
      <c r="H143" s="18"/>
      <c r="I143" s="16" t="e">
        <f>MatchUps!#REF!</f>
        <v>#REF!</v>
      </c>
      <c r="J143" s="16" t="e">
        <f>MatchUps!#REF!</f>
        <v>#REF!</v>
      </c>
      <c r="K143" s="18" t="e">
        <f>MatchUps!#REF!</f>
        <v>#REF!</v>
      </c>
      <c r="L143" s="16"/>
      <c r="M143" s="16" t="e">
        <f t="shared" ca="1" si="27"/>
        <v>#REF!</v>
      </c>
      <c r="N143" s="16" t="e">
        <f t="shared" ca="1" si="28"/>
        <v>#REF!</v>
      </c>
      <c r="O143" s="16" t="e">
        <f t="shared" ca="1" si="29"/>
        <v>#REF!</v>
      </c>
      <c r="P143" s="16" t="e">
        <f t="shared" ca="1" si="30"/>
        <v>#REF!</v>
      </c>
    </row>
    <row r="144" spans="1:16" x14ac:dyDescent="0.25">
      <c r="A144" s="16" t="e">
        <f t="shared" si="24"/>
        <v>#REF!</v>
      </c>
      <c r="C144" s="20" t="e">
        <f>MatchUps!#REF!</f>
        <v>#REF!</v>
      </c>
      <c r="D144" s="22" t="e">
        <f t="shared" si="31"/>
        <v>#REF!</v>
      </c>
      <c r="E144" s="19" t="e">
        <f>MatchUps!#REF!</f>
        <v>#REF!</v>
      </c>
      <c r="F144" s="18" t="e">
        <f t="shared" si="26"/>
        <v>#REF!</v>
      </c>
      <c r="G144" s="18"/>
      <c r="H144" s="18"/>
      <c r="I144" s="16" t="e">
        <f>MatchUps!#REF!</f>
        <v>#REF!</v>
      </c>
      <c r="J144" s="16" t="e">
        <f>MatchUps!#REF!</f>
        <v>#REF!</v>
      </c>
      <c r="K144" s="18" t="e">
        <f>MatchUps!#REF!</f>
        <v>#REF!</v>
      </c>
      <c r="L144" s="16"/>
      <c r="M144" s="16" t="e">
        <f t="shared" ca="1" si="27"/>
        <v>#REF!</v>
      </c>
      <c r="N144" s="16" t="e">
        <f t="shared" ca="1" si="28"/>
        <v>#REF!</v>
      </c>
      <c r="O144" s="16" t="e">
        <f t="shared" ca="1" si="29"/>
        <v>#REF!</v>
      </c>
      <c r="P144" s="16" t="e">
        <f t="shared" ca="1" si="30"/>
        <v>#REF!</v>
      </c>
    </row>
    <row r="145" spans="1:16" x14ac:dyDescent="0.25">
      <c r="A145" s="16" t="e">
        <f t="shared" si="24"/>
        <v>#REF!</v>
      </c>
      <c r="C145" s="20" t="e">
        <f>MatchUps!#REF!</f>
        <v>#REF!</v>
      </c>
      <c r="D145" s="22" t="e">
        <f t="shared" si="31"/>
        <v>#REF!</v>
      </c>
      <c r="E145" s="19" t="e">
        <f>MatchUps!#REF!</f>
        <v>#REF!</v>
      </c>
      <c r="F145" s="18" t="e">
        <f t="shared" si="26"/>
        <v>#REF!</v>
      </c>
      <c r="G145" s="18"/>
      <c r="H145" s="18"/>
      <c r="I145" s="16" t="e">
        <f>MatchUps!#REF!</f>
        <v>#REF!</v>
      </c>
      <c r="J145" s="16" t="e">
        <f>MatchUps!#REF!</f>
        <v>#REF!</v>
      </c>
      <c r="K145" s="18" t="e">
        <f>MatchUps!#REF!</f>
        <v>#REF!</v>
      </c>
      <c r="L145" s="16"/>
      <c r="M145" s="16" t="e">
        <f t="shared" ca="1" si="27"/>
        <v>#REF!</v>
      </c>
      <c r="N145" s="16" t="e">
        <f t="shared" ca="1" si="28"/>
        <v>#REF!</v>
      </c>
      <c r="O145" s="16" t="e">
        <f t="shared" ca="1" si="29"/>
        <v>#REF!</v>
      </c>
      <c r="P145" s="16" t="e">
        <f t="shared" ca="1" si="30"/>
        <v>#REF!</v>
      </c>
    </row>
    <row r="146" spans="1:16" x14ac:dyDescent="0.25">
      <c r="A146" s="16" t="e">
        <f t="shared" si="24"/>
        <v>#REF!</v>
      </c>
      <c r="C146" s="20" t="e">
        <f>MatchUps!#REF!</f>
        <v>#REF!</v>
      </c>
      <c r="D146" s="22" t="e">
        <f t="shared" si="31"/>
        <v>#REF!</v>
      </c>
      <c r="E146" s="19" t="e">
        <f>MatchUps!#REF!</f>
        <v>#REF!</v>
      </c>
      <c r="F146" s="18" t="e">
        <f t="shared" si="26"/>
        <v>#REF!</v>
      </c>
      <c r="G146" s="18"/>
      <c r="H146" s="18"/>
      <c r="I146" s="16" t="e">
        <f>MatchUps!#REF!</f>
        <v>#REF!</v>
      </c>
      <c r="J146" s="16" t="e">
        <f>MatchUps!#REF!</f>
        <v>#REF!</v>
      </c>
      <c r="K146" s="18" t="e">
        <f>MatchUps!#REF!</f>
        <v>#REF!</v>
      </c>
      <c r="L146" s="16"/>
      <c r="M146" s="16" t="e">
        <f t="shared" ca="1" si="27"/>
        <v>#REF!</v>
      </c>
      <c r="N146" s="16" t="e">
        <f t="shared" ca="1" si="28"/>
        <v>#REF!</v>
      </c>
      <c r="O146" s="16" t="e">
        <f t="shared" ca="1" si="29"/>
        <v>#REF!</v>
      </c>
      <c r="P146" s="16" t="e">
        <f t="shared" ca="1" si="30"/>
        <v>#REF!</v>
      </c>
    </row>
    <row r="147" spans="1:16" x14ac:dyDescent="0.25">
      <c r="A147" s="16" t="e">
        <f t="shared" si="24"/>
        <v>#REF!</v>
      </c>
      <c r="C147" s="20" t="e">
        <f>MatchUps!#REF!</f>
        <v>#REF!</v>
      </c>
      <c r="D147" s="22" t="e">
        <f t="shared" si="31"/>
        <v>#REF!</v>
      </c>
      <c r="E147" s="19" t="e">
        <f>MatchUps!#REF!</f>
        <v>#REF!</v>
      </c>
      <c r="F147" s="18" t="e">
        <f t="shared" si="26"/>
        <v>#REF!</v>
      </c>
      <c r="G147" s="18"/>
      <c r="H147" s="18"/>
      <c r="I147" s="16" t="e">
        <f>MatchUps!#REF!</f>
        <v>#REF!</v>
      </c>
      <c r="J147" s="16" t="e">
        <f>MatchUps!#REF!</f>
        <v>#REF!</v>
      </c>
      <c r="K147" s="18" t="e">
        <f>MatchUps!#REF!</f>
        <v>#REF!</v>
      </c>
      <c r="L147" s="16"/>
      <c r="M147" s="16" t="e">
        <f t="shared" ca="1" si="27"/>
        <v>#REF!</v>
      </c>
      <c r="N147" s="16" t="e">
        <f t="shared" ca="1" si="28"/>
        <v>#REF!</v>
      </c>
      <c r="O147" s="16" t="e">
        <f t="shared" ca="1" si="29"/>
        <v>#REF!</v>
      </c>
      <c r="P147" s="16" t="e">
        <f t="shared" ca="1" si="30"/>
        <v>#REF!</v>
      </c>
    </row>
    <row r="148" spans="1:16" x14ac:dyDescent="0.25">
      <c r="A148" s="16" t="e">
        <f t="shared" si="24"/>
        <v>#REF!</v>
      </c>
      <c r="B148" s="25" t="s">
        <v>255</v>
      </c>
      <c r="C148" s="26" t="e">
        <f>MatchUps!#REF!</f>
        <v>#REF!</v>
      </c>
      <c r="D148" s="27" t="e">
        <f t="shared" si="31"/>
        <v>#REF!</v>
      </c>
      <c r="E148" s="28" t="e">
        <f>MatchUps!#REF!</f>
        <v>#REF!</v>
      </c>
      <c r="F148" s="30" t="e">
        <f t="shared" si="26"/>
        <v>#REF!</v>
      </c>
      <c r="G148" s="30"/>
      <c r="H148" s="30"/>
      <c r="I148" s="29" t="e">
        <f>MatchUps!#REF!</f>
        <v>#REF!</v>
      </c>
      <c r="J148" s="29" t="e">
        <f>MatchUps!#REF!</f>
        <v>#REF!</v>
      </c>
      <c r="K148" s="18" t="e">
        <f>MatchUps!#REF!</f>
        <v>#REF!</v>
      </c>
      <c r="L148" s="16"/>
      <c r="M148" s="16" t="e">
        <f t="shared" ca="1" si="27"/>
        <v>#REF!</v>
      </c>
      <c r="N148" s="16" t="e">
        <f t="shared" ca="1" si="28"/>
        <v>#REF!</v>
      </c>
      <c r="O148" s="16" t="e">
        <f t="shared" ca="1" si="29"/>
        <v>#REF!</v>
      </c>
      <c r="P148" s="16" t="e">
        <f t="shared" ca="1" si="30"/>
        <v>#REF!</v>
      </c>
    </row>
    <row r="149" spans="1:16" x14ac:dyDescent="0.25">
      <c r="A149" s="16" t="e">
        <f t="shared" si="24"/>
        <v>#REF!</v>
      </c>
      <c r="C149" s="20" t="e">
        <f>MatchUps!#REF!</f>
        <v>#REF!</v>
      </c>
      <c r="D149" s="22" t="e">
        <f t="shared" si="31"/>
        <v>#REF!</v>
      </c>
      <c r="E149" s="19" t="e">
        <f>MatchUps!#REF!</f>
        <v>#REF!</v>
      </c>
      <c r="F149" s="18" t="e">
        <f t="shared" si="26"/>
        <v>#REF!</v>
      </c>
      <c r="G149" s="18"/>
      <c r="H149" s="18"/>
      <c r="I149" s="16" t="e">
        <f>MatchUps!#REF!</f>
        <v>#REF!</v>
      </c>
      <c r="J149" s="16" t="e">
        <f>MatchUps!#REF!</f>
        <v>#REF!</v>
      </c>
      <c r="K149" s="18" t="e">
        <f>MatchUps!#REF!</f>
        <v>#REF!</v>
      </c>
      <c r="L149" s="16"/>
      <c r="M149" s="16" t="e">
        <f t="shared" ca="1" si="27"/>
        <v>#REF!</v>
      </c>
      <c r="N149" s="16" t="e">
        <f t="shared" ca="1" si="28"/>
        <v>#REF!</v>
      </c>
      <c r="O149" s="16" t="e">
        <f t="shared" ca="1" si="29"/>
        <v>#REF!</v>
      </c>
      <c r="P149" s="16" t="e">
        <f t="shared" ca="1" si="30"/>
        <v>#REF!</v>
      </c>
    </row>
    <row r="150" spans="1:16" x14ac:dyDescent="0.25">
      <c r="A150" s="16" t="e">
        <f t="shared" si="24"/>
        <v>#REF!</v>
      </c>
      <c r="C150" s="20" t="e">
        <f>MatchUps!#REF!</f>
        <v>#REF!</v>
      </c>
      <c r="D150" s="22" t="e">
        <f t="shared" si="31"/>
        <v>#REF!</v>
      </c>
      <c r="E150" s="19" t="e">
        <f>MatchUps!#REF!</f>
        <v>#REF!</v>
      </c>
      <c r="F150" s="18" t="e">
        <f t="shared" si="26"/>
        <v>#REF!</v>
      </c>
      <c r="G150" s="18"/>
      <c r="H150" s="18"/>
      <c r="I150" s="16" t="e">
        <f>MatchUps!#REF!</f>
        <v>#REF!</v>
      </c>
      <c r="J150" s="16" t="e">
        <f>MatchUps!#REF!</f>
        <v>#REF!</v>
      </c>
      <c r="K150" s="18" t="e">
        <f>MatchUps!#REF!</f>
        <v>#REF!</v>
      </c>
      <c r="L150" s="16"/>
      <c r="M150" s="16" t="e">
        <f t="shared" ca="1" si="27"/>
        <v>#REF!</v>
      </c>
      <c r="N150" s="16" t="e">
        <f t="shared" ca="1" si="28"/>
        <v>#REF!</v>
      </c>
      <c r="O150" s="16" t="e">
        <f t="shared" ca="1" si="29"/>
        <v>#REF!</v>
      </c>
      <c r="P150" s="16" t="e">
        <f t="shared" ca="1" si="30"/>
        <v>#REF!</v>
      </c>
    </row>
    <row r="151" spans="1:16" x14ac:dyDescent="0.25">
      <c r="A151" s="16" t="e">
        <f t="shared" si="24"/>
        <v>#REF!</v>
      </c>
      <c r="C151" s="20" t="e">
        <f>MatchUps!#REF!</f>
        <v>#REF!</v>
      </c>
      <c r="D151" s="22" t="e">
        <f t="shared" si="31"/>
        <v>#REF!</v>
      </c>
      <c r="E151" s="19" t="e">
        <f>MatchUps!#REF!</f>
        <v>#REF!</v>
      </c>
      <c r="F151" s="18" t="e">
        <f t="shared" si="26"/>
        <v>#REF!</v>
      </c>
      <c r="G151" s="18"/>
      <c r="H151" s="18"/>
      <c r="I151" s="16" t="e">
        <f>MatchUps!#REF!</f>
        <v>#REF!</v>
      </c>
      <c r="J151" s="16" t="e">
        <f>MatchUps!#REF!</f>
        <v>#REF!</v>
      </c>
      <c r="K151" s="18" t="e">
        <f>MatchUps!#REF!</f>
        <v>#REF!</v>
      </c>
      <c r="L151" s="16"/>
      <c r="M151" s="16" t="e">
        <f t="shared" ca="1" si="27"/>
        <v>#REF!</v>
      </c>
      <c r="N151" s="16" t="e">
        <f t="shared" ca="1" si="28"/>
        <v>#REF!</v>
      </c>
      <c r="O151" s="16" t="e">
        <f t="shared" ca="1" si="29"/>
        <v>#REF!</v>
      </c>
      <c r="P151" s="16" t="e">
        <f t="shared" ca="1" si="30"/>
        <v>#REF!</v>
      </c>
    </row>
    <row r="152" spans="1:16" x14ac:dyDescent="0.25">
      <c r="A152" s="16" t="e">
        <f t="shared" si="24"/>
        <v>#REF!</v>
      </c>
      <c r="C152" s="20" t="e">
        <f>MatchUps!#REF!</f>
        <v>#REF!</v>
      </c>
      <c r="D152" s="22" t="e">
        <f t="shared" si="31"/>
        <v>#REF!</v>
      </c>
      <c r="E152" s="19" t="e">
        <f>MatchUps!#REF!</f>
        <v>#REF!</v>
      </c>
      <c r="F152" s="18" t="e">
        <f t="shared" si="26"/>
        <v>#REF!</v>
      </c>
      <c r="G152" s="18"/>
      <c r="H152" s="18"/>
      <c r="I152" s="16" t="e">
        <f>MatchUps!#REF!</f>
        <v>#REF!</v>
      </c>
      <c r="J152" s="16" t="e">
        <f>MatchUps!#REF!</f>
        <v>#REF!</v>
      </c>
      <c r="K152" s="18" t="e">
        <f>MatchUps!#REF!</f>
        <v>#REF!</v>
      </c>
      <c r="L152" s="16"/>
      <c r="M152" s="16" t="e">
        <f t="shared" ca="1" si="27"/>
        <v>#REF!</v>
      </c>
      <c r="N152" s="16" t="e">
        <f t="shared" ca="1" si="28"/>
        <v>#REF!</v>
      </c>
      <c r="O152" s="16" t="e">
        <f t="shared" ca="1" si="29"/>
        <v>#REF!</v>
      </c>
      <c r="P152" s="16" t="e">
        <f t="shared" ca="1" si="30"/>
        <v>#REF!</v>
      </c>
    </row>
    <row r="153" spans="1:16" x14ac:dyDescent="0.25">
      <c r="A153" s="16" t="e">
        <f t="shared" si="24"/>
        <v>#REF!</v>
      </c>
      <c r="C153" s="20" t="e">
        <f>MatchUps!#REF!</f>
        <v>#REF!</v>
      </c>
      <c r="D153" s="22" t="e">
        <f t="shared" si="31"/>
        <v>#REF!</v>
      </c>
      <c r="E153" s="19" t="e">
        <f>MatchUps!#REF!</f>
        <v>#REF!</v>
      </c>
      <c r="F153" s="18" t="e">
        <f t="shared" si="26"/>
        <v>#REF!</v>
      </c>
      <c r="G153" s="18"/>
      <c r="H153" s="18"/>
      <c r="I153" s="16" t="e">
        <f>MatchUps!#REF!</f>
        <v>#REF!</v>
      </c>
      <c r="J153" s="16" t="e">
        <f>MatchUps!#REF!</f>
        <v>#REF!</v>
      </c>
      <c r="K153" s="18" t="e">
        <f>MatchUps!#REF!</f>
        <v>#REF!</v>
      </c>
      <c r="L153" s="16"/>
      <c r="M153" s="16" t="e">
        <f t="shared" ca="1" si="27"/>
        <v>#REF!</v>
      </c>
      <c r="N153" s="16" t="e">
        <f t="shared" ca="1" si="28"/>
        <v>#REF!</v>
      </c>
      <c r="O153" s="16" t="e">
        <f t="shared" ca="1" si="29"/>
        <v>#REF!</v>
      </c>
      <c r="P153" s="16" t="e">
        <f t="shared" ca="1" si="30"/>
        <v>#REF!</v>
      </c>
    </row>
    <row r="154" spans="1:16" x14ac:dyDescent="0.25">
      <c r="A154" s="16" t="e">
        <f t="shared" si="24"/>
        <v>#REF!</v>
      </c>
      <c r="C154" s="20" t="e">
        <f>MatchUps!#REF!</f>
        <v>#REF!</v>
      </c>
      <c r="D154" s="22" t="e">
        <f t="shared" si="31"/>
        <v>#REF!</v>
      </c>
      <c r="E154" s="19" t="e">
        <f>MatchUps!#REF!</f>
        <v>#REF!</v>
      </c>
      <c r="F154" s="18" t="e">
        <f t="shared" si="26"/>
        <v>#REF!</v>
      </c>
      <c r="G154" s="18"/>
      <c r="H154" s="18"/>
      <c r="I154" s="16" t="e">
        <f>MatchUps!#REF!</f>
        <v>#REF!</v>
      </c>
      <c r="J154" s="16" t="e">
        <f>MatchUps!#REF!</f>
        <v>#REF!</v>
      </c>
      <c r="K154" s="18" t="e">
        <f>MatchUps!#REF!</f>
        <v>#REF!</v>
      </c>
      <c r="L154" s="16"/>
      <c r="M154" s="16" t="e">
        <f t="shared" ca="1" si="27"/>
        <v>#REF!</v>
      </c>
      <c r="N154" s="16" t="e">
        <f t="shared" ca="1" si="28"/>
        <v>#REF!</v>
      </c>
      <c r="O154" s="16" t="e">
        <f t="shared" ca="1" si="29"/>
        <v>#REF!</v>
      </c>
      <c r="P154" s="16" t="e">
        <f t="shared" ca="1" si="30"/>
        <v>#REF!</v>
      </c>
    </row>
    <row r="155" spans="1:16" x14ac:dyDescent="0.25">
      <c r="A155" s="16" t="e">
        <f t="shared" si="24"/>
        <v>#REF!</v>
      </c>
      <c r="C155" s="20" t="e">
        <f>MatchUps!#REF!</f>
        <v>#REF!</v>
      </c>
      <c r="D155" s="22" t="e">
        <f t="shared" si="31"/>
        <v>#REF!</v>
      </c>
      <c r="E155" s="19" t="e">
        <f>MatchUps!#REF!</f>
        <v>#REF!</v>
      </c>
      <c r="F155" s="18" t="e">
        <f t="shared" si="26"/>
        <v>#REF!</v>
      </c>
      <c r="G155" s="18"/>
      <c r="H155" s="18"/>
      <c r="I155" s="16" t="e">
        <f>MatchUps!#REF!</f>
        <v>#REF!</v>
      </c>
      <c r="J155" s="16" t="e">
        <f>MatchUps!#REF!</f>
        <v>#REF!</v>
      </c>
      <c r="K155" s="18" t="e">
        <f>MatchUps!#REF!</f>
        <v>#REF!</v>
      </c>
      <c r="L155" s="16"/>
      <c r="M155" s="16" t="e">
        <f t="shared" ca="1" si="27"/>
        <v>#REF!</v>
      </c>
      <c r="N155" s="16" t="e">
        <f t="shared" ca="1" si="28"/>
        <v>#REF!</v>
      </c>
      <c r="O155" s="16" t="e">
        <f t="shared" ca="1" si="29"/>
        <v>#REF!</v>
      </c>
      <c r="P155" s="16" t="e">
        <f t="shared" ca="1" si="30"/>
        <v>#REF!</v>
      </c>
    </row>
    <row r="156" spans="1:16" x14ac:dyDescent="0.25">
      <c r="A156" s="16" t="e">
        <f t="shared" si="24"/>
        <v>#REF!</v>
      </c>
      <c r="C156" s="20" t="e">
        <f>MatchUps!#REF!</f>
        <v>#REF!</v>
      </c>
      <c r="D156" s="22" t="e">
        <f t="shared" si="31"/>
        <v>#REF!</v>
      </c>
      <c r="E156" s="19" t="e">
        <f>MatchUps!#REF!</f>
        <v>#REF!</v>
      </c>
      <c r="F156" s="18" t="e">
        <f t="shared" si="26"/>
        <v>#REF!</v>
      </c>
      <c r="G156" s="18"/>
      <c r="H156" s="18"/>
      <c r="I156" s="16" t="e">
        <f>MatchUps!#REF!</f>
        <v>#REF!</v>
      </c>
      <c r="J156" s="16" t="e">
        <f>MatchUps!#REF!</f>
        <v>#REF!</v>
      </c>
      <c r="K156" s="18" t="e">
        <f>MatchUps!#REF!</f>
        <v>#REF!</v>
      </c>
      <c r="L156" s="16"/>
      <c r="M156" s="16" t="e">
        <f t="shared" ca="1" si="27"/>
        <v>#REF!</v>
      </c>
      <c r="N156" s="16" t="e">
        <f t="shared" ca="1" si="28"/>
        <v>#REF!</v>
      </c>
      <c r="O156" s="16" t="e">
        <f t="shared" ca="1" si="29"/>
        <v>#REF!</v>
      </c>
      <c r="P156" s="16" t="e">
        <f t="shared" ca="1" si="30"/>
        <v>#REF!</v>
      </c>
    </row>
    <row r="157" spans="1:16" x14ac:dyDescent="0.25">
      <c r="A157" s="16" t="e">
        <f t="shared" si="24"/>
        <v>#REF!</v>
      </c>
      <c r="C157" s="20" t="e">
        <f>MatchUps!#REF!</f>
        <v>#REF!</v>
      </c>
      <c r="D157" s="22" t="e">
        <f t="shared" si="31"/>
        <v>#REF!</v>
      </c>
      <c r="E157" s="19" t="e">
        <f>MatchUps!#REF!</f>
        <v>#REF!</v>
      </c>
      <c r="F157" s="18" t="e">
        <f t="shared" si="26"/>
        <v>#REF!</v>
      </c>
      <c r="G157" s="18"/>
      <c r="H157" s="18"/>
      <c r="I157" s="16" t="e">
        <f>MatchUps!#REF!</f>
        <v>#REF!</v>
      </c>
      <c r="J157" s="16" t="e">
        <f>MatchUps!#REF!</f>
        <v>#REF!</v>
      </c>
      <c r="K157" s="18" t="e">
        <f>MatchUps!#REF!</f>
        <v>#REF!</v>
      </c>
      <c r="L157" s="16"/>
      <c r="M157" s="16" t="e">
        <f t="shared" ca="1" si="27"/>
        <v>#REF!</v>
      </c>
      <c r="N157" s="16" t="e">
        <f t="shared" ca="1" si="28"/>
        <v>#REF!</v>
      </c>
      <c r="O157" s="16" t="e">
        <f t="shared" ca="1" si="29"/>
        <v>#REF!</v>
      </c>
      <c r="P157" s="16" t="e">
        <f t="shared" ca="1" si="30"/>
        <v>#REF!</v>
      </c>
    </row>
    <row r="158" spans="1:16" x14ac:dyDescent="0.25">
      <c r="A158" s="16" t="e">
        <f t="shared" si="24"/>
        <v>#REF!</v>
      </c>
      <c r="B158" s="25" t="s">
        <v>256</v>
      </c>
      <c r="C158" s="26" t="e">
        <f>MatchUps!#REF!</f>
        <v>#REF!</v>
      </c>
      <c r="D158" s="27" t="e">
        <f t="shared" si="31"/>
        <v>#REF!</v>
      </c>
      <c r="E158" s="28" t="e">
        <f>MatchUps!#REF!</f>
        <v>#REF!</v>
      </c>
      <c r="F158" s="30" t="e">
        <f t="shared" si="26"/>
        <v>#REF!</v>
      </c>
      <c r="G158" s="30"/>
      <c r="H158" s="30"/>
      <c r="I158" s="29" t="e">
        <f>MatchUps!#REF!</f>
        <v>#REF!</v>
      </c>
      <c r="J158" s="29" t="e">
        <f>MatchUps!#REF!</f>
        <v>#REF!</v>
      </c>
      <c r="K158" s="18" t="e">
        <f>MatchUps!#REF!</f>
        <v>#REF!</v>
      </c>
      <c r="L158" s="16"/>
      <c r="M158" s="16" t="e">
        <f t="shared" ca="1" si="27"/>
        <v>#REF!</v>
      </c>
      <c r="N158" s="16" t="e">
        <f t="shared" ca="1" si="28"/>
        <v>#REF!</v>
      </c>
      <c r="O158" s="16" t="e">
        <f t="shared" ca="1" si="29"/>
        <v>#REF!</v>
      </c>
      <c r="P158" s="16" t="e">
        <f t="shared" ca="1" si="30"/>
        <v>#REF!</v>
      </c>
    </row>
    <row r="159" spans="1:16" x14ac:dyDescent="0.25">
      <c r="A159" s="16" t="e">
        <f t="shared" si="24"/>
        <v>#REF!</v>
      </c>
      <c r="C159" s="20" t="e">
        <f>MatchUps!#REF!</f>
        <v>#REF!</v>
      </c>
      <c r="D159" s="22" t="e">
        <f t="shared" si="31"/>
        <v>#REF!</v>
      </c>
      <c r="E159" s="19" t="e">
        <f>MatchUps!#REF!</f>
        <v>#REF!</v>
      </c>
      <c r="F159" s="18" t="e">
        <f t="shared" si="26"/>
        <v>#REF!</v>
      </c>
      <c r="G159" s="18"/>
      <c r="H159" s="18"/>
      <c r="I159" s="16" t="e">
        <f>MatchUps!#REF!</f>
        <v>#REF!</v>
      </c>
      <c r="J159" s="16" t="e">
        <f>MatchUps!#REF!</f>
        <v>#REF!</v>
      </c>
      <c r="K159" s="18" t="e">
        <f>MatchUps!#REF!</f>
        <v>#REF!</v>
      </c>
      <c r="L159" s="16"/>
      <c r="M159" s="16" t="e">
        <f t="shared" ca="1" si="27"/>
        <v>#REF!</v>
      </c>
      <c r="N159" s="16" t="e">
        <f t="shared" ca="1" si="28"/>
        <v>#REF!</v>
      </c>
      <c r="O159" s="16" t="e">
        <f t="shared" ca="1" si="29"/>
        <v>#REF!</v>
      </c>
      <c r="P159" s="16" t="e">
        <f t="shared" ca="1" si="30"/>
        <v>#REF!</v>
      </c>
    </row>
    <row r="160" spans="1:16" x14ac:dyDescent="0.25">
      <c r="A160" s="16" t="e">
        <f t="shared" si="24"/>
        <v>#REF!</v>
      </c>
      <c r="C160" s="20" t="e">
        <f>MatchUps!#REF!</f>
        <v>#REF!</v>
      </c>
      <c r="D160" s="22" t="e">
        <f t="shared" si="31"/>
        <v>#REF!</v>
      </c>
      <c r="E160" s="19" t="e">
        <f>MatchUps!#REF!</f>
        <v>#REF!</v>
      </c>
      <c r="F160" s="18" t="e">
        <f t="shared" si="26"/>
        <v>#REF!</v>
      </c>
      <c r="G160" s="18"/>
      <c r="H160" s="18"/>
      <c r="I160" s="16" t="e">
        <f>MatchUps!#REF!</f>
        <v>#REF!</v>
      </c>
      <c r="J160" s="16" t="e">
        <f>MatchUps!#REF!</f>
        <v>#REF!</v>
      </c>
      <c r="K160" s="18" t="e">
        <f>MatchUps!#REF!</f>
        <v>#REF!</v>
      </c>
      <c r="L160" s="16"/>
      <c r="M160" s="16" t="e">
        <f t="shared" ca="1" si="27"/>
        <v>#REF!</v>
      </c>
      <c r="N160" s="16" t="e">
        <f t="shared" ca="1" si="28"/>
        <v>#REF!</v>
      </c>
      <c r="O160" s="16" t="e">
        <f t="shared" ca="1" si="29"/>
        <v>#REF!</v>
      </c>
      <c r="P160" s="16" t="e">
        <f t="shared" ca="1" si="30"/>
        <v>#REF!</v>
      </c>
    </row>
    <row r="161" spans="1:16" x14ac:dyDescent="0.25">
      <c r="A161" s="16" t="e">
        <f t="shared" si="24"/>
        <v>#REF!</v>
      </c>
      <c r="C161" s="20" t="e">
        <f>MatchUps!#REF!</f>
        <v>#REF!</v>
      </c>
      <c r="D161" s="22" t="e">
        <f t="shared" si="31"/>
        <v>#REF!</v>
      </c>
      <c r="E161" s="19" t="e">
        <f>MatchUps!#REF!</f>
        <v>#REF!</v>
      </c>
      <c r="F161" s="18" t="e">
        <f t="shared" si="26"/>
        <v>#REF!</v>
      </c>
      <c r="G161" s="18"/>
      <c r="H161" s="18"/>
      <c r="I161" s="16" t="e">
        <f>MatchUps!#REF!</f>
        <v>#REF!</v>
      </c>
      <c r="J161" s="16" t="e">
        <f>MatchUps!#REF!</f>
        <v>#REF!</v>
      </c>
      <c r="K161" s="18" t="e">
        <f>MatchUps!#REF!</f>
        <v>#REF!</v>
      </c>
      <c r="L161" s="16"/>
      <c r="M161" s="16" t="e">
        <f t="shared" ca="1" si="27"/>
        <v>#REF!</v>
      </c>
      <c r="N161" s="16" t="e">
        <f t="shared" ca="1" si="28"/>
        <v>#REF!</v>
      </c>
      <c r="O161" s="16" t="e">
        <f t="shared" ca="1" si="29"/>
        <v>#REF!</v>
      </c>
      <c r="P161" s="16" t="e">
        <f t="shared" ca="1" si="30"/>
        <v>#REF!</v>
      </c>
    </row>
    <row r="162" spans="1:16" x14ac:dyDescent="0.25">
      <c r="A162" s="16" t="e">
        <f t="shared" si="24"/>
        <v>#REF!</v>
      </c>
      <c r="C162" s="20" t="e">
        <f>MatchUps!#REF!</f>
        <v>#REF!</v>
      </c>
      <c r="D162" s="22" t="e">
        <f t="shared" si="31"/>
        <v>#REF!</v>
      </c>
      <c r="E162" s="19" t="e">
        <f>MatchUps!#REF!</f>
        <v>#REF!</v>
      </c>
      <c r="F162" s="18" t="e">
        <f t="shared" si="26"/>
        <v>#REF!</v>
      </c>
      <c r="G162" s="18"/>
      <c r="H162" s="18"/>
      <c r="I162" s="16" t="e">
        <f>MatchUps!#REF!</f>
        <v>#REF!</v>
      </c>
      <c r="J162" s="16" t="e">
        <f>MatchUps!#REF!</f>
        <v>#REF!</v>
      </c>
      <c r="K162" s="18" t="e">
        <f>MatchUps!#REF!</f>
        <v>#REF!</v>
      </c>
      <c r="L162" s="16"/>
      <c r="M162" s="16" t="e">
        <f t="shared" ca="1" si="27"/>
        <v>#REF!</v>
      </c>
      <c r="N162" s="16" t="e">
        <f t="shared" ca="1" si="28"/>
        <v>#REF!</v>
      </c>
      <c r="O162" s="16" t="e">
        <f t="shared" ca="1" si="29"/>
        <v>#REF!</v>
      </c>
      <c r="P162" s="16" t="e">
        <f t="shared" ca="1" si="30"/>
        <v>#REF!</v>
      </c>
    </row>
    <row r="163" spans="1:16" x14ac:dyDescent="0.25">
      <c r="A163" s="16" t="e">
        <f t="shared" si="24"/>
        <v>#REF!</v>
      </c>
      <c r="C163" s="20" t="e">
        <f>MatchUps!#REF!</f>
        <v>#REF!</v>
      </c>
      <c r="D163" s="22" t="e">
        <f t="shared" si="31"/>
        <v>#REF!</v>
      </c>
      <c r="E163" s="19" t="e">
        <f>MatchUps!#REF!</f>
        <v>#REF!</v>
      </c>
      <c r="F163" s="18" t="e">
        <f t="shared" si="26"/>
        <v>#REF!</v>
      </c>
      <c r="G163" s="18"/>
      <c r="H163" s="18"/>
      <c r="I163" s="16" t="e">
        <f>MatchUps!#REF!</f>
        <v>#REF!</v>
      </c>
      <c r="J163" s="16" t="e">
        <f>MatchUps!#REF!</f>
        <v>#REF!</v>
      </c>
      <c r="K163" s="18" t="e">
        <f>MatchUps!#REF!</f>
        <v>#REF!</v>
      </c>
      <c r="L163" s="16"/>
      <c r="M163" s="16" t="e">
        <f t="shared" ca="1" si="27"/>
        <v>#REF!</v>
      </c>
      <c r="N163" s="16" t="e">
        <f t="shared" ca="1" si="28"/>
        <v>#REF!</v>
      </c>
      <c r="O163" s="16" t="e">
        <f t="shared" ca="1" si="29"/>
        <v>#REF!</v>
      </c>
      <c r="P163" s="16" t="e">
        <f t="shared" ca="1" si="30"/>
        <v>#REF!</v>
      </c>
    </row>
    <row r="164" spans="1:16" x14ac:dyDescent="0.25">
      <c r="A164" s="16" t="e">
        <f t="shared" si="24"/>
        <v>#REF!</v>
      </c>
      <c r="C164" s="20" t="e">
        <f>MatchUps!#REF!</f>
        <v>#REF!</v>
      </c>
      <c r="D164" s="22" t="e">
        <f t="shared" si="31"/>
        <v>#REF!</v>
      </c>
      <c r="E164" s="19" t="e">
        <f>MatchUps!#REF!</f>
        <v>#REF!</v>
      </c>
      <c r="F164" s="18" t="e">
        <f t="shared" si="26"/>
        <v>#REF!</v>
      </c>
      <c r="G164" s="18"/>
      <c r="H164" s="18"/>
      <c r="I164" s="16" t="e">
        <f>MatchUps!#REF!</f>
        <v>#REF!</v>
      </c>
      <c r="J164" s="16" t="e">
        <f>MatchUps!#REF!</f>
        <v>#REF!</v>
      </c>
      <c r="K164" s="18" t="e">
        <f>MatchUps!#REF!</f>
        <v>#REF!</v>
      </c>
      <c r="L164" s="16"/>
      <c r="M164" s="16" t="e">
        <f t="shared" ca="1" si="27"/>
        <v>#REF!</v>
      </c>
      <c r="N164" s="16" t="e">
        <f t="shared" ca="1" si="28"/>
        <v>#REF!</v>
      </c>
      <c r="O164" s="16" t="e">
        <f t="shared" ca="1" si="29"/>
        <v>#REF!</v>
      </c>
      <c r="P164" s="16" t="e">
        <f t="shared" ca="1" si="30"/>
        <v>#REF!</v>
      </c>
    </row>
    <row r="165" spans="1:16" x14ac:dyDescent="0.25">
      <c r="A165" s="16" t="e">
        <f t="shared" si="24"/>
        <v>#REF!</v>
      </c>
      <c r="C165" s="20" t="e">
        <f>MatchUps!#REF!</f>
        <v>#REF!</v>
      </c>
      <c r="D165" s="22" t="e">
        <f t="shared" si="31"/>
        <v>#REF!</v>
      </c>
      <c r="E165" s="19" t="e">
        <f>MatchUps!#REF!</f>
        <v>#REF!</v>
      </c>
      <c r="F165" s="18" t="e">
        <f t="shared" si="26"/>
        <v>#REF!</v>
      </c>
      <c r="G165" s="18"/>
      <c r="H165" s="18"/>
      <c r="I165" s="16" t="e">
        <f>MatchUps!#REF!</f>
        <v>#REF!</v>
      </c>
      <c r="J165" s="16" t="e">
        <f>MatchUps!#REF!</f>
        <v>#REF!</v>
      </c>
      <c r="K165" s="18" t="e">
        <f>MatchUps!#REF!</f>
        <v>#REF!</v>
      </c>
      <c r="L165" s="16"/>
      <c r="M165" s="16" t="e">
        <f t="shared" ca="1" si="27"/>
        <v>#REF!</v>
      </c>
      <c r="N165" s="16" t="e">
        <f t="shared" ca="1" si="28"/>
        <v>#REF!</v>
      </c>
      <c r="O165" s="16" t="e">
        <f t="shared" ca="1" si="29"/>
        <v>#REF!</v>
      </c>
      <c r="P165" s="16" t="e">
        <f t="shared" ca="1" si="30"/>
        <v>#REF!</v>
      </c>
    </row>
    <row r="166" spans="1:16" x14ac:dyDescent="0.25">
      <c r="A166" s="16" t="e">
        <f t="shared" si="24"/>
        <v>#REF!</v>
      </c>
      <c r="C166" s="20" t="e">
        <f>MatchUps!#REF!</f>
        <v>#REF!</v>
      </c>
      <c r="D166" s="22" t="e">
        <f t="shared" si="31"/>
        <v>#REF!</v>
      </c>
      <c r="E166" s="19" t="e">
        <f>MatchUps!#REF!</f>
        <v>#REF!</v>
      </c>
      <c r="F166" s="18" t="e">
        <f t="shared" si="26"/>
        <v>#REF!</v>
      </c>
      <c r="G166" s="18"/>
      <c r="H166" s="18"/>
      <c r="I166" s="16" t="e">
        <f>MatchUps!#REF!</f>
        <v>#REF!</v>
      </c>
      <c r="J166" s="16" t="e">
        <f>MatchUps!#REF!</f>
        <v>#REF!</v>
      </c>
      <c r="K166" s="18" t="e">
        <f>MatchUps!#REF!</f>
        <v>#REF!</v>
      </c>
      <c r="L166" s="16"/>
      <c r="M166" s="16" t="e">
        <f t="shared" ca="1" si="27"/>
        <v>#REF!</v>
      </c>
      <c r="N166" s="16" t="e">
        <f t="shared" ca="1" si="28"/>
        <v>#REF!</v>
      </c>
      <c r="O166" s="16" t="e">
        <f t="shared" ca="1" si="29"/>
        <v>#REF!</v>
      </c>
      <c r="P166" s="16" t="e">
        <f t="shared" ca="1" si="30"/>
        <v>#REF!</v>
      </c>
    </row>
    <row r="167" spans="1:16" x14ac:dyDescent="0.25">
      <c r="A167" s="16" t="e">
        <f t="shared" ref="A167:A227" si="32">IF(LEN(C167)&gt;0,ROW(A141))</f>
        <v>#REF!</v>
      </c>
      <c r="C167" s="20" t="e">
        <f>MatchUps!#REF!</f>
        <v>#REF!</v>
      </c>
      <c r="D167" s="22" t="e">
        <f t="shared" ref="D167" si="33">IF(LEN(C167)&gt;0," vs ","")</f>
        <v>#REF!</v>
      </c>
      <c r="E167" s="19" t="e">
        <f>MatchUps!#REF!</f>
        <v>#REF!</v>
      </c>
      <c r="F167" s="18" t="e">
        <f t="shared" ref="F167:F227" si="34">CONCATENATE(C167,D167,E167)</f>
        <v>#REF!</v>
      </c>
      <c r="G167" s="18"/>
      <c r="H167" s="18"/>
      <c r="I167" s="16" t="e">
        <f>MatchUps!#REF!</f>
        <v>#REF!</v>
      </c>
      <c r="J167" s="16" t="e">
        <f>MatchUps!#REF!</f>
        <v>#REF!</v>
      </c>
      <c r="K167" s="18" t="e">
        <f>MatchUps!#REF!</f>
        <v>#REF!</v>
      </c>
      <c r="L167" s="16"/>
      <c r="M167" s="16" t="e">
        <f t="shared" ref="M167:M227" ca="1" si="35">INDEX($F$38:$F$227,SMALL($A$38:$A$227,ROW($A141)))</f>
        <v>#REF!</v>
      </c>
      <c r="N167" s="16" t="e">
        <f t="shared" ref="N167:N227" ca="1" si="36">INDEX($I$38:$I$227,SMALL($A$38:$A$227,ROW($A141)))</f>
        <v>#REF!</v>
      </c>
      <c r="O167" s="16" t="e">
        <f t="shared" ref="O167:O227" ca="1" si="37">INDEX($J$38:$J$227,SMALL($A$38:$A$227,ROW($A141)))</f>
        <v>#REF!</v>
      </c>
      <c r="P167" s="16" t="e">
        <f t="shared" ref="P167:P227" ca="1" si="38">INDEX($K$38:$K$227,SMALL($A$38:$A$227,ROW($A141)))</f>
        <v>#REF!</v>
      </c>
    </row>
    <row r="168" spans="1:16" x14ac:dyDescent="0.25">
      <c r="A168" s="16" t="e">
        <f t="shared" si="32"/>
        <v>#REF!</v>
      </c>
      <c r="B168" s="25" t="s">
        <v>257</v>
      </c>
      <c r="C168" s="26" t="e">
        <f>MatchUps!#REF!</f>
        <v>#REF!</v>
      </c>
      <c r="D168" s="27" t="e">
        <f t="shared" ref="D168:D199" si="39">IF(LEN(C168)&gt;0," vs ","")</f>
        <v>#REF!</v>
      </c>
      <c r="E168" s="28" t="e">
        <f>MatchUps!#REF!</f>
        <v>#REF!</v>
      </c>
      <c r="F168" s="30" t="e">
        <f t="shared" si="34"/>
        <v>#REF!</v>
      </c>
      <c r="G168" s="30"/>
      <c r="H168" s="30"/>
      <c r="I168" s="29" t="e">
        <f>MatchUps!#REF!</f>
        <v>#REF!</v>
      </c>
      <c r="J168" s="29" t="e">
        <f>MatchUps!#REF!</f>
        <v>#REF!</v>
      </c>
      <c r="K168" s="18" t="e">
        <f>MatchUps!#REF!</f>
        <v>#REF!</v>
      </c>
      <c r="L168" s="16"/>
      <c r="M168" s="16" t="e">
        <f t="shared" ca="1" si="35"/>
        <v>#REF!</v>
      </c>
      <c r="N168" s="16" t="e">
        <f t="shared" ca="1" si="36"/>
        <v>#REF!</v>
      </c>
      <c r="O168" s="16" t="e">
        <f t="shared" ca="1" si="37"/>
        <v>#REF!</v>
      </c>
      <c r="P168" s="16" t="e">
        <f t="shared" ca="1" si="38"/>
        <v>#REF!</v>
      </c>
    </row>
    <row r="169" spans="1:16" x14ac:dyDescent="0.25">
      <c r="A169" s="16" t="e">
        <f t="shared" si="32"/>
        <v>#REF!</v>
      </c>
      <c r="C169" s="20" t="e">
        <f>MatchUps!#REF!</f>
        <v>#REF!</v>
      </c>
      <c r="D169" s="22" t="e">
        <f t="shared" si="39"/>
        <v>#REF!</v>
      </c>
      <c r="E169" s="19" t="e">
        <f>MatchUps!#REF!</f>
        <v>#REF!</v>
      </c>
      <c r="F169" s="18" t="e">
        <f t="shared" si="34"/>
        <v>#REF!</v>
      </c>
      <c r="G169" s="18"/>
      <c r="H169" s="18"/>
      <c r="I169" s="16" t="e">
        <f>MatchUps!#REF!</f>
        <v>#REF!</v>
      </c>
      <c r="J169" s="16" t="e">
        <f>MatchUps!#REF!</f>
        <v>#REF!</v>
      </c>
      <c r="K169" s="18" t="e">
        <f>MatchUps!#REF!</f>
        <v>#REF!</v>
      </c>
      <c r="L169" s="16"/>
      <c r="M169" s="16" t="e">
        <f t="shared" ca="1" si="35"/>
        <v>#REF!</v>
      </c>
      <c r="N169" s="16" t="e">
        <f t="shared" ca="1" si="36"/>
        <v>#REF!</v>
      </c>
      <c r="O169" s="16" t="e">
        <f t="shared" ca="1" si="37"/>
        <v>#REF!</v>
      </c>
      <c r="P169" s="16" t="e">
        <f t="shared" ca="1" si="38"/>
        <v>#REF!</v>
      </c>
    </row>
    <row r="170" spans="1:16" x14ac:dyDescent="0.25">
      <c r="A170" s="16" t="e">
        <f t="shared" si="32"/>
        <v>#REF!</v>
      </c>
      <c r="C170" s="20" t="e">
        <f>MatchUps!#REF!</f>
        <v>#REF!</v>
      </c>
      <c r="D170" s="22" t="e">
        <f t="shared" si="39"/>
        <v>#REF!</v>
      </c>
      <c r="E170" s="19" t="e">
        <f>MatchUps!#REF!</f>
        <v>#REF!</v>
      </c>
      <c r="F170" s="18" t="e">
        <f t="shared" si="34"/>
        <v>#REF!</v>
      </c>
      <c r="G170" s="18"/>
      <c r="H170" s="18"/>
      <c r="I170" s="16" t="e">
        <f>MatchUps!#REF!</f>
        <v>#REF!</v>
      </c>
      <c r="J170" s="16" t="e">
        <f>MatchUps!#REF!</f>
        <v>#REF!</v>
      </c>
      <c r="K170" s="18" t="e">
        <f>MatchUps!#REF!</f>
        <v>#REF!</v>
      </c>
      <c r="L170" s="16"/>
      <c r="M170" s="16" t="e">
        <f t="shared" ca="1" si="35"/>
        <v>#REF!</v>
      </c>
      <c r="N170" s="16" t="e">
        <f t="shared" ca="1" si="36"/>
        <v>#REF!</v>
      </c>
      <c r="O170" s="16" t="e">
        <f t="shared" ca="1" si="37"/>
        <v>#REF!</v>
      </c>
      <c r="P170" s="16" t="e">
        <f t="shared" ca="1" si="38"/>
        <v>#REF!</v>
      </c>
    </row>
    <row r="171" spans="1:16" x14ac:dyDescent="0.25">
      <c r="A171" s="16" t="e">
        <f t="shared" si="32"/>
        <v>#REF!</v>
      </c>
      <c r="C171" s="20" t="e">
        <f>MatchUps!#REF!</f>
        <v>#REF!</v>
      </c>
      <c r="D171" s="22" t="e">
        <f t="shared" si="39"/>
        <v>#REF!</v>
      </c>
      <c r="E171" s="19" t="e">
        <f>MatchUps!#REF!</f>
        <v>#REF!</v>
      </c>
      <c r="F171" s="18" t="e">
        <f t="shared" si="34"/>
        <v>#REF!</v>
      </c>
      <c r="G171" s="18"/>
      <c r="H171" s="18"/>
      <c r="I171" s="16" t="e">
        <f>MatchUps!#REF!</f>
        <v>#REF!</v>
      </c>
      <c r="J171" s="16" t="e">
        <f>MatchUps!#REF!</f>
        <v>#REF!</v>
      </c>
      <c r="K171" s="18" t="e">
        <f>MatchUps!#REF!</f>
        <v>#REF!</v>
      </c>
      <c r="L171" s="16"/>
      <c r="M171" s="16" t="e">
        <f t="shared" ca="1" si="35"/>
        <v>#REF!</v>
      </c>
      <c r="N171" s="16" t="e">
        <f t="shared" ca="1" si="36"/>
        <v>#REF!</v>
      </c>
      <c r="O171" s="16" t="e">
        <f t="shared" ca="1" si="37"/>
        <v>#REF!</v>
      </c>
      <c r="P171" s="16" t="e">
        <f t="shared" ca="1" si="38"/>
        <v>#REF!</v>
      </c>
    </row>
    <row r="172" spans="1:16" x14ac:dyDescent="0.25">
      <c r="A172" s="16" t="e">
        <f t="shared" si="32"/>
        <v>#REF!</v>
      </c>
      <c r="C172" s="20" t="e">
        <f>MatchUps!#REF!</f>
        <v>#REF!</v>
      </c>
      <c r="D172" s="22" t="e">
        <f t="shared" si="39"/>
        <v>#REF!</v>
      </c>
      <c r="E172" s="19" t="e">
        <f>MatchUps!#REF!</f>
        <v>#REF!</v>
      </c>
      <c r="F172" s="18" t="e">
        <f t="shared" si="34"/>
        <v>#REF!</v>
      </c>
      <c r="G172" s="18"/>
      <c r="H172" s="18"/>
      <c r="I172" s="16" t="e">
        <f>MatchUps!#REF!</f>
        <v>#REF!</v>
      </c>
      <c r="J172" s="16" t="e">
        <f>MatchUps!#REF!</f>
        <v>#REF!</v>
      </c>
      <c r="K172" s="18" t="e">
        <f>MatchUps!#REF!</f>
        <v>#REF!</v>
      </c>
      <c r="L172" s="16"/>
      <c r="M172" s="16" t="e">
        <f t="shared" ca="1" si="35"/>
        <v>#REF!</v>
      </c>
      <c r="N172" s="16" t="e">
        <f t="shared" ca="1" si="36"/>
        <v>#REF!</v>
      </c>
      <c r="O172" s="16" t="e">
        <f t="shared" ca="1" si="37"/>
        <v>#REF!</v>
      </c>
      <c r="P172" s="16" t="e">
        <f t="shared" ca="1" si="38"/>
        <v>#REF!</v>
      </c>
    </row>
    <row r="173" spans="1:16" x14ac:dyDescent="0.25">
      <c r="A173" s="16" t="e">
        <f t="shared" si="32"/>
        <v>#REF!</v>
      </c>
      <c r="C173" s="20" t="e">
        <f>MatchUps!#REF!</f>
        <v>#REF!</v>
      </c>
      <c r="D173" s="22" t="e">
        <f t="shared" si="39"/>
        <v>#REF!</v>
      </c>
      <c r="E173" s="19" t="e">
        <f>MatchUps!#REF!</f>
        <v>#REF!</v>
      </c>
      <c r="F173" s="18" t="e">
        <f t="shared" si="34"/>
        <v>#REF!</v>
      </c>
      <c r="G173" s="18"/>
      <c r="H173" s="18"/>
      <c r="I173" s="16" t="e">
        <f>MatchUps!#REF!</f>
        <v>#REF!</v>
      </c>
      <c r="J173" s="16" t="e">
        <f>MatchUps!#REF!</f>
        <v>#REF!</v>
      </c>
      <c r="K173" s="18" t="e">
        <f>MatchUps!#REF!</f>
        <v>#REF!</v>
      </c>
      <c r="L173" s="16"/>
      <c r="M173" s="16" t="e">
        <f t="shared" ca="1" si="35"/>
        <v>#REF!</v>
      </c>
      <c r="N173" s="16" t="e">
        <f t="shared" ca="1" si="36"/>
        <v>#REF!</v>
      </c>
      <c r="O173" s="16" t="e">
        <f t="shared" ca="1" si="37"/>
        <v>#REF!</v>
      </c>
      <c r="P173" s="16" t="e">
        <f t="shared" ca="1" si="38"/>
        <v>#REF!</v>
      </c>
    </row>
    <row r="174" spans="1:16" x14ac:dyDescent="0.25">
      <c r="A174" s="16" t="e">
        <f t="shared" si="32"/>
        <v>#REF!</v>
      </c>
      <c r="C174" s="20" t="e">
        <f>MatchUps!#REF!</f>
        <v>#REF!</v>
      </c>
      <c r="D174" s="22" t="e">
        <f t="shared" si="39"/>
        <v>#REF!</v>
      </c>
      <c r="E174" s="19" t="e">
        <f>MatchUps!#REF!</f>
        <v>#REF!</v>
      </c>
      <c r="F174" s="18" t="e">
        <f t="shared" si="34"/>
        <v>#REF!</v>
      </c>
      <c r="G174" s="18"/>
      <c r="H174" s="18"/>
      <c r="I174" s="16" t="e">
        <f>MatchUps!#REF!</f>
        <v>#REF!</v>
      </c>
      <c r="J174" s="16" t="e">
        <f>MatchUps!#REF!</f>
        <v>#REF!</v>
      </c>
      <c r="K174" s="18" t="e">
        <f>MatchUps!#REF!</f>
        <v>#REF!</v>
      </c>
      <c r="L174" s="16"/>
      <c r="M174" s="16" t="e">
        <f t="shared" ca="1" si="35"/>
        <v>#REF!</v>
      </c>
      <c r="N174" s="16" t="e">
        <f t="shared" ca="1" si="36"/>
        <v>#REF!</v>
      </c>
      <c r="O174" s="16" t="e">
        <f t="shared" ca="1" si="37"/>
        <v>#REF!</v>
      </c>
      <c r="P174" s="16" t="e">
        <f t="shared" ca="1" si="38"/>
        <v>#REF!</v>
      </c>
    </row>
    <row r="175" spans="1:16" x14ac:dyDescent="0.25">
      <c r="A175" s="16" t="e">
        <f t="shared" si="32"/>
        <v>#REF!</v>
      </c>
      <c r="C175" s="20" t="e">
        <f>MatchUps!#REF!</f>
        <v>#REF!</v>
      </c>
      <c r="D175" s="22" t="e">
        <f t="shared" si="39"/>
        <v>#REF!</v>
      </c>
      <c r="E175" s="19" t="e">
        <f>MatchUps!#REF!</f>
        <v>#REF!</v>
      </c>
      <c r="F175" s="18" t="e">
        <f t="shared" si="34"/>
        <v>#REF!</v>
      </c>
      <c r="G175" s="18"/>
      <c r="H175" s="18"/>
      <c r="I175" s="16" t="e">
        <f>MatchUps!#REF!</f>
        <v>#REF!</v>
      </c>
      <c r="J175" s="16" t="e">
        <f>MatchUps!#REF!</f>
        <v>#REF!</v>
      </c>
      <c r="K175" s="18" t="e">
        <f>MatchUps!#REF!</f>
        <v>#REF!</v>
      </c>
      <c r="L175" s="16"/>
      <c r="M175" s="16" t="e">
        <f t="shared" ca="1" si="35"/>
        <v>#REF!</v>
      </c>
      <c r="N175" s="16" t="e">
        <f t="shared" ca="1" si="36"/>
        <v>#REF!</v>
      </c>
      <c r="O175" s="16" t="e">
        <f t="shared" ca="1" si="37"/>
        <v>#REF!</v>
      </c>
      <c r="P175" s="16" t="e">
        <f t="shared" ca="1" si="38"/>
        <v>#REF!</v>
      </c>
    </row>
    <row r="176" spans="1:16" x14ac:dyDescent="0.25">
      <c r="A176" s="16" t="e">
        <f t="shared" si="32"/>
        <v>#REF!</v>
      </c>
      <c r="C176" s="20" t="e">
        <f>MatchUps!#REF!</f>
        <v>#REF!</v>
      </c>
      <c r="D176" s="22" t="e">
        <f t="shared" si="39"/>
        <v>#REF!</v>
      </c>
      <c r="E176" s="19" t="e">
        <f>MatchUps!#REF!</f>
        <v>#REF!</v>
      </c>
      <c r="F176" s="18" t="e">
        <f t="shared" si="34"/>
        <v>#REF!</v>
      </c>
      <c r="G176" s="18"/>
      <c r="H176" s="18"/>
      <c r="I176" s="16" t="e">
        <f>MatchUps!#REF!</f>
        <v>#REF!</v>
      </c>
      <c r="J176" s="16" t="e">
        <f>MatchUps!#REF!</f>
        <v>#REF!</v>
      </c>
      <c r="K176" s="18" t="e">
        <f>MatchUps!#REF!</f>
        <v>#REF!</v>
      </c>
      <c r="L176" s="16"/>
      <c r="M176" s="16" t="e">
        <f t="shared" ca="1" si="35"/>
        <v>#REF!</v>
      </c>
      <c r="N176" s="16" t="e">
        <f t="shared" ca="1" si="36"/>
        <v>#REF!</v>
      </c>
      <c r="O176" s="16" t="e">
        <f t="shared" ca="1" si="37"/>
        <v>#REF!</v>
      </c>
      <c r="P176" s="16" t="e">
        <f t="shared" ca="1" si="38"/>
        <v>#REF!</v>
      </c>
    </row>
    <row r="177" spans="1:16" x14ac:dyDescent="0.25">
      <c r="A177" s="16" t="e">
        <f t="shared" si="32"/>
        <v>#REF!</v>
      </c>
      <c r="C177" s="20" t="e">
        <f>MatchUps!#REF!</f>
        <v>#REF!</v>
      </c>
      <c r="D177" s="22" t="e">
        <f t="shared" si="39"/>
        <v>#REF!</v>
      </c>
      <c r="E177" s="19" t="e">
        <f>MatchUps!#REF!</f>
        <v>#REF!</v>
      </c>
      <c r="F177" s="18" t="e">
        <f t="shared" si="34"/>
        <v>#REF!</v>
      </c>
      <c r="G177" s="18"/>
      <c r="H177" s="18"/>
      <c r="I177" s="16" t="e">
        <f>MatchUps!#REF!</f>
        <v>#REF!</v>
      </c>
      <c r="J177" s="16" t="e">
        <f>MatchUps!#REF!</f>
        <v>#REF!</v>
      </c>
      <c r="K177" s="18" t="e">
        <f>MatchUps!#REF!</f>
        <v>#REF!</v>
      </c>
      <c r="L177" s="16"/>
      <c r="M177" s="16" t="e">
        <f t="shared" ca="1" si="35"/>
        <v>#REF!</v>
      </c>
      <c r="N177" s="16" t="e">
        <f t="shared" ca="1" si="36"/>
        <v>#REF!</v>
      </c>
      <c r="O177" s="16" t="e">
        <f t="shared" ca="1" si="37"/>
        <v>#REF!</v>
      </c>
      <c r="P177" s="16" t="e">
        <f t="shared" ca="1" si="38"/>
        <v>#REF!</v>
      </c>
    </row>
    <row r="178" spans="1:16" x14ac:dyDescent="0.25">
      <c r="A178" s="16" t="e">
        <f t="shared" si="32"/>
        <v>#REF!</v>
      </c>
      <c r="B178" s="25" t="s">
        <v>258</v>
      </c>
      <c r="C178" s="26" t="e">
        <f>MatchUps!#REF!</f>
        <v>#REF!</v>
      </c>
      <c r="D178" s="27" t="e">
        <f t="shared" si="39"/>
        <v>#REF!</v>
      </c>
      <c r="E178" s="28" t="e">
        <f>MatchUps!#REF!</f>
        <v>#REF!</v>
      </c>
      <c r="F178" s="30" t="e">
        <f t="shared" si="34"/>
        <v>#REF!</v>
      </c>
      <c r="G178" s="30"/>
      <c r="H178" s="30"/>
      <c r="I178" s="29" t="e">
        <f>MatchUps!#REF!</f>
        <v>#REF!</v>
      </c>
      <c r="J178" s="29" t="e">
        <f>MatchUps!#REF!</f>
        <v>#REF!</v>
      </c>
      <c r="K178" s="18" t="e">
        <f>MatchUps!#REF!</f>
        <v>#REF!</v>
      </c>
      <c r="L178" s="16"/>
      <c r="M178" s="16" t="e">
        <f t="shared" ca="1" si="35"/>
        <v>#REF!</v>
      </c>
      <c r="N178" s="16" t="e">
        <f t="shared" ca="1" si="36"/>
        <v>#REF!</v>
      </c>
      <c r="O178" s="16" t="e">
        <f t="shared" ca="1" si="37"/>
        <v>#REF!</v>
      </c>
      <c r="P178" s="16" t="e">
        <f t="shared" ca="1" si="38"/>
        <v>#REF!</v>
      </c>
    </row>
    <row r="179" spans="1:16" x14ac:dyDescent="0.25">
      <c r="A179" s="16" t="e">
        <f t="shared" si="32"/>
        <v>#REF!</v>
      </c>
      <c r="C179" s="20" t="e">
        <f>MatchUps!#REF!</f>
        <v>#REF!</v>
      </c>
      <c r="D179" s="22" t="e">
        <f t="shared" si="39"/>
        <v>#REF!</v>
      </c>
      <c r="E179" s="19" t="e">
        <f>MatchUps!#REF!</f>
        <v>#REF!</v>
      </c>
      <c r="F179" s="18" t="e">
        <f t="shared" si="34"/>
        <v>#REF!</v>
      </c>
      <c r="G179" s="18"/>
      <c r="H179" s="18"/>
      <c r="I179" s="16" t="e">
        <f>MatchUps!#REF!</f>
        <v>#REF!</v>
      </c>
      <c r="J179" s="16" t="e">
        <f>MatchUps!#REF!</f>
        <v>#REF!</v>
      </c>
      <c r="K179" s="18" t="e">
        <f>MatchUps!#REF!</f>
        <v>#REF!</v>
      </c>
      <c r="L179" s="16"/>
      <c r="M179" s="16" t="e">
        <f t="shared" ca="1" si="35"/>
        <v>#REF!</v>
      </c>
      <c r="N179" s="16" t="e">
        <f t="shared" ca="1" si="36"/>
        <v>#REF!</v>
      </c>
      <c r="O179" s="16" t="e">
        <f t="shared" ca="1" si="37"/>
        <v>#REF!</v>
      </c>
      <c r="P179" s="16" t="e">
        <f t="shared" ca="1" si="38"/>
        <v>#REF!</v>
      </c>
    </row>
    <row r="180" spans="1:16" x14ac:dyDescent="0.25">
      <c r="A180" s="16" t="e">
        <f t="shared" si="32"/>
        <v>#REF!</v>
      </c>
      <c r="C180" s="20" t="e">
        <f>MatchUps!#REF!</f>
        <v>#REF!</v>
      </c>
      <c r="D180" s="22" t="e">
        <f t="shared" si="39"/>
        <v>#REF!</v>
      </c>
      <c r="E180" s="19" t="e">
        <f>MatchUps!#REF!</f>
        <v>#REF!</v>
      </c>
      <c r="F180" s="18" t="e">
        <f t="shared" si="34"/>
        <v>#REF!</v>
      </c>
      <c r="G180" s="18"/>
      <c r="H180" s="18"/>
      <c r="I180" s="16" t="e">
        <f>MatchUps!#REF!</f>
        <v>#REF!</v>
      </c>
      <c r="J180" s="16" t="e">
        <f>MatchUps!#REF!</f>
        <v>#REF!</v>
      </c>
      <c r="K180" s="18" t="e">
        <f>MatchUps!#REF!</f>
        <v>#REF!</v>
      </c>
      <c r="L180" s="16"/>
      <c r="M180" s="16" t="e">
        <f t="shared" ca="1" si="35"/>
        <v>#REF!</v>
      </c>
      <c r="N180" s="16" t="e">
        <f t="shared" ca="1" si="36"/>
        <v>#REF!</v>
      </c>
      <c r="O180" s="16" t="e">
        <f t="shared" ca="1" si="37"/>
        <v>#REF!</v>
      </c>
      <c r="P180" s="16" t="e">
        <f t="shared" ca="1" si="38"/>
        <v>#REF!</v>
      </c>
    </row>
    <row r="181" spans="1:16" x14ac:dyDescent="0.25">
      <c r="A181" s="16" t="e">
        <f t="shared" si="32"/>
        <v>#REF!</v>
      </c>
      <c r="C181" s="20" t="e">
        <f>MatchUps!#REF!</f>
        <v>#REF!</v>
      </c>
      <c r="D181" s="22" t="e">
        <f t="shared" si="39"/>
        <v>#REF!</v>
      </c>
      <c r="E181" s="19" t="e">
        <f>MatchUps!#REF!</f>
        <v>#REF!</v>
      </c>
      <c r="F181" s="18" t="e">
        <f t="shared" si="34"/>
        <v>#REF!</v>
      </c>
      <c r="G181" s="18"/>
      <c r="H181" s="18"/>
      <c r="I181" s="16" t="e">
        <f>MatchUps!#REF!</f>
        <v>#REF!</v>
      </c>
      <c r="J181" s="16" t="e">
        <f>MatchUps!#REF!</f>
        <v>#REF!</v>
      </c>
      <c r="K181" s="18" t="e">
        <f>MatchUps!#REF!</f>
        <v>#REF!</v>
      </c>
      <c r="L181" s="16"/>
      <c r="M181" s="16" t="e">
        <f t="shared" ca="1" si="35"/>
        <v>#REF!</v>
      </c>
      <c r="N181" s="16" t="e">
        <f t="shared" ca="1" si="36"/>
        <v>#REF!</v>
      </c>
      <c r="O181" s="16" t="e">
        <f t="shared" ca="1" si="37"/>
        <v>#REF!</v>
      </c>
      <c r="P181" s="16" t="e">
        <f t="shared" ca="1" si="38"/>
        <v>#REF!</v>
      </c>
    </row>
    <row r="182" spans="1:16" x14ac:dyDescent="0.25">
      <c r="A182" s="16" t="e">
        <f t="shared" si="32"/>
        <v>#REF!</v>
      </c>
      <c r="C182" s="20" t="e">
        <f>MatchUps!#REF!</f>
        <v>#REF!</v>
      </c>
      <c r="D182" s="22" t="e">
        <f t="shared" si="39"/>
        <v>#REF!</v>
      </c>
      <c r="E182" s="19" t="e">
        <f>MatchUps!#REF!</f>
        <v>#REF!</v>
      </c>
      <c r="F182" s="18" t="e">
        <f t="shared" si="34"/>
        <v>#REF!</v>
      </c>
      <c r="G182" s="18"/>
      <c r="H182" s="18"/>
      <c r="I182" s="16" t="e">
        <f>MatchUps!#REF!</f>
        <v>#REF!</v>
      </c>
      <c r="J182" s="16" t="e">
        <f>MatchUps!#REF!</f>
        <v>#REF!</v>
      </c>
      <c r="K182" s="18" t="e">
        <f>MatchUps!#REF!</f>
        <v>#REF!</v>
      </c>
      <c r="L182" s="16"/>
      <c r="M182" s="16" t="e">
        <f t="shared" ca="1" si="35"/>
        <v>#REF!</v>
      </c>
      <c r="N182" s="16" t="e">
        <f t="shared" ca="1" si="36"/>
        <v>#REF!</v>
      </c>
      <c r="O182" s="16" t="e">
        <f t="shared" ca="1" si="37"/>
        <v>#REF!</v>
      </c>
      <c r="P182" s="16" t="e">
        <f t="shared" ca="1" si="38"/>
        <v>#REF!</v>
      </c>
    </row>
    <row r="183" spans="1:16" x14ac:dyDescent="0.25">
      <c r="A183" s="16" t="e">
        <f t="shared" si="32"/>
        <v>#REF!</v>
      </c>
      <c r="C183" s="20" t="e">
        <f>MatchUps!#REF!</f>
        <v>#REF!</v>
      </c>
      <c r="D183" s="22" t="e">
        <f t="shared" si="39"/>
        <v>#REF!</v>
      </c>
      <c r="E183" s="19" t="e">
        <f>MatchUps!#REF!</f>
        <v>#REF!</v>
      </c>
      <c r="F183" s="18" t="e">
        <f t="shared" si="34"/>
        <v>#REF!</v>
      </c>
      <c r="G183" s="18"/>
      <c r="H183" s="18"/>
      <c r="I183" s="16" t="e">
        <f>MatchUps!#REF!</f>
        <v>#REF!</v>
      </c>
      <c r="J183" s="16" t="e">
        <f>MatchUps!#REF!</f>
        <v>#REF!</v>
      </c>
      <c r="K183" s="18" t="e">
        <f>MatchUps!#REF!</f>
        <v>#REF!</v>
      </c>
      <c r="L183" s="16"/>
      <c r="M183" s="16" t="e">
        <f t="shared" ca="1" si="35"/>
        <v>#REF!</v>
      </c>
      <c r="N183" s="16" t="e">
        <f t="shared" ca="1" si="36"/>
        <v>#REF!</v>
      </c>
      <c r="O183" s="16" t="e">
        <f t="shared" ca="1" si="37"/>
        <v>#REF!</v>
      </c>
      <c r="P183" s="16" t="e">
        <f t="shared" ca="1" si="38"/>
        <v>#REF!</v>
      </c>
    </row>
    <row r="184" spans="1:16" x14ac:dyDescent="0.25">
      <c r="A184" s="16" t="e">
        <f t="shared" si="32"/>
        <v>#REF!</v>
      </c>
      <c r="C184" s="20" t="e">
        <f>MatchUps!#REF!</f>
        <v>#REF!</v>
      </c>
      <c r="D184" s="22" t="e">
        <f t="shared" si="39"/>
        <v>#REF!</v>
      </c>
      <c r="E184" s="19" t="e">
        <f>MatchUps!#REF!</f>
        <v>#REF!</v>
      </c>
      <c r="F184" s="18" t="e">
        <f t="shared" si="34"/>
        <v>#REF!</v>
      </c>
      <c r="G184" s="18"/>
      <c r="H184" s="18"/>
      <c r="I184" s="16" t="e">
        <f>MatchUps!#REF!</f>
        <v>#REF!</v>
      </c>
      <c r="J184" s="16" t="e">
        <f>MatchUps!#REF!</f>
        <v>#REF!</v>
      </c>
      <c r="K184" s="18" t="e">
        <f>MatchUps!#REF!</f>
        <v>#REF!</v>
      </c>
      <c r="L184" s="16"/>
      <c r="M184" s="16" t="e">
        <f t="shared" ca="1" si="35"/>
        <v>#REF!</v>
      </c>
      <c r="N184" s="16" t="e">
        <f t="shared" ca="1" si="36"/>
        <v>#REF!</v>
      </c>
      <c r="O184" s="16" t="e">
        <f t="shared" ca="1" si="37"/>
        <v>#REF!</v>
      </c>
      <c r="P184" s="16" t="e">
        <f t="shared" ca="1" si="38"/>
        <v>#REF!</v>
      </c>
    </row>
    <row r="185" spans="1:16" x14ac:dyDescent="0.25">
      <c r="A185" s="16" t="e">
        <f t="shared" si="32"/>
        <v>#REF!</v>
      </c>
      <c r="C185" s="20" t="e">
        <f>MatchUps!#REF!</f>
        <v>#REF!</v>
      </c>
      <c r="D185" s="22" t="e">
        <f t="shared" si="39"/>
        <v>#REF!</v>
      </c>
      <c r="E185" s="19" t="e">
        <f>MatchUps!#REF!</f>
        <v>#REF!</v>
      </c>
      <c r="F185" s="18" t="e">
        <f t="shared" si="34"/>
        <v>#REF!</v>
      </c>
      <c r="G185" s="18"/>
      <c r="H185" s="18"/>
      <c r="I185" s="16" t="e">
        <f>MatchUps!#REF!</f>
        <v>#REF!</v>
      </c>
      <c r="J185" s="16" t="e">
        <f>MatchUps!#REF!</f>
        <v>#REF!</v>
      </c>
      <c r="K185" s="18" t="e">
        <f>MatchUps!#REF!</f>
        <v>#REF!</v>
      </c>
      <c r="L185" s="16"/>
      <c r="M185" s="16" t="e">
        <f t="shared" ca="1" si="35"/>
        <v>#REF!</v>
      </c>
      <c r="N185" s="16" t="e">
        <f t="shared" ca="1" si="36"/>
        <v>#REF!</v>
      </c>
      <c r="O185" s="16" t="e">
        <f t="shared" ca="1" si="37"/>
        <v>#REF!</v>
      </c>
      <c r="P185" s="16" t="e">
        <f t="shared" ca="1" si="38"/>
        <v>#REF!</v>
      </c>
    </row>
    <row r="186" spans="1:16" x14ac:dyDescent="0.25">
      <c r="A186" s="16" t="e">
        <f t="shared" si="32"/>
        <v>#REF!</v>
      </c>
      <c r="C186" s="20" t="e">
        <f>MatchUps!#REF!</f>
        <v>#REF!</v>
      </c>
      <c r="D186" s="22" t="e">
        <f t="shared" si="39"/>
        <v>#REF!</v>
      </c>
      <c r="E186" s="19" t="e">
        <f>MatchUps!#REF!</f>
        <v>#REF!</v>
      </c>
      <c r="F186" s="18" t="e">
        <f t="shared" si="34"/>
        <v>#REF!</v>
      </c>
      <c r="G186" s="18"/>
      <c r="H186" s="18"/>
      <c r="I186" s="16" t="e">
        <f>MatchUps!#REF!</f>
        <v>#REF!</v>
      </c>
      <c r="J186" s="16" t="e">
        <f>MatchUps!#REF!</f>
        <v>#REF!</v>
      </c>
      <c r="K186" s="18" t="e">
        <f>MatchUps!#REF!</f>
        <v>#REF!</v>
      </c>
      <c r="L186" s="16"/>
      <c r="M186" s="16" t="e">
        <f t="shared" ca="1" si="35"/>
        <v>#REF!</v>
      </c>
      <c r="N186" s="16" t="e">
        <f t="shared" ca="1" si="36"/>
        <v>#REF!</v>
      </c>
      <c r="O186" s="16" t="e">
        <f t="shared" ca="1" si="37"/>
        <v>#REF!</v>
      </c>
      <c r="P186" s="16" t="e">
        <f t="shared" ca="1" si="38"/>
        <v>#REF!</v>
      </c>
    </row>
    <row r="187" spans="1:16" x14ac:dyDescent="0.25">
      <c r="A187" s="16" t="e">
        <f t="shared" si="32"/>
        <v>#REF!</v>
      </c>
      <c r="C187" s="20" t="e">
        <f>MatchUps!#REF!</f>
        <v>#REF!</v>
      </c>
      <c r="D187" s="22" t="e">
        <f t="shared" si="39"/>
        <v>#REF!</v>
      </c>
      <c r="E187" s="19" t="e">
        <f>MatchUps!#REF!</f>
        <v>#REF!</v>
      </c>
      <c r="F187" s="18" t="e">
        <f t="shared" si="34"/>
        <v>#REF!</v>
      </c>
      <c r="G187" s="18"/>
      <c r="H187" s="18"/>
      <c r="I187" s="16" t="e">
        <f>MatchUps!#REF!</f>
        <v>#REF!</v>
      </c>
      <c r="J187" s="16" t="e">
        <f>MatchUps!#REF!</f>
        <v>#REF!</v>
      </c>
      <c r="K187" s="18" t="e">
        <f>MatchUps!#REF!</f>
        <v>#REF!</v>
      </c>
      <c r="L187" s="16"/>
      <c r="M187" s="16" t="e">
        <f t="shared" ca="1" si="35"/>
        <v>#REF!</v>
      </c>
      <c r="N187" s="16" t="e">
        <f t="shared" ca="1" si="36"/>
        <v>#REF!</v>
      </c>
      <c r="O187" s="16" t="e">
        <f t="shared" ca="1" si="37"/>
        <v>#REF!</v>
      </c>
      <c r="P187" s="16" t="e">
        <f t="shared" ca="1" si="38"/>
        <v>#REF!</v>
      </c>
    </row>
    <row r="188" spans="1:16" x14ac:dyDescent="0.25">
      <c r="A188" s="16" t="e">
        <f t="shared" si="32"/>
        <v>#REF!</v>
      </c>
      <c r="B188" s="25" t="s">
        <v>259</v>
      </c>
      <c r="C188" s="26" t="e">
        <f>MatchUps!#REF!</f>
        <v>#REF!</v>
      </c>
      <c r="D188" s="27" t="e">
        <f t="shared" si="39"/>
        <v>#REF!</v>
      </c>
      <c r="E188" s="28" t="e">
        <f>MatchUps!#REF!</f>
        <v>#REF!</v>
      </c>
      <c r="F188" s="30" t="e">
        <f t="shared" si="34"/>
        <v>#REF!</v>
      </c>
      <c r="G188" s="30"/>
      <c r="H188" s="30"/>
      <c r="I188" s="29" t="e">
        <f>MatchUps!#REF!</f>
        <v>#REF!</v>
      </c>
      <c r="J188" s="29" t="e">
        <f>MatchUps!#REF!</f>
        <v>#REF!</v>
      </c>
      <c r="K188" s="18" t="e">
        <f>MatchUps!#REF!</f>
        <v>#REF!</v>
      </c>
      <c r="L188" s="16"/>
      <c r="M188" s="16" t="e">
        <f t="shared" ca="1" si="35"/>
        <v>#REF!</v>
      </c>
      <c r="N188" s="16" t="e">
        <f t="shared" ca="1" si="36"/>
        <v>#REF!</v>
      </c>
      <c r="O188" s="16" t="e">
        <f t="shared" ca="1" si="37"/>
        <v>#REF!</v>
      </c>
      <c r="P188" s="16" t="e">
        <f t="shared" ca="1" si="38"/>
        <v>#REF!</v>
      </c>
    </row>
    <row r="189" spans="1:16" x14ac:dyDescent="0.25">
      <c r="A189" s="16" t="e">
        <f t="shared" si="32"/>
        <v>#REF!</v>
      </c>
      <c r="C189" s="20" t="e">
        <f>MatchUps!#REF!</f>
        <v>#REF!</v>
      </c>
      <c r="D189" s="22" t="e">
        <f t="shared" si="39"/>
        <v>#REF!</v>
      </c>
      <c r="E189" s="19" t="e">
        <f>MatchUps!#REF!</f>
        <v>#REF!</v>
      </c>
      <c r="F189" s="18" t="e">
        <f t="shared" si="34"/>
        <v>#REF!</v>
      </c>
      <c r="G189" s="18"/>
      <c r="H189" s="18"/>
      <c r="I189" s="16" t="e">
        <f>MatchUps!#REF!</f>
        <v>#REF!</v>
      </c>
      <c r="J189" s="16" t="e">
        <f>MatchUps!#REF!</f>
        <v>#REF!</v>
      </c>
      <c r="K189" s="18" t="e">
        <f>MatchUps!#REF!</f>
        <v>#REF!</v>
      </c>
      <c r="L189" s="16"/>
      <c r="M189" s="16" t="e">
        <f t="shared" ca="1" si="35"/>
        <v>#REF!</v>
      </c>
      <c r="N189" s="16" t="e">
        <f t="shared" ca="1" si="36"/>
        <v>#REF!</v>
      </c>
      <c r="O189" s="16" t="e">
        <f t="shared" ca="1" si="37"/>
        <v>#REF!</v>
      </c>
      <c r="P189" s="16" t="e">
        <f t="shared" ca="1" si="38"/>
        <v>#REF!</v>
      </c>
    </row>
    <row r="190" spans="1:16" x14ac:dyDescent="0.25">
      <c r="A190" s="16" t="e">
        <f t="shared" si="32"/>
        <v>#REF!</v>
      </c>
      <c r="C190" s="20" t="e">
        <f>MatchUps!#REF!</f>
        <v>#REF!</v>
      </c>
      <c r="D190" s="22" t="e">
        <f t="shared" si="39"/>
        <v>#REF!</v>
      </c>
      <c r="E190" s="19" t="e">
        <f>MatchUps!#REF!</f>
        <v>#REF!</v>
      </c>
      <c r="F190" s="18" t="e">
        <f t="shared" si="34"/>
        <v>#REF!</v>
      </c>
      <c r="G190" s="18"/>
      <c r="H190" s="18"/>
      <c r="I190" s="16" t="e">
        <f>MatchUps!#REF!</f>
        <v>#REF!</v>
      </c>
      <c r="J190" s="16" t="e">
        <f>MatchUps!#REF!</f>
        <v>#REF!</v>
      </c>
      <c r="K190" s="18" t="e">
        <f>MatchUps!#REF!</f>
        <v>#REF!</v>
      </c>
      <c r="L190" s="16"/>
      <c r="M190" s="16" t="e">
        <f t="shared" ca="1" si="35"/>
        <v>#REF!</v>
      </c>
      <c r="N190" s="16" t="e">
        <f t="shared" ca="1" si="36"/>
        <v>#REF!</v>
      </c>
      <c r="O190" s="16" t="e">
        <f t="shared" ca="1" si="37"/>
        <v>#REF!</v>
      </c>
      <c r="P190" s="16" t="e">
        <f t="shared" ca="1" si="38"/>
        <v>#REF!</v>
      </c>
    </row>
    <row r="191" spans="1:16" x14ac:dyDescent="0.25">
      <c r="A191" s="16" t="e">
        <f t="shared" si="32"/>
        <v>#REF!</v>
      </c>
      <c r="C191" s="20" t="e">
        <f>MatchUps!#REF!</f>
        <v>#REF!</v>
      </c>
      <c r="D191" s="22" t="e">
        <f t="shared" si="39"/>
        <v>#REF!</v>
      </c>
      <c r="E191" s="19" t="e">
        <f>MatchUps!#REF!</f>
        <v>#REF!</v>
      </c>
      <c r="F191" s="18" t="e">
        <f t="shared" si="34"/>
        <v>#REF!</v>
      </c>
      <c r="G191" s="18"/>
      <c r="H191" s="18"/>
      <c r="I191" s="16" t="e">
        <f>MatchUps!#REF!</f>
        <v>#REF!</v>
      </c>
      <c r="J191" s="16" t="e">
        <f>MatchUps!#REF!</f>
        <v>#REF!</v>
      </c>
      <c r="K191" s="18" t="e">
        <f>MatchUps!#REF!</f>
        <v>#REF!</v>
      </c>
      <c r="L191" s="16"/>
      <c r="M191" s="16" t="e">
        <f t="shared" ca="1" si="35"/>
        <v>#REF!</v>
      </c>
      <c r="N191" s="16" t="e">
        <f t="shared" ca="1" si="36"/>
        <v>#REF!</v>
      </c>
      <c r="O191" s="16" t="e">
        <f t="shared" ca="1" si="37"/>
        <v>#REF!</v>
      </c>
      <c r="P191" s="16" t="e">
        <f t="shared" ca="1" si="38"/>
        <v>#REF!</v>
      </c>
    </row>
    <row r="192" spans="1:16" x14ac:dyDescent="0.25">
      <c r="A192" s="16" t="e">
        <f t="shared" si="32"/>
        <v>#REF!</v>
      </c>
      <c r="C192" s="20" t="e">
        <f>MatchUps!#REF!</f>
        <v>#REF!</v>
      </c>
      <c r="D192" s="22" t="e">
        <f t="shared" si="39"/>
        <v>#REF!</v>
      </c>
      <c r="E192" s="19" t="e">
        <f>MatchUps!#REF!</f>
        <v>#REF!</v>
      </c>
      <c r="F192" s="18" t="e">
        <f t="shared" si="34"/>
        <v>#REF!</v>
      </c>
      <c r="G192" s="18"/>
      <c r="H192" s="18"/>
      <c r="I192" s="16" t="e">
        <f>MatchUps!#REF!</f>
        <v>#REF!</v>
      </c>
      <c r="J192" s="16" t="e">
        <f>MatchUps!#REF!</f>
        <v>#REF!</v>
      </c>
      <c r="K192" s="18" t="e">
        <f>MatchUps!#REF!</f>
        <v>#REF!</v>
      </c>
      <c r="L192" s="16"/>
      <c r="M192" s="16" t="e">
        <f t="shared" ca="1" si="35"/>
        <v>#REF!</v>
      </c>
      <c r="N192" s="16" t="e">
        <f t="shared" ca="1" si="36"/>
        <v>#REF!</v>
      </c>
      <c r="O192" s="16" t="e">
        <f t="shared" ca="1" si="37"/>
        <v>#REF!</v>
      </c>
      <c r="P192" s="16" t="e">
        <f t="shared" ca="1" si="38"/>
        <v>#REF!</v>
      </c>
    </row>
    <row r="193" spans="1:16" x14ac:dyDescent="0.25">
      <c r="A193" s="16" t="e">
        <f t="shared" si="32"/>
        <v>#REF!</v>
      </c>
      <c r="C193" s="20" t="e">
        <f>MatchUps!#REF!</f>
        <v>#REF!</v>
      </c>
      <c r="D193" s="22" t="e">
        <f t="shared" si="39"/>
        <v>#REF!</v>
      </c>
      <c r="E193" s="19" t="e">
        <f>MatchUps!#REF!</f>
        <v>#REF!</v>
      </c>
      <c r="F193" s="18" t="e">
        <f t="shared" si="34"/>
        <v>#REF!</v>
      </c>
      <c r="G193" s="18"/>
      <c r="H193" s="18"/>
      <c r="I193" s="16" t="e">
        <f>MatchUps!#REF!</f>
        <v>#REF!</v>
      </c>
      <c r="J193" s="16" t="e">
        <f>MatchUps!#REF!</f>
        <v>#REF!</v>
      </c>
      <c r="K193" s="18" t="e">
        <f>MatchUps!#REF!</f>
        <v>#REF!</v>
      </c>
      <c r="L193" s="16"/>
      <c r="M193" s="16" t="e">
        <f t="shared" ca="1" si="35"/>
        <v>#REF!</v>
      </c>
      <c r="N193" s="16" t="e">
        <f t="shared" ca="1" si="36"/>
        <v>#REF!</v>
      </c>
      <c r="O193" s="16" t="e">
        <f t="shared" ca="1" si="37"/>
        <v>#REF!</v>
      </c>
      <c r="P193" s="16" t="e">
        <f t="shared" ca="1" si="38"/>
        <v>#REF!</v>
      </c>
    </row>
    <row r="194" spans="1:16" x14ac:dyDescent="0.25">
      <c r="A194" s="16" t="e">
        <f t="shared" si="32"/>
        <v>#REF!</v>
      </c>
      <c r="C194" s="20" t="e">
        <f>MatchUps!#REF!</f>
        <v>#REF!</v>
      </c>
      <c r="D194" s="22" t="e">
        <f t="shared" si="39"/>
        <v>#REF!</v>
      </c>
      <c r="E194" s="19" t="e">
        <f>MatchUps!#REF!</f>
        <v>#REF!</v>
      </c>
      <c r="F194" s="18" t="e">
        <f t="shared" si="34"/>
        <v>#REF!</v>
      </c>
      <c r="G194" s="18"/>
      <c r="H194" s="18"/>
      <c r="I194" s="16" t="e">
        <f>MatchUps!#REF!</f>
        <v>#REF!</v>
      </c>
      <c r="J194" s="16" t="e">
        <f>MatchUps!#REF!</f>
        <v>#REF!</v>
      </c>
      <c r="K194" s="18" t="e">
        <f>MatchUps!#REF!</f>
        <v>#REF!</v>
      </c>
      <c r="L194" s="16"/>
      <c r="M194" s="16" t="e">
        <f t="shared" ca="1" si="35"/>
        <v>#REF!</v>
      </c>
      <c r="N194" s="16" t="e">
        <f t="shared" ca="1" si="36"/>
        <v>#REF!</v>
      </c>
      <c r="O194" s="16" t="e">
        <f t="shared" ca="1" si="37"/>
        <v>#REF!</v>
      </c>
      <c r="P194" s="16" t="e">
        <f t="shared" ca="1" si="38"/>
        <v>#REF!</v>
      </c>
    </row>
    <row r="195" spans="1:16" x14ac:dyDescent="0.25">
      <c r="A195" s="16" t="e">
        <f t="shared" si="32"/>
        <v>#REF!</v>
      </c>
      <c r="C195" s="20" t="e">
        <f>MatchUps!#REF!</f>
        <v>#REF!</v>
      </c>
      <c r="D195" s="22" t="e">
        <f t="shared" si="39"/>
        <v>#REF!</v>
      </c>
      <c r="E195" s="19" t="e">
        <f>MatchUps!#REF!</f>
        <v>#REF!</v>
      </c>
      <c r="F195" s="18" t="e">
        <f t="shared" si="34"/>
        <v>#REF!</v>
      </c>
      <c r="G195" s="18"/>
      <c r="H195" s="18"/>
      <c r="I195" s="16" t="e">
        <f>MatchUps!#REF!</f>
        <v>#REF!</v>
      </c>
      <c r="J195" s="16" t="e">
        <f>MatchUps!#REF!</f>
        <v>#REF!</v>
      </c>
      <c r="K195" s="18" t="e">
        <f>MatchUps!#REF!</f>
        <v>#REF!</v>
      </c>
      <c r="L195" s="16"/>
      <c r="M195" s="16" t="e">
        <f t="shared" ca="1" si="35"/>
        <v>#REF!</v>
      </c>
      <c r="N195" s="16" t="e">
        <f t="shared" ca="1" si="36"/>
        <v>#REF!</v>
      </c>
      <c r="O195" s="16" t="e">
        <f t="shared" ca="1" si="37"/>
        <v>#REF!</v>
      </c>
      <c r="P195" s="16" t="e">
        <f t="shared" ca="1" si="38"/>
        <v>#REF!</v>
      </c>
    </row>
    <row r="196" spans="1:16" x14ac:dyDescent="0.25">
      <c r="A196" s="16" t="e">
        <f t="shared" si="32"/>
        <v>#REF!</v>
      </c>
      <c r="C196" s="20" t="e">
        <f>MatchUps!#REF!</f>
        <v>#REF!</v>
      </c>
      <c r="D196" s="22" t="e">
        <f t="shared" si="39"/>
        <v>#REF!</v>
      </c>
      <c r="E196" s="19" t="e">
        <f>MatchUps!#REF!</f>
        <v>#REF!</v>
      </c>
      <c r="F196" s="18" t="e">
        <f t="shared" si="34"/>
        <v>#REF!</v>
      </c>
      <c r="G196" s="18"/>
      <c r="H196" s="18"/>
      <c r="I196" s="16" t="e">
        <f>MatchUps!#REF!</f>
        <v>#REF!</v>
      </c>
      <c r="J196" s="16" t="e">
        <f>MatchUps!#REF!</f>
        <v>#REF!</v>
      </c>
      <c r="K196" s="18" t="e">
        <f>MatchUps!#REF!</f>
        <v>#REF!</v>
      </c>
      <c r="L196" s="16"/>
      <c r="M196" s="16" t="e">
        <f t="shared" ca="1" si="35"/>
        <v>#REF!</v>
      </c>
      <c r="N196" s="16" t="e">
        <f t="shared" ca="1" si="36"/>
        <v>#REF!</v>
      </c>
      <c r="O196" s="16" t="e">
        <f t="shared" ca="1" si="37"/>
        <v>#REF!</v>
      </c>
      <c r="P196" s="16" t="e">
        <f t="shared" ca="1" si="38"/>
        <v>#REF!</v>
      </c>
    </row>
    <row r="197" spans="1:16" x14ac:dyDescent="0.25">
      <c r="A197" s="16" t="e">
        <f t="shared" si="32"/>
        <v>#REF!</v>
      </c>
      <c r="C197" s="20" t="e">
        <f>MatchUps!#REF!</f>
        <v>#REF!</v>
      </c>
      <c r="D197" s="22" t="e">
        <f t="shared" si="39"/>
        <v>#REF!</v>
      </c>
      <c r="E197" s="19" t="e">
        <f>MatchUps!#REF!</f>
        <v>#REF!</v>
      </c>
      <c r="F197" s="18" t="e">
        <f t="shared" si="34"/>
        <v>#REF!</v>
      </c>
      <c r="G197" s="18"/>
      <c r="H197" s="18"/>
      <c r="I197" s="16" t="e">
        <f>MatchUps!#REF!</f>
        <v>#REF!</v>
      </c>
      <c r="J197" s="16" t="e">
        <f>MatchUps!#REF!</f>
        <v>#REF!</v>
      </c>
      <c r="K197" s="18" t="e">
        <f>MatchUps!#REF!</f>
        <v>#REF!</v>
      </c>
      <c r="L197" s="16"/>
      <c r="M197" s="16" t="e">
        <f t="shared" ca="1" si="35"/>
        <v>#REF!</v>
      </c>
      <c r="N197" s="16" t="e">
        <f t="shared" ca="1" si="36"/>
        <v>#REF!</v>
      </c>
      <c r="O197" s="16" t="e">
        <f t="shared" ca="1" si="37"/>
        <v>#REF!</v>
      </c>
      <c r="P197" s="16" t="e">
        <f t="shared" ca="1" si="38"/>
        <v>#REF!</v>
      </c>
    </row>
    <row r="198" spans="1:16" x14ac:dyDescent="0.25">
      <c r="A198" s="16" t="e">
        <f t="shared" si="32"/>
        <v>#REF!</v>
      </c>
      <c r="B198" s="25" t="s">
        <v>260</v>
      </c>
      <c r="C198" s="26" t="e">
        <f>MatchUps!#REF!</f>
        <v>#REF!</v>
      </c>
      <c r="D198" s="27" t="e">
        <f t="shared" si="39"/>
        <v>#REF!</v>
      </c>
      <c r="E198" s="28" t="e">
        <f>MatchUps!#REF!</f>
        <v>#REF!</v>
      </c>
      <c r="F198" s="30" t="e">
        <f t="shared" si="34"/>
        <v>#REF!</v>
      </c>
      <c r="G198" s="30"/>
      <c r="H198" s="30"/>
      <c r="I198" s="29" t="e">
        <f>MatchUps!#REF!</f>
        <v>#REF!</v>
      </c>
      <c r="J198" s="29" t="e">
        <f>MatchUps!#REF!</f>
        <v>#REF!</v>
      </c>
      <c r="K198" s="18" t="e">
        <f>MatchUps!#REF!</f>
        <v>#REF!</v>
      </c>
      <c r="L198" s="16"/>
      <c r="M198" s="16" t="e">
        <f t="shared" ca="1" si="35"/>
        <v>#REF!</v>
      </c>
      <c r="N198" s="16" t="e">
        <f t="shared" ca="1" si="36"/>
        <v>#REF!</v>
      </c>
      <c r="O198" s="16" t="e">
        <f t="shared" ca="1" si="37"/>
        <v>#REF!</v>
      </c>
      <c r="P198" s="16" t="e">
        <f t="shared" ca="1" si="38"/>
        <v>#REF!</v>
      </c>
    </row>
    <row r="199" spans="1:16" x14ac:dyDescent="0.25">
      <c r="A199" s="16" t="e">
        <f t="shared" si="32"/>
        <v>#REF!</v>
      </c>
      <c r="C199" s="20" t="e">
        <f>MatchUps!#REF!</f>
        <v>#REF!</v>
      </c>
      <c r="D199" s="22" t="e">
        <f t="shared" si="39"/>
        <v>#REF!</v>
      </c>
      <c r="E199" s="19" t="e">
        <f>MatchUps!#REF!</f>
        <v>#REF!</v>
      </c>
      <c r="F199" s="18" t="e">
        <f t="shared" si="34"/>
        <v>#REF!</v>
      </c>
      <c r="G199" s="18"/>
      <c r="H199" s="18"/>
      <c r="I199" s="16" t="e">
        <f>MatchUps!#REF!</f>
        <v>#REF!</v>
      </c>
      <c r="J199" s="16" t="e">
        <f>MatchUps!#REF!</f>
        <v>#REF!</v>
      </c>
      <c r="K199" s="18" t="e">
        <f>MatchUps!#REF!</f>
        <v>#REF!</v>
      </c>
      <c r="L199" s="16"/>
      <c r="M199" s="16" t="e">
        <f t="shared" ca="1" si="35"/>
        <v>#REF!</v>
      </c>
      <c r="N199" s="16" t="e">
        <f t="shared" ca="1" si="36"/>
        <v>#REF!</v>
      </c>
      <c r="O199" s="16" t="e">
        <f t="shared" ca="1" si="37"/>
        <v>#REF!</v>
      </c>
      <c r="P199" s="16" t="e">
        <f t="shared" ca="1" si="38"/>
        <v>#REF!</v>
      </c>
    </row>
    <row r="200" spans="1:16" x14ac:dyDescent="0.25">
      <c r="A200" s="16" t="e">
        <f t="shared" si="32"/>
        <v>#REF!</v>
      </c>
      <c r="C200" s="20" t="e">
        <f>MatchUps!#REF!</f>
        <v>#REF!</v>
      </c>
      <c r="D200" s="22" t="e">
        <f t="shared" ref="D200:D228" si="40">IF(LEN(C200)&gt;0," vs ","")</f>
        <v>#REF!</v>
      </c>
      <c r="E200" s="19" t="e">
        <f>MatchUps!#REF!</f>
        <v>#REF!</v>
      </c>
      <c r="F200" s="18" t="e">
        <f t="shared" si="34"/>
        <v>#REF!</v>
      </c>
      <c r="G200" s="18"/>
      <c r="H200" s="18"/>
      <c r="I200" s="16" t="e">
        <f>MatchUps!#REF!</f>
        <v>#REF!</v>
      </c>
      <c r="J200" s="16" t="e">
        <f>MatchUps!#REF!</f>
        <v>#REF!</v>
      </c>
      <c r="K200" s="18" t="e">
        <f>MatchUps!#REF!</f>
        <v>#REF!</v>
      </c>
      <c r="L200" s="16"/>
      <c r="M200" s="16" t="e">
        <f t="shared" ca="1" si="35"/>
        <v>#REF!</v>
      </c>
      <c r="N200" s="16" t="e">
        <f t="shared" ca="1" si="36"/>
        <v>#REF!</v>
      </c>
      <c r="O200" s="16" t="e">
        <f t="shared" ca="1" si="37"/>
        <v>#REF!</v>
      </c>
      <c r="P200" s="16" t="e">
        <f t="shared" ca="1" si="38"/>
        <v>#REF!</v>
      </c>
    </row>
    <row r="201" spans="1:16" x14ac:dyDescent="0.25">
      <c r="A201" s="16" t="e">
        <f t="shared" si="32"/>
        <v>#REF!</v>
      </c>
      <c r="C201" s="20" t="e">
        <f>MatchUps!#REF!</f>
        <v>#REF!</v>
      </c>
      <c r="D201" s="22" t="e">
        <f t="shared" si="40"/>
        <v>#REF!</v>
      </c>
      <c r="E201" s="19" t="e">
        <f>MatchUps!#REF!</f>
        <v>#REF!</v>
      </c>
      <c r="F201" s="18" t="e">
        <f t="shared" si="34"/>
        <v>#REF!</v>
      </c>
      <c r="G201" s="18"/>
      <c r="H201" s="18"/>
      <c r="I201" s="16" t="e">
        <f>MatchUps!#REF!</f>
        <v>#REF!</v>
      </c>
      <c r="J201" s="16" t="e">
        <f>MatchUps!#REF!</f>
        <v>#REF!</v>
      </c>
      <c r="K201" s="18" t="e">
        <f>MatchUps!#REF!</f>
        <v>#REF!</v>
      </c>
      <c r="L201" s="16"/>
      <c r="M201" s="16" t="e">
        <f t="shared" ca="1" si="35"/>
        <v>#REF!</v>
      </c>
      <c r="N201" s="16" t="e">
        <f t="shared" ca="1" si="36"/>
        <v>#REF!</v>
      </c>
      <c r="O201" s="16" t="e">
        <f t="shared" ca="1" si="37"/>
        <v>#REF!</v>
      </c>
      <c r="P201" s="16" t="e">
        <f t="shared" ca="1" si="38"/>
        <v>#REF!</v>
      </c>
    </row>
    <row r="202" spans="1:16" x14ac:dyDescent="0.25">
      <c r="A202" s="16" t="e">
        <f t="shared" si="32"/>
        <v>#REF!</v>
      </c>
      <c r="C202" s="20" t="e">
        <f>MatchUps!#REF!</f>
        <v>#REF!</v>
      </c>
      <c r="D202" s="22" t="e">
        <f t="shared" si="40"/>
        <v>#REF!</v>
      </c>
      <c r="E202" s="19" t="e">
        <f>MatchUps!#REF!</f>
        <v>#REF!</v>
      </c>
      <c r="F202" s="18" t="e">
        <f t="shared" si="34"/>
        <v>#REF!</v>
      </c>
      <c r="G202" s="18"/>
      <c r="H202" s="18"/>
      <c r="I202" s="16" t="e">
        <f>MatchUps!#REF!</f>
        <v>#REF!</v>
      </c>
      <c r="J202" s="16" t="e">
        <f>MatchUps!#REF!</f>
        <v>#REF!</v>
      </c>
      <c r="K202" s="18" t="e">
        <f>MatchUps!#REF!</f>
        <v>#REF!</v>
      </c>
      <c r="L202" s="16"/>
      <c r="M202" s="16" t="e">
        <f t="shared" ca="1" si="35"/>
        <v>#REF!</v>
      </c>
      <c r="N202" s="16" t="e">
        <f t="shared" ca="1" si="36"/>
        <v>#REF!</v>
      </c>
      <c r="O202" s="16" t="e">
        <f t="shared" ca="1" si="37"/>
        <v>#REF!</v>
      </c>
      <c r="P202" s="16" t="e">
        <f t="shared" ca="1" si="38"/>
        <v>#REF!</v>
      </c>
    </row>
    <row r="203" spans="1:16" x14ac:dyDescent="0.25">
      <c r="A203" s="16" t="e">
        <f t="shared" si="32"/>
        <v>#REF!</v>
      </c>
      <c r="C203" s="20" t="e">
        <f>MatchUps!#REF!</f>
        <v>#REF!</v>
      </c>
      <c r="D203" s="22" t="e">
        <f t="shared" si="40"/>
        <v>#REF!</v>
      </c>
      <c r="E203" s="19" t="e">
        <f>MatchUps!#REF!</f>
        <v>#REF!</v>
      </c>
      <c r="F203" s="18" t="e">
        <f t="shared" si="34"/>
        <v>#REF!</v>
      </c>
      <c r="G203" s="18"/>
      <c r="H203" s="18"/>
      <c r="I203" s="16" t="e">
        <f>MatchUps!#REF!</f>
        <v>#REF!</v>
      </c>
      <c r="J203" s="16" t="e">
        <f>MatchUps!#REF!</f>
        <v>#REF!</v>
      </c>
      <c r="K203" s="18" t="e">
        <f>MatchUps!#REF!</f>
        <v>#REF!</v>
      </c>
      <c r="L203" s="16"/>
      <c r="M203" s="16" t="e">
        <f t="shared" ca="1" si="35"/>
        <v>#REF!</v>
      </c>
      <c r="N203" s="16" t="e">
        <f t="shared" ca="1" si="36"/>
        <v>#REF!</v>
      </c>
      <c r="O203" s="16" t="e">
        <f t="shared" ca="1" si="37"/>
        <v>#REF!</v>
      </c>
      <c r="P203" s="16" t="e">
        <f t="shared" ca="1" si="38"/>
        <v>#REF!</v>
      </c>
    </row>
    <row r="204" spans="1:16" x14ac:dyDescent="0.25">
      <c r="A204" s="16" t="e">
        <f t="shared" si="32"/>
        <v>#REF!</v>
      </c>
      <c r="C204" s="20" t="e">
        <f>MatchUps!#REF!</f>
        <v>#REF!</v>
      </c>
      <c r="D204" s="22" t="e">
        <f t="shared" si="40"/>
        <v>#REF!</v>
      </c>
      <c r="E204" s="19" t="e">
        <f>MatchUps!#REF!</f>
        <v>#REF!</v>
      </c>
      <c r="F204" s="18" t="e">
        <f t="shared" si="34"/>
        <v>#REF!</v>
      </c>
      <c r="G204" s="18"/>
      <c r="H204" s="18"/>
      <c r="I204" s="16" t="e">
        <f>MatchUps!#REF!</f>
        <v>#REF!</v>
      </c>
      <c r="J204" s="16" t="e">
        <f>MatchUps!#REF!</f>
        <v>#REF!</v>
      </c>
      <c r="K204" s="18" t="e">
        <f>MatchUps!#REF!</f>
        <v>#REF!</v>
      </c>
      <c r="L204" s="16"/>
      <c r="M204" s="16" t="e">
        <f t="shared" ca="1" si="35"/>
        <v>#REF!</v>
      </c>
      <c r="N204" s="16" t="e">
        <f t="shared" ca="1" si="36"/>
        <v>#REF!</v>
      </c>
      <c r="O204" s="16" t="e">
        <f t="shared" ca="1" si="37"/>
        <v>#REF!</v>
      </c>
      <c r="P204" s="16" t="e">
        <f t="shared" ca="1" si="38"/>
        <v>#REF!</v>
      </c>
    </row>
    <row r="205" spans="1:16" x14ac:dyDescent="0.25">
      <c r="A205" s="16" t="e">
        <f t="shared" si="32"/>
        <v>#REF!</v>
      </c>
      <c r="C205" s="20" t="e">
        <f>MatchUps!#REF!</f>
        <v>#REF!</v>
      </c>
      <c r="D205" s="22" t="e">
        <f t="shared" si="40"/>
        <v>#REF!</v>
      </c>
      <c r="E205" s="19" t="e">
        <f>MatchUps!#REF!</f>
        <v>#REF!</v>
      </c>
      <c r="F205" s="18" t="e">
        <f t="shared" si="34"/>
        <v>#REF!</v>
      </c>
      <c r="G205" s="18"/>
      <c r="H205" s="18"/>
      <c r="I205" s="16" t="e">
        <f>MatchUps!#REF!</f>
        <v>#REF!</v>
      </c>
      <c r="J205" s="16" t="e">
        <f>MatchUps!#REF!</f>
        <v>#REF!</v>
      </c>
      <c r="K205" s="18" t="e">
        <f>MatchUps!#REF!</f>
        <v>#REF!</v>
      </c>
      <c r="L205" s="16"/>
      <c r="M205" s="16" t="e">
        <f t="shared" ca="1" si="35"/>
        <v>#REF!</v>
      </c>
      <c r="N205" s="16" t="e">
        <f t="shared" ca="1" si="36"/>
        <v>#REF!</v>
      </c>
      <c r="O205" s="16" t="e">
        <f t="shared" ca="1" si="37"/>
        <v>#REF!</v>
      </c>
      <c r="P205" s="16" t="e">
        <f t="shared" ca="1" si="38"/>
        <v>#REF!</v>
      </c>
    </row>
    <row r="206" spans="1:16" x14ac:dyDescent="0.25">
      <c r="A206" s="16" t="e">
        <f t="shared" si="32"/>
        <v>#REF!</v>
      </c>
      <c r="C206" s="20" t="e">
        <f>MatchUps!#REF!</f>
        <v>#REF!</v>
      </c>
      <c r="D206" s="22" t="e">
        <f t="shared" si="40"/>
        <v>#REF!</v>
      </c>
      <c r="E206" s="19" t="e">
        <f>MatchUps!#REF!</f>
        <v>#REF!</v>
      </c>
      <c r="F206" s="18" t="e">
        <f t="shared" si="34"/>
        <v>#REF!</v>
      </c>
      <c r="G206" s="18"/>
      <c r="H206" s="18"/>
      <c r="I206" s="16" t="e">
        <f>MatchUps!#REF!</f>
        <v>#REF!</v>
      </c>
      <c r="J206" s="16" t="e">
        <f>MatchUps!#REF!</f>
        <v>#REF!</v>
      </c>
      <c r="K206" s="18" t="e">
        <f>MatchUps!#REF!</f>
        <v>#REF!</v>
      </c>
      <c r="L206" s="16"/>
      <c r="M206" s="16" t="e">
        <f t="shared" ca="1" si="35"/>
        <v>#REF!</v>
      </c>
      <c r="N206" s="16" t="e">
        <f t="shared" ca="1" si="36"/>
        <v>#REF!</v>
      </c>
      <c r="O206" s="16" t="e">
        <f t="shared" ca="1" si="37"/>
        <v>#REF!</v>
      </c>
      <c r="P206" s="16" t="e">
        <f t="shared" ca="1" si="38"/>
        <v>#REF!</v>
      </c>
    </row>
    <row r="207" spans="1:16" x14ac:dyDescent="0.25">
      <c r="A207" s="16" t="e">
        <f t="shared" si="32"/>
        <v>#REF!</v>
      </c>
      <c r="C207" s="20" t="e">
        <f>MatchUps!#REF!</f>
        <v>#REF!</v>
      </c>
      <c r="D207" s="22" t="e">
        <f t="shared" si="40"/>
        <v>#REF!</v>
      </c>
      <c r="E207" s="19" t="e">
        <f>MatchUps!#REF!</f>
        <v>#REF!</v>
      </c>
      <c r="F207" s="18" t="e">
        <f t="shared" si="34"/>
        <v>#REF!</v>
      </c>
      <c r="G207" s="18"/>
      <c r="H207" s="18"/>
      <c r="I207" s="16" t="e">
        <f>MatchUps!#REF!</f>
        <v>#REF!</v>
      </c>
      <c r="J207" s="16" t="e">
        <f>MatchUps!#REF!</f>
        <v>#REF!</v>
      </c>
      <c r="K207" s="18" t="e">
        <f>MatchUps!#REF!</f>
        <v>#REF!</v>
      </c>
      <c r="L207" s="16"/>
      <c r="M207" s="16" t="e">
        <f t="shared" ca="1" si="35"/>
        <v>#REF!</v>
      </c>
      <c r="N207" s="16" t="e">
        <f t="shared" ca="1" si="36"/>
        <v>#REF!</v>
      </c>
      <c r="O207" s="16" t="e">
        <f t="shared" ca="1" si="37"/>
        <v>#REF!</v>
      </c>
      <c r="P207" s="16" t="e">
        <f t="shared" ca="1" si="38"/>
        <v>#REF!</v>
      </c>
    </row>
    <row r="208" spans="1:16" x14ac:dyDescent="0.25">
      <c r="A208" s="16" t="e">
        <f t="shared" si="32"/>
        <v>#REF!</v>
      </c>
      <c r="B208" s="25" t="s">
        <v>261</v>
      </c>
      <c r="C208" s="26" t="e">
        <f>MatchUps!#REF!</f>
        <v>#REF!</v>
      </c>
      <c r="D208" s="27" t="e">
        <f t="shared" si="40"/>
        <v>#REF!</v>
      </c>
      <c r="E208" s="28" t="e">
        <f>MatchUps!#REF!</f>
        <v>#REF!</v>
      </c>
      <c r="F208" s="30" t="e">
        <f t="shared" si="34"/>
        <v>#REF!</v>
      </c>
      <c r="G208" s="30"/>
      <c r="H208" s="30"/>
      <c r="I208" s="29" t="e">
        <f>MatchUps!#REF!</f>
        <v>#REF!</v>
      </c>
      <c r="J208" s="29" t="e">
        <f>MatchUps!#REF!</f>
        <v>#REF!</v>
      </c>
      <c r="K208" s="18" t="e">
        <f>MatchUps!#REF!</f>
        <v>#REF!</v>
      </c>
      <c r="L208" s="16"/>
      <c r="M208" s="16" t="e">
        <f t="shared" ca="1" si="35"/>
        <v>#REF!</v>
      </c>
      <c r="N208" s="16" t="e">
        <f t="shared" ca="1" si="36"/>
        <v>#REF!</v>
      </c>
      <c r="O208" s="16" t="e">
        <f t="shared" ca="1" si="37"/>
        <v>#REF!</v>
      </c>
      <c r="P208" s="16" t="e">
        <f t="shared" ca="1" si="38"/>
        <v>#REF!</v>
      </c>
    </row>
    <row r="209" spans="1:16" x14ac:dyDescent="0.25">
      <c r="A209" s="16" t="e">
        <f t="shared" si="32"/>
        <v>#REF!</v>
      </c>
      <c r="C209" s="20" t="e">
        <f>MatchUps!#REF!</f>
        <v>#REF!</v>
      </c>
      <c r="D209" s="22" t="e">
        <f t="shared" si="40"/>
        <v>#REF!</v>
      </c>
      <c r="E209" s="19" t="e">
        <f>MatchUps!#REF!</f>
        <v>#REF!</v>
      </c>
      <c r="F209" s="18" t="e">
        <f t="shared" si="34"/>
        <v>#REF!</v>
      </c>
      <c r="G209" s="18"/>
      <c r="H209" s="18"/>
      <c r="I209" s="16" t="e">
        <f>MatchUps!#REF!</f>
        <v>#REF!</v>
      </c>
      <c r="J209" s="16" t="e">
        <f>MatchUps!#REF!</f>
        <v>#REF!</v>
      </c>
      <c r="K209" s="18" t="e">
        <f>MatchUps!#REF!</f>
        <v>#REF!</v>
      </c>
      <c r="L209" s="16"/>
      <c r="M209" s="16" t="e">
        <f t="shared" ca="1" si="35"/>
        <v>#REF!</v>
      </c>
      <c r="N209" s="16" t="e">
        <f t="shared" ca="1" si="36"/>
        <v>#REF!</v>
      </c>
      <c r="O209" s="16" t="e">
        <f t="shared" ca="1" si="37"/>
        <v>#REF!</v>
      </c>
      <c r="P209" s="16" t="e">
        <f t="shared" ca="1" si="38"/>
        <v>#REF!</v>
      </c>
    </row>
    <row r="210" spans="1:16" x14ac:dyDescent="0.25">
      <c r="A210" s="16" t="e">
        <f t="shared" si="32"/>
        <v>#REF!</v>
      </c>
      <c r="C210" s="20" t="e">
        <f>MatchUps!#REF!</f>
        <v>#REF!</v>
      </c>
      <c r="D210" s="22" t="e">
        <f t="shared" si="40"/>
        <v>#REF!</v>
      </c>
      <c r="E210" s="19" t="e">
        <f>MatchUps!#REF!</f>
        <v>#REF!</v>
      </c>
      <c r="F210" s="18" t="e">
        <f t="shared" si="34"/>
        <v>#REF!</v>
      </c>
      <c r="G210" s="18"/>
      <c r="H210" s="18"/>
      <c r="I210" s="16" t="e">
        <f>MatchUps!#REF!</f>
        <v>#REF!</v>
      </c>
      <c r="J210" s="16" t="e">
        <f>MatchUps!#REF!</f>
        <v>#REF!</v>
      </c>
      <c r="K210" s="18" t="e">
        <f>MatchUps!#REF!</f>
        <v>#REF!</v>
      </c>
      <c r="L210" s="16"/>
      <c r="M210" s="16" t="e">
        <f t="shared" ca="1" si="35"/>
        <v>#REF!</v>
      </c>
      <c r="N210" s="16" t="e">
        <f t="shared" ca="1" si="36"/>
        <v>#REF!</v>
      </c>
      <c r="O210" s="16" t="e">
        <f t="shared" ca="1" si="37"/>
        <v>#REF!</v>
      </c>
      <c r="P210" s="16" t="e">
        <f t="shared" ca="1" si="38"/>
        <v>#REF!</v>
      </c>
    </row>
    <row r="211" spans="1:16" x14ac:dyDescent="0.25">
      <c r="A211" s="16" t="e">
        <f t="shared" si="32"/>
        <v>#REF!</v>
      </c>
      <c r="C211" s="20" t="e">
        <f>MatchUps!#REF!</f>
        <v>#REF!</v>
      </c>
      <c r="D211" s="22" t="e">
        <f t="shared" si="40"/>
        <v>#REF!</v>
      </c>
      <c r="E211" s="19" t="e">
        <f>MatchUps!#REF!</f>
        <v>#REF!</v>
      </c>
      <c r="F211" s="18" t="e">
        <f t="shared" si="34"/>
        <v>#REF!</v>
      </c>
      <c r="G211" s="18"/>
      <c r="H211" s="18"/>
      <c r="I211" s="16" t="e">
        <f>MatchUps!#REF!</f>
        <v>#REF!</v>
      </c>
      <c r="J211" s="16" t="e">
        <f>MatchUps!#REF!</f>
        <v>#REF!</v>
      </c>
      <c r="K211" s="18" t="e">
        <f>MatchUps!#REF!</f>
        <v>#REF!</v>
      </c>
      <c r="L211" s="16"/>
      <c r="M211" s="16" t="e">
        <f t="shared" ca="1" si="35"/>
        <v>#REF!</v>
      </c>
      <c r="N211" s="16" t="e">
        <f t="shared" ca="1" si="36"/>
        <v>#REF!</v>
      </c>
      <c r="O211" s="16" t="e">
        <f t="shared" ca="1" si="37"/>
        <v>#REF!</v>
      </c>
      <c r="P211" s="16" t="e">
        <f t="shared" ca="1" si="38"/>
        <v>#REF!</v>
      </c>
    </row>
    <row r="212" spans="1:16" x14ac:dyDescent="0.25">
      <c r="A212" s="16" t="e">
        <f t="shared" si="32"/>
        <v>#REF!</v>
      </c>
      <c r="C212" s="20" t="e">
        <f>MatchUps!#REF!</f>
        <v>#REF!</v>
      </c>
      <c r="D212" s="22" t="e">
        <f t="shared" si="40"/>
        <v>#REF!</v>
      </c>
      <c r="E212" s="19" t="e">
        <f>MatchUps!#REF!</f>
        <v>#REF!</v>
      </c>
      <c r="F212" s="18" t="e">
        <f t="shared" si="34"/>
        <v>#REF!</v>
      </c>
      <c r="G212" s="18"/>
      <c r="H212" s="18"/>
      <c r="I212" s="16" t="e">
        <f>MatchUps!#REF!</f>
        <v>#REF!</v>
      </c>
      <c r="J212" s="16" t="e">
        <f>MatchUps!#REF!</f>
        <v>#REF!</v>
      </c>
      <c r="K212" s="18" t="e">
        <f>MatchUps!#REF!</f>
        <v>#REF!</v>
      </c>
      <c r="L212" s="16"/>
      <c r="M212" s="16" t="e">
        <f t="shared" ca="1" si="35"/>
        <v>#REF!</v>
      </c>
      <c r="N212" s="16" t="e">
        <f t="shared" ca="1" si="36"/>
        <v>#REF!</v>
      </c>
      <c r="O212" s="16" t="e">
        <f t="shared" ca="1" si="37"/>
        <v>#REF!</v>
      </c>
      <c r="P212" s="16" t="e">
        <f t="shared" ca="1" si="38"/>
        <v>#REF!</v>
      </c>
    </row>
    <row r="213" spans="1:16" x14ac:dyDescent="0.25">
      <c r="A213" s="16" t="e">
        <f t="shared" si="32"/>
        <v>#REF!</v>
      </c>
      <c r="C213" s="20" t="e">
        <f>MatchUps!#REF!</f>
        <v>#REF!</v>
      </c>
      <c r="D213" s="22" t="e">
        <f t="shared" si="40"/>
        <v>#REF!</v>
      </c>
      <c r="E213" s="19" t="e">
        <f>MatchUps!#REF!</f>
        <v>#REF!</v>
      </c>
      <c r="F213" s="18" t="e">
        <f t="shared" si="34"/>
        <v>#REF!</v>
      </c>
      <c r="G213" s="18"/>
      <c r="H213" s="18"/>
      <c r="I213" s="16" t="e">
        <f>MatchUps!#REF!</f>
        <v>#REF!</v>
      </c>
      <c r="J213" s="16" t="e">
        <f>MatchUps!#REF!</f>
        <v>#REF!</v>
      </c>
      <c r="K213" s="18" t="e">
        <f>MatchUps!#REF!</f>
        <v>#REF!</v>
      </c>
      <c r="L213" s="16"/>
      <c r="M213" s="16" t="e">
        <f t="shared" ca="1" si="35"/>
        <v>#REF!</v>
      </c>
      <c r="N213" s="16" t="e">
        <f t="shared" ca="1" si="36"/>
        <v>#REF!</v>
      </c>
      <c r="O213" s="16" t="e">
        <f t="shared" ca="1" si="37"/>
        <v>#REF!</v>
      </c>
      <c r="P213" s="16" t="e">
        <f t="shared" ca="1" si="38"/>
        <v>#REF!</v>
      </c>
    </row>
    <row r="214" spans="1:16" x14ac:dyDescent="0.25">
      <c r="A214" s="16" t="e">
        <f t="shared" si="32"/>
        <v>#REF!</v>
      </c>
      <c r="C214" s="20" t="e">
        <f>MatchUps!#REF!</f>
        <v>#REF!</v>
      </c>
      <c r="D214" s="22" t="e">
        <f t="shared" si="40"/>
        <v>#REF!</v>
      </c>
      <c r="E214" s="19" t="e">
        <f>MatchUps!#REF!</f>
        <v>#REF!</v>
      </c>
      <c r="F214" s="18" t="e">
        <f t="shared" si="34"/>
        <v>#REF!</v>
      </c>
      <c r="G214" s="18"/>
      <c r="H214" s="18"/>
      <c r="I214" s="16" t="e">
        <f>MatchUps!#REF!</f>
        <v>#REF!</v>
      </c>
      <c r="J214" s="16" t="e">
        <f>MatchUps!#REF!</f>
        <v>#REF!</v>
      </c>
      <c r="K214" s="18" t="e">
        <f>MatchUps!#REF!</f>
        <v>#REF!</v>
      </c>
      <c r="L214" s="16"/>
      <c r="M214" s="16" t="e">
        <f t="shared" ca="1" si="35"/>
        <v>#REF!</v>
      </c>
      <c r="N214" s="16" t="e">
        <f t="shared" ca="1" si="36"/>
        <v>#REF!</v>
      </c>
      <c r="O214" s="16" t="e">
        <f t="shared" ca="1" si="37"/>
        <v>#REF!</v>
      </c>
      <c r="P214" s="16" t="e">
        <f t="shared" ca="1" si="38"/>
        <v>#REF!</v>
      </c>
    </row>
    <row r="215" spans="1:16" x14ac:dyDescent="0.25">
      <c r="A215" s="16" t="e">
        <f t="shared" si="32"/>
        <v>#REF!</v>
      </c>
      <c r="C215" s="20" t="e">
        <f>MatchUps!#REF!</f>
        <v>#REF!</v>
      </c>
      <c r="D215" s="22" t="e">
        <f t="shared" si="40"/>
        <v>#REF!</v>
      </c>
      <c r="E215" s="19" t="e">
        <f>MatchUps!#REF!</f>
        <v>#REF!</v>
      </c>
      <c r="F215" s="18" t="e">
        <f t="shared" si="34"/>
        <v>#REF!</v>
      </c>
      <c r="G215" s="18"/>
      <c r="H215" s="18"/>
      <c r="I215" s="16" t="e">
        <f>MatchUps!#REF!</f>
        <v>#REF!</v>
      </c>
      <c r="J215" s="16" t="e">
        <f>MatchUps!#REF!</f>
        <v>#REF!</v>
      </c>
      <c r="K215" s="18" t="e">
        <f>MatchUps!#REF!</f>
        <v>#REF!</v>
      </c>
      <c r="L215" s="16"/>
      <c r="M215" s="16" t="e">
        <f t="shared" ca="1" si="35"/>
        <v>#REF!</v>
      </c>
      <c r="N215" s="16" t="e">
        <f t="shared" ca="1" si="36"/>
        <v>#REF!</v>
      </c>
      <c r="O215" s="16" t="e">
        <f t="shared" ca="1" si="37"/>
        <v>#REF!</v>
      </c>
      <c r="P215" s="16" t="e">
        <f t="shared" ca="1" si="38"/>
        <v>#REF!</v>
      </c>
    </row>
    <row r="216" spans="1:16" x14ac:dyDescent="0.25">
      <c r="A216" s="16" t="e">
        <f t="shared" si="32"/>
        <v>#REF!</v>
      </c>
      <c r="C216" s="20" t="e">
        <f>MatchUps!#REF!</f>
        <v>#REF!</v>
      </c>
      <c r="D216" s="22" t="e">
        <f t="shared" si="40"/>
        <v>#REF!</v>
      </c>
      <c r="E216" s="19" t="e">
        <f>MatchUps!#REF!</f>
        <v>#REF!</v>
      </c>
      <c r="F216" s="18" t="e">
        <f t="shared" si="34"/>
        <v>#REF!</v>
      </c>
      <c r="G216" s="18"/>
      <c r="H216" s="18"/>
      <c r="I216" s="16" t="e">
        <f>MatchUps!#REF!</f>
        <v>#REF!</v>
      </c>
      <c r="J216" s="16" t="e">
        <f>MatchUps!#REF!</f>
        <v>#REF!</v>
      </c>
      <c r="K216" s="18" t="e">
        <f>MatchUps!#REF!</f>
        <v>#REF!</v>
      </c>
      <c r="L216" s="16"/>
      <c r="M216" s="16" t="e">
        <f t="shared" ca="1" si="35"/>
        <v>#REF!</v>
      </c>
      <c r="N216" s="16" t="e">
        <f t="shared" ca="1" si="36"/>
        <v>#REF!</v>
      </c>
      <c r="O216" s="16" t="e">
        <f t="shared" ca="1" si="37"/>
        <v>#REF!</v>
      </c>
      <c r="P216" s="16" t="e">
        <f t="shared" ca="1" si="38"/>
        <v>#REF!</v>
      </c>
    </row>
    <row r="217" spans="1:16" x14ac:dyDescent="0.25">
      <c r="A217" s="16" t="e">
        <f t="shared" si="32"/>
        <v>#REF!</v>
      </c>
      <c r="C217" s="20" t="e">
        <f>MatchUps!#REF!</f>
        <v>#REF!</v>
      </c>
      <c r="D217" s="22" t="e">
        <f t="shared" si="40"/>
        <v>#REF!</v>
      </c>
      <c r="E217" s="19" t="e">
        <f>MatchUps!#REF!</f>
        <v>#REF!</v>
      </c>
      <c r="F217" s="18" t="e">
        <f t="shared" si="34"/>
        <v>#REF!</v>
      </c>
      <c r="G217" s="18"/>
      <c r="H217" s="18"/>
      <c r="I217" s="16" t="e">
        <f>MatchUps!#REF!</f>
        <v>#REF!</v>
      </c>
      <c r="J217" s="16" t="e">
        <f>MatchUps!#REF!</f>
        <v>#REF!</v>
      </c>
      <c r="K217" s="18" t="e">
        <f>MatchUps!#REF!</f>
        <v>#REF!</v>
      </c>
      <c r="L217" s="16"/>
      <c r="M217" s="16" t="e">
        <f t="shared" ca="1" si="35"/>
        <v>#REF!</v>
      </c>
      <c r="N217" s="16" t="e">
        <f t="shared" ca="1" si="36"/>
        <v>#REF!</v>
      </c>
      <c r="O217" s="16" t="e">
        <f t="shared" ca="1" si="37"/>
        <v>#REF!</v>
      </c>
      <c r="P217" s="16" t="e">
        <f t="shared" ca="1" si="38"/>
        <v>#REF!</v>
      </c>
    </row>
    <row r="218" spans="1:16" x14ac:dyDescent="0.25">
      <c r="A218" s="16" t="e">
        <f t="shared" si="32"/>
        <v>#REF!</v>
      </c>
      <c r="B218" s="25" t="s">
        <v>262</v>
      </c>
      <c r="C218" s="26" t="e">
        <f>MatchUps!#REF!</f>
        <v>#REF!</v>
      </c>
      <c r="D218" s="27" t="e">
        <f t="shared" si="40"/>
        <v>#REF!</v>
      </c>
      <c r="E218" s="28" t="e">
        <f>MatchUps!#REF!</f>
        <v>#REF!</v>
      </c>
      <c r="F218" s="30" t="e">
        <f t="shared" si="34"/>
        <v>#REF!</v>
      </c>
      <c r="G218" s="30"/>
      <c r="H218" s="30"/>
      <c r="I218" s="29" t="e">
        <f>MatchUps!#REF!</f>
        <v>#REF!</v>
      </c>
      <c r="J218" s="29" t="e">
        <f>MatchUps!#REF!</f>
        <v>#REF!</v>
      </c>
      <c r="K218" s="18" t="e">
        <f>MatchUps!#REF!</f>
        <v>#REF!</v>
      </c>
      <c r="L218" s="16"/>
      <c r="M218" s="16" t="e">
        <f t="shared" ca="1" si="35"/>
        <v>#REF!</v>
      </c>
      <c r="N218" s="16" t="e">
        <f t="shared" ca="1" si="36"/>
        <v>#REF!</v>
      </c>
      <c r="O218" s="16" t="e">
        <f t="shared" ca="1" si="37"/>
        <v>#REF!</v>
      </c>
      <c r="P218" s="16" t="e">
        <f t="shared" ca="1" si="38"/>
        <v>#REF!</v>
      </c>
    </row>
    <row r="219" spans="1:16" x14ac:dyDescent="0.25">
      <c r="A219" s="16" t="e">
        <f t="shared" si="32"/>
        <v>#REF!</v>
      </c>
      <c r="C219" s="20" t="e">
        <f>MatchUps!#REF!</f>
        <v>#REF!</v>
      </c>
      <c r="D219" s="22" t="e">
        <f t="shared" si="40"/>
        <v>#REF!</v>
      </c>
      <c r="E219" s="19" t="e">
        <f>MatchUps!#REF!</f>
        <v>#REF!</v>
      </c>
      <c r="F219" s="18" t="e">
        <f t="shared" si="34"/>
        <v>#REF!</v>
      </c>
      <c r="G219" s="18"/>
      <c r="H219" s="18"/>
      <c r="I219" s="16" t="e">
        <f>MatchUps!#REF!</f>
        <v>#REF!</v>
      </c>
      <c r="J219" s="16" t="e">
        <f>MatchUps!#REF!</f>
        <v>#REF!</v>
      </c>
      <c r="K219" s="18" t="e">
        <f>MatchUps!#REF!</f>
        <v>#REF!</v>
      </c>
      <c r="L219" s="16"/>
      <c r="M219" s="16" t="e">
        <f t="shared" ca="1" si="35"/>
        <v>#REF!</v>
      </c>
      <c r="N219" s="16" t="e">
        <f t="shared" ca="1" si="36"/>
        <v>#REF!</v>
      </c>
      <c r="O219" s="16" t="e">
        <f t="shared" ca="1" si="37"/>
        <v>#REF!</v>
      </c>
      <c r="P219" s="16" t="e">
        <f t="shared" ca="1" si="38"/>
        <v>#REF!</v>
      </c>
    </row>
    <row r="220" spans="1:16" x14ac:dyDescent="0.25">
      <c r="A220" s="16" t="e">
        <f t="shared" si="32"/>
        <v>#REF!</v>
      </c>
      <c r="C220" s="20" t="e">
        <f>MatchUps!#REF!</f>
        <v>#REF!</v>
      </c>
      <c r="D220" s="22" t="e">
        <f t="shared" si="40"/>
        <v>#REF!</v>
      </c>
      <c r="E220" s="19" t="e">
        <f>MatchUps!#REF!</f>
        <v>#REF!</v>
      </c>
      <c r="F220" s="18" t="e">
        <f t="shared" si="34"/>
        <v>#REF!</v>
      </c>
      <c r="G220" s="18"/>
      <c r="H220" s="18"/>
      <c r="I220" s="16" t="e">
        <f>MatchUps!#REF!</f>
        <v>#REF!</v>
      </c>
      <c r="J220" s="16" t="e">
        <f>MatchUps!#REF!</f>
        <v>#REF!</v>
      </c>
      <c r="K220" s="18" t="e">
        <f>MatchUps!#REF!</f>
        <v>#REF!</v>
      </c>
      <c r="L220" s="16"/>
      <c r="M220" s="16" t="e">
        <f t="shared" ca="1" si="35"/>
        <v>#REF!</v>
      </c>
      <c r="N220" s="16" t="e">
        <f t="shared" ca="1" si="36"/>
        <v>#REF!</v>
      </c>
      <c r="O220" s="16" t="e">
        <f t="shared" ca="1" si="37"/>
        <v>#REF!</v>
      </c>
      <c r="P220" s="16" t="e">
        <f t="shared" ca="1" si="38"/>
        <v>#REF!</v>
      </c>
    </row>
    <row r="221" spans="1:16" x14ac:dyDescent="0.25">
      <c r="A221" s="16" t="e">
        <f t="shared" si="32"/>
        <v>#REF!</v>
      </c>
      <c r="C221" s="20" t="e">
        <f>MatchUps!#REF!</f>
        <v>#REF!</v>
      </c>
      <c r="D221" s="22" t="e">
        <f t="shared" si="40"/>
        <v>#REF!</v>
      </c>
      <c r="E221" s="19" t="e">
        <f>MatchUps!#REF!</f>
        <v>#REF!</v>
      </c>
      <c r="F221" s="18" t="e">
        <f t="shared" si="34"/>
        <v>#REF!</v>
      </c>
      <c r="G221" s="18"/>
      <c r="H221" s="18"/>
      <c r="I221" s="16" t="e">
        <f>MatchUps!#REF!</f>
        <v>#REF!</v>
      </c>
      <c r="J221" s="16" t="e">
        <f>MatchUps!#REF!</f>
        <v>#REF!</v>
      </c>
      <c r="K221" s="18" t="e">
        <f>MatchUps!#REF!</f>
        <v>#REF!</v>
      </c>
      <c r="L221" s="16"/>
      <c r="M221" s="16" t="e">
        <f t="shared" ca="1" si="35"/>
        <v>#REF!</v>
      </c>
      <c r="N221" s="16" t="e">
        <f t="shared" ca="1" si="36"/>
        <v>#REF!</v>
      </c>
      <c r="O221" s="16" t="e">
        <f t="shared" ca="1" si="37"/>
        <v>#REF!</v>
      </c>
      <c r="P221" s="16" t="e">
        <f t="shared" ca="1" si="38"/>
        <v>#REF!</v>
      </c>
    </row>
    <row r="222" spans="1:16" x14ac:dyDescent="0.25">
      <c r="A222" s="16" t="e">
        <f t="shared" si="32"/>
        <v>#REF!</v>
      </c>
      <c r="C222" s="20" t="e">
        <f>MatchUps!#REF!</f>
        <v>#REF!</v>
      </c>
      <c r="D222" s="22" t="e">
        <f t="shared" si="40"/>
        <v>#REF!</v>
      </c>
      <c r="E222" s="19" t="e">
        <f>MatchUps!#REF!</f>
        <v>#REF!</v>
      </c>
      <c r="F222" s="18" t="e">
        <f t="shared" si="34"/>
        <v>#REF!</v>
      </c>
      <c r="G222" s="18"/>
      <c r="H222" s="18"/>
      <c r="I222" s="16" t="e">
        <f>MatchUps!#REF!</f>
        <v>#REF!</v>
      </c>
      <c r="J222" s="16" t="e">
        <f>MatchUps!#REF!</f>
        <v>#REF!</v>
      </c>
      <c r="K222" s="18" t="e">
        <f>MatchUps!#REF!</f>
        <v>#REF!</v>
      </c>
      <c r="L222" s="16"/>
      <c r="M222" s="16" t="e">
        <f t="shared" ca="1" si="35"/>
        <v>#REF!</v>
      </c>
      <c r="N222" s="16" t="e">
        <f t="shared" ca="1" si="36"/>
        <v>#REF!</v>
      </c>
      <c r="O222" s="16" t="e">
        <f t="shared" ca="1" si="37"/>
        <v>#REF!</v>
      </c>
      <c r="P222" s="16" t="e">
        <f t="shared" ca="1" si="38"/>
        <v>#REF!</v>
      </c>
    </row>
    <row r="223" spans="1:16" x14ac:dyDescent="0.25">
      <c r="A223" s="16" t="e">
        <f t="shared" si="32"/>
        <v>#REF!</v>
      </c>
      <c r="C223" s="20" t="e">
        <f>MatchUps!#REF!</f>
        <v>#REF!</v>
      </c>
      <c r="D223" s="22" t="e">
        <f t="shared" si="40"/>
        <v>#REF!</v>
      </c>
      <c r="E223" s="19" t="e">
        <f>MatchUps!#REF!</f>
        <v>#REF!</v>
      </c>
      <c r="F223" s="18" t="e">
        <f t="shared" si="34"/>
        <v>#REF!</v>
      </c>
      <c r="G223" s="18"/>
      <c r="H223" s="18"/>
      <c r="I223" s="16" t="e">
        <f>MatchUps!#REF!</f>
        <v>#REF!</v>
      </c>
      <c r="J223" s="16" t="e">
        <f>MatchUps!#REF!</f>
        <v>#REF!</v>
      </c>
      <c r="K223" s="18" t="e">
        <f>MatchUps!#REF!</f>
        <v>#REF!</v>
      </c>
      <c r="L223" s="16"/>
      <c r="M223" s="16" t="e">
        <f t="shared" ca="1" si="35"/>
        <v>#REF!</v>
      </c>
      <c r="N223" s="16" t="e">
        <f t="shared" ca="1" si="36"/>
        <v>#REF!</v>
      </c>
      <c r="O223" s="16" t="e">
        <f t="shared" ca="1" si="37"/>
        <v>#REF!</v>
      </c>
      <c r="P223" s="16" t="e">
        <f t="shared" ca="1" si="38"/>
        <v>#REF!</v>
      </c>
    </row>
    <row r="224" spans="1:16" x14ac:dyDescent="0.25">
      <c r="A224" s="16" t="e">
        <f t="shared" si="32"/>
        <v>#REF!</v>
      </c>
      <c r="C224" s="20" t="e">
        <f>MatchUps!#REF!</f>
        <v>#REF!</v>
      </c>
      <c r="D224" s="22" t="e">
        <f t="shared" si="40"/>
        <v>#REF!</v>
      </c>
      <c r="E224" s="19" t="e">
        <f>MatchUps!#REF!</f>
        <v>#REF!</v>
      </c>
      <c r="F224" s="18" t="e">
        <f t="shared" si="34"/>
        <v>#REF!</v>
      </c>
      <c r="G224" s="18"/>
      <c r="H224" s="18"/>
      <c r="I224" s="16" t="e">
        <f>MatchUps!#REF!</f>
        <v>#REF!</v>
      </c>
      <c r="J224" s="16" t="e">
        <f>MatchUps!#REF!</f>
        <v>#REF!</v>
      </c>
      <c r="K224" s="18" t="e">
        <f>MatchUps!#REF!</f>
        <v>#REF!</v>
      </c>
      <c r="L224" s="16"/>
      <c r="M224" s="16" t="e">
        <f t="shared" ca="1" si="35"/>
        <v>#REF!</v>
      </c>
      <c r="N224" s="16" t="e">
        <f t="shared" ca="1" si="36"/>
        <v>#REF!</v>
      </c>
      <c r="O224" s="16" t="e">
        <f t="shared" ca="1" si="37"/>
        <v>#REF!</v>
      </c>
      <c r="P224" s="16" t="e">
        <f t="shared" ca="1" si="38"/>
        <v>#REF!</v>
      </c>
    </row>
    <row r="225" spans="1:16" x14ac:dyDescent="0.25">
      <c r="A225" s="16" t="e">
        <f t="shared" si="32"/>
        <v>#REF!</v>
      </c>
      <c r="C225" s="20" t="e">
        <f>MatchUps!#REF!</f>
        <v>#REF!</v>
      </c>
      <c r="D225" s="22" t="e">
        <f t="shared" si="40"/>
        <v>#REF!</v>
      </c>
      <c r="E225" s="19" t="e">
        <f>MatchUps!#REF!</f>
        <v>#REF!</v>
      </c>
      <c r="F225" s="18" t="e">
        <f t="shared" si="34"/>
        <v>#REF!</v>
      </c>
      <c r="G225" s="18"/>
      <c r="H225" s="18"/>
      <c r="I225" s="16" t="e">
        <f>MatchUps!#REF!</f>
        <v>#REF!</v>
      </c>
      <c r="J225" s="16" t="e">
        <f>MatchUps!#REF!</f>
        <v>#REF!</v>
      </c>
      <c r="K225" s="18" t="e">
        <f>MatchUps!#REF!</f>
        <v>#REF!</v>
      </c>
      <c r="L225" s="16"/>
      <c r="M225" s="16" t="e">
        <f t="shared" ca="1" si="35"/>
        <v>#REF!</v>
      </c>
      <c r="N225" s="16" t="e">
        <f t="shared" ca="1" si="36"/>
        <v>#REF!</v>
      </c>
      <c r="O225" s="16" t="e">
        <f t="shared" ca="1" si="37"/>
        <v>#REF!</v>
      </c>
      <c r="P225" s="16" t="e">
        <f t="shared" ca="1" si="38"/>
        <v>#REF!</v>
      </c>
    </row>
    <row r="226" spans="1:16" x14ac:dyDescent="0.25">
      <c r="A226" s="16" t="e">
        <f t="shared" si="32"/>
        <v>#REF!</v>
      </c>
      <c r="C226" s="20" t="e">
        <f>MatchUps!#REF!</f>
        <v>#REF!</v>
      </c>
      <c r="D226" s="22" t="e">
        <f t="shared" si="40"/>
        <v>#REF!</v>
      </c>
      <c r="E226" s="19" t="e">
        <f>MatchUps!#REF!</f>
        <v>#REF!</v>
      </c>
      <c r="F226" s="18" t="e">
        <f t="shared" si="34"/>
        <v>#REF!</v>
      </c>
      <c r="G226" s="18"/>
      <c r="H226" s="18"/>
      <c r="I226" s="16" t="e">
        <f>MatchUps!#REF!</f>
        <v>#REF!</v>
      </c>
      <c r="J226" s="16" t="e">
        <f>MatchUps!#REF!</f>
        <v>#REF!</v>
      </c>
      <c r="K226" s="18" t="e">
        <f>MatchUps!#REF!</f>
        <v>#REF!</v>
      </c>
      <c r="L226" s="16"/>
      <c r="M226" s="16" t="e">
        <f t="shared" ca="1" si="35"/>
        <v>#REF!</v>
      </c>
      <c r="N226" s="16" t="e">
        <f t="shared" ca="1" si="36"/>
        <v>#REF!</v>
      </c>
      <c r="O226" s="16" t="e">
        <f t="shared" ca="1" si="37"/>
        <v>#REF!</v>
      </c>
      <c r="P226" s="16" t="e">
        <f t="shared" ca="1" si="38"/>
        <v>#REF!</v>
      </c>
    </row>
    <row r="227" spans="1:16" x14ac:dyDescent="0.25">
      <c r="A227" s="16" t="e">
        <f t="shared" si="32"/>
        <v>#REF!</v>
      </c>
      <c r="C227" s="20" t="e">
        <f>MatchUps!#REF!</f>
        <v>#REF!</v>
      </c>
      <c r="D227" s="22" t="e">
        <f t="shared" si="40"/>
        <v>#REF!</v>
      </c>
      <c r="E227" s="19" t="e">
        <f>MatchUps!#REF!</f>
        <v>#REF!</v>
      </c>
      <c r="F227" s="18" t="e">
        <f t="shared" si="34"/>
        <v>#REF!</v>
      </c>
      <c r="G227" s="18"/>
      <c r="H227" s="18"/>
      <c r="I227" s="16" t="e">
        <f>MatchUps!#REF!</f>
        <v>#REF!</v>
      </c>
      <c r="J227" s="16" t="e">
        <f>MatchUps!#REF!</f>
        <v>#REF!</v>
      </c>
      <c r="K227" s="18" t="e">
        <f>MatchUps!#REF!</f>
        <v>#REF!</v>
      </c>
      <c r="L227" s="16"/>
      <c r="M227" s="16" t="e">
        <f t="shared" ca="1" si="35"/>
        <v>#REF!</v>
      </c>
      <c r="N227" s="16" t="e">
        <f t="shared" ca="1" si="36"/>
        <v>#REF!</v>
      </c>
      <c r="O227" s="16" t="e">
        <f t="shared" ca="1" si="37"/>
        <v>#REF!</v>
      </c>
      <c r="P227" s="16" t="e">
        <f t="shared" ca="1" si="38"/>
        <v>#REF!</v>
      </c>
    </row>
    <row r="228" spans="1:16" x14ac:dyDescent="0.25">
      <c r="B228" s="25" t="s">
        <v>8</v>
      </c>
      <c r="C228" s="26"/>
      <c r="D228" s="27" t="str">
        <f t="shared" si="40"/>
        <v/>
      </c>
      <c r="E228" s="28"/>
      <c r="F228" s="29"/>
      <c r="G228" s="29"/>
      <c r="H228" s="29"/>
      <c r="I228" s="29"/>
      <c r="J228" s="29"/>
      <c r="K228" s="18"/>
      <c r="L228" s="16"/>
      <c r="M228" s="16"/>
      <c r="N228" s="16"/>
      <c r="O228" s="16"/>
      <c r="P228" s="16"/>
    </row>
    <row r="229" spans="1:16" x14ac:dyDescent="0.25">
      <c r="B229" s="9"/>
      <c r="C229" s="11" t="str">
        <f t="shared" ref="C229:C230" si="41">IF(LEN(B229)&gt;0," vs ","")</f>
        <v/>
      </c>
      <c r="D229" s="8"/>
    </row>
    <row r="230" spans="1:16" x14ac:dyDescent="0.25">
      <c r="B230" s="9"/>
      <c r="C230" s="11" t="str">
        <f t="shared" si="41"/>
        <v/>
      </c>
      <c r="D230" s="8"/>
    </row>
    <row r="231" spans="1:16" x14ac:dyDescent="0.25">
      <c r="B231" s="9"/>
      <c r="C231" s="11" t="str">
        <f t="shared" ref="C231:C247" si="42">IF(LEN(B231)&gt;0," vs ","")</f>
        <v/>
      </c>
      <c r="D231" s="8"/>
    </row>
    <row r="232" spans="1:16" x14ac:dyDescent="0.25">
      <c r="B232" s="9"/>
      <c r="C232" s="11" t="str">
        <f t="shared" si="42"/>
        <v/>
      </c>
      <c r="D232" s="8"/>
    </row>
    <row r="233" spans="1:16" x14ac:dyDescent="0.25">
      <c r="B233" s="9"/>
      <c r="C233" s="11" t="str">
        <f t="shared" si="42"/>
        <v/>
      </c>
      <c r="D233" s="8"/>
    </row>
    <row r="234" spans="1:16" x14ac:dyDescent="0.25">
      <c r="B234" s="9"/>
      <c r="C234" s="11" t="str">
        <f t="shared" si="42"/>
        <v/>
      </c>
      <c r="D234" s="8"/>
    </row>
    <row r="235" spans="1:16" x14ac:dyDescent="0.25">
      <c r="B235" s="9"/>
      <c r="C235" s="11" t="str">
        <f t="shared" si="42"/>
        <v/>
      </c>
      <c r="D235" s="8"/>
    </row>
    <row r="236" spans="1:16" x14ac:dyDescent="0.25">
      <c r="B236" s="9"/>
      <c r="C236" s="11" t="str">
        <f t="shared" si="42"/>
        <v/>
      </c>
      <c r="D236" s="8"/>
    </row>
    <row r="237" spans="1:16" x14ac:dyDescent="0.25">
      <c r="B237" s="9"/>
      <c r="C237" s="11" t="str">
        <f t="shared" si="42"/>
        <v/>
      </c>
      <c r="D237" s="8"/>
    </row>
    <row r="238" spans="1:16" x14ac:dyDescent="0.25">
      <c r="A238" s="10" t="s">
        <v>263</v>
      </c>
      <c r="B238" s="9"/>
      <c r="C238" s="11" t="str">
        <f t="shared" si="42"/>
        <v/>
      </c>
      <c r="D238" s="8"/>
    </row>
    <row r="239" spans="1:16" x14ac:dyDescent="0.25">
      <c r="B239" s="9"/>
      <c r="C239" s="11" t="str">
        <f t="shared" si="42"/>
        <v/>
      </c>
      <c r="D239" s="8"/>
    </row>
    <row r="240" spans="1:16" x14ac:dyDescent="0.25">
      <c r="B240" s="9"/>
      <c r="C240" s="11" t="str">
        <f t="shared" si="42"/>
        <v/>
      </c>
      <c r="D240" s="8"/>
    </row>
    <row r="241" spans="2:4" x14ac:dyDescent="0.25">
      <c r="B241" s="9"/>
      <c r="C241" s="11" t="str">
        <f t="shared" si="42"/>
        <v/>
      </c>
      <c r="D241" s="8"/>
    </row>
    <row r="242" spans="2:4" x14ac:dyDescent="0.25">
      <c r="B242" s="9"/>
      <c r="C242" s="11" t="str">
        <f t="shared" si="42"/>
        <v/>
      </c>
      <c r="D242" s="8"/>
    </row>
    <row r="243" spans="2:4" x14ac:dyDescent="0.25">
      <c r="B243" s="9"/>
      <c r="C243" s="11" t="str">
        <f t="shared" si="42"/>
        <v/>
      </c>
      <c r="D243" s="8"/>
    </row>
    <row r="244" spans="2:4" x14ac:dyDescent="0.25">
      <c r="B244" s="9"/>
      <c r="C244" s="11" t="str">
        <f t="shared" si="42"/>
        <v/>
      </c>
      <c r="D244" s="8"/>
    </row>
    <row r="245" spans="2:4" x14ac:dyDescent="0.25">
      <c r="B245" s="9"/>
      <c r="C245" s="11" t="str">
        <f t="shared" si="42"/>
        <v/>
      </c>
      <c r="D245" s="8"/>
    </row>
    <row r="246" spans="2:4" x14ac:dyDescent="0.25">
      <c r="B246" s="9"/>
      <c r="C246" s="11" t="str">
        <f t="shared" si="42"/>
        <v/>
      </c>
      <c r="D246" s="8"/>
    </row>
    <row r="247" spans="2:4" x14ac:dyDescent="0.25">
      <c r="B247" s="9"/>
      <c r="C247" s="11" t="str">
        <f t="shared" si="42"/>
        <v/>
      </c>
      <c r="D247" s="8"/>
    </row>
    <row r="248" spans="2:4" x14ac:dyDescent="0.25">
      <c r="B248" s="9"/>
      <c r="D248" s="8"/>
    </row>
    <row r="249" spans="2:4" x14ac:dyDescent="0.25">
      <c r="B249" s="9"/>
      <c r="D249" s="8"/>
    </row>
    <row r="250" spans="2:4" x14ac:dyDescent="0.25">
      <c r="B250" s="9"/>
      <c r="D250" s="8"/>
    </row>
    <row r="251" spans="2:4" x14ac:dyDescent="0.25">
      <c r="B251" s="9"/>
      <c r="D251" s="8"/>
    </row>
    <row r="252" spans="2:4" x14ac:dyDescent="0.25">
      <c r="B252" s="9"/>
      <c r="D252" s="8"/>
    </row>
    <row r="253" spans="2:4" x14ac:dyDescent="0.25">
      <c r="B253" s="9"/>
      <c r="D253" s="8"/>
    </row>
  </sheetData>
  <sheetProtection selectLockedCells="1"/>
  <mergeCells count="3">
    <mergeCell ref="E1:J1"/>
    <mergeCell ref="B1:D1"/>
    <mergeCell ref="A35:E3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Teams</vt:lpstr>
      <vt:lpstr>AllTeams</vt:lpstr>
      <vt:lpstr>MatchUps</vt:lpstr>
      <vt:lpstr>MatchOrdering</vt:lpstr>
      <vt:lpstr>AllTeams</vt:lpstr>
    </vt:vector>
  </TitlesOfParts>
  <Company>CH2M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DaSilva, Jason/TOR</dc:creator>
  <cp:lastModifiedBy>Sebastian Michal Mankowski</cp:lastModifiedBy>
  <cp:lastPrinted>2010-05-07T21:00:22Z</cp:lastPrinted>
  <dcterms:created xsi:type="dcterms:W3CDTF">2010-04-27T18:38:49Z</dcterms:created>
  <dcterms:modified xsi:type="dcterms:W3CDTF">2014-04-29T21:23:30Z</dcterms:modified>
</cp:coreProperties>
</file>