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8975" windowHeight="10935" activeTab="1"/>
  </bookViews>
  <sheets>
    <sheet name="Sheet2" sheetId="2" r:id="rId1"/>
    <sheet name="ikidegiskenli" sheetId="1" r:id="rId2"/>
  </sheets>
  <calcPr calcId="124519"/>
</workbook>
</file>

<file path=xl/calcChain.xml><?xml version="1.0" encoding="utf-8"?>
<calcChain xmlns="http://schemas.openxmlformats.org/spreadsheetml/2006/main">
  <c r="C9" i="1"/>
  <c r="C10" s="1"/>
  <c r="B9"/>
  <c r="F12" s="1"/>
  <c r="A9"/>
  <c r="A10" s="1"/>
  <c r="H8"/>
  <c r="G8"/>
  <c r="F8"/>
  <c r="E8"/>
  <c r="D8"/>
  <c r="H7"/>
  <c r="G7"/>
  <c r="F7"/>
  <c r="E7"/>
  <c r="D7"/>
  <c r="H6"/>
  <c r="G6"/>
  <c r="F6"/>
  <c r="E6"/>
  <c r="D6"/>
  <c r="H5"/>
  <c r="G5"/>
  <c r="F5"/>
  <c r="E5"/>
  <c r="D5"/>
  <c r="H4"/>
  <c r="G4"/>
  <c r="F4"/>
  <c r="E4"/>
  <c r="D4"/>
  <c r="H3"/>
  <c r="G3"/>
  <c r="F3"/>
  <c r="E3"/>
  <c r="D3"/>
  <c r="H2"/>
  <c r="G2"/>
  <c r="F2"/>
  <c r="E2"/>
  <c r="D2"/>
  <c r="G9" l="1"/>
  <c r="F13" s="1"/>
  <c r="B10"/>
  <c r="F9"/>
  <c r="G13" s="1"/>
  <c r="F14" s="1"/>
  <c r="H9"/>
  <c r="G14" s="1"/>
  <c r="E9"/>
  <c r="C14" s="1"/>
  <c r="D9"/>
  <c r="C13" s="1"/>
  <c r="O8"/>
  <c r="O7"/>
  <c r="O6"/>
  <c r="O5"/>
  <c r="O4"/>
  <c r="O3"/>
  <c r="O2"/>
  <c r="P8"/>
  <c r="L8"/>
  <c r="P7"/>
  <c r="L7"/>
  <c r="P6"/>
  <c r="L6"/>
  <c r="P5"/>
  <c r="L5"/>
  <c r="P4"/>
  <c r="L4"/>
  <c r="P3"/>
  <c r="L3"/>
  <c r="P2"/>
  <c r="P9" s="1"/>
  <c r="L2"/>
  <c r="L9" s="1"/>
  <c r="N8"/>
  <c r="N7"/>
  <c r="N6"/>
  <c r="N5"/>
  <c r="N4"/>
  <c r="N3"/>
  <c r="N2"/>
  <c r="E13"/>
  <c r="C12"/>
  <c r="G12"/>
  <c r="E14" s="1"/>
  <c r="M2"/>
  <c r="Q2"/>
  <c r="M3"/>
  <c r="Q3"/>
  <c r="M4"/>
  <c r="Q4"/>
  <c r="M5"/>
  <c r="Q5"/>
  <c r="M6"/>
  <c r="Q6"/>
  <c r="M7"/>
  <c r="Q7"/>
  <c r="M8"/>
  <c r="Q8"/>
  <c r="O9" l="1"/>
  <c r="K16" s="1"/>
  <c r="K17" s="1"/>
  <c r="M9"/>
  <c r="Q9"/>
  <c r="E16" a="1"/>
  <c r="N9"/>
  <c r="G18" l="1"/>
  <c r="E18"/>
  <c r="F17"/>
  <c r="G16"/>
  <c r="E16"/>
  <c r="F18"/>
  <c r="G17"/>
  <c r="E17"/>
  <c r="F16"/>
  <c r="I16" l="1" a="1"/>
  <c r="I18" s="1"/>
  <c r="I16" l="1"/>
  <c r="I7" s="1"/>
  <c r="J7" s="1"/>
  <c r="K7" s="1"/>
  <c r="I17"/>
  <c r="K14" s="1"/>
  <c r="I8"/>
  <c r="J8" s="1"/>
  <c r="K8" s="1"/>
  <c r="I6"/>
  <c r="J6" s="1"/>
  <c r="K6" s="1"/>
  <c r="I4"/>
  <c r="J4" s="1"/>
  <c r="K4" s="1"/>
  <c r="I2"/>
  <c r="I3" l="1"/>
  <c r="J3" s="1"/>
  <c r="K3" s="1"/>
  <c r="I5"/>
  <c r="J5" s="1"/>
  <c r="K5" s="1"/>
  <c r="J2"/>
  <c r="I9" l="1"/>
  <c r="J9"/>
  <c r="K2"/>
  <c r="K9" s="1"/>
</calcChain>
</file>

<file path=xl/sharedStrings.xml><?xml version="1.0" encoding="utf-8"?>
<sst xmlns="http://schemas.openxmlformats.org/spreadsheetml/2006/main" count="55" uniqueCount="51">
  <si>
    <t>Y</t>
  </si>
  <si>
    <t>X1</t>
  </si>
  <si>
    <t>X2</t>
  </si>
  <si>
    <t>YX1</t>
  </si>
  <si>
    <t>YX2</t>
  </si>
  <si>
    <t>X1X2</t>
  </si>
  <si>
    <t>X1kare</t>
  </si>
  <si>
    <t>X2kare</t>
  </si>
  <si>
    <t>Ytahmin</t>
  </si>
  <si>
    <t>Y-Ytahmin</t>
  </si>
  <si>
    <t>hata kare</t>
  </si>
  <si>
    <t>(Y-Yort)kare</t>
  </si>
  <si>
    <t>(X1-X1ort)kare</t>
  </si>
  <si>
    <t>(X2-X2ort)kare</t>
  </si>
  <si>
    <t>(Y-Yort)*(X1-X1ort)</t>
  </si>
  <si>
    <t>(Y-Yort)*(X2-X2ort)</t>
  </si>
  <si>
    <t>(X1-X1ort)*(X2-X2ort)</t>
  </si>
  <si>
    <t>standart hata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</si>
  <si>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</si>
  <si>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</si>
  <si>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</si>
  <si>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</si>
  <si>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</si>
  <si>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</si>
  <si>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</si>
  <si>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</si>
  <si>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</si>
  <si>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</si>
  <si>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</si>
  <si>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</si>
  <si>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</si>
  <si>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</si>
  <si>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</si>
  <si>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</si>
  <si>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</si>
  <si>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</si>
  <si>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</si>
  <si>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</si>
  <si>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</si>
  <si>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Intercept</t>
  </si>
  <si>
    <t>X Variable 1</t>
  </si>
  <si>
    <t>X Variable 2</t>
  </si>
  <si>
    <t>Lower 95.0%</t>
  </si>
  <si>
    <t>Upper 95.0%</t>
  </si>
  <si>
    <t>RESIDUAL OUTPUT</t>
  </si>
  <si>
    <t>Observation</t>
  </si>
  <si>
    <t>Predicted Y</t>
  </si>
  <si>
    <t>Residuals</t>
  </si>
  <si>
    <t>Column 1</t>
  </si>
  <si>
    <t>Column 2</t>
  </si>
  <si>
    <t>Column 3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</si>
</sst>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5">
    <font>
      <sz val="10"/>
      <name val="Arial"/>
      <family val="2"/>
      <charset val="162"/>
    </font>
    <font>
      <sz val="8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i/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64" fontId="1" fillId="0" borderId="1" xfId="0" applyNumberFormat="1" applyFont="1" applyBorder="1"/>
    <xf numFmtId="164" fontId="1" fillId="0" borderId="2" xfId="0" applyNumberFormat="1" applyFont="1" applyBorder="1"/>
    <xf numFmtId="164" fontId="1" fillId="0" borderId="3" xfId="0" applyNumberFormat="1" applyFont="1" applyBorder="1"/>
    <xf numFmtId="165" fontId="1" fillId="0" borderId="4" xfId="0" applyNumberFormat="1" applyFont="1" applyBorder="1"/>
    <xf numFmtId="2" fontId="1" fillId="0" borderId="3" xfId="0" applyNumberFormat="1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164" fontId="1" fillId="0" borderId="5" xfId="0" applyNumberFormat="1" applyFont="1" applyBorder="1"/>
    <xf numFmtId="164" fontId="1" fillId="0" borderId="0" xfId="0" applyNumberFormat="1" applyFont="1" applyBorder="1"/>
    <xf numFmtId="164" fontId="1" fillId="0" borderId="6" xfId="0" applyNumberFormat="1" applyFont="1" applyBorder="1"/>
    <xf numFmtId="165" fontId="1" fillId="0" borderId="7" xfId="0" applyNumberFormat="1" applyFont="1" applyBorder="1"/>
    <xf numFmtId="2" fontId="1" fillId="0" borderId="6" xfId="0" applyNumberFormat="1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164" fontId="1" fillId="0" borderId="8" xfId="0" applyNumberFormat="1" applyFon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5" fontId="1" fillId="0" borderId="11" xfId="0" applyNumberFormat="1" applyFont="1" applyBorder="1"/>
    <xf numFmtId="2" fontId="1" fillId="0" borderId="10" xfId="0" applyNumberFormat="1" applyFont="1" applyBorder="1"/>
    <xf numFmtId="0" fontId="1" fillId="0" borderId="11" xfId="0" applyFont="1" applyBorder="1"/>
    <xf numFmtId="164" fontId="1" fillId="0" borderId="0" xfId="0" applyNumberFormat="1" applyFont="1"/>
    <xf numFmtId="166" fontId="1" fillId="0" borderId="0" xfId="0" applyNumberFormat="1" applyFont="1"/>
    <xf numFmtId="2" fontId="1" fillId="0" borderId="0" xfId="0" applyNumberFormat="1" applyFont="1" applyFill="1" applyBorder="1"/>
    <xf numFmtId="2" fontId="1" fillId="0" borderId="0" xfId="0" applyNumberFormat="1" applyFont="1"/>
    <xf numFmtId="165" fontId="1" fillId="0" borderId="0" xfId="0" applyNumberFormat="1" applyFont="1"/>
    <xf numFmtId="0" fontId="3" fillId="0" borderId="0" xfId="0" applyFont="1"/>
    <xf numFmtId="0" fontId="0" fillId="0" borderId="0" xfId="0" applyFill="1" applyBorder="1" applyAlignment="1"/>
    <xf numFmtId="0" fontId="0" fillId="0" borderId="9" xfId="0" applyFill="1" applyBorder="1" applyAlignment="1"/>
    <xf numFmtId="0" fontId="4" fillId="0" borderId="12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3" sqref="B3"/>
    </sheetView>
  </sheetViews>
  <sheetFormatPr defaultRowHeight="12.75"/>
  <sheetData>
    <row r="1" spans="1:4">
      <c r="A1" s="39"/>
      <c r="B1" s="39" t="s">
        <v>48</v>
      </c>
      <c r="C1" s="39" t="s">
        <v>49</v>
      </c>
      <c r="D1" s="39" t="s">
        <v>50</v>
      </c>
    </row>
    <row r="2" spans="1:4">
      <c r="A2" s="37" t="s">
        <v>48</v>
      </c>
      <c r="B2" s="37">
        <v>1</v>
      </c>
      <c r="C2" s="37"/>
      <c r="D2" s="37"/>
    </row>
    <row r="3" spans="1:4">
      <c r="A3" s="37" t="s">
        <v>49</v>
      </c>
      <c r="B3" s="37">
        <v>0.44479495495518273</v>
      </c>
      <c r="C3" s="37">
        <v>1</v>
      </c>
      <c r="D3" s="37"/>
    </row>
    <row r="4" spans="1:4" ht="13.5" thickBot="1">
      <c r="A4" s="38" t="s">
        <v>50</v>
      </c>
      <c r="B4" s="38">
        <v>0.46304206177947327</v>
      </c>
      <c r="C4" s="38">
        <v>-6.1849233592731805E-2</v>
      </c>
      <c r="D4" s="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>
      <selection activeCell="B38" sqref="B38"/>
    </sheetView>
  </sheetViews>
  <sheetFormatPr defaultRowHeight="11.25"/>
  <cols>
    <col min="1" max="1" width="11.140625" style="3" customWidth="1"/>
    <col min="2" max="2" width="5.5703125" style="3" customWidth="1"/>
    <col min="3" max="3" width="6.42578125" style="3" customWidth="1"/>
    <col min="4" max="4" width="6.7109375" style="3" customWidth="1"/>
    <col min="5" max="5" width="8" style="3" customWidth="1"/>
    <col min="6" max="6" width="6.85546875" style="3" customWidth="1"/>
    <col min="7" max="7" width="6.42578125" style="3" customWidth="1"/>
    <col min="8" max="8" width="5.42578125" style="3" customWidth="1"/>
    <col min="9" max="9" width="8" style="3" customWidth="1"/>
    <col min="10" max="10" width="8.28515625" style="3" customWidth="1"/>
    <col min="11" max="11" width="7.85546875" style="3" customWidth="1"/>
    <col min="12" max="12" width="10.42578125" style="3" customWidth="1"/>
    <col min="13" max="13" width="11.42578125" style="3" customWidth="1"/>
    <col min="14" max="14" width="11" style="3" customWidth="1"/>
    <col min="15" max="15" width="14.140625" style="3" bestFit="1" customWidth="1"/>
    <col min="16" max="16" width="18.42578125" style="3" bestFit="1" customWidth="1"/>
    <col min="17" max="17" width="13.28515625" style="3" bestFit="1" customWidth="1"/>
    <col min="18" max="18" width="12.42578125" style="3" customWidth="1"/>
    <col min="19" max="16384" width="9.140625" style="3"/>
  </cols>
  <sheetData>
    <row r="1" spans="1:17" ht="12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</row>
    <row r="2" spans="1:17">
      <c r="A2" s="4">
        <v>564.99</v>
      </c>
      <c r="B2" s="5">
        <v>50</v>
      </c>
      <c r="C2" s="6">
        <v>10</v>
      </c>
      <c r="D2" s="7">
        <f>A2*B2</f>
        <v>28249.5</v>
      </c>
      <c r="E2" s="8">
        <f>A2*C2</f>
        <v>5649.9</v>
      </c>
      <c r="F2" s="8">
        <f>+B2*C2</f>
        <v>500</v>
      </c>
      <c r="G2" s="8">
        <f>B2*B2</f>
        <v>2500</v>
      </c>
      <c r="H2" s="8">
        <f>+C2*C2</f>
        <v>100</v>
      </c>
      <c r="I2" s="7">
        <f>+$I$16+$I$17*B2+$I$18*C2</f>
        <v>559.64125837675692</v>
      </c>
      <c r="J2" s="8">
        <f>A2-I2</f>
        <v>5.348741623243086</v>
      </c>
      <c r="K2" s="9">
        <f>J2*J2</f>
        <v>28.609036952213081</v>
      </c>
      <c r="L2" s="8">
        <f>(A2-$A$10)^2</f>
        <v>1253.5646040816284</v>
      </c>
      <c r="M2" s="9">
        <f>(B2-$B$10)^2</f>
        <v>1.3061224489795988</v>
      </c>
      <c r="N2" s="10">
        <f>+(C2-$C$10)^2</f>
        <v>11.755102040816329</v>
      </c>
      <c r="O2" s="7">
        <f>(A2-$A$10)*(B2-$B$10)</f>
        <v>40.463673469387793</v>
      </c>
      <c r="P2" s="11">
        <f>+(A2-$A$10)*(C2-$C$10)</f>
        <v>121.39102040816307</v>
      </c>
      <c r="Q2" s="12">
        <f>+(B2-$B$10)*(C2-$C$10)</f>
        <v>3.9183673469387861</v>
      </c>
    </row>
    <row r="3" spans="1:17">
      <c r="A3" s="13">
        <v>601.05999999999995</v>
      </c>
      <c r="B3" s="14">
        <v>60</v>
      </c>
      <c r="C3" s="15">
        <v>13</v>
      </c>
      <c r="D3" s="16">
        <f t="shared" ref="D3:D8" si="0">A3*B3</f>
        <v>36063.599999999999</v>
      </c>
      <c r="E3" s="17">
        <f>A3*C3</f>
        <v>7813.7799999999988</v>
      </c>
      <c r="F3" s="17">
        <f>+B3*C3</f>
        <v>780</v>
      </c>
      <c r="G3" s="17">
        <f t="shared" ref="G3:G8" si="1">B3*B3</f>
        <v>3600</v>
      </c>
      <c r="H3" s="17">
        <f t="shared" ref="H3:H8" si="2">+C3*C3</f>
        <v>169</v>
      </c>
      <c r="I3" s="16">
        <f>+$I$16+$I$17*B3+$I$18*C3</f>
        <v>620.96634475054964</v>
      </c>
      <c r="J3" s="17">
        <f t="shared" ref="J3:J8" si="3">A3-I3</f>
        <v>-19.906344750549692</v>
      </c>
      <c r="K3" s="18">
        <f t="shared" ref="K3:K8" si="4">J3*J3</f>
        <v>396.26256132773727</v>
      </c>
      <c r="L3" s="17">
        <f>(A3-$A$10)^2</f>
        <v>0.44127551020407729</v>
      </c>
      <c r="M3" s="18">
        <f>(B3-$B$10)^2</f>
        <v>78.448979591836675</v>
      </c>
      <c r="N3" s="19">
        <f>+(C3-$C$10)^2</f>
        <v>0.18367346938775531</v>
      </c>
      <c r="O3" s="16">
        <f>(A3-$A$10)*(B3-$B$10)</f>
        <v>5.8836734693877242</v>
      </c>
      <c r="P3" s="20">
        <f>+(A3-$A$10)*(C3-$C$10)</f>
        <v>-0.28469387755101916</v>
      </c>
      <c r="Q3" s="21">
        <f>+(B3-$B$10)*(C3-$C$10)</f>
        <v>-3.7959183673469399</v>
      </c>
    </row>
    <row r="4" spans="1:17">
      <c r="A4" s="13">
        <v>560.11</v>
      </c>
      <c r="B4" s="14">
        <v>40</v>
      </c>
      <c r="C4" s="15">
        <v>14</v>
      </c>
      <c r="D4" s="16">
        <f t="shared" si="0"/>
        <v>22404.400000000001</v>
      </c>
      <c r="E4" s="17">
        <f t="shared" ref="E4:E8" si="5">A4*C4</f>
        <v>7841.54</v>
      </c>
      <c r="F4" s="17">
        <f t="shared" ref="F4:F8" si="6">+B4*C4</f>
        <v>560</v>
      </c>
      <c r="G4" s="17">
        <f t="shared" si="1"/>
        <v>1600</v>
      </c>
      <c r="H4" s="17">
        <f t="shared" si="2"/>
        <v>196</v>
      </c>
      <c r="I4" s="16">
        <f>+$I$16+$I$17*B4+$I$18*C4</f>
        <v>574.8693134772775</v>
      </c>
      <c r="J4" s="17">
        <f t="shared" si="3"/>
        <v>-14.759313477277487</v>
      </c>
      <c r="K4" s="18">
        <f t="shared" si="4"/>
        <v>217.83733432054487</v>
      </c>
      <c r="L4" s="17">
        <f>(A4-$A$10)^2</f>
        <v>1622.9387755101989</v>
      </c>
      <c r="M4" s="18">
        <f>(B4-$B$10)^2</f>
        <v>124.16326530612251</v>
      </c>
      <c r="N4" s="19">
        <f>+(C4-$C$10)^2</f>
        <v>0.32653061224489766</v>
      </c>
      <c r="O4" s="16">
        <f>(A4-$A$10)*(B4-$B$10)</f>
        <v>448.89795918367287</v>
      </c>
      <c r="P4" s="20">
        <f>+(A4-$A$10)*(C4-$C$10)</f>
        <v>-23.020408163265259</v>
      </c>
      <c r="Q4" s="21">
        <f>+(B4-$B$10)*(C4-$C$10)</f>
        <v>-6.3673469387755093</v>
      </c>
    </row>
    <row r="5" spans="1:17">
      <c r="A5" s="13">
        <v>616.41</v>
      </c>
      <c r="B5" s="14">
        <v>50</v>
      </c>
      <c r="C5" s="15">
        <v>12</v>
      </c>
      <c r="D5" s="16">
        <f t="shared" si="0"/>
        <v>30820.5</v>
      </c>
      <c r="E5" s="17">
        <f t="shared" si="5"/>
        <v>7396.92</v>
      </c>
      <c r="F5" s="17">
        <f t="shared" si="6"/>
        <v>600</v>
      </c>
      <c r="G5" s="17">
        <f t="shared" si="1"/>
        <v>2500</v>
      </c>
      <c r="H5" s="17">
        <f t="shared" si="2"/>
        <v>144</v>
      </c>
      <c r="I5" s="16">
        <f>+$I$16+$I$17*B5+$I$18*C5</f>
        <v>581.51358451227497</v>
      </c>
      <c r="J5" s="17">
        <f t="shared" si="3"/>
        <v>34.896415487724994</v>
      </c>
      <c r="K5" s="18">
        <f t="shared" si="4"/>
        <v>1217.7598138919329</v>
      </c>
      <c r="L5" s="17">
        <f>(A5-$A$10)^2</f>
        <v>256.45734693877614</v>
      </c>
      <c r="M5" s="18">
        <f>(B5-$B$10)^2</f>
        <v>1.3061224489795988</v>
      </c>
      <c r="N5" s="19">
        <f>+(C5-$C$10)^2</f>
        <v>2.0408163265306132</v>
      </c>
      <c r="O5" s="16">
        <f>(A5-$A$10)*(B5-$B$10)</f>
        <v>-18.302040816326603</v>
      </c>
      <c r="P5" s="20">
        <f>+(A5-$A$10)*(C5-$C$10)</f>
        <v>-22.877551020408195</v>
      </c>
      <c r="Q5" s="21">
        <f>+(B5-$B$10)*(C5-$C$10)</f>
        <v>1.6326530612244945</v>
      </c>
    </row>
    <row r="6" spans="1:17">
      <c r="A6" s="13">
        <v>674.96</v>
      </c>
      <c r="B6" s="14">
        <v>60</v>
      </c>
      <c r="C6" s="15">
        <v>15</v>
      </c>
      <c r="D6" s="16">
        <f t="shared" si="0"/>
        <v>40497.600000000006</v>
      </c>
      <c r="E6" s="17">
        <f t="shared" si="5"/>
        <v>10124.400000000001</v>
      </c>
      <c r="F6" s="17">
        <f t="shared" si="6"/>
        <v>900</v>
      </c>
      <c r="G6" s="17">
        <f t="shared" si="1"/>
        <v>3600</v>
      </c>
      <c r="H6" s="17">
        <f t="shared" si="2"/>
        <v>225</v>
      </c>
      <c r="I6" s="16">
        <f>+$I$16+$I$17*B6+$I$18*C6</f>
        <v>642.83867088606769</v>
      </c>
      <c r="J6" s="17">
        <f t="shared" si="3"/>
        <v>32.121329113932347</v>
      </c>
      <c r="K6" s="18">
        <f t="shared" si="4"/>
        <v>1031.7797840455578</v>
      </c>
      <c r="L6" s="17">
        <f>(A6-$A$10)^2</f>
        <v>5559.8327040816457</v>
      </c>
      <c r="M6" s="18">
        <f>(B6-$B$10)^2</f>
        <v>78.448979591836675</v>
      </c>
      <c r="N6" s="19">
        <f>+(C6-$C$10)^2</f>
        <v>2.4693877551020402</v>
      </c>
      <c r="O6" s="16">
        <f>(A6-$A$10)*(B6-$B$10)</f>
        <v>660.42653061224541</v>
      </c>
      <c r="P6" s="20">
        <f>+(A6-$A$10)*(C6-$C$10)</f>
        <v>117.17244897959196</v>
      </c>
      <c r="Q6" s="21">
        <f>+(B6-$B$10)*(C6-$C$10)</f>
        <v>13.918367346938769</v>
      </c>
    </row>
    <row r="7" spans="1:17">
      <c r="A7" s="13">
        <v>630.58000000000004</v>
      </c>
      <c r="B7" s="14">
        <v>45</v>
      </c>
      <c r="C7" s="15">
        <v>16</v>
      </c>
      <c r="D7" s="16">
        <f t="shared" si="0"/>
        <v>28376.100000000002</v>
      </c>
      <c r="E7" s="17">
        <f t="shared" si="5"/>
        <v>10089.280000000001</v>
      </c>
      <c r="F7" s="17">
        <f t="shared" si="6"/>
        <v>720</v>
      </c>
      <c r="G7" s="17">
        <f t="shared" si="1"/>
        <v>2025</v>
      </c>
      <c r="H7" s="17">
        <f t="shared" si="2"/>
        <v>256</v>
      </c>
      <c r="I7" s="16">
        <f>+$I$16+$I$17*B7+$I$18*C7</f>
        <v>610.99993819805331</v>
      </c>
      <c r="J7" s="17">
        <f t="shared" si="3"/>
        <v>19.580061801946727</v>
      </c>
      <c r="K7" s="18">
        <f t="shared" si="4"/>
        <v>383.37882016805327</v>
      </c>
      <c r="L7" s="17">
        <f>(A7-$A$10)^2</f>
        <v>911.09110408163826</v>
      </c>
      <c r="M7" s="18">
        <f>(B7-$B$10)^2</f>
        <v>37.734693877551059</v>
      </c>
      <c r="N7" s="19">
        <f>+(C7-$C$10)^2</f>
        <v>6.6122448979591821</v>
      </c>
      <c r="O7" s="16">
        <f>(A7-$A$10)*(B7-$B$10)</f>
        <v>-185.41775510204147</v>
      </c>
      <c r="P7" s="20">
        <f>+(A7-$A$10)*(C7-$C$10)</f>
        <v>77.616734693877774</v>
      </c>
      <c r="Q7" s="21">
        <f>+(B7-$B$10)*(C7-$C$10)</f>
        <v>-15.795918367346944</v>
      </c>
    </row>
    <row r="8" spans="1:17" ht="12" thickBot="1">
      <c r="A8" s="22">
        <v>554.66</v>
      </c>
      <c r="B8" s="23">
        <v>53</v>
      </c>
      <c r="C8" s="24">
        <v>14</v>
      </c>
      <c r="D8" s="25">
        <f t="shared" si="0"/>
        <v>29396.98</v>
      </c>
      <c r="E8" s="26">
        <f t="shared" si="5"/>
        <v>7765.24</v>
      </c>
      <c r="F8" s="26">
        <f t="shared" si="6"/>
        <v>742</v>
      </c>
      <c r="G8" s="26">
        <f t="shared" si="1"/>
        <v>2809</v>
      </c>
      <c r="H8" s="26">
        <f t="shared" si="2"/>
        <v>196</v>
      </c>
      <c r="I8" s="25">
        <f>+$I$16+$I$17*B8+$I$18*C8</f>
        <v>611.94088979894775</v>
      </c>
      <c r="J8" s="26">
        <f t="shared" si="3"/>
        <v>-57.280889798947783</v>
      </c>
      <c r="K8" s="27">
        <f t="shared" si="4"/>
        <v>3281.1003361592002</v>
      </c>
      <c r="L8" s="26">
        <f>(A8-$A$10)^2</f>
        <v>2091.7555612244878</v>
      </c>
      <c r="M8" s="27">
        <f>(B8-$B$10)^2</f>
        <v>3.4489795918367232</v>
      </c>
      <c r="N8" s="28">
        <f>+(C8-$C$10)^2</f>
        <v>0.32653061224489766</v>
      </c>
      <c r="O8" s="25">
        <f>(A8-$A$10)*(B8-$B$10)</f>
        <v>-84.93775510204064</v>
      </c>
      <c r="P8" s="29">
        <f>+(A8-$A$10)*(C8-$C$10)</f>
        <v>-26.134693877550998</v>
      </c>
      <c r="Q8" s="30">
        <f>+(B8-$B$10)*(C8-$C$10)</f>
        <v>1.0612244897959162</v>
      </c>
    </row>
    <row r="9" spans="1:17">
      <c r="A9" s="3">
        <f>SUM(A2:A8)</f>
        <v>4202.7699999999995</v>
      </c>
      <c r="B9" s="3">
        <f>SUM(B2:B8)</f>
        <v>358</v>
      </c>
      <c r="C9" s="3">
        <f>SUM(C2:C8)</f>
        <v>94</v>
      </c>
      <c r="D9" s="3">
        <f>SUM(D2:D8)</f>
        <v>215808.68000000002</v>
      </c>
      <c r="E9" s="3">
        <f>SUM(E2:E8)</f>
        <v>56681.06</v>
      </c>
      <c r="F9" s="3">
        <f>SUM(F2:F8)</f>
        <v>4802</v>
      </c>
      <c r="G9" s="3">
        <f>SUM(G2:G8)</f>
        <v>18634</v>
      </c>
      <c r="H9" s="3">
        <f>SUM(H2:H8)</f>
        <v>1286</v>
      </c>
      <c r="I9" s="31">
        <f>SUM(I2:I8)</f>
        <v>4202.7699999999277</v>
      </c>
      <c r="J9" s="31">
        <f>SUM(J2:J8)</f>
        <v>7.2191141953226179E-11</v>
      </c>
      <c r="K9" s="31">
        <f>SUM(K2:K8)</f>
        <v>6556.7276868652389</v>
      </c>
      <c r="L9" s="31">
        <f>SUM(L2:L8)</f>
        <v>11696.08137142858</v>
      </c>
      <c r="M9" s="31">
        <f>SUM(M2:M8)</f>
        <v>324.85714285714289</v>
      </c>
      <c r="N9" s="31">
        <f>SUM(N2:N8)</f>
        <v>23.714285714285719</v>
      </c>
      <c r="O9" s="31">
        <f>SUM(O2:O8)</f>
        <v>867.01428571428494</v>
      </c>
      <c r="P9" s="31">
        <f>SUM(P2:P8)</f>
        <v>243.86285714285737</v>
      </c>
      <c r="Q9" s="32">
        <f>SUM(Q2:Q8)</f>
        <v>-5.4285714285714279</v>
      </c>
    </row>
    <row r="10" spans="1:17">
      <c r="A10" s="31">
        <f>A9/7</f>
        <v>600.39571428571423</v>
      </c>
      <c r="B10" s="31">
        <f>B9/7</f>
        <v>51.142857142857146</v>
      </c>
      <c r="C10" s="31">
        <f>C9/7</f>
        <v>13.428571428571429</v>
      </c>
      <c r="N10" s="33"/>
    </row>
    <row r="12" spans="1:17">
      <c r="C12" s="34">
        <f>+A9</f>
        <v>4202.7699999999995</v>
      </c>
      <c r="D12" s="31"/>
      <c r="E12" s="34">
        <v>7</v>
      </c>
      <c r="F12" s="34">
        <f>+B9</f>
        <v>358</v>
      </c>
      <c r="G12" s="34">
        <f>+C9</f>
        <v>94</v>
      </c>
      <c r="I12" s="31"/>
      <c r="J12" s="31"/>
      <c r="L12" s="35"/>
      <c r="M12" s="35"/>
    </row>
    <row r="13" spans="1:17">
      <c r="C13" s="34">
        <f>+D9</f>
        <v>215808.68000000002</v>
      </c>
      <c r="D13" s="34"/>
      <c r="E13" s="34">
        <f>+F12</f>
        <v>358</v>
      </c>
      <c r="F13" s="34">
        <f>+G9</f>
        <v>18634</v>
      </c>
      <c r="G13" s="34">
        <f>+F9</f>
        <v>4802</v>
      </c>
      <c r="I13" s="31"/>
      <c r="J13" s="31"/>
      <c r="K13" s="36" t="s">
        <v>17</v>
      </c>
      <c r="L13" s="35"/>
      <c r="M13" s="35"/>
    </row>
    <row r="14" spans="1:17">
      <c r="C14" s="34">
        <f>+E9</f>
        <v>56681.06</v>
      </c>
      <c r="E14" s="34">
        <f>+G12</f>
        <v>94</v>
      </c>
      <c r="F14" s="34">
        <f>+G13</f>
        <v>4802</v>
      </c>
      <c r="G14" s="34">
        <f>+H9</f>
        <v>1286</v>
      </c>
      <c r="K14" s="3">
        <f>+SQRT((L9-I17*O9-I18*P9)/12)</f>
        <v>23.375071634230729</v>
      </c>
    </row>
    <row r="16" spans="1:17">
      <c r="E16" s="35">
        <f t="array" ref="E16:G18">MINVERSE(E12:G14)</f>
        <v>16.830230826507687</v>
      </c>
      <c r="F16" s="35">
        <v>-0.16753536857780973</v>
      </c>
      <c r="G16" s="35">
        <v>-0.60461653015636119</v>
      </c>
      <c r="I16" s="35">
        <f t="array" ref="I16:I18">MMULT(E16:G18,C12:C14)</f>
        <v>307.69664184658905</v>
      </c>
      <c r="K16" s="3">
        <f>+O9*O9/(L9*M9)</f>
        <v>0.19784255195358308</v>
      </c>
    </row>
    <row r="17" spans="1:13">
      <c r="E17" s="35">
        <v>-0.16753536857780962</v>
      </c>
      <c r="F17" s="35">
        <v>3.0900967982129468E-3</v>
      </c>
      <c r="G17" s="35">
        <v>7.0737155621736767E-4</v>
      </c>
      <c r="I17" s="35">
        <v>2.8516597170515539</v>
      </c>
      <c r="K17" s="3">
        <f>+K16^0.5</f>
        <v>0.44479495495518279</v>
      </c>
    </row>
    <row r="18" spans="1:13">
      <c r="E18" s="35">
        <v>-0.60461653015636152</v>
      </c>
      <c r="F18" s="35">
        <v>7.0737155621737483E-4</v>
      </c>
      <c r="G18" s="35">
        <v>4.2330603127326713E-2</v>
      </c>
      <c r="I18" s="35">
        <v>10.936163067759026</v>
      </c>
    </row>
    <row r="19" spans="1:13">
      <c r="I19" s="34"/>
      <c r="J19" s="34"/>
      <c r="K19" s="34"/>
      <c r="L19" s="34"/>
      <c r="M19" s="34"/>
    </row>
    <row r="21" spans="1:13" ht="12.75">
      <c r="A21" t="s">
        <v>18</v>
      </c>
      <c r="B21"/>
      <c r="C21"/>
      <c r="D21"/>
      <c r="E21"/>
      <c r="F21"/>
      <c r="G21"/>
      <c r="H21"/>
      <c r="I21"/>
    </row>
    <row r="22" spans="1:13" ht="13.5" thickBot="1">
      <c r="A22"/>
      <c r="B22"/>
      <c r="C22"/>
      <c r="D22"/>
      <c r="E22"/>
      <c r="F22"/>
      <c r="G22"/>
      <c r="H22"/>
      <c r="I22"/>
    </row>
    <row r="23" spans="1:13" ht="12.75">
      <c r="A23" s="40" t="s">
        <v>19</v>
      </c>
      <c r="B23" s="40"/>
      <c r="C23"/>
      <c r="D23"/>
      <c r="E23"/>
      <c r="F23"/>
      <c r="G23"/>
      <c r="H23"/>
      <c r="I23"/>
    </row>
    <row r="24" spans="1:13" ht="12.75">
      <c r="A24" s="37" t="s">
        <v>20</v>
      </c>
      <c r="B24" s="37">
        <v>0.66287869756782114</v>
      </c>
      <c r="C24"/>
      <c r="D24"/>
      <c r="E24"/>
      <c r="F24"/>
      <c r="G24"/>
      <c r="H24"/>
      <c r="I24"/>
    </row>
    <row r="25" spans="1:13" ht="12.75">
      <c r="A25" s="37" t="s">
        <v>21</v>
      </c>
      <c r="B25" s="37">
        <v>0.43940816768921082</v>
      </c>
      <c r="C25"/>
      <c r="D25"/>
      <c r="E25"/>
      <c r="F25"/>
      <c r="G25"/>
      <c r="H25"/>
      <c r="I25"/>
    </row>
    <row r="26" spans="1:13" ht="12.75">
      <c r="A26" s="37" t="s">
        <v>22</v>
      </c>
      <c r="B26" s="37">
        <v>0.15911225153381622</v>
      </c>
      <c r="C26"/>
      <c r="D26"/>
      <c r="E26"/>
      <c r="F26"/>
      <c r="G26"/>
      <c r="H26"/>
      <c r="I26"/>
    </row>
    <row r="27" spans="1:13" ht="12.75">
      <c r="A27" s="37" t="s">
        <v>23</v>
      </c>
      <c r="B27" s="37">
        <v>40.486811701050364</v>
      </c>
      <c r="C27"/>
      <c r="D27"/>
      <c r="E27"/>
      <c r="F27"/>
      <c r="G27"/>
      <c r="H27"/>
      <c r="I27"/>
    </row>
    <row r="28" spans="1:13" ht="13.5" thickBot="1">
      <c r="A28" s="38" t="s">
        <v>24</v>
      </c>
      <c r="B28" s="38">
        <v>7</v>
      </c>
      <c r="C28"/>
      <c r="D28"/>
      <c r="E28"/>
      <c r="F28"/>
      <c r="G28"/>
      <c r="H28"/>
      <c r="I28"/>
    </row>
    <row r="29" spans="1:13" ht="12.75">
      <c r="A29"/>
      <c r="B29"/>
      <c r="C29"/>
      <c r="D29"/>
      <c r="E29"/>
      <c r="F29"/>
      <c r="G29"/>
      <c r="H29"/>
      <c r="I29"/>
    </row>
    <row r="30" spans="1:13" ht="13.5" thickBot="1">
      <c r="A30" t="s">
        <v>25</v>
      </c>
      <c r="B30"/>
      <c r="C30"/>
      <c r="D30"/>
      <c r="E30"/>
      <c r="F30"/>
      <c r="G30"/>
      <c r="H30"/>
      <c r="I30"/>
    </row>
    <row r="31" spans="1:13" ht="12.75">
      <c r="A31" s="39"/>
      <c r="B31" s="39" t="s">
        <v>26</v>
      </c>
      <c r="C31" s="39" t="s">
        <v>27</v>
      </c>
      <c r="D31" s="39" t="s">
        <v>28</v>
      </c>
      <c r="E31" s="39" t="s">
        <v>29</v>
      </c>
      <c r="F31" s="39" t="s">
        <v>30</v>
      </c>
      <c r="G31"/>
      <c r="H31"/>
      <c r="I31"/>
    </row>
    <row r="32" spans="1:13" ht="12.75">
      <c r="A32" s="37" t="s">
        <v>31</v>
      </c>
      <c r="B32" s="37">
        <v>2</v>
      </c>
      <c r="C32" s="37">
        <v>5139.3536845633444</v>
      </c>
      <c r="D32" s="37">
        <v>2569.6768422816722</v>
      </c>
      <c r="E32" s="37">
        <v>1.5676581154525464</v>
      </c>
      <c r="F32" s="37">
        <v>0.31426320245588246</v>
      </c>
      <c r="G32"/>
      <c r="H32"/>
      <c r="I32"/>
    </row>
    <row r="33" spans="1:9" ht="12.75">
      <c r="A33" s="37" t="s">
        <v>32</v>
      </c>
      <c r="B33" s="37">
        <v>4</v>
      </c>
      <c r="C33" s="37">
        <v>6556.7276868652352</v>
      </c>
      <c r="D33" s="37">
        <v>1639.1819217163088</v>
      </c>
      <c r="E33" s="37"/>
      <c r="F33" s="37"/>
      <c r="G33"/>
      <c r="H33"/>
      <c r="I33"/>
    </row>
    <row r="34" spans="1:9" ht="13.5" thickBot="1">
      <c r="A34" s="38" t="s">
        <v>33</v>
      </c>
      <c r="B34" s="38">
        <v>6</v>
      </c>
      <c r="C34" s="38">
        <v>11696.08137142858</v>
      </c>
      <c r="D34" s="38"/>
      <c r="E34" s="38"/>
      <c r="F34" s="38"/>
      <c r="G34"/>
      <c r="H34"/>
      <c r="I34"/>
    </row>
    <row r="35" spans="1:9" ht="13.5" thickBot="1">
      <c r="A35"/>
      <c r="B35"/>
      <c r="C35"/>
      <c r="D35"/>
      <c r="E35"/>
      <c r="F35"/>
      <c r="G35"/>
      <c r="H35"/>
      <c r="I35"/>
    </row>
    <row r="36" spans="1:9" ht="12.75">
      <c r="A36" s="39"/>
      <c r="B36" s="39" t="s">
        <v>34</v>
      </c>
      <c r="C36" s="39" t="s">
        <v>23</v>
      </c>
      <c r="D36" s="39" t="s">
        <v>35</v>
      </c>
      <c r="E36" s="39" t="s">
        <v>36</v>
      </c>
      <c r="F36" s="39" t="s">
        <v>37</v>
      </c>
      <c r="G36" s="39" t="s">
        <v>38</v>
      </c>
      <c r="H36" s="39" t="s">
        <v>42</v>
      </c>
      <c r="I36" s="39" t="s">
        <v>43</v>
      </c>
    </row>
    <row r="37" spans="1:9" ht="12.75">
      <c r="A37" s="37" t="s">
        <v>39</v>
      </c>
      <c r="B37" s="37">
        <v>307.6966418466119</v>
      </c>
      <c r="C37" s="37">
        <v>166.09578594631512</v>
      </c>
      <c r="D37" s="37">
        <v>1.8525252768668345</v>
      </c>
      <c r="E37" s="37">
        <v>0.13758633632253933</v>
      </c>
      <c r="F37" s="37">
        <v>-153.45919001243797</v>
      </c>
      <c r="G37" s="37">
        <v>768.85247370566174</v>
      </c>
      <c r="H37" s="37">
        <v>-153.45919001243797</v>
      </c>
      <c r="I37" s="37">
        <v>768.85247370566174</v>
      </c>
    </row>
    <row r="38" spans="1:9" ht="12.75">
      <c r="A38" s="37" t="s">
        <v>40</v>
      </c>
      <c r="B38" s="37">
        <v>2.8516597170513758</v>
      </c>
      <c r="C38" s="37">
        <v>2.2506067644046852</v>
      </c>
      <c r="D38" s="37">
        <v>1.2670626260228437</v>
      </c>
      <c r="E38" s="37">
        <v>0.27388165708036505</v>
      </c>
      <c r="F38" s="37">
        <v>-3.3970264173584837</v>
      </c>
      <c r="G38" s="37">
        <v>9.1003458514612348</v>
      </c>
      <c r="H38" s="37">
        <v>-3.3970264173584837</v>
      </c>
      <c r="I38" s="37">
        <v>9.1003458514612348</v>
      </c>
    </row>
    <row r="39" spans="1:9" ht="13.5" thickBot="1">
      <c r="A39" s="38" t="s">
        <v>41</v>
      </c>
      <c r="B39" s="38">
        <v>10.936163067758763</v>
      </c>
      <c r="C39" s="38">
        <v>8.3299195303233304</v>
      </c>
      <c r="D39" s="38">
        <v>1.3128773967080891</v>
      </c>
      <c r="E39" s="38">
        <v>0.25947909593635132</v>
      </c>
      <c r="F39" s="38">
        <v>-12.191401237616221</v>
      </c>
      <c r="G39" s="38">
        <v>34.063727373133744</v>
      </c>
      <c r="H39" s="38">
        <v>-12.191401237616221</v>
      </c>
      <c r="I39" s="38">
        <v>34.063727373133744</v>
      </c>
    </row>
    <row r="40" spans="1:9" ht="12.75">
      <c r="A40"/>
      <c r="B40"/>
      <c r="C40"/>
      <c r="D40"/>
      <c r="E40"/>
      <c r="F40"/>
      <c r="G40"/>
      <c r="H40"/>
      <c r="I40"/>
    </row>
    <row r="41" spans="1:9" ht="12.75">
      <c r="A41"/>
      <c r="B41"/>
      <c r="C41"/>
      <c r="D41"/>
      <c r="E41"/>
      <c r="F41"/>
      <c r="G41"/>
      <c r="H41"/>
      <c r="I41"/>
    </row>
    <row r="42" spans="1:9" ht="12.75">
      <c r="A42"/>
      <c r="B42"/>
      <c r="C42"/>
      <c r="D42"/>
      <c r="E42"/>
      <c r="F42"/>
      <c r="G42"/>
      <c r="H42"/>
      <c r="I42"/>
    </row>
    <row r="43" spans="1:9" ht="12.75">
      <c r="A43" t="s">
        <v>44</v>
      </c>
      <c r="B43"/>
      <c r="C43"/>
      <c r="D43"/>
      <c r="E43"/>
      <c r="F43"/>
      <c r="G43"/>
      <c r="H43"/>
      <c r="I43"/>
    </row>
    <row r="44" spans="1:9" ht="13.5" thickBot="1">
      <c r="A44"/>
      <c r="B44"/>
      <c r="C44"/>
      <c r="D44"/>
      <c r="E44"/>
      <c r="F44"/>
      <c r="G44"/>
      <c r="H44"/>
      <c r="I44"/>
    </row>
    <row r="45" spans="1:9" ht="12.75">
      <c r="A45" s="39" t="s">
        <v>45</v>
      </c>
      <c r="B45" s="39" t="s">
        <v>46</v>
      </c>
      <c r="C45" s="39" t="s">
        <v>47</v>
      </c>
      <c r="D45"/>
      <c r="E45"/>
      <c r="F45"/>
      <c r="G45"/>
      <c r="H45"/>
      <c r="I45"/>
    </row>
    <row r="46" spans="1:9" ht="12.75">
      <c r="A46" s="37">
        <v>1</v>
      </c>
      <c r="B46" s="37">
        <v>559.64125837676829</v>
      </c>
      <c r="C46" s="37">
        <v>5.3487416232317173</v>
      </c>
      <c r="D46"/>
      <c r="E46"/>
      <c r="F46"/>
      <c r="G46"/>
      <c r="H46"/>
      <c r="I46"/>
    </row>
    <row r="47" spans="1:9" ht="12.75">
      <c r="A47" s="37">
        <v>2</v>
      </c>
      <c r="B47" s="37">
        <v>620.96634475055839</v>
      </c>
      <c r="C47" s="37">
        <v>-19.906344750558446</v>
      </c>
      <c r="D47"/>
      <c r="E47"/>
      <c r="F47"/>
      <c r="G47"/>
      <c r="H47"/>
      <c r="I47"/>
    </row>
    <row r="48" spans="1:9" ht="12.75">
      <c r="A48" s="37">
        <v>3</v>
      </c>
      <c r="B48" s="37">
        <v>574.86931347728967</v>
      </c>
      <c r="C48" s="37">
        <v>-14.759313477289652</v>
      </c>
      <c r="D48"/>
      <c r="E48"/>
      <c r="F48"/>
      <c r="G48"/>
      <c r="H48"/>
      <c r="I48"/>
    </row>
    <row r="49" spans="1:9" ht="12.75">
      <c r="A49" s="37">
        <v>4</v>
      </c>
      <c r="B49" s="37">
        <v>581.51358451228589</v>
      </c>
      <c r="C49" s="37">
        <v>34.89641548771408</v>
      </c>
      <c r="D49"/>
      <c r="E49"/>
      <c r="F49"/>
      <c r="G49"/>
      <c r="H49"/>
      <c r="I49"/>
    </row>
    <row r="50" spans="1:9" ht="12.75">
      <c r="A50" s="37">
        <v>5</v>
      </c>
      <c r="B50" s="37">
        <v>642.83867088607587</v>
      </c>
      <c r="C50" s="37">
        <v>32.121329113924162</v>
      </c>
      <c r="D50"/>
      <c r="E50"/>
      <c r="F50"/>
      <c r="G50"/>
      <c r="H50"/>
      <c r="I50"/>
    </row>
    <row r="51" spans="1:9" ht="12.75">
      <c r="A51" s="37">
        <v>6</v>
      </c>
      <c r="B51" s="37">
        <v>610.999938198064</v>
      </c>
      <c r="C51" s="37">
        <v>19.58006180193604</v>
      </c>
      <c r="D51"/>
      <c r="E51"/>
      <c r="F51"/>
      <c r="G51"/>
      <c r="H51"/>
      <c r="I51"/>
    </row>
    <row r="52" spans="1:9" ht="13.5" thickBot="1">
      <c r="A52" s="38">
        <v>7</v>
      </c>
      <c r="B52" s="38">
        <v>611.94088979895753</v>
      </c>
      <c r="C52" s="38">
        <v>-57.28088979895756</v>
      </c>
      <c r="D52"/>
      <c r="E52"/>
      <c r="F52"/>
      <c r="G52"/>
      <c r="H52"/>
      <c r="I52"/>
    </row>
  </sheetData>
  <pageMargins left="0.26" right="0.2" top="0.44" bottom="0.41" header="0.22" footer="0.24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ikidegiskenli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SebnemEr</dc:creator>
  <cp:lastModifiedBy>SebnemEr</cp:lastModifiedBy>
  <dcterms:created xsi:type="dcterms:W3CDTF">2011-10-20T07:47:57Z</dcterms:created>
  <dcterms:modified xsi:type="dcterms:W3CDTF">2011-10-20T09:01:39Z</dcterms:modified>
</cp:coreProperties>
</file>