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"/>
    </mc:Choice>
  </mc:AlternateContent>
  <xr:revisionPtr revIDLastSave="0" documentId="13_ncr:1_{1AEC638A-365B-4C46-9F08-A3A0F6D5EC62}" xr6:coauthVersionLast="47" xr6:coauthVersionMax="47" xr10:uidLastSave="{00000000-0000-0000-0000-000000000000}"/>
  <bookViews>
    <workbookView xWindow="2580" yWindow="760" windowWidth="25080" windowHeight="20320" activeTab="4" xr2:uid="{BCD3AF33-F581-5E44-9861-A7DAC1B9D384}"/>
  </bookViews>
  <sheets>
    <sheet name="X" sheetId="3" r:id="rId1"/>
    <sheet name="价格指数（2020=100）" sheetId="5" r:id="rId2"/>
    <sheet name="Price" sheetId="1" r:id="rId3"/>
    <sheet name="va" sheetId="2" r:id="rId4"/>
    <sheet name="fu" sheetId="6" r:id="rId5"/>
    <sheet name="im" sheetId="7" r:id="rId6"/>
    <sheet name="指数平滑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6" l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K3" i="7" l="1"/>
  <c r="L2" i="6"/>
  <c r="P3" i="6"/>
  <c r="Q3" i="6"/>
  <c r="R3" i="6"/>
  <c r="P4" i="6"/>
  <c r="Q4" i="6"/>
  <c r="R4" i="6"/>
  <c r="P5" i="6"/>
  <c r="Q5" i="6"/>
  <c r="R5" i="6"/>
  <c r="P6" i="6"/>
  <c r="Q6" i="6"/>
  <c r="R6" i="6"/>
  <c r="P7" i="6"/>
  <c r="Q7" i="6"/>
  <c r="R7" i="6"/>
  <c r="P8" i="6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19" i="6"/>
  <c r="Q19" i="6"/>
  <c r="R19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P28" i="6"/>
  <c r="Q28" i="6"/>
  <c r="R28" i="6"/>
  <c r="P29" i="6"/>
  <c r="Q29" i="6"/>
  <c r="R29" i="6"/>
  <c r="P30" i="6"/>
  <c r="Q30" i="6"/>
  <c r="R30" i="6"/>
  <c r="P31" i="6"/>
  <c r="Q31" i="6"/>
  <c r="R31" i="6"/>
  <c r="P32" i="6"/>
  <c r="Q32" i="6"/>
  <c r="R32" i="6"/>
  <c r="P33" i="6"/>
  <c r="Q33" i="6"/>
  <c r="R33" i="6"/>
  <c r="P34" i="6"/>
  <c r="Q34" i="6"/>
  <c r="R34" i="6"/>
  <c r="P35" i="6"/>
  <c r="Q35" i="6"/>
  <c r="R35" i="6"/>
  <c r="Q2" i="6"/>
  <c r="R2" i="6"/>
  <c r="P2" i="6"/>
  <c r="L126" i="3"/>
  <c r="L123" i="3"/>
  <c r="L99" i="3"/>
  <c r="L40" i="3"/>
  <c r="L27" i="3"/>
  <c r="L24" i="3"/>
  <c r="N13" i="3"/>
  <c r="M13" i="3"/>
  <c r="L13" i="3"/>
  <c r="C15" i="3"/>
  <c r="C11" i="3"/>
  <c r="C12" i="3"/>
  <c r="C13" i="3"/>
  <c r="C14" i="3"/>
  <c r="C16" i="3"/>
  <c r="C17" i="3"/>
  <c r="C10" i="3"/>
  <c r="C9" i="3"/>
  <c r="N7" i="3" s="1"/>
  <c r="L7" i="3"/>
  <c r="L8" i="3"/>
  <c r="M7" i="3"/>
  <c r="L6" i="3"/>
  <c r="L4" i="3"/>
  <c r="M4" i="3"/>
  <c r="N4" i="3"/>
  <c r="L5" i="3"/>
  <c r="M5" i="3"/>
  <c r="N5" i="3"/>
  <c r="L3" i="3"/>
  <c r="M3" i="3"/>
  <c r="N3" i="3"/>
  <c r="N2" i="3"/>
  <c r="M2" i="3"/>
  <c r="L2" i="3"/>
  <c r="I4" i="2"/>
  <c r="K8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I153" i="2" s="1"/>
  <c r="N153" i="2"/>
  <c r="O153" i="2"/>
  <c r="M154" i="2"/>
  <c r="N154" i="2"/>
  <c r="O154" i="2"/>
  <c r="O2" i="2"/>
  <c r="N2" i="2"/>
  <c r="M2" i="2"/>
  <c r="I3" i="2"/>
  <c r="M3" i="6"/>
  <c r="K15" i="7"/>
  <c r="I2" i="2"/>
  <c r="L136" i="5"/>
  <c r="K136" i="5"/>
  <c r="J136" i="5"/>
  <c r="J127" i="5"/>
  <c r="J110" i="5"/>
  <c r="K110" i="5"/>
  <c r="L110" i="5"/>
  <c r="C88" i="5"/>
  <c r="J125" i="5"/>
  <c r="J123" i="5"/>
  <c r="J112" i="5"/>
  <c r="N110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J6" i="5"/>
  <c r="J7" i="5"/>
  <c r="M156" i="7"/>
  <c r="L156" i="7"/>
  <c r="K156" i="7"/>
  <c r="M56" i="7"/>
  <c r="K55" i="7"/>
  <c r="F30" i="7"/>
  <c r="E30" i="7"/>
  <c r="D30" i="7"/>
  <c r="C30" i="7"/>
  <c r="F29" i="7"/>
  <c r="E29" i="7"/>
  <c r="D29" i="7"/>
  <c r="C29" i="7"/>
  <c r="F28" i="7"/>
  <c r="E28" i="7"/>
  <c r="K94" i="7" s="1"/>
  <c r="D28" i="7"/>
  <c r="L88" i="7" s="1"/>
  <c r="C28" i="7"/>
  <c r="F27" i="7"/>
  <c r="M31" i="7" s="1"/>
  <c r="E27" i="7"/>
  <c r="K66" i="7" s="1"/>
  <c r="D27" i="7"/>
  <c r="L66" i="7" s="1"/>
  <c r="C27" i="7"/>
  <c r="F26" i="7"/>
  <c r="E26" i="7"/>
  <c r="K51" i="7" s="1"/>
  <c r="D26" i="7"/>
  <c r="L51" i="7" s="1"/>
  <c r="C26" i="7"/>
  <c r="M52" i="7" s="1"/>
  <c r="F25" i="7"/>
  <c r="E25" i="7"/>
  <c r="K154" i="7" s="1"/>
  <c r="D25" i="7"/>
  <c r="L152" i="7" s="1"/>
  <c r="C25" i="7"/>
  <c r="F24" i="7"/>
  <c r="E24" i="7"/>
  <c r="D24" i="7"/>
  <c r="L15" i="7" s="1"/>
  <c r="C24" i="7"/>
  <c r="F23" i="7"/>
  <c r="E23" i="7"/>
  <c r="K42" i="7" s="1"/>
  <c r="D23" i="7"/>
  <c r="L42" i="7" s="1"/>
  <c r="C23" i="7"/>
  <c r="F22" i="7"/>
  <c r="E22" i="7"/>
  <c r="D22" i="7"/>
  <c r="C22" i="7"/>
  <c r="M9" i="7" s="1"/>
  <c r="F21" i="7"/>
  <c r="E21" i="7"/>
  <c r="K27" i="7" s="1"/>
  <c r="D21" i="7"/>
  <c r="C21" i="7"/>
  <c r="F20" i="7"/>
  <c r="E20" i="7"/>
  <c r="K2" i="7" s="1"/>
  <c r="D20" i="7"/>
  <c r="L17" i="7" s="1"/>
  <c r="C20" i="7"/>
  <c r="F19" i="7"/>
  <c r="E19" i="7"/>
  <c r="D19" i="7"/>
  <c r="C19" i="7"/>
  <c r="F18" i="7"/>
  <c r="E18" i="7"/>
  <c r="D18" i="7"/>
  <c r="C18" i="7"/>
  <c r="K6" i="7"/>
  <c r="K59" i="7" l="1"/>
  <c r="L31" i="7"/>
  <c r="K60" i="7"/>
  <c r="M36" i="7"/>
  <c r="M40" i="7"/>
  <c r="L36" i="7"/>
  <c r="L67" i="7"/>
  <c r="M60" i="7"/>
  <c r="M152" i="7"/>
  <c r="L60" i="7"/>
  <c r="M28" i="7"/>
  <c r="M67" i="7"/>
  <c r="K20" i="7"/>
  <c r="M24" i="7"/>
  <c r="K36" i="7"/>
  <c r="K67" i="7"/>
  <c r="L56" i="7"/>
  <c r="K56" i="7"/>
  <c r="M99" i="7"/>
  <c r="L22" i="7"/>
  <c r="M72" i="7"/>
  <c r="K31" i="7"/>
  <c r="L28" i="7"/>
  <c r="L24" i="7"/>
  <c r="M66" i="7"/>
  <c r="L53" i="7"/>
  <c r="L115" i="7"/>
  <c r="K18" i="7"/>
  <c r="K9" i="7"/>
  <c r="K13" i="7"/>
  <c r="M76" i="7"/>
  <c r="L14" i="7"/>
  <c r="K14" i="7"/>
  <c r="K16" i="7"/>
  <c r="L21" i="7"/>
  <c r="K4" i="7"/>
  <c r="L131" i="7"/>
  <c r="K5" i="7"/>
  <c r="K19" i="7"/>
  <c r="K53" i="7"/>
  <c r="K61" i="7"/>
  <c r="L139" i="7"/>
  <c r="K22" i="7"/>
  <c r="M2" i="7"/>
  <c r="M95" i="7"/>
  <c r="L16" i="7"/>
  <c r="M19" i="7"/>
  <c r="L123" i="7"/>
  <c r="M17" i="7"/>
  <c r="K21" i="7"/>
  <c r="L61" i="7"/>
  <c r="M6" i="7"/>
  <c r="K17" i="7"/>
  <c r="M20" i="7"/>
  <c r="M55" i="7"/>
  <c r="L65" i="7"/>
  <c r="L147" i="7"/>
  <c r="L2" i="7"/>
  <c r="L4" i="7"/>
  <c r="L19" i="7"/>
  <c r="L6" i="7"/>
  <c r="L18" i="7"/>
  <c r="M92" i="7"/>
  <c r="L55" i="7"/>
  <c r="K65" i="7"/>
  <c r="K147" i="7"/>
  <c r="L95" i="7"/>
  <c r="K115" i="7"/>
  <c r="K123" i="7"/>
  <c r="M132" i="7"/>
  <c r="L124" i="7"/>
  <c r="L148" i="7"/>
  <c r="K124" i="7"/>
  <c r="K148" i="7"/>
  <c r="M111" i="7"/>
  <c r="M151" i="7"/>
  <c r="K47" i="7"/>
  <c r="L71" i="7"/>
  <c r="L119" i="7"/>
  <c r="L143" i="7"/>
  <c r="L63" i="7"/>
  <c r="K111" i="7"/>
  <c r="K119" i="7"/>
  <c r="K127" i="7"/>
  <c r="K151" i="7"/>
  <c r="M51" i="7"/>
  <c r="M144" i="7"/>
  <c r="L13" i="7"/>
  <c r="K23" i="7"/>
  <c r="M15" i="7"/>
  <c r="M29" i="7"/>
  <c r="K32" i="7"/>
  <c r="K57" i="7"/>
  <c r="M64" i="7"/>
  <c r="M75" i="7"/>
  <c r="M88" i="7"/>
  <c r="L112" i="7"/>
  <c r="L120" i="7"/>
  <c r="L128" i="7"/>
  <c r="L136" i="7"/>
  <c r="L144" i="7"/>
  <c r="K79" i="7"/>
  <c r="K139" i="7"/>
  <c r="M140" i="7"/>
  <c r="L116" i="7"/>
  <c r="L140" i="7"/>
  <c r="K83" i="7"/>
  <c r="K116" i="7"/>
  <c r="K132" i="7"/>
  <c r="K43" i="7"/>
  <c r="M71" i="7"/>
  <c r="M119" i="7"/>
  <c r="M143" i="7"/>
  <c r="M63" i="7"/>
  <c r="M87" i="7"/>
  <c r="L127" i="7"/>
  <c r="L151" i="7"/>
  <c r="M48" i="7"/>
  <c r="L87" i="7"/>
  <c r="K143" i="7"/>
  <c r="L107" i="7"/>
  <c r="L57" i="7"/>
  <c r="K87" i="7"/>
  <c r="M136" i="7"/>
  <c r="M154" i="7"/>
  <c r="L27" i="7"/>
  <c r="L29" i="7"/>
  <c r="L33" i="7"/>
  <c r="M59" i="7"/>
  <c r="L64" i="7"/>
  <c r="L75" i="7"/>
  <c r="K91" i="7"/>
  <c r="K112" i="7"/>
  <c r="K120" i="7"/>
  <c r="K128" i="7"/>
  <c r="K136" i="7"/>
  <c r="K144" i="7"/>
  <c r="K152" i="7"/>
  <c r="K131" i="7"/>
  <c r="M83" i="7"/>
  <c r="K95" i="7"/>
  <c r="M116" i="7"/>
  <c r="M124" i="7"/>
  <c r="M148" i="7"/>
  <c r="L83" i="7"/>
  <c r="M96" i="7"/>
  <c r="L132" i="7"/>
  <c r="L8" i="7"/>
  <c r="L43" i="7"/>
  <c r="K140" i="7"/>
  <c r="K8" i="7"/>
  <c r="M84" i="7"/>
  <c r="M127" i="7"/>
  <c r="M135" i="7"/>
  <c r="L111" i="7"/>
  <c r="L135" i="7"/>
  <c r="M32" i="7"/>
  <c r="K71" i="7"/>
  <c r="K135" i="7"/>
  <c r="M13" i="7"/>
  <c r="L32" i="7"/>
  <c r="K63" i="7"/>
  <c r="M112" i="7"/>
  <c r="M120" i="7"/>
  <c r="M128" i="7"/>
  <c r="M5" i="7"/>
  <c r="L5" i="7"/>
  <c r="M14" i="7"/>
  <c r="L20" i="7"/>
  <c r="M22" i="7"/>
  <c r="L154" i="7"/>
  <c r="K29" i="7"/>
  <c r="K33" i="7"/>
  <c r="L59" i="7"/>
  <c r="K64" i="7"/>
  <c r="K75" i="7"/>
  <c r="M115" i="7"/>
  <c r="M123" i="7"/>
  <c r="M131" i="7"/>
  <c r="M139" i="7"/>
  <c r="M147" i="7"/>
  <c r="L153" i="7"/>
  <c r="M12" i="7"/>
  <c r="M3" i="7"/>
  <c r="K11" i="7"/>
  <c r="M11" i="7"/>
  <c r="L11" i="7"/>
  <c r="L3" i="7"/>
  <c r="K10" i="7"/>
  <c r="L10" i="7"/>
  <c r="M10" i="7"/>
  <c r="M106" i="7"/>
  <c r="M104" i="7"/>
  <c r="L106" i="7"/>
  <c r="M39" i="7"/>
  <c r="M107" i="7"/>
  <c r="K106" i="7"/>
  <c r="K102" i="7"/>
  <c r="K98" i="7"/>
  <c r="K41" i="7"/>
  <c r="K37" i="7"/>
  <c r="K109" i="7"/>
  <c r="K105" i="7"/>
  <c r="K108" i="7"/>
  <c r="K104" i="7"/>
  <c r="K100" i="7"/>
  <c r="K40" i="7"/>
  <c r="L39" i="7"/>
  <c r="M25" i="7"/>
  <c r="M26" i="7"/>
  <c r="M27" i="7"/>
  <c r="L109" i="7"/>
  <c r="L105" i="7"/>
  <c r="L41" i="7"/>
  <c r="L37" i="7"/>
  <c r="L100" i="7"/>
  <c r="M109" i="7"/>
  <c r="M105" i="7"/>
  <c r="M41" i="7"/>
  <c r="M37" i="7"/>
  <c r="L108" i="7"/>
  <c r="L104" i="7"/>
  <c r="K39" i="7"/>
  <c r="K107" i="7"/>
  <c r="M8" i="7"/>
  <c r="M42" i="7"/>
  <c r="M7" i="7"/>
  <c r="M101" i="7"/>
  <c r="M108" i="7"/>
  <c r="L40" i="7"/>
  <c r="K26" i="7"/>
  <c r="K24" i="7"/>
  <c r="L9" i="7"/>
  <c r="K25" i="7"/>
  <c r="M94" i="7"/>
  <c r="M90" i="7"/>
  <c r="M86" i="7"/>
  <c r="M82" i="7"/>
  <c r="M78" i="7"/>
  <c r="M74" i="7"/>
  <c r="M70" i="7"/>
  <c r="M97" i="7"/>
  <c r="M93" i="7"/>
  <c r="M89" i="7"/>
  <c r="M85" i="7"/>
  <c r="M81" i="7"/>
  <c r="M77" i="7"/>
  <c r="M73" i="7"/>
  <c r="M69" i="7"/>
  <c r="M43" i="7"/>
  <c r="L99" i="7"/>
  <c r="L25" i="7"/>
  <c r="L26" i="7"/>
  <c r="M54" i="7"/>
  <c r="M50" i="7"/>
  <c r="M46" i="7"/>
  <c r="M49" i="7"/>
  <c r="M45" i="7"/>
  <c r="M35" i="7"/>
  <c r="K99" i="7"/>
  <c r="L12" i="7"/>
  <c r="L44" i="7"/>
  <c r="L54" i="7"/>
  <c r="L50" i="7"/>
  <c r="L46" i="7"/>
  <c r="L49" i="7"/>
  <c r="L45" i="7"/>
  <c r="L52" i="7"/>
  <c r="L48" i="7"/>
  <c r="M79" i="7"/>
  <c r="M100" i="7"/>
  <c r="L68" i="7"/>
  <c r="L94" i="7"/>
  <c r="L90" i="7"/>
  <c r="L86" i="7"/>
  <c r="L82" i="7"/>
  <c r="L78" i="7"/>
  <c r="L74" i="7"/>
  <c r="L70" i="7"/>
  <c r="L85" i="7"/>
  <c r="L76" i="7"/>
  <c r="L97" i="7"/>
  <c r="L93" i="7"/>
  <c r="L89" i="7"/>
  <c r="L81" i="7"/>
  <c r="L77" i="7"/>
  <c r="L73" i="7"/>
  <c r="L69" i="7"/>
  <c r="L92" i="7"/>
  <c r="L80" i="7"/>
  <c r="L96" i="7"/>
  <c r="L84" i="7"/>
  <c r="L72" i="7"/>
  <c r="K12" i="7"/>
  <c r="K54" i="7"/>
  <c r="K50" i="7"/>
  <c r="K46" i="7"/>
  <c r="K49" i="7"/>
  <c r="K45" i="7"/>
  <c r="K52" i="7"/>
  <c r="K48" i="7"/>
  <c r="K44" i="7"/>
  <c r="K35" i="7"/>
  <c r="M44" i="7"/>
  <c r="L79" i="7"/>
  <c r="M91" i="7"/>
  <c r="M103" i="7"/>
  <c r="L35" i="7"/>
  <c r="M47" i="7"/>
  <c r="L91" i="7"/>
  <c r="L103" i="7"/>
  <c r="L47" i="7"/>
  <c r="M68" i="7"/>
  <c r="M80" i="7"/>
  <c r="K103" i="7"/>
  <c r="K68" i="7"/>
  <c r="K72" i="7"/>
  <c r="K76" i="7"/>
  <c r="K80" i="7"/>
  <c r="K84" i="7"/>
  <c r="K88" i="7"/>
  <c r="K92" i="7"/>
  <c r="K96" i="7"/>
  <c r="M21" i="7"/>
  <c r="M33" i="7"/>
  <c r="M53" i="7"/>
  <c r="M57" i="7"/>
  <c r="M61" i="7"/>
  <c r="M65" i="7"/>
  <c r="M113" i="7"/>
  <c r="M117" i="7"/>
  <c r="M121" i="7"/>
  <c r="M125" i="7"/>
  <c r="M129" i="7"/>
  <c r="M133" i="7"/>
  <c r="M137" i="7"/>
  <c r="M141" i="7"/>
  <c r="M145" i="7"/>
  <c r="M149" i="7"/>
  <c r="M153" i="7"/>
  <c r="L101" i="7"/>
  <c r="L117" i="7"/>
  <c r="L121" i="7"/>
  <c r="L125" i="7"/>
  <c r="L129" i="7"/>
  <c r="L133" i="7"/>
  <c r="L137" i="7"/>
  <c r="L141" i="7"/>
  <c r="L149" i="7"/>
  <c r="M23" i="7"/>
  <c r="K69" i="7"/>
  <c r="K77" i="7"/>
  <c r="K89" i="7"/>
  <c r="K93" i="7"/>
  <c r="K101" i="7"/>
  <c r="K117" i="7"/>
  <c r="K121" i="7"/>
  <c r="K125" i="7"/>
  <c r="K129" i="7"/>
  <c r="K133" i="7"/>
  <c r="K137" i="7"/>
  <c r="K141" i="7"/>
  <c r="K153" i="7"/>
  <c r="L7" i="7"/>
  <c r="M18" i="7"/>
  <c r="L23" i="7"/>
  <c r="K28" i="7"/>
  <c r="M30" i="7"/>
  <c r="M34" i="7"/>
  <c r="M38" i="7"/>
  <c r="M58" i="7"/>
  <c r="M62" i="7"/>
  <c r="M98" i="7"/>
  <c r="M102" i="7"/>
  <c r="M110" i="7"/>
  <c r="M114" i="7"/>
  <c r="M118" i="7"/>
  <c r="M122" i="7"/>
  <c r="M126" i="7"/>
  <c r="M130" i="7"/>
  <c r="M134" i="7"/>
  <c r="M138" i="7"/>
  <c r="M142" i="7"/>
  <c r="M146" i="7"/>
  <c r="M150" i="7"/>
  <c r="L113" i="7"/>
  <c r="L145" i="7"/>
  <c r="K73" i="7"/>
  <c r="K85" i="7"/>
  <c r="K97" i="7"/>
  <c r="K113" i="7"/>
  <c r="K149" i="7"/>
  <c r="K7" i="7"/>
  <c r="L30" i="7"/>
  <c r="L34" i="7"/>
  <c r="L38" i="7"/>
  <c r="L58" i="7"/>
  <c r="L62" i="7"/>
  <c r="L98" i="7"/>
  <c r="L102" i="7"/>
  <c r="L110" i="7"/>
  <c r="L114" i="7"/>
  <c r="L118" i="7"/>
  <c r="L122" i="7"/>
  <c r="L126" i="7"/>
  <c r="L130" i="7"/>
  <c r="L134" i="7"/>
  <c r="L138" i="7"/>
  <c r="L142" i="7"/>
  <c r="L146" i="7"/>
  <c r="L150" i="7"/>
  <c r="K81" i="7"/>
  <c r="K145" i="7"/>
  <c r="M4" i="7"/>
  <c r="M16" i="7"/>
  <c r="K30" i="7"/>
  <c r="K34" i="7"/>
  <c r="K38" i="7"/>
  <c r="K58" i="7"/>
  <c r="K62" i="7"/>
  <c r="K70" i="7"/>
  <c r="K74" i="7"/>
  <c r="K78" i="7"/>
  <c r="K82" i="7"/>
  <c r="K86" i="7"/>
  <c r="K90" i="7"/>
  <c r="K110" i="7"/>
  <c r="K114" i="7"/>
  <c r="K118" i="7"/>
  <c r="K122" i="7"/>
  <c r="K126" i="7"/>
  <c r="K130" i="7"/>
  <c r="K134" i="7"/>
  <c r="K138" i="7"/>
  <c r="K142" i="7"/>
  <c r="K146" i="7"/>
  <c r="K150" i="7"/>
  <c r="M158" i="6"/>
  <c r="N158" i="6"/>
  <c r="L158" i="6"/>
  <c r="M156" i="6"/>
  <c r="N156" i="6"/>
  <c r="L156" i="6"/>
  <c r="N2" i="6"/>
  <c r="M2" i="6"/>
  <c r="N3" i="6"/>
  <c r="L3" i="6"/>
  <c r="N4" i="6"/>
  <c r="M4" i="6"/>
  <c r="L4" i="6"/>
  <c r="N5" i="6"/>
  <c r="M5" i="6"/>
  <c r="L5" i="6"/>
  <c r="N6" i="6"/>
  <c r="M6" i="6"/>
  <c r="L6" i="6"/>
  <c r="N7" i="6"/>
  <c r="M7" i="6"/>
  <c r="L7" i="6"/>
  <c r="N8" i="6"/>
  <c r="M8" i="6"/>
  <c r="L8" i="6"/>
  <c r="N9" i="6"/>
  <c r="M9" i="6"/>
  <c r="L9" i="6"/>
  <c r="N10" i="6"/>
  <c r="M10" i="6"/>
  <c r="L10" i="6"/>
  <c r="N11" i="6"/>
  <c r="M11" i="6"/>
  <c r="L11" i="6"/>
  <c r="N12" i="6"/>
  <c r="M12" i="6"/>
  <c r="L12" i="6"/>
  <c r="N13" i="6"/>
  <c r="M13" i="6"/>
  <c r="L13" i="6"/>
  <c r="N14" i="6"/>
  <c r="M14" i="6"/>
  <c r="L14" i="6"/>
  <c r="N15" i="6"/>
  <c r="M15" i="6"/>
  <c r="L15" i="6"/>
  <c r="N16" i="6"/>
  <c r="M16" i="6"/>
  <c r="L16" i="6"/>
  <c r="N17" i="6"/>
  <c r="M17" i="6"/>
  <c r="L17" i="6"/>
  <c r="N18" i="6"/>
  <c r="M18" i="6"/>
  <c r="L18" i="6"/>
  <c r="N19" i="6"/>
  <c r="M19" i="6"/>
  <c r="L19" i="6"/>
  <c r="N20" i="6"/>
  <c r="M20" i="6"/>
  <c r="L20" i="6"/>
  <c r="N21" i="6"/>
  <c r="M21" i="6"/>
  <c r="L21" i="6"/>
  <c r="N22" i="6"/>
  <c r="M22" i="6"/>
  <c r="L22" i="6"/>
  <c r="N23" i="6"/>
  <c r="M23" i="6"/>
  <c r="L23" i="6"/>
  <c r="N24" i="6"/>
  <c r="M24" i="6"/>
  <c r="L24" i="6"/>
  <c r="N25" i="6"/>
  <c r="M25" i="6"/>
  <c r="L25" i="6"/>
  <c r="N26" i="6"/>
  <c r="M26" i="6"/>
  <c r="L26" i="6"/>
  <c r="N27" i="6"/>
  <c r="M27" i="6"/>
  <c r="L27" i="6"/>
  <c r="N28" i="6"/>
  <c r="M28" i="6"/>
  <c r="L28" i="6"/>
  <c r="N29" i="6"/>
  <c r="M29" i="6"/>
  <c r="L29" i="6"/>
  <c r="N30" i="6"/>
  <c r="M30" i="6"/>
  <c r="L30" i="6"/>
  <c r="N31" i="6"/>
  <c r="M31" i="6"/>
  <c r="L31" i="6"/>
  <c r="N32" i="6"/>
  <c r="M32" i="6"/>
  <c r="L32" i="6"/>
  <c r="N33" i="6"/>
  <c r="M33" i="6"/>
  <c r="L33" i="6"/>
  <c r="N34" i="6"/>
  <c r="M34" i="6"/>
  <c r="L34" i="6"/>
  <c r="N35" i="6"/>
  <c r="M35" i="6"/>
  <c r="L35" i="6"/>
  <c r="N36" i="6"/>
  <c r="M36" i="6"/>
  <c r="L36" i="6"/>
  <c r="N37" i="6"/>
  <c r="M37" i="6"/>
  <c r="L37" i="6"/>
  <c r="N38" i="6"/>
  <c r="M38" i="6"/>
  <c r="L38" i="6"/>
  <c r="N39" i="6"/>
  <c r="M39" i="6"/>
  <c r="L39" i="6"/>
  <c r="N40" i="6"/>
  <c r="M40" i="6"/>
  <c r="L40" i="6"/>
  <c r="N41" i="6"/>
  <c r="M41" i="6"/>
  <c r="L41" i="6"/>
  <c r="N42" i="6"/>
  <c r="M42" i="6"/>
  <c r="L42" i="6"/>
  <c r="N43" i="6"/>
  <c r="M43" i="6"/>
  <c r="L43" i="6"/>
  <c r="N44" i="6"/>
  <c r="M44" i="6"/>
  <c r="L44" i="6"/>
  <c r="N45" i="6"/>
  <c r="M45" i="6"/>
  <c r="L45" i="6"/>
  <c r="N46" i="6"/>
  <c r="M46" i="6"/>
  <c r="L46" i="6"/>
  <c r="N47" i="6"/>
  <c r="M47" i="6"/>
  <c r="L47" i="6"/>
  <c r="N48" i="6"/>
  <c r="M48" i="6"/>
  <c r="L48" i="6"/>
  <c r="N49" i="6"/>
  <c r="M49" i="6"/>
  <c r="L49" i="6"/>
  <c r="N50" i="6"/>
  <c r="M50" i="6"/>
  <c r="L50" i="6"/>
  <c r="N51" i="6"/>
  <c r="M51" i="6"/>
  <c r="L51" i="6"/>
  <c r="N52" i="6"/>
  <c r="M52" i="6"/>
  <c r="L52" i="6"/>
  <c r="N53" i="6"/>
  <c r="M53" i="6"/>
  <c r="L53" i="6"/>
  <c r="N54" i="6"/>
  <c r="M54" i="6"/>
  <c r="L54" i="6"/>
  <c r="N55" i="6"/>
  <c r="M55" i="6"/>
  <c r="L55" i="6"/>
  <c r="N56" i="6"/>
  <c r="M56" i="6"/>
  <c r="L56" i="6"/>
  <c r="N57" i="6"/>
  <c r="M57" i="6"/>
  <c r="L57" i="6"/>
  <c r="N58" i="6"/>
  <c r="M58" i="6"/>
  <c r="L58" i="6"/>
  <c r="N59" i="6"/>
  <c r="M59" i="6"/>
  <c r="L59" i="6"/>
  <c r="N60" i="6"/>
  <c r="M60" i="6"/>
  <c r="L60" i="6"/>
  <c r="N61" i="6"/>
  <c r="M61" i="6"/>
  <c r="L61" i="6"/>
  <c r="N62" i="6"/>
  <c r="M62" i="6"/>
  <c r="L62" i="6"/>
  <c r="N63" i="6"/>
  <c r="M63" i="6"/>
  <c r="L63" i="6"/>
  <c r="N64" i="6"/>
  <c r="M64" i="6"/>
  <c r="L64" i="6"/>
  <c r="N65" i="6"/>
  <c r="M65" i="6"/>
  <c r="L65" i="6"/>
  <c r="N66" i="6"/>
  <c r="M66" i="6"/>
  <c r="L66" i="6"/>
  <c r="N67" i="6"/>
  <c r="M67" i="6"/>
  <c r="L67" i="6"/>
  <c r="N68" i="6"/>
  <c r="M68" i="6"/>
  <c r="L68" i="6"/>
  <c r="N69" i="6"/>
  <c r="M69" i="6"/>
  <c r="L69" i="6"/>
  <c r="N70" i="6"/>
  <c r="M70" i="6"/>
  <c r="L70" i="6"/>
  <c r="N71" i="6"/>
  <c r="M71" i="6"/>
  <c r="L71" i="6"/>
  <c r="N72" i="6"/>
  <c r="M72" i="6"/>
  <c r="L72" i="6"/>
  <c r="N73" i="6"/>
  <c r="M73" i="6"/>
  <c r="L73" i="6"/>
  <c r="N74" i="6"/>
  <c r="M74" i="6"/>
  <c r="L74" i="6"/>
  <c r="N75" i="6"/>
  <c r="M75" i="6"/>
  <c r="L75" i="6"/>
  <c r="N76" i="6"/>
  <c r="M76" i="6"/>
  <c r="L76" i="6"/>
  <c r="N77" i="6"/>
  <c r="M77" i="6"/>
  <c r="L77" i="6"/>
  <c r="N78" i="6"/>
  <c r="M78" i="6"/>
  <c r="L78" i="6"/>
  <c r="N79" i="6"/>
  <c r="M79" i="6"/>
  <c r="L79" i="6"/>
  <c r="N80" i="6"/>
  <c r="M80" i="6"/>
  <c r="L80" i="6"/>
  <c r="N81" i="6"/>
  <c r="M81" i="6"/>
  <c r="L81" i="6"/>
  <c r="N82" i="6"/>
  <c r="M82" i="6"/>
  <c r="L82" i="6"/>
  <c r="N83" i="6"/>
  <c r="M83" i="6"/>
  <c r="L83" i="6"/>
  <c r="N84" i="6"/>
  <c r="M84" i="6"/>
  <c r="L84" i="6"/>
  <c r="N85" i="6"/>
  <c r="M85" i="6"/>
  <c r="L85" i="6"/>
  <c r="N86" i="6"/>
  <c r="M86" i="6"/>
  <c r="L86" i="6"/>
  <c r="N87" i="6"/>
  <c r="M87" i="6"/>
  <c r="L87" i="6"/>
  <c r="N88" i="6"/>
  <c r="M88" i="6"/>
  <c r="L88" i="6"/>
  <c r="N89" i="6"/>
  <c r="M89" i="6"/>
  <c r="L89" i="6"/>
  <c r="N90" i="6"/>
  <c r="M90" i="6"/>
  <c r="L90" i="6"/>
  <c r="N91" i="6"/>
  <c r="M91" i="6"/>
  <c r="L91" i="6"/>
  <c r="N92" i="6"/>
  <c r="M92" i="6"/>
  <c r="L92" i="6"/>
  <c r="N93" i="6"/>
  <c r="M93" i="6"/>
  <c r="L93" i="6"/>
  <c r="N94" i="6"/>
  <c r="M94" i="6"/>
  <c r="L94" i="6"/>
  <c r="N95" i="6"/>
  <c r="M95" i="6"/>
  <c r="L95" i="6"/>
  <c r="N96" i="6"/>
  <c r="M96" i="6"/>
  <c r="L96" i="6"/>
  <c r="N97" i="6"/>
  <c r="M97" i="6"/>
  <c r="L97" i="6"/>
  <c r="N98" i="6"/>
  <c r="M98" i="6"/>
  <c r="L98" i="6"/>
  <c r="N99" i="6"/>
  <c r="M99" i="6"/>
  <c r="L99" i="6"/>
  <c r="N100" i="6"/>
  <c r="M100" i="6"/>
  <c r="L100" i="6"/>
  <c r="N101" i="6"/>
  <c r="M101" i="6"/>
  <c r="L101" i="6"/>
  <c r="N102" i="6"/>
  <c r="M102" i="6"/>
  <c r="L102" i="6"/>
  <c r="N103" i="6"/>
  <c r="M103" i="6"/>
  <c r="L103" i="6"/>
  <c r="N104" i="6"/>
  <c r="M104" i="6"/>
  <c r="L104" i="6"/>
  <c r="N105" i="6"/>
  <c r="M105" i="6"/>
  <c r="L105" i="6"/>
  <c r="N106" i="6"/>
  <c r="M106" i="6"/>
  <c r="L106" i="6"/>
  <c r="N107" i="6"/>
  <c r="M107" i="6"/>
  <c r="L107" i="6"/>
  <c r="N108" i="6"/>
  <c r="M108" i="6"/>
  <c r="L108" i="6"/>
  <c r="N109" i="6"/>
  <c r="M109" i="6"/>
  <c r="L109" i="6"/>
  <c r="N110" i="6"/>
  <c r="M110" i="6"/>
  <c r="L110" i="6"/>
  <c r="N111" i="6"/>
  <c r="M111" i="6"/>
  <c r="L111" i="6"/>
  <c r="N112" i="6"/>
  <c r="M112" i="6"/>
  <c r="L112" i="6"/>
  <c r="N113" i="6"/>
  <c r="M113" i="6"/>
  <c r="L113" i="6"/>
  <c r="N114" i="6"/>
  <c r="M114" i="6"/>
  <c r="L114" i="6"/>
  <c r="N115" i="6"/>
  <c r="M115" i="6"/>
  <c r="L115" i="6"/>
  <c r="N116" i="6"/>
  <c r="M116" i="6"/>
  <c r="L116" i="6"/>
  <c r="N117" i="6"/>
  <c r="M117" i="6"/>
  <c r="L117" i="6"/>
  <c r="N118" i="6"/>
  <c r="M118" i="6"/>
  <c r="L118" i="6"/>
  <c r="N119" i="6"/>
  <c r="M119" i="6"/>
  <c r="L119" i="6"/>
  <c r="N120" i="6"/>
  <c r="M120" i="6"/>
  <c r="L120" i="6"/>
  <c r="N121" i="6"/>
  <c r="M121" i="6"/>
  <c r="L121" i="6"/>
  <c r="N122" i="6"/>
  <c r="M122" i="6"/>
  <c r="L122" i="6"/>
  <c r="N123" i="6"/>
  <c r="M123" i="6"/>
  <c r="L123" i="6"/>
  <c r="N124" i="6"/>
  <c r="M124" i="6"/>
  <c r="L124" i="6"/>
  <c r="N125" i="6"/>
  <c r="M125" i="6"/>
  <c r="L125" i="6"/>
  <c r="N126" i="6"/>
  <c r="M126" i="6"/>
  <c r="L126" i="6"/>
  <c r="N127" i="6"/>
  <c r="M127" i="6"/>
  <c r="L127" i="6"/>
  <c r="N128" i="6"/>
  <c r="M128" i="6"/>
  <c r="L128" i="6"/>
  <c r="N129" i="6"/>
  <c r="M129" i="6"/>
  <c r="L129" i="6"/>
  <c r="N130" i="6"/>
  <c r="M130" i="6"/>
  <c r="L130" i="6"/>
  <c r="N131" i="6"/>
  <c r="M131" i="6"/>
  <c r="L131" i="6"/>
  <c r="N132" i="6"/>
  <c r="M132" i="6"/>
  <c r="L132" i="6"/>
  <c r="N133" i="6"/>
  <c r="M133" i="6"/>
  <c r="L133" i="6"/>
  <c r="N134" i="6"/>
  <c r="M134" i="6"/>
  <c r="L134" i="6"/>
  <c r="N135" i="6"/>
  <c r="M135" i="6"/>
  <c r="L135" i="6"/>
  <c r="N136" i="6"/>
  <c r="M136" i="6"/>
  <c r="L136" i="6"/>
  <c r="N137" i="6"/>
  <c r="M137" i="6"/>
  <c r="L137" i="6"/>
  <c r="N138" i="6"/>
  <c r="M138" i="6"/>
  <c r="L138" i="6"/>
  <c r="N139" i="6"/>
  <c r="M139" i="6"/>
  <c r="L139" i="6"/>
  <c r="N140" i="6"/>
  <c r="M140" i="6"/>
  <c r="L140" i="6"/>
  <c r="N141" i="6"/>
  <c r="M141" i="6"/>
  <c r="L141" i="6"/>
  <c r="N142" i="6"/>
  <c r="M142" i="6"/>
  <c r="L142" i="6"/>
  <c r="N143" i="6"/>
  <c r="M143" i="6"/>
  <c r="L143" i="6"/>
  <c r="N144" i="6"/>
  <c r="M144" i="6"/>
  <c r="L144" i="6"/>
  <c r="N145" i="6"/>
  <c r="M145" i="6"/>
  <c r="L145" i="6"/>
  <c r="N146" i="6"/>
  <c r="M146" i="6"/>
  <c r="L146" i="6"/>
  <c r="N147" i="6"/>
  <c r="M147" i="6"/>
  <c r="L147" i="6"/>
  <c r="N148" i="6"/>
  <c r="M148" i="6"/>
  <c r="L148" i="6"/>
  <c r="N149" i="6"/>
  <c r="M149" i="6"/>
  <c r="L149" i="6"/>
  <c r="N150" i="6"/>
  <c r="M150" i="6"/>
  <c r="L150" i="6"/>
  <c r="N151" i="6"/>
  <c r="M151" i="6"/>
  <c r="L151" i="6"/>
  <c r="N152" i="6"/>
  <c r="M152" i="6"/>
  <c r="L152" i="6"/>
  <c r="N153" i="6"/>
  <c r="M153" i="6"/>
  <c r="L153" i="6"/>
  <c r="N154" i="6"/>
  <c r="M154" i="6"/>
  <c r="L154" i="6"/>
  <c r="J2" i="5" l="1"/>
  <c r="K2" i="5"/>
  <c r="L2" i="5"/>
  <c r="J3" i="5"/>
  <c r="K3" i="5"/>
  <c r="L3" i="5"/>
  <c r="J4" i="5"/>
  <c r="K4" i="5"/>
  <c r="L4" i="5"/>
  <c r="J5" i="5"/>
  <c r="K5" i="5"/>
  <c r="L5" i="5"/>
  <c r="K6" i="5"/>
  <c r="L6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27" i="5"/>
  <c r="K27" i="5"/>
  <c r="L27" i="5"/>
  <c r="J33" i="5"/>
  <c r="K33" i="5"/>
  <c r="L33" i="5"/>
  <c r="J36" i="5"/>
  <c r="K36" i="5"/>
  <c r="L36" i="5"/>
  <c r="J37" i="5"/>
  <c r="K37" i="5"/>
  <c r="L37" i="5"/>
  <c r="J38" i="5"/>
  <c r="K38" i="5"/>
  <c r="L38" i="5"/>
  <c r="J39" i="5"/>
  <c r="K39" i="5"/>
  <c r="L39" i="5"/>
  <c r="J51" i="5"/>
  <c r="K51" i="5"/>
  <c r="L51" i="5"/>
  <c r="J52" i="5"/>
  <c r="K52" i="5"/>
  <c r="L52" i="5"/>
  <c r="J67" i="5"/>
  <c r="K67" i="5"/>
  <c r="L67" i="5"/>
  <c r="J79" i="5"/>
  <c r="K79" i="5"/>
  <c r="L79" i="5"/>
  <c r="J81" i="5"/>
  <c r="K81" i="5"/>
  <c r="L81" i="5"/>
  <c r="J97" i="5"/>
  <c r="K97" i="5"/>
  <c r="L97" i="5"/>
  <c r="J98" i="5"/>
  <c r="K98" i="5"/>
  <c r="L98" i="5"/>
  <c r="J99" i="5"/>
  <c r="K99" i="5"/>
  <c r="L99" i="5"/>
  <c r="J100" i="5"/>
  <c r="K100" i="5"/>
  <c r="L100" i="5"/>
  <c r="J101" i="5"/>
  <c r="K101" i="5"/>
  <c r="L101" i="5"/>
  <c r="J102" i="5"/>
  <c r="K102" i="5"/>
  <c r="L102" i="5"/>
  <c r="J103" i="5"/>
  <c r="K103" i="5"/>
  <c r="L103" i="5"/>
  <c r="K112" i="5"/>
  <c r="L112" i="5"/>
  <c r="J113" i="5"/>
  <c r="K113" i="5"/>
  <c r="L113" i="5"/>
  <c r="J114" i="5"/>
  <c r="K114" i="5"/>
  <c r="L114" i="5"/>
  <c r="J115" i="5"/>
  <c r="K115" i="5"/>
  <c r="L115" i="5"/>
  <c r="J116" i="5"/>
  <c r="K116" i="5"/>
  <c r="L116" i="5"/>
  <c r="J117" i="5"/>
  <c r="K117" i="5"/>
  <c r="L117" i="5"/>
  <c r="J118" i="5"/>
  <c r="K118" i="5"/>
  <c r="L118" i="5"/>
  <c r="J119" i="5"/>
  <c r="K119" i="5"/>
  <c r="L119" i="5"/>
  <c r="J120" i="5"/>
  <c r="K120" i="5"/>
  <c r="L120" i="5"/>
  <c r="J121" i="5"/>
  <c r="K121" i="5"/>
  <c r="L121" i="5"/>
  <c r="J122" i="5"/>
  <c r="K122" i="5"/>
  <c r="L122" i="5"/>
  <c r="K123" i="5"/>
  <c r="L123" i="5"/>
  <c r="J124" i="5"/>
  <c r="K124" i="5"/>
  <c r="L124" i="5"/>
  <c r="K125" i="5"/>
  <c r="L125" i="5"/>
  <c r="J126" i="5"/>
  <c r="K126" i="5"/>
  <c r="L126" i="5"/>
  <c r="K127" i="5"/>
  <c r="L127" i="5"/>
  <c r="J128" i="5"/>
  <c r="K128" i="5"/>
  <c r="L128" i="5"/>
  <c r="J129" i="5"/>
  <c r="K129" i="5"/>
  <c r="L129" i="5"/>
  <c r="J130" i="5"/>
  <c r="K130" i="5"/>
  <c r="L130" i="5"/>
  <c r="J134" i="5"/>
  <c r="K134" i="5"/>
  <c r="L134" i="5"/>
  <c r="J135" i="5"/>
  <c r="K135" i="5"/>
  <c r="L135" i="5"/>
  <c r="J140" i="5"/>
  <c r="K140" i="5"/>
  <c r="L140" i="5"/>
  <c r="J141" i="5"/>
  <c r="K141" i="5"/>
  <c r="L141" i="5"/>
  <c r="J142" i="5"/>
  <c r="K142" i="5"/>
  <c r="L142" i="5"/>
  <c r="J143" i="5"/>
  <c r="K143" i="5"/>
  <c r="L143" i="5"/>
  <c r="J144" i="5"/>
  <c r="K144" i="5"/>
  <c r="L144" i="5"/>
  <c r="J145" i="5"/>
  <c r="K145" i="5"/>
  <c r="L145" i="5"/>
  <c r="J146" i="5"/>
  <c r="K146" i="5"/>
  <c r="L146" i="5"/>
  <c r="J147" i="5"/>
  <c r="K147" i="5"/>
  <c r="L147" i="5"/>
  <c r="J148" i="5"/>
  <c r="K148" i="5"/>
  <c r="L148" i="5"/>
  <c r="J149" i="5"/>
  <c r="K149" i="5"/>
  <c r="L149" i="5"/>
  <c r="J150" i="5"/>
  <c r="K150" i="5"/>
  <c r="L150" i="5"/>
  <c r="J151" i="5"/>
  <c r="K151" i="5"/>
  <c r="L151" i="5"/>
  <c r="J152" i="5"/>
  <c r="K152" i="5"/>
  <c r="L152" i="5"/>
  <c r="J153" i="5"/>
  <c r="K153" i="5"/>
  <c r="L153" i="5"/>
  <c r="J154" i="5"/>
  <c r="K154" i="5"/>
  <c r="L154" i="5"/>
  <c r="AR2" i="4"/>
  <c r="AS2" i="4"/>
  <c r="AT2" i="4"/>
  <c r="AU2" i="4"/>
  <c r="AV2" i="4"/>
  <c r="AW2" i="4"/>
  <c r="AX2" i="4"/>
  <c r="AY2" i="4"/>
  <c r="AY3" i="4" s="1"/>
  <c r="AY4" i="4" s="1"/>
  <c r="AY5" i="4" s="1"/>
  <c r="AZ2" i="4"/>
  <c r="AZ3" i="4" s="1"/>
  <c r="AZ4" i="4" s="1"/>
  <c r="AZ5" i="4" s="1"/>
  <c r="BA2" i="4"/>
  <c r="BA3" i="4" s="1"/>
  <c r="BA4" i="4" s="1"/>
  <c r="BA5" i="4" s="1"/>
  <c r="BB2" i="4"/>
  <c r="BB3" i="4" s="1"/>
  <c r="BB4" i="4" s="1"/>
  <c r="BB5" i="4" s="1"/>
  <c r="BC2" i="4"/>
  <c r="BC3" i="4" s="1"/>
  <c r="BC4" i="4" s="1"/>
  <c r="BC5" i="4" s="1"/>
  <c r="BD2" i="4"/>
  <c r="BE2" i="4"/>
  <c r="BF2" i="4"/>
  <c r="BG2" i="4"/>
  <c r="BH2" i="4"/>
  <c r="BI2" i="4"/>
  <c r="BJ2" i="4"/>
  <c r="BK2" i="4"/>
  <c r="BK3" i="4" s="1"/>
  <c r="BK4" i="4" s="1"/>
  <c r="BK5" i="4" s="1"/>
  <c r="BL2" i="4"/>
  <c r="BL3" i="4" s="1"/>
  <c r="BL4" i="4" s="1"/>
  <c r="BL5" i="4" s="1"/>
  <c r="BM2" i="4"/>
  <c r="BM3" i="4" s="1"/>
  <c r="BM4" i="4" s="1"/>
  <c r="BM5" i="4" s="1"/>
  <c r="BN2" i="4"/>
  <c r="BN3" i="4" s="1"/>
  <c r="BN4" i="4" s="1"/>
  <c r="BN5" i="4" s="1"/>
  <c r="BO2" i="4"/>
  <c r="BO3" i="4" s="1"/>
  <c r="BO4" i="4" s="1"/>
  <c r="BO5" i="4" s="1"/>
  <c r="BP2" i="4"/>
  <c r="BQ2" i="4"/>
  <c r="BR2" i="4"/>
  <c r="BS2" i="4"/>
  <c r="BT2" i="4"/>
  <c r="BU2" i="4"/>
  <c r="BV2" i="4"/>
  <c r="BW2" i="4"/>
  <c r="BW3" i="4" s="1"/>
  <c r="BW4" i="4" s="1"/>
  <c r="BW5" i="4" s="1"/>
  <c r="BX2" i="4"/>
  <c r="BX3" i="4" s="1"/>
  <c r="BX4" i="4" s="1"/>
  <c r="BX5" i="4" s="1"/>
  <c r="BY2" i="4"/>
  <c r="BY3" i="4" s="1"/>
  <c r="BY4" i="4" s="1"/>
  <c r="BY5" i="4" s="1"/>
  <c r="BZ2" i="4"/>
  <c r="BZ3" i="4" s="1"/>
  <c r="BZ4" i="4" s="1"/>
  <c r="BZ5" i="4" s="1"/>
  <c r="CA2" i="4"/>
  <c r="CA3" i="4" s="1"/>
  <c r="CA4" i="4" s="1"/>
  <c r="CA5" i="4" s="1"/>
  <c r="CB2" i="4"/>
  <c r="CC2" i="4"/>
  <c r="CD2" i="4"/>
  <c r="CE2" i="4"/>
  <c r="AR3" i="4"/>
  <c r="AS3" i="4"/>
  <c r="AT3" i="4"/>
  <c r="AU3" i="4"/>
  <c r="AU4" i="4" s="1"/>
  <c r="AU5" i="4" s="1"/>
  <c r="AV3" i="4"/>
  <c r="AV4" i="4" s="1"/>
  <c r="AV5" i="4" s="1"/>
  <c r="AW3" i="4"/>
  <c r="AW4" i="4" s="1"/>
  <c r="AW5" i="4" s="1"/>
  <c r="AX3" i="4"/>
  <c r="AX4" i="4" s="1"/>
  <c r="AX5" i="4" s="1"/>
  <c r="BD3" i="4"/>
  <c r="BE3" i="4"/>
  <c r="BF3" i="4"/>
  <c r="BG3" i="4"/>
  <c r="BG4" i="4" s="1"/>
  <c r="BG5" i="4" s="1"/>
  <c r="BH3" i="4"/>
  <c r="BH4" i="4" s="1"/>
  <c r="BH5" i="4" s="1"/>
  <c r="BI3" i="4"/>
  <c r="BI4" i="4" s="1"/>
  <c r="BI5" i="4" s="1"/>
  <c r="BJ3" i="4"/>
  <c r="BJ4" i="4" s="1"/>
  <c r="BJ5" i="4" s="1"/>
  <c r="BP3" i="4"/>
  <c r="BQ3" i="4"/>
  <c r="BR3" i="4"/>
  <c r="BS3" i="4"/>
  <c r="BS4" i="4" s="1"/>
  <c r="BS5" i="4" s="1"/>
  <c r="BT3" i="4"/>
  <c r="BT4" i="4" s="1"/>
  <c r="BT5" i="4" s="1"/>
  <c r="BU3" i="4"/>
  <c r="BU4" i="4" s="1"/>
  <c r="BU5" i="4" s="1"/>
  <c r="BV3" i="4"/>
  <c r="BV4" i="4" s="1"/>
  <c r="BV5" i="4" s="1"/>
  <c r="CB3" i="4"/>
  <c r="CC3" i="4"/>
  <c r="CD3" i="4"/>
  <c r="CE3" i="4"/>
  <c r="CE4" i="4" s="1"/>
  <c r="CE5" i="4" s="1"/>
  <c r="AR4" i="4"/>
  <c r="AR5" i="4" s="1"/>
  <c r="AS4" i="4"/>
  <c r="AS5" i="4" s="1"/>
  <c r="AT4" i="4"/>
  <c r="AT5" i="4" s="1"/>
  <c r="BD4" i="4"/>
  <c r="BD5" i="4" s="1"/>
  <c r="BE4" i="4"/>
  <c r="BE5" i="4" s="1"/>
  <c r="BF4" i="4"/>
  <c r="BF5" i="4" s="1"/>
  <c r="BP4" i="4"/>
  <c r="BP5" i="4" s="1"/>
  <c r="BQ4" i="4"/>
  <c r="BQ5" i="4" s="1"/>
  <c r="BR4" i="4"/>
  <c r="BR5" i="4" s="1"/>
  <c r="CB4" i="4"/>
  <c r="CB5" i="4" s="1"/>
  <c r="CC4" i="4"/>
  <c r="CC5" i="4" s="1"/>
  <c r="CD4" i="4"/>
  <c r="CD5" i="4" s="1"/>
  <c r="M6" i="3"/>
  <c r="N8" i="3"/>
  <c r="M8" i="3"/>
  <c r="N9" i="3"/>
  <c r="M9" i="3"/>
  <c r="L9" i="3"/>
  <c r="N10" i="3"/>
  <c r="M10" i="3"/>
  <c r="L10" i="3"/>
  <c r="N11" i="3"/>
  <c r="M11" i="3"/>
  <c r="L11" i="3"/>
  <c r="N12" i="3"/>
  <c r="M12" i="3"/>
  <c r="L12" i="3"/>
  <c r="N14" i="3"/>
  <c r="M14" i="3"/>
  <c r="L14" i="3"/>
  <c r="N15" i="3"/>
  <c r="M15" i="3"/>
  <c r="L15" i="3"/>
  <c r="N16" i="3"/>
  <c r="M16" i="3"/>
  <c r="L16" i="3"/>
  <c r="N17" i="3"/>
  <c r="M17" i="3"/>
  <c r="L17" i="3"/>
  <c r="N18" i="3"/>
  <c r="M18" i="3"/>
  <c r="L18" i="3"/>
  <c r="N19" i="3"/>
  <c r="M19" i="3"/>
  <c r="L19" i="3"/>
  <c r="N20" i="3"/>
  <c r="M20" i="3"/>
  <c r="L20" i="3"/>
  <c r="N21" i="3"/>
  <c r="M21" i="3"/>
  <c r="L21" i="3"/>
  <c r="N22" i="3"/>
  <c r="M22" i="3"/>
  <c r="L22" i="3"/>
  <c r="N23" i="3"/>
  <c r="M23" i="3"/>
  <c r="L23" i="3"/>
  <c r="N24" i="3"/>
  <c r="M24" i="3"/>
  <c r="N25" i="3"/>
  <c r="M25" i="3"/>
  <c r="L25" i="3"/>
  <c r="N26" i="3"/>
  <c r="M26" i="3"/>
  <c r="L26" i="3"/>
  <c r="N27" i="3"/>
  <c r="M27" i="3"/>
  <c r="N28" i="3"/>
  <c r="M28" i="3"/>
  <c r="L28" i="3"/>
  <c r="N29" i="3"/>
  <c r="M29" i="3"/>
  <c r="L29" i="3"/>
  <c r="N30" i="3"/>
  <c r="M30" i="3"/>
  <c r="L30" i="3"/>
  <c r="N31" i="3"/>
  <c r="M31" i="3"/>
  <c r="L31" i="3"/>
  <c r="N32" i="3"/>
  <c r="M32" i="3"/>
  <c r="L32" i="3"/>
  <c r="N33" i="3"/>
  <c r="M33" i="3"/>
  <c r="L33" i="3"/>
  <c r="N34" i="3"/>
  <c r="M34" i="3"/>
  <c r="L34" i="3"/>
  <c r="N35" i="3"/>
  <c r="M35" i="3"/>
  <c r="L35" i="3"/>
  <c r="N36" i="3"/>
  <c r="M36" i="3"/>
  <c r="L36" i="3"/>
  <c r="N37" i="3"/>
  <c r="M37" i="3"/>
  <c r="L37" i="3"/>
  <c r="N38" i="3"/>
  <c r="M38" i="3"/>
  <c r="L38" i="3"/>
  <c r="N39" i="3"/>
  <c r="M39" i="3"/>
  <c r="L39" i="3"/>
  <c r="N40" i="3"/>
  <c r="M40" i="3"/>
  <c r="N41" i="3"/>
  <c r="M41" i="3"/>
  <c r="L41" i="3"/>
  <c r="N42" i="3"/>
  <c r="M42" i="3"/>
  <c r="L42" i="3"/>
  <c r="N43" i="3"/>
  <c r="M43" i="3"/>
  <c r="L43" i="3"/>
  <c r="N44" i="3"/>
  <c r="M44" i="3"/>
  <c r="L44" i="3"/>
  <c r="N45" i="3"/>
  <c r="M45" i="3"/>
  <c r="L45" i="3"/>
  <c r="N46" i="3"/>
  <c r="M46" i="3"/>
  <c r="L46" i="3"/>
  <c r="N47" i="3"/>
  <c r="M47" i="3"/>
  <c r="L47" i="3"/>
  <c r="N48" i="3"/>
  <c r="M48" i="3"/>
  <c r="L48" i="3"/>
  <c r="N49" i="3"/>
  <c r="M49" i="3"/>
  <c r="L49" i="3"/>
  <c r="N50" i="3"/>
  <c r="M50" i="3"/>
  <c r="L50" i="3"/>
  <c r="N51" i="3"/>
  <c r="M51" i="3"/>
  <c r="L51" i="3"/>
  <c r="N52" i="3"/>
  <c r="M52" i="3"/>
  <c r="L52" i="3"/>
  <c r="N53" i="3"/>
  <c r="M53" i="3"/>
  <c r="L53" i="3"/>
  <c r="N54" i="3"/>
  <c r="M54" i="3"/>
  <c r="L54" i="3"/>
  <c r="N55" i="3"/>
  <c r="M55" i="3"/>
  <c r="L55" i="3"/>
  <c r="N56" i="3"/>
  <c r="M56" i="3"/>
  <c r="L56" i="3"/>
  <c r="N57" i="3"/>
  <c r="M57" i="3"/>
  <c r="L57" i="3"/>
  <c r="N58" i="3"/>
  <c r="M58" i="3"/>
  <c r="L58" i="3"/>
  <c r="N59" i="3"/>
  <c r="M59" i="3"/>
  <c r="L59" i="3"/>
  <c r="N60" i="3"/>
  <c r="M60" i="3"/>
  <c r="L60" i="3"/>
  <c r="N61" i="3"/>
  <c r="M61" i="3"/>
  <c r="L61" i="3"/>
  <c r="N62" i="3"/>
  <c r="M62" i="3"/>
  <c r="L62" i="3"/>
  <c r="N63" i="3"/>
  <c r="M63" i="3"/>
  <c r="L63" i="3"/>
  <c r="N64" i="3"/>
  <c r="M64" i="3"/>
  <c r="L64" i="3"/>
  <c r="N65" i="3"/>
  <c r="M65" i="3"/>
  <c r="L65" i="3"/>
  <c r="N66" i="3"/>
  <c r="M66" i="3"/>
  <c r="L66" i="3"/>
  <c r="N67" i="3"/>
  <c r="M67" i="3"/>
  <c r="L67" i="3"/>
  <c r="N68" i="3"/>
  <c r="M68" i="3"/>
  <c r="L68" i="3"/>
  <c r="N69" i="3"/>
  <c r="M69" i="3"/>
  <c r="L69" i="3"/>
  <c r="N70" i="3"/>
  <c r="M70" i="3"/>
  <c r="L70" i="3"/>
  <c r="N71" i="3"/>
  <c r="M71" i="3"/>
  <c r="L71" i="3"/>
  <c r="N72" i="3"/>
  <c r="M72" i="3"/>
  <c r="L72" i="3"/>
  <c r="N73" i="3"/>
  <c r="M73" i="3"/>
  <c r="L73" i="3"/>
  <c r="N74" i="3"/>
  <c r="M74" i="3"/>
  <c r="L74" i="3"/>
  <c r="N75" i="3"/>
  <c r="M75" i="3"/>
  <c r="L75" i="3"/>
  <c r="N76" i="3"/>
  <c r="M76" i="3"/>
  <c r="L76" i="3"/>
  <c r="N77" i="3"/>
  <c r="M77" i="3"/>
  <c r="L77" i="3"/>
  <c r="N78" i="3"/>
  <c r="M78" i="3"/>
  <c r="L78" i="3"/>
  <c r="N79" i="3"/>
  <c r="M79" i="3"/>
  <c r="L79" i="3"/>
  <c r="N80" i="3"/>
  <c r="M80" i="3"/>
  <c r="L80" i="3"/>
  <c r="N81" i="3"/>
  <c r="M81" i="3"/>
  <c r="L81" i="3"/>
  <c r="N82" i="3"/>
  <c r="M82" i="3"/>
  <c r="L82" i="3"/>
  <c r="N83" i="3"/>
  <c r="M83" i="3"/>
  <c r="L83" i="3"/>
  <c r="N84" i="3"/>
  <c r="M84" i="3"/>
  <c r="L84" i="3"/>
  <c r="N85" i="3"/>
  <c r="M85" i="3"/>
  <c r="L85" i="3"/>
  <c r="N86" i="3"/>
  <c r="M86" i="3"/>
  <c r="L86" i="3"/>
  <c r="N87" i="3"/>
  <c r="M87" i="3"/>
  <c r="L87" i="3"/>
  <c r="N88" i="3"/>
  <c r="M88" i="3"/>
  <c r="L88" i="3"/>
  <c r="N89" i="3"/>
  <c r="M89" i="3"/>
  <c r="L89" i="3"/>
  <c r="N90" i="3"/>
  <c r="M90" i="3"/>
  <c r="L90" i="3"/>
  <c r="N91" i="3"/>
  <c r="M91" i="3"/>
  <c r="L91" i="3"/>
  <c r="N92" i="3"/>
  <c r="M92" i="3"/>
  <c r="L92" i="3"/>
  <c r="N93" i="3"/>
  <c r="M93" i="3"/>
  <c r="L93" i="3"/>
  <c r="N94" i="3"/>
  <c r="M94" i="3"/>
  <c r="L94" i="3"/>
  <c r="N95" i="3"/>
  <c r="M95" i="3"/>
  <c r="L95" i="3"/>
  <c r="N96" i="3"/>
  <c r="M96" i="3"/>
  <c r="L96" i="3"/>
  <c r="N97" i="3"/>
  <c r="M97" i="3"/>
  <c r="L97" i="3"/>
  <c r="N98" i="3"/>
  <c r="M98" i="3"/>
  <c r="L98" i="3"/>
  <c r="N99" i="3"/>
  <c r="M99" i="3"/>
  <c r="N100" i="3"/>
  <c r="M100" i="3"/>
  <c r="L100" i="3"/>
  <c r="N101" i="3"/>
  <c r="M101" i="3"/>
  <c r="L101" i="3"/>
  <c r="N102" i="3"/>
  <c r="M102" i="3"/>
  <c r="L102" i="3"/>
  <c r="N103" i="3"/>
  <c r="M103" i="3"/>
  <c r="L103" i="3"/>
  <c r="N104" i="3"/>
  <c r="M104" i="3"/>
  <c r="L104" i="3"/>
  <c r="N105" i="3"/>
  <c r="M105" i="3"/>
  <c r="L105" i="3"/>
  <c r="N106" i="3"/>
  <c r="M106" i="3"/>
  <c r="L106" i="3"/>
  <c r="N107" i="3"/>
  <c r="M107" i="3"/>
  <c r="L107" i="3"/>
  <c r="N108" i="3"/>
  <c r="M108" i="3"/>
  <c r="L108" i="3"/>
  <c r="N109" i="3"/>
  <c r="M109" i="3"/>
  <c r="L109" i="3"/>
  <c r="M110" i="3"/>
  <c r="L110" i="3"/>
  <c r="M111" i="3"/>
  <c r="L111" i="3"/>
  <c r="N112" i="3"/>
  <c r="M112" i="3"/>
  <c r="L112" i="3"/>
  <c r="N113" i="3"/>
  <c r="M113" i="3"/>
  <c r="L113" i="3"/>
  <c r="N114" i="3"/>
  <c r="M114" i="3"/>
  <c r="L114" i="3"/>
  <c r="N115" i="3"/>
  <c r="M115" i="3"/>
  <c r="L115" i="3"/>
  <c r="N116" i="3"/>
  <c r="M116" i="3"/>
  <c r="L116" i="3"/>
  <c r="N117" i="3"/>
  <c r="M117" i="3"/>
  <c r="L117" i="3"/>
  <c r="N118" i="3"/>
  <c r="M118" i="3"/>
  <c r="L118" i="3"/>
  <c r="N119" i="3"/>
  <c r="M119" i="3"/>
  <c r="L119" i="3"/>
  <c r="N120" i="3"/>
  <c r="M120" i="3"/>
  <c r="L120" i="3"/>
  <c r="N121" i="3"/>
  <c r="M121" i="3"/>
  <c r="L121" i="3"/>
  <c r="N122" i="3"/>
  <c r="M122" i="3"/>
  <c r="L122" i="3"/>
  <c r="M123" i="3"/>
  <c r="M124" i="3"/>
  <c r="N124" i="3" s="1"/>
  <c r="L124" i="3"/>
  <c r="M125" i="3"/>
  <c r="L125" i="3"/>
  <c r="N125" i="3" s="1"/>
  <c r="M126" i="3"/>
  <c r="N126" i="3"/>
  <c r="N127" i="3"/>
  <c r="M127" i="3"/>
  <c r="L127" i="3"/>
  <c r="N128" i="3"/>
  <c r="M128" i="3"/>
  <c r="L128" i="3"/>
  <c r="N129" i="3"/>
  <c r="M129" i="3"/>
  <c r="L129" i="3"/>
  <c r="N130" i="3"/>
  <c r="M130" i="3"/>
  <c r="L130" i="3"/>
  <c r="N131" i="3"/>
  <c r="M131" i="3"/>
  <c r="L131" i="3"/>
  <c r="N132" i="3"/>
  <c r="M132" i="3"/>
  <c r="L132" i="3"/>
  <c r="N133" i="3"/>
  <c r="M133" i="3"/>
  <c r="L133" i="3"/>
  <c r="N134" i="3"/>
  <c r="M134" i="3"/>
  <c r="L134" i="3"/>
  <c r="N135" i="3"/>
  <c r="M135" i="3"/>
  <c r="L135" i="3"/>
  <c r="N136" i="3"/>
  <c r="M136" i="3"/>
  <c r="L136" i="3"/>
  <c r="N137" i="3"/>
  <c r="M137" i="3"/>
  <c r="L137" i="3"/>
  <c r="N138" i="3"/>
  <c r="M138" i="3"/>
  <c r="L138" i="3"/>
  <c r="N139" i="3"/>
  <c r="M139" i="3"/>
  <c r="L139" i="3"/>
  <c r="N140" i="3"/>
  <c r="M140" i="3"/>
  <c r="L140" i="3"/>
  <c r="N141" i="3"/>
  <c r="M141" i="3"/>
  <c r="L141" i="3"/>
  <c r="N142" i="3"/>
  <c r="M142" i="3"/>
  <c r="L142" i="3"/>
  <c r="N143" i="3"/>
  <c r="M143" i="3"/>
  <c r="L143" i="3"/>
  <c r="N144" i="3"/>
  <c r="M144" i="3"/>
  <c r="L144" i="3"/>
  <c r="N145" i="3"/>
  <c r="M145" i="3"/>
  <c r="L145" i="3"/>
  <c r="N146" i="3"/>
  <c r="M146" i="3"/>
  <c r="L146" i="3"/>
  <c r="N147" i="3"/>
  <c r="M147" i="3"/>
  <c r="L147" i="3"/>
  <c r="N148" i="3"/>
  <c r="M148" i="3"/>
  <c r="L148" i="3"/>
  <c r="N149" i="3"/>
  <c r="M149" i="3"/>
  <c r="L149" i="3"/>
  <c r="N150" i="3"/>
  <c r="M150" i="3"/>
  <c r="L150" i="3"/>
  <c r="N151" i="3"/>
  <c r="M151" i="3"/>
  <c r="L151" i="3"/>
  <c r="N152" i="3"/>
  <c r="M152" i="3"/>
  <c r="L152" i="3"/>
  <c r="N153" i="3"/>
  <c r="M153" i="3"/>
  <c r="L153" i="3"/>
  <c r="N154" i="3"/>
  <c r="M154" i="3"/>
  <c r="L154" i="3"/>
  <c r="I103" i="2"/>
  <c r="N123" i="3" l="1"/>
  <c r="N6" i="3"/>
  <c r="N111" i="3"/>
  <c r="K103" i="2"/>
  <c r="J103" i="2"/>
  <c r="K102" i="2"/>
  <c r="J102" i="2"/>
  <c r="K101" i="2"/>
  <c r="J101" i="2"/>
  <c r="K97" i="2"/>
  <c r="J97" i="2"/>
  <c r="K67" i="2"/>
  <c r="J67" i="2"/>
  <c r="K52" i="2"/>
  <c r="J52" i="2"/>
  <c r="K51" i="2"/>
  <c r="J51" i="2"/>
  <c r="K33" i="2"/>
  <c r="J33" i="2"/>
  <c r="K27" i="2"/>
  <c r="J27" i="2"/>
  <c r="J7" i="2"/>
  <c r="K10" i="2"/>
  <c r="J10" i="2"/>
  <c r="K9" i="2"/>
  <c r="J9" i="2"/>
  <c r="J8" i="2"/>
  <c r="K7" i="2"/>
  <c r="I27" i="2"/>
  <c r="I33" i="2"/>
  <c r="I51" i="2"/>
  <c r="I52" i="2"/>
  <c r="I54" i="2"/>
  <c r="J3" i="2"/>
  <c r="K3" i="2"/>
  <c r="J4" i="2"/>
  <c r="K4" i="2"/>
  <c r="I5" i="2"/>
  <c r="J5" i="2"/>
  <c r="K5" i="2"/>
  <c r="I6" i="2"/>
  <c r="J6" i="2"/>
  <c r="K6" i="2"/>
  <c r="J2" i="2"/>
  <c r="K2" i="2"/>
  <c r="K32" i="2" l="1"/>
  <c r="K42" i="2"/>
  <c r="J50" i="2"/>
  <c r="J42" i="2"/>
  <c r="K30" i="2"/>
  <c r="K49" i="2"/>
  <c r="K44" i="2"/>
  <c r="J26" i="2"/>
  <c r="K50" i="2"/>
  <c r="I25" i="2"/>
  <c r="K53" i="2"/>
  <c r="J34" i="2"/>
  <c r="K24" i="2"/>
  <c r="J29" i="2"/>
  <c r="J25" i="2"/>
  <c r="J44" i="2"/>
  <c r="K43" i="2"/>
  <c r="K34" i="2"/>
  <c r="J24" i="2"/>
  <c r="K48" i="2"/>
  <c r="K40" i="2"/>
  <c r="J32" i="2"/>
  <c r="J45" i="2"/>
  <c r="K54" i="2"/>
  <c r="J47" i="2"/>
  <c r="J43" i="2"/>
  <c r="J35" i="2"/>
  <c r="K31" i="2"/>
  <c r="J49" i="2"/>
  <c r="K25" i="2"/>
  <c r="K45" i="2"/>
  <c r="J48" i="2"/>
  <c r="J40" i="2"/>
  <c r="K29" i="2"/>
  <c r="J30" i="2"/>
  <c r="K47" i="2"/>
  <c r="J54" i="2"/>
  <c r="I43" i="2"/>
  <c r="J31" i="2"/>
  <c r="J28" i="2"/>
  <c r="J41" i="2"/>
  <c r="J53" i="2"/>
  <c r="K26" i="2"/>
  <c r="K28" i="2"/>
  <c r="K35" i="2"/>
  <c r="K41" i="2"/>
  <c r="K46" i="2"/>
  <c r="I29" i="2"/>
  <c r="I41" i="2"/>
  <c r="I46" i="2"/>
  <c r="I35" i="2"/>
  <c r="I45" i="2"/>
  <c r="I44" i="2"/>
  <c r="J46" i="2"/>
  <c r="I42" i="2"/>
  <c r="I26" i="2"/>
  <c r="I53" i="2"/>
  <c r="I34" i="2"/>
  <c r="I28" i="2"/>
  <c r="I49" i="2"/>
  <c r="I24" i="2"/>
  <c r="I40" i="2"/>
  <c r="I31" i="2"/>
  <c r="I48" i="2"/>
  <c r="I30" i="2"/>
  <c r="I50" i="2"/>
  <c r="I47" i="2"/>
  <c r="I32" i="2"/>
  <c r="I102" i="2"/>
  <c r="I101" i="2"/>
  <c r="I97" i="2"/>
  <c r="I67" i="2"/>
  <c r="I8" i="2"/>
  <c r="I9" i="2"/>
  <c r="I10" i="2"/>
  <c r="I7" i="2"/>
  <c r="I62" i="2"/>
  <c r="I105" i="2"/>
  <c r="I113" i="2"/>
  <c r="I115" i="2"/>
  <c r="I117" i="2"/>
  <c r="I127" i="2"/>
  <c r="I130" i="2"/>
  <c r="I136" i="2"/>
  <c r="I139" i="2"/>
  <c r="I142" i="2"/>
  <c r="I152" i="2"/>
  <c r="I154" i="2"/>
  <c r="I143" i="2" l="1"/>
  <c r="I119" i="2"/>
  <c r="I107" i="2"/>
  <c r="I57" i="2"/>
  <c r="I23" i="2"/>
  <c r="I147" i="2"/>
  <c r="I122" i="2"/>
  <c r="I118" i="2"/>
  <c r="I129" i="2"/>
  <c r="I104" i="2"/>
  <c r="I150" i="2"/>
  <c r="I106" i="2"/>
  <c r="I114" i="2"/>
  <c r="I149" i="2"/>
  <c r="I141" i="2"/>
  <c r="I140" i="2"/>
  <c r="I126" i="2"/>
  <c r="I55" i="2"/>
  <c r="I77" i="2"/>
  <c r="I135" i="2"/>
  <c r="I116" i="2"/>
  <c r="I151" i="2"/>
  <c r="I138" i="2"/>
  <c r="I89" i="2"/>
  <c r="I56" i="2"/>
  <c r="I112" i="2"/>
  <c r="I146" i="2"/>
  <c r="I121" i="2"/>
  <c r="I14" i="2"/>
  <c r="I148" i="2"/>
  <c r="I144" i="2"/>
  <c r="I120" i="2"/>
  <c r="I84" i="2"/>
  <c r="I15" i="2"/>
  <c r="I18" i="2"/>
  <c r="I81" i="2"/>
  <c r="I74" i="2"/>
  <c r="I19" i="2"/>
  <c r="I79" i="2"/>
  <c r="I20" i="2"/>
  <c r="I96" i="2"/>
  <c r="I61" i="2"/>
  <c r="I90" i="2"/>
  <c r="I78" i="2"/>
  <c r="I65" i="2"/>
  <c r="I88" i="2"/>
  <c r="I80" i="2"/>
  <c r="I95" i="2"/>
  <c r="I83" i="2"/>
  <c r="I68" i="2"/>
  <c r="I59" i="2"/>
  <c r="I66" i="2"/>
  <c r="I13" i="2"/>
  <c r="I94" i="2"/>
  <c r="I82" i="2"/>
  <c r="I70" i="2"/>
  <c r="I58" i="2"/>
  <c r="I22" i="2"/>
  <c r="I76" i="2"/>
  <c r="I63" i="2"/>
  <c r="I16" i="2"/>
  <c r="I91" i="2"/>
  <c r="I72" i="2"/>
  <c r="I60" i="2"/>
  <c r="I17" i="2"/>
  <c r="I21" i="2"/>
  <c r="I92" i="2"/>
  <c r="I69" i="2"/>
  <c r="I93" i="2"/>
  <c r="I71" i="2"/>
  <c r="I73" i="2"/>
  <c r="I85" i="2"/>
  <c r="I86" i="2"/>
  <c r="I75" i="2"/>
  <c r="I87" i="2"/>
  <c r="I64" i="2"/>
  <c r="J14" i="2" l="1"/>
  <c r="K14" i="2"/>
  <c r="J61" i="2"/>
  <c r="K61" i="2"/>
  <c r="J66" i="2"/>
  <c r="K66" i="2"/>
  <c r="J73" i="2"/>
  <c r="K73" i="2"/>
  <c r="J79" i="2"/>
  <c r="K79" i="2"/>
  <c r="J81" i="2"/>
  <c r="K81" i="2"/>
  <c r="J84" i="2"/>
  <c r="K84" i="2"/>
  <c r="J85" i="2"/>
  <c r="K85" i="2"/>
  <c r="J91" i="2"/>
  <c r="K91" i="2"/>
  <c r="J105" i="2"/>
  <c r="K105" i="2"/>
  <c r="J107" i="2"/>
  <c r="K107" i="2"/>
  <c r="J113" i="2"/>
  <c r="K113" i="2"/>
  <c r="J115" i="2"/>
  <c r="K115" i="2"/>
  <c r="J117" i="2"/>
  <c r="K117" i="2"/>
  <c r="J119" i="2"/>
  <c r="K119" i="2"/>
  <c r="J121" i="2"/>
  <c r="K121" i="2"/>
  <c r="J127" i="2"/>
  <c r="K127" i="2"/>
  <c r="J139" i="2"/>
  <c r="K139" i="2"/>
  <c r="K142" i="2"/>
  <c r="J144" i="2"/>
  <c r="K144" i="2"/>
  <c r="J147" i="2"/>
  <c r="K147" i="2"/>
  <c r="J151" i="2"/>
  <c r="K151" i="2"/>
  <c r="K154" i="2" l="1"/>
  <c r="K136" i="2"/>
  <c r="K130" i="2"/>
  <c r="K64" i="2"/>
  <c r="J135" i="2"/>
  <c r="J129" i="2"/>
  <c r="J63" i="2"/>
  <c r="J153" i="2"/>
  <c r="J141" i="2"/>
  <c r="J60" i="2"/>
  <c r="K149" i="2"/>
  <c r="K143" i="2"/>
  <c r="K95" i="2"/>
  <c r="K89" i="2"/>
  <c r="K83" i="2"/>
  <c r="K77" i="2"/>
  <c r="K71" i="2"/>
  <c r="K65" i="2"/>
  <c r="K59" i="2"/>
  <c r="K18" i="2"/>
  <c r="K20" i="2"/>
  <c r="K23" i="2"/>
  <c r="J143" i="2"/>
  <c r="J89" i="2"/>
  <c r="J18" i="2"/>
  <c r="K148" i="2"/>
  <c r="K118" i="2"/>
  <c r="K112" i="2"/>
  <c r="K106" i="2"/>
  <c r="K94" i="2"/>
  <c r="K88" i="2"/>
  <c r="K82" i="2"/>
  <c r="K76" i="2"/>
  <c r="K70" i="2"/>
  <c r="K58" i="2"/>
  <c r="K56" i="2"/>
  <c r="K55" i="2"/>
  <c r="K57" i="2"/>
  <c r="K17" i="2"/>
  <c r="J19" i="2"/>
  <c r="J95" i="2"/>
  <c r="J77" i="2"/>
  <c r="J154" i="2"/>
  <c r="J148" i="2"/>
  <c r="J142" i="2"/>
  <c r="J136" i="2"/>
  <c r="J130" i="2"/>
  <c r="J118" i="2"/>
  <c r="J112" i="2"/>
  <c r="J106" i="2"/>
  <c r="J94" i="2"/>
  <c r="J88" i="2"/>
  <c r="J82" i="2"/>
  <c r="J76" i="2"/>
  <c r="J70" i="2"/>
  <c r="J64" i="2"/>
  <c r="J58" i="2"/>
  <c r="J56" i="2"/>
  <c r="J55" i="2"/>
  <c r="J57" i="2"/>
  <c r="J17" i="2"/>
  <c r="J13" i="2"/>
  <c r="J149" i="2"/>
  <c r="J83" i="2"/>
  <c r="K153" i="2"/>
  <c r="K141" i="2"/>
  <c r="K135" i="2"/>
  <c r="K129" i="2"/>
  <c r="K93" i="2"/>
  <c r="K87" i="2"/>
  <c r="K75" i="2"/>
  <c r="K69" i="2"/>
  <c r="K63" i="2"/>
  <c r="K22" i="2"/>
  <c r="K16" i="2"/>
  <c r="K138" i="2"/>
  <c r="K120" i="2"/>
  <c r="K90" i="2"/>
  <c r="K72" i="2"/>
  <c r="K13" i="2"/>
  <c r="J150" i="2"/>
  <c r="J114" i="2"/>
  <c r="J96" i="2"/>
  <c r="J71" i="2"/>
  <c r="J93" i="2"/>
  <c r="J87" i="2"/>
  <c r="J75" i="2"/>
  <c r="J69" i="2"/>
  <c r="J22" i="2"/>
  <c r="J16" i="2"/>
  <c r="J20" i="2"/>
  <c r="J23" i="2"/>
  <c r="K114" i="2"/>
  <c r="K96" i="2"/>
  <c r="J138" i="2"/>
  <c r="J126" i="2"/>
  <c r="J90" i="2"/>
  <c r="J72" i="2"/>
  <c r="J65" i="2"/>
  <c r="K152" i="2"/>
  <c r="K146" i="2"/>
  <c r="K140" i="2"/>
  <c r="K122" i="2"/>
  <c r="K116" i="2"/>
  <c r="K104" i="2"/>
  <c r="K92" i="2"/>
  <c r="K86" i="2"/>
  <c r="K80" i="2"/>
  <c r="K74" i="2"/>
  <c r="K68" i="2"/>
  <c r="K62" i="2"/>
  <c r="K21" i="2"/>
  <c r="K15" i="2"/>
  <c r="K150" i="2"/>
  <c r="K126" i="2"/>
  <c r="K78" i="2"/>
  <c r="K60" i="2"/>
  <c r="K19" i="2"/>
  <c r="J120" i="2"/>
  <c r="J78" i="2"/>
  <c r="J59" i="2"/>
  <c r="J152" i="2"/>
  <c r="J146" i="2"/>
  <c r="J140" i="2"/>
  <c r="J122" i="2"/>
  <c r="J116" i="2"/>
  <c r="J104" i="2"/>
  <c r="J92" i="2"/>
  <c r="J86" i="2"/>
  <c r="J80" i="2"/>
  <c r="J74" i="2"/>
  <c r="J68" i="2"/>
  <c r="J62" i="2"/>
  <c r="J21" i="2"/>
  <c r="J15" i="2"/>
</calcChain>
</file>

<file path=xl/sharedStrings.xml><?xml version="1.0" encoding="utf-8"?>
<sst xmlns="http://schemas.openxmlformats.org/spreadsheetml/2006/main" count="1518" uniqueCount="426">
  <si>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</si>
  <si>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</si>
  <si>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</si>
  <si>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</si>
  <si>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</si>
  <si>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</si>
  <si>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</si>
  <si>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</si>
  <si>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</si>
  <si>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</si>
  <si>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</si>
  <si>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</si>
  <si>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</si>
  <si>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</si>
  <si>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</si>
  <si>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</si>
  <si>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</si>
  <si>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</si>
  <si>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</si>
  <si>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</si>
  <si>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</si>
  <si>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</si>
  <si>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</si>
  <si>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</si>
  <si>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</si>
  <si>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</si>
  <si>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</si>
  <si>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</si>
  <si>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</si>
  <si>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</si>
  <si>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</si>
  <si>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</si>
  <si>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</si>
  <si>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</si>
  <si>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</si>
  <si>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</si>
  <si>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</si>
  <si>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</si>
  <si>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</si>
  <si>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</si>
  <si>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</si>
  <si>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</si>
  <si>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</si>
  <si>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</si>
  <si>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</si>
  <si>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</si>
  <si>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</si>
  <si>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</si>
  <si>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</si>
  <si>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</si>
  <si>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</si>
  <si>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</si>
  <si>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</si>
  <si>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</si>
  <si>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</si>
  <si>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</si>
  <si>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</si>
  <si>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</si>
  <si>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</si>
  <si>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</si>
  <si>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</si>
  <si>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</si>
  <si>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</si>
  <si>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</si>
  <si>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</si>
  <si>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</si>
  <si>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</si>
  <si>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</si>
  <si>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</si>
  <si>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</si>
  <si>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</si>
  <si>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</si>
  <si>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</si>
  <si>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</si>
  <si>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</si>
  <si>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</si>
  <si>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</si>
  <si>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</si>
  <si>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</si>
  <si>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</si>
  <si>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</si>
  <si>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</si>
  <si>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</si>
  <si>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</si>
  <si>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</si>
  <si>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</si>
  <si>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</si>
  <si>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</si>
  <si>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</si>
  <si>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</si>
  <si>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</si>
  <si>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</si>
  <si>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</si>
  <si>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</si>
  <si>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</si>
  <si>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</si>
  <si>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</si>
  <si>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</si>
  <si>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</si>
  <si>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</si>
  <si>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</si>
  <si>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</si>
  <si>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</si>
  <si>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</si>
  <si>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</si>
  <si>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</si>
  <si>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</si>
  <si>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</si>
  <si>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</si>
  <si>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</si>
  <si>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</si>
  <si>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</si>
  <si>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</si>
  <si>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</si>
  <si>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</si>
  <si>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</si>
  <si>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</si>
  <si>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</si>
  <si>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</si>
  <si>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</si>
  <si>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</si>
  <si>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</si>
  <si>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</si>
  <si>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</si>
  <si>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</si>
  <si>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</si>
  <si>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</si>
  <si>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</si>
  <si>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</si>
  <si>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</si>
  <si>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</si>
  <si>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</si>
  <si>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</si>
  <si>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</si>
  <si>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</si>
  <si>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</si>
  <si>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</si>
  <si>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</si>
  <si>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</si>
  <si>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</si>
  <si>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</si>
  <si>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</si>
  <si>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</si>
  <si>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</si>
  <si>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</si>
  <si>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</si>
  <si>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</si>
  <si>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</si>
  <si>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</si>
  <si>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</si>
  <si>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</si>
  <si>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</si>
  <si>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</si>
  <si>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单位:亿元</t>
  </si>
  <si>
    <t xml:space="preserve">  农林牧渔业</t>
  </si>
  <si>
    <t xml:space="preserve">  采矿业</t>
  </si>
  <si>
    <t xml:space="preserve">  制造业</t>
  </si>
  <si>
    <t xml:space="preserve">  电力、热力、燃气及水生产和供应业</t>
    <phoneticPr fontId="1" type="noConversion"/>
  </si>
  <si>
    <t xml:space="preserve">  建筑业</t>
  </si>
  <si>
    <t xml:space="preserve">  批发和零售业</t>
  </si>
  <si>
    <t xml:space="preserve">  交通运输、仓储和邮政业</t>
  </si>
  <si>
    <t xml:space="preserve">  住宿和餐饮业</t>
  </si>
  <si>
    <t xml:space="preserve">  信息传输、软件和信息技术服务业</t>
    <phoneticPr fontId="1" type="noConversion"/>
  </si>
  <si>
    <t xml:space="preserve">  金融业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</si>
  <si>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</si>
  <si>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</si>
  <si>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</si>
  <si>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</si>
  <si>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</si>
  <si>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</si>
  <si>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</si>
  <si>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</si>
  <si>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 xml:space="preserve">  公共管理、社会保障和社会组织</t>
    <phoneticPr fontId="1" type="noConversion"/>
  </si>
  <si>
    <t>非金属矿和其他矿产品及开采辅助活动</t>
  </si>
  <si>
    <t>农副食品加工产品</t>
  </si>
  <si>
    <t>食品制造业产品</t>
  </si>
  <si>
    <t>酒、饮料和精制茶制品</t>
  </si>
  <si>
    <t>纺织品</t>
  </si>
  <si>
    <t>纺织服装、服饰</t>
  </si>
  <si>
    <t>皮革、毛皮、羽毛及其制品和鞋</t>
  </si>
  <si>
    <t>木、竹等加工制品和家具</t>
  </si>
  <si>
    <t>造纸、印刷及相关制品</t>
  </si>
  <si>
    <t>文教、工美、体育和娱乐用品</t>
  </si>
  <si>
    <t>石油、煤炭及其他燃料加工品</t>
  </si>
  <si>
    <t>化学原料和化学制品</t>
  </si>
  <si>
    <t>橡胶和塑料制品</t>
  </si>
  <si>
    <t>非金属矿物制品</t>
  </si>
  <si>
    <t>黑色金属冶炼和压延加工品</t>
  </si>
  <si>
    <t>有色金属冶炼和压延加工品</t>
  </si>
  <si>
    <t>通用设备</t>
  </si>
  <si>
    <t>专用设备</t>
  </si>
  <si>
    <t>汽车产品</t>
  </si>
  <si>
    <t>铁路、船舶、航空航天和其他运输设备</t>
  </si>
  <si>
    <t>电气机械和器材</t>
  </si>
  <si>
    <t>计算机、通信和其他电子设备</t>
  </si>
  <si>
    <t>其他制造品、废弃物加工品和各类制品维修</t>
  </si>
  <si>
    <t>2020（万元）</t>
    <phoneticPr fontId="1" type="noConversion"/>
  </si>
  <si>
    <t>2020（2021调整）</t>
  </si>
  <si>
    <t>2020（2022调整）</t>
    <phoneticPr fontId="1" type="noConversion"/>
  </si>
  <si>
    <t>2020（2023调整）</t>
    <phoneticPr fontId="1" type="noConversion"/>
  </si>
  <si>
    <t>房屋建筑</t>
  </si>
  <si>
    <t>土木工程建筑</t>
  </si>
  <si>
    <t>铁路运输</t>
  </si>
  <si>
    <t>道路运输</t>
  </si>
  <si>
    <t>水上运输</t>
  </si>
  <si>
    <t>航空运输</t>
  </si>
  <si>
    <t>其他交通运输和仓储</t>
  </si>
  <si>
    <t>电信、广播电视和卫星传输服务</t>
  </si>
  <si>
    <t>软件和信息技术服务</t>
  </si>
  <si>
    <t>租赁和商务服务</t>
  </si>
  <si>
    <t>综合技术服务</t>
  </si>
  <si>
    <t>水利、环境和公共设施管理</t>
  </si>
  <si>
    <t>居民服务、修理和其他服务</t>
  </si>
  <si>
    <t>卫生和社会工作</t>
  </si>
  <si>
    <t>文化、体育和娱乐</t>
  </si>
  <si>
    <t>公共管理、社会保障和社会组织</t>
  </si>
  <si>
    <t>广播电视及卫星传输服务及互联网和相关服务</t>
  </si>
  <si>
    <t>公共管理和社会组织城镇单位就业人员工资总额(亿元)</t>
  </si>
  <si>
    <t>文化、体育和娱乐业城镇单位就业人员工资总额(亿元)</t>
  </si>
  <si>
    <t>卫生、社会保障和社会福利业城镇单位就业人员工资总额(亿元)</t>
  </si>
  <si>
    <t>教育城镇单位就业人员工资总额(亿元)</t>
  </si>
  <si>
    <t>居民服务和其他服务业城镇单位就业人员工资总额(亿元)</t>
  </si>
  <si>
    <t>水利、环境和公共设施管理业城镇单位就业人员工资总额(亿元)</t>
  </si>
  <si>
    <t>科学研究、技术服务和地质勘查业城镇单位就业人员工资总额(亿元)</t>
  </si>
  <si>
    <t>租赁和商务服务业城镇单位就业人员工资总额(亿元)</t>
  </si>
  <si>
    <t>非营利性服务业2023年（平均工资乘利润作为工资总额）</t>
  </si>
  <si>
    <t>建筑2023年用第四季度总产值对比2020年第四季度总产值</t>
  </si>
  <si>
    <t>非盈利性服务业</t>
  </si>
  <si>
    <t>商品房销售额(亿元)</t>
  </si>
  <si>
    <t>保险公司保费(亿元)</t>
    <phoneticPr fontId="0" type="noConversion"/>
  </si>
  <si>
    <t>股票市价总值(亿元)</t>
    <phoneticPr fontId="0" type="noConversion"/>
  </si>
  <si>
    <t>金融机构人民币信贷资金运用(亿元)</t>
    <phoneticPr fontId="0" type="noConversion"/>
  </si>
  <si>
    <t>信息技术服务收入(万元)</t>
  </si>
  <si>
    <t>软件产品收入(万元)</t>
  </si>
  <si>
    <t>电信业务总量(亿元)</t>
    <phoneticPr fontId="0" type="noConversion"/>
  </si>
  <si>
    <t>餐饮业营业额(亿元)</t>
    <phoneticPr fontId="0" type="noConversion"/>
  </si>
  <si>
    <t>住宿业营业额(亿元)</t>
    <phoneticPr fontId="0" type="noConversion"/>
  </si>
  <si>
    <t>邮政业务总量(亿元)</t>
    <phoneticPr fontId="0" type="noConversion"/>
  </si>
  <si>
    <t>其他部分营利性服务业</t>
  </si>
  <si>
    <t>货物运输量(万吨)</t>
    <phoneticPr fontId="0" type="noConversion"/>
  </si>
  <si>
    <t>管道货运量(万吨)</t>
  </si>
  <si>
    <t>民用航空货运量(万吨)</t>
  </si>
  <si>
    <t>民用航空客运量(万人)</t>
    <phoneticPr fontId="0" type="noConversion"/>
  </si>
  <si>
    <t>水运货运量(万吨)+远洋货运量(万吨)</t>
    <phoneticPr fontId="0" type="noConversion"/>
  </si>
  <si>
    <t>水运客运量(万人)</t>
    <phoneticPr fontId="0" type="noConversion"/>
  </si>
  <si>
    <t>公路货运量(万吨)</t>
  </si>
  <si>
    <t>公路客运量(万人)</t>
    <phoneticPr fontId="0" type="noConversion"/>
  </si>
  <si>
    <t>铁路货运量(万吨)</t>
  </si>
  <si>
    <t>铁路客运量(万人)</t>
    <phoneticPr fontId="0" type="noConversion"/>
  </si>
  <si>
    <t>运输业</t>
  </si>
  <si>
    <t>零售业</t>
  </si>
  <si>
    <t>批发业</t>
  </si>
  <si>
    <t/>
  </si>
  <si>
    <t>建筑安装业建筑业总产值(亿元)</t>
  </si>
  <si>
    <t>土木工程建筑建筑业总产值(亿元)</t>
  </si>
  <si>
    <t>房屋工程建筑建筑业总产值(亿元)</t>
  </si>
  <si>
    <t>建筑业总产值(亿元)</t>
  </si>
  <si>
    <t>建筑</t>
  </si>
  <si>
    <t>水的生产和供应业</t>
  </si>
  <si>
    <t>单位（亿元）</t>
  </si>
  <si>
    <t>燃气生产和供应业</t>
  </si>
  <si>
    <t>电力、热力生产和供应业</t>
  </si>
  <si>
    <t>金属制品、机械和设备修理业</t>
  </si>
  <si>
    <t>废弃资源综合利用业</t>
  </si>
  <si>
    <t>其他制造业</t>
  </si>
  <si>
    <t>仪器仪表制造业</t>
  </si>
  <si>
    <t>计算机、通信和其他电子设备_x000D_
制造业</t>
  </si>
  <si>
    <t>电气机械和器材制造业</t>
  </si>
  <si>
    <t>铁路、船舶、航空航天和其他_x000D_
运输设备制造业</t>
  </si>
  <si>
    <t>汽车制造业</t>
  </si>
  <si>
    <t>专用设备制造业</t>
  </si>
  <si>
    <t xml:space="preserve">通用设备制造业 </t>
  </si>
  <si>
    <t>金属制品业</t>
  </si>
  <si>
    <t>有色金属冶炼和压延加工业</t>
  </si>
  <si>
    <t>黑色金属冶炼和压延加工业</t>
  </si>
  <si>
    <t>非金属矿物制品业</t>
  </si>
  <si>
    <t>橡胶和塑料制品业</t>
  </si>
  <si>
    <t>化学纤维制造业</t>
  </si>
  <si>
    <t xml:space="preserve">医药制造业 </t>
  </si>
  <si>
    <t>化学原料和化学制品制造业</t>
  </si>
  <si>
    <t>石油、煤炭及其他燃料加工业</t>
  </si>
  <si>
    <t>文教、工美、体育和娱乐用品_x000D_
制造业</t>
  </si>
  <si>
    <t>印刷和记录媒介复制业</t>
  </si>
  <si>
    <t>造纸和纸制品业</t>
  </si>
  <si>
    <t>家具制造业</t>
  </si>
  <si>
    <t>木材加工和木、竹、藤、棕、草_x000D_
制品业</t>
  </si>
  <si>
    <t>皮革、毛皮、羽毛及其制品和_x000D_
制鞋业</t>
  </si>
  <si>
    <t>纺织服装、服饰业</t>
  </si>
  <si>
    <t>纺织业</t>
  </si>
  <si>
    <t>烟草制品业</t>
  </si>
  <si>
    <t>酒、饮料和精制茶制造业</t>
  </si>
  <si>
    <t>食品制造业</t>
  </si>
  <si>
    <t>农副食品加工业</t>
  </si>
  <si>
    <t>其他采矿业</t>
  </si>
  <si>
    <t>非金属矿采选业</t>
  </si>
  <si>
    <t>有色金属矿采选业</t>
  </si>
  <si>
    <t>黑色金属矿采选业</t>
  </si>
  <si>
    <t>石油和天然气开采业</t>
  </si>
  <si>
    <t>煤炭开采和洗选业</t>
  </si>
  <si>
    <t>工业</t>
  </si>
  <si>
    <t>渔业总产值(亿元)</t>
  </si>
  <si>
    <t>农、林、牧、渔服务产品 (用农林牧渔业总产值）</t>
  </si>
  <si>
    <t>牧业总产值(亿元)</t>
  </si>
  <si>
    <t>林业总产值(亿元)</t>
  </si>
  <si>
    <t>农业总产值(亿元)</t>
  </si>
  <si>
    <t>农林牧渔业总产值(亿元)</t>
  </si>
  <si>
    <t>2020（万元）</t>
    <phoneticPr fontId="12" type="noConversion"/>
  </si>
  <si>
    <t>农林牧渔</t>
  </si>
  <si>
    <t>r</t>
    <phoneticPr fontId="12" type="noConversion"/>
  </si>
  <si>
    <t>alpha</t>
    <phoneticPr fontId="12" type="noConversion"/>
  </si>
  <si>
    <t>年份</t>
    <phoneticPr fontId="12" type="noConversion"/>
  </si>
  <si>
    <t>居住类居民消费价格指数(上年=100)</t>
  </si>
  <si>
    <t>教育文化和娱乐类居民消费价格指数(上年=100)</t>
  </si>
  <si>
    <t>租赁房房租类居民消费价格指数(上年=100)</t>
  </si>
  <si>
    <t>通信类居民消费价格指数(上年=100)</t>
  </si>
  <si>
    <t>生活用品及服务类居民消费价格指数(上年=100)</t>
  </si>
  <si>
    <t>交通类居民消费价格指数(上年=100)</t>
  </si>
  <si>
    <t>旅游类居民消费价格指数(上年=100)</t>
  </si>
  <si>
    <t>文化娱乐服务类居民消费价格指数(上年=100)</t>
  </si>
  <si>
    <t>其他文娱用品类居民消费价格指数(上年=100)</t>
  </si>
  <si>
    <t>文娱耐用消费品类居民消费价格指数(上年=100)</t>
  </si>
  <si>
    <t>文化娱乐类居民消费价格指数(上年=100)</t>
  </si>
  <si>
    <t>教育服务类居民消费价格指数(上年=100)</t>
  </si>
  <si>
    <t>教育用品类居民消费价格指数(上年=100)</t>
  </si>
  <si>
    <t>教育类居民消费价格指数(上年=100)</t>
  </si>
  <si>
    <t>交通费类居民消费价格指数(上年=100)</t>
  </si>
  <si>
    <t>交通工具使用和维修类居民消费价格指数(上年=100)</t>
  </si>
  <si>
    <t>交通工具用燃料类居民消费价格指数(上年=100)</t>
  </si>
  <si>
    <t>交通工具类居民消费价格指数(上年=100)</t>
  </si>
  <si>
    <t>交通和通信类居民消费价格指数(上年=100)</t>
  </si>
  <si>
    <t>家庭服务类居民消费价格指数(上年=100)</t>
  </si>
  <si>
    <t>个人护理用品类居民消费价格指数(上年=100)</t>
  </si>
  <si>
    <t>家庭日用杂品类居民消费价格指数(上年=100)</t>
  </si>
  <si>
    <t>家用纺织品类居民消费价格指数(上年=100)</t>
  </si>
  <si>
    <t>家用器具类居民消费价格指数(上年=100)</t>
  </si>
  <si>
    <t>家具及室内装饰品类居民消费价格指数(上年=100)</t>
  </si>
  <si>
    <t>水电燃料类居民消费价格指数(上年=100)</t>
  </si>
  <si>
    <t>住房保养维修及管理类居民消费价格指数(上年=100)</t>
  </si>
  <si>
    <t>其他费用固定资产投资价格指数(上年=100)</t>
  </si>
  <si>
    <t>设备工器具购置固定资产投资价格指数(上年=100)</t>
  </si>
  <si>
    <t>建筑安装工程固定资产投资价格指数(上年=100)</t>
  </si>
  <si>
    <t>固定资产投资价格指数(上年=100)</t>
  </si>
  <si>
    <t>水的生产和供应业工业生产者出厂价格指数(上年=100)</t>
  </si>
  <si>
    <t>燃气生产和供应业工业生产者出厂价格指数(上年=100)</t>
  </si>
  <si>
    <t>电力、热力生产和供应业工业生产者出厂价格指数(上年=100)</t>
  </si>
  <si>
    <t>金属制品、机械和设备修理业工业生产者出厂价格指数(上年=100)</t>
  </si>
  <si>
    <t>废弃资源综合利用业工业生产者出厂价格指数(上年=100)</t>
  </si>
  <si>
    <t>其他制造业工业生产者出厂价格指数(上年=100)</t>
  </si>
  <si>
    <t>仪器仪表制造业工业生产者出厂价格指数(上年=100)</t>
  </si>
  <si>
    <t>计算机、通信和其他电子设备制造业工业生产者出厂价格指数(上年=100)</t>
  </si>
  <si>
    <t>电气机械和器材制造业工业生产者出厂价格指数(上年=100)</t>
  </si>
  <si>
    <t>铁路、船舶、航空航天和其他运输设备制造业工业生产者出厂价格指数(上年=100)</t>
  </si>
  <si>
    <t>汽车制造业工业生产者出厂价格指数(上年=100)</t>
  </si>
  <si>
    <t>专用设备制造业工业生产者出厂价格指数(上年=100)</t>
  </si>
  <si>
    <t>通用设备制造业工业生产者出厂价格指数(上年=100)</t>
  </si>
  <si>
    <t>金属制品业工业生产者出厂价格指数(上年=100)</t>
  </si>
  <si>
    <t>有色金属冶炼和压延加工业工业生产者出厂价格指数(上年=100)</t>
  </si>
  <si>
    <t>黑色金属冶炼和压延加工业工业生产者出厂价格指数(上年=100)</t>
  </si>
  <si>
    <t>非金属矿物制品业工业生产者出厂价格指数(上年=100)</t>
  </si>
  <si>
    <t>橡胶和塑料制品业工业生产者出厂价格指数(上年=100)</t>
  </si>
  <si>
    <t>化学纤维制造业工业生产者出厂价格指数(上年=100)</t>
  </si>
  <si>
    <t>医药制造业工业生产者出厂价格指数(上年=100)</t>
  </si>
  <si>
    <t>化学原料和化学制品制造业工业生产者出厂价格指数(上年=100)</t>
  </si>
  <si>
    <t>石油加工、炼焦和核燃料加工业工业生产者出厂价格指数(上年=100)</t>
  </si>
  <si>
    <t>文教、工美、体育和娱乐用品制造业工业生产者出厂价格指数(上年=100)</t>
  </si>
  <si>
    <t>印刷和记录媒介复制业工业生产者出厂价格指数(上年=100)</t>
  </si>
  <si>
    <t>造纸和纸制品业工业生产者出厂价格指数(上年=100)</t>
  </si>
  <si>
    <t>家具制造业工业生产者出厂价格指数(上年=100)</t>
  </si>
  <si>
    <t>木材加工和木、竹、藤、棕、草制品业工业生产者出厂价格指数(上年=100)</t>
  </si>
  <si>
    <t>皮革、毛皮、羽毛及其制品和制鞋业工业生产者出厂价格指数(上年=100)</t>
  </si>
  <si>
    <t>纺织服装、服饰业工业生产者出厂价格指数(上年=100)</t>
  </si>
  <si>
    <t>纺织业工业生产者出厂价格指数(上年=100)</t>
  </si>
  <si>
    <t>烟草制品业工业生产者出厂价格指数(上年=100)</t>
  </si>
  <si>
    <t>酒、饮料和精制茶制造业工业生产者出厂价格指数(上年=100)</t>
  </si>
  <si>
    <t>食品制造业工业生产者出厂价格指数(上年=100)</t>
  </si>
  <si>
    <t>农副食品加工业工业生产者出厂价格指数(上年=100)</t>
  </si>
  <si>
    <t>开采辅助活动及其他采矿业工业生产者出厂价格指数(上年=100)</t>
  </si>
  <si>
    <t>非金属矿采选业工业生产者出厂价格指数(上年=100)</t>
  </si>
  <si>
    <t>有色金属矿采选业工业生产者出厂价格指数(上年=100)</t>
  </si>
  <si>
    <t>黑色金属矿采选业工业生产者出厂价格指数(上年=100)</t>
  </si>
  <si>
    <t>石油和天然气开采业工业生产者出厂价格指数(上年=100)</t>
  </si>
  <si>
    <t>煤炭开采和洗选业工业生产者出厂价格指数(上年=100)</t>
  </si>
  <si>
    <t>工业生产者出厂价格指数(上年=100)</t>
  </si>
  <si>
    <t>渔业产品生产价格指数(上年=100)</t>
  </si>
  <si>
    <t>畜牧业产品生产价格指数(上年=100)</t>
  </si>
  <si>
    <t>林业产品生产价格指数(上年=100)</t>
  </si>
  <si>
    <t>农产品生产价格指数(上年=100)</t>
  </si>
  <si>
    <t>价格指数（2020=100）</t>
  </si>
  <si>
    <t>支出法生产总值(亿元)</t>
  </si>
  <si>
    <t>（亿人民币）</t>
  </si>
  <si>
    <t>2020进口</t>
  </si>
  <si>
    <t>进口商品总额(百万美元)</t>
  </si>
  <si>
    <t>初级产品进口额(百万美元)</t>
  </si>
  <si>
    <t>食品及主要供食用的活动物进口额(百万美元)</t>
  </si>
  <si>
    <t>饮料及烟类进口额(百万美元)</t>
  </si>
  <si>
    <t>非食用原料进口额(百万美元)</t>
  </si>
  <si>
    <t>矿物燃料、润滑油及有关原料进口额(百万美元)</t>
  </si>
  <si>
    <t>动、植物油脂及蜡进口额(百万美元)</t>
  </si>
  <si>
    <t>工业制成品进口额(百万美元)</t>
  </si>
  <si>
    <t>化学品及有关产品进口额(百万美元)</t>
  </si>
  <si>
    <t>按原料分类的制成品进口额(百万美元)</t>
  </si>
  <si>
    <t>机械及运输设备进口额(百万美元)</t>
  </si>
  <si>
    <t>杂项制品进口额(百万美元)</t>
  </si>
  <si>
    <t>未分类的其他商品进口额(百万美元)</t>
  </si>
  <si>
    <t>人民币汇率（100美元）</t>
  </si>
  <si>
    <t>进口商品总额(亿人民币）</t>
  </si>
  <si>
    <t>初级产品进口额（亿人民币）</t>
  </si>
  <si>
    <t>食品及主要供食用的活动物进口额（亿人民币）</t>
  </si>
  <si>
    <t>饮料及烟类进口额（亿人民币）</t>
  </si>
  <si>
    <t>非食用原料进口额（亿人民币）</t>
  </si>
  <si>
    <t>矿物燃料、润滑油及有关原料进口额（亿人民币）</t>
  </si>
  <si>
    <t>动、植物油脂及蜡进口额（亿人民币）</t>
  </si>
  <si>
    <t>工业制成品进口额（亿人民币）</t>
  </si>
  <si>
    <t>化学品及有关产品进口额（亿人民币）</t>
  </si>
  <si>
    <t>按原料分类的制成品进口额（亿人民币）</t>
  </si>
  <si>
    <t>机械及运输设备进口额（亿人民币）</t>
  </si>
  <si>
    <t>杂项制品进口额（亿人民币）</t>
  </si>
  <si>
    <t>未分类的其他商品进口额（亿人民币）</t>
  </si>
  <si>
    <t>2023（22年利润率）</t>
    <phoneticPr fontId="12" type="noConversion"/>
  </si>
  <si>
    <t>商品零售价格指数</t>
    <phoneticPr fontId="1" type="noConversion"/>
  </si>
  <si>
    <t>居民消费价格指数</t>
    <phoneticPr fontId="1" type="noConversion"/>
  </si>
  <si>
    <t>铁路货物运输和运输辅助活动</t>
    <phoneticPr fontId="1" type="noConversion"/>
  </si>
  <si>
    <t>生产者出厂价格指数(上年同月=100)</t>
    <phoneticPr fontId="1" type="noConversion"/>
  </si>
  <si>
    <t>利润</t>
    <phoneticPr fontId="1" type="noConversion"/>
  </si>
  <si>
    <t>fu-im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</si>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</sst>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rgb="FF000000"/>
      <name val="Arial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1" fillId="0" borderId="0"/>
    <xf numFmtId="0" fontId="11" fillId="0" borderId="0"/>
    <xf numFmtId="0" fontId="13" fillId="0" borderId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1" fontId="5" fillId="0" borderId="0" xfId="1" applyNumberFormat="1" applyFont="1" applyAlignment="1">
      <alignment horizontal="right" vertical="center" wrapText="1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6" fillId="0" borderId="0" xfId="0" applyFont="1">
      <alignment vertical="center"/>
    </xf>
    <xf numFmtId="0" fontId="7" fillId="0" borderId="0" xfId="1" applyFont="1"/>
    <xf numFmtId="0" fontId="8" fillId="0" borderId="0" xfId="1" applyFont="1" applyAlignment="1">
      <alignment horizontal="right" vertical="center"/>
    </xf>
    <xf numFmtId="0" fontId="3" fillId="0" borderId="0" xfId="1" applyAlignment="1">
      <alignment vertical="center"/>
    </xf>
    <xf numFmtId="0" fontId="3" fillId="6" borderId="0" xfId="1" applyFill="1" applyAlignment="1">
      <alignment vertical="center"/>
    </xf>
    <xf numFmtId="0" fontId="3" fillId="5" borderId="0" xfId="1" applyFill="1" applyAlignment="1">
      <alignment vertical="center"/>
    </xf>
    <xf numFmtId="0" fontId="3" fillId="4" borderId="0" xfId="1" applyFill="1" applyAlignment="1">
      <alignment vertical="center"/>
    </xf>
    <xf numFmtId="0" fontId="3" fillId="9" borderId="0" xfId="1" applyFill="1" applyAlignment="1">
      <alignment vertical="center"/>
    </xf>
    <xf numFmtId="0" fontId="3" fillId="7" borderId="0" xfId="1" applyFill="1" applyAlignment="1">
      <alignment vertical="center"/>
    </xf>
    <xf numFmtId="0" fontId="3" fillId="3" borderId="0" xfId="1" applyFill="1" applyAlignment="1">
      <alignment vertical="center"/>
    </xf>
    <xf numFmtId="0" fontId="3" fillId="2" borderId="0" xfId="1" applyFill="1" applyAlignment="1">
      <alignment vertical="center"/>
    </xf>
    <xf numFmtId="0" fontId="7" fillId="2" borderId="0" xfId="1" applyFont="1" applyFill="1"/>
    <xf numFmtId="0" fontId="3" fillId="0" borderId="0" xfId="1"/>
    <xf numFmtId="0" fontId="7" fillId="0" borderId="0" xfId="1" applyFont="1" applyAlignment="1">
      <alignment vertical="center"/>
    </xf>
    <xf numFmtId="0" fontId="9" fillId="0" borderId="0" xfId="1" applyFont="1"/>
    <xf numFmtId="0" fontId="10" fillId="10" borderId="7" xfId="1" applyFont="1" applyFill="1" applyBorder="1" applyAlignment="1">
      <alignment horizontal="right" vertical="center" indent="1"/>
    </xf>
    <xf numFmtId="0" fontId="10" fillId="10" borderId="0" xfId="1" applyFont="1" applyFill="1" applyAlignment="1">
      <alignment horizontal="right" vertical="center" indent="1"/>
    </xf>
    <xf numFmtId="0" fontId="10" fillId="0" borderId="0" xfId="1" applyFont="1"/>
    <xf numFmtId="0" fontId="8" fillId="0" borderId="0" xfId="2" applyFont="1" applyAlignment="1">
      <alignment horizontal="right" vertical="center"/>
    </xf>
    <xf numFmtId="0" fontId="3" fillId="8" borderId="0" xfId="1" applyFill="1" applyAlignment="1">
      <alignment vertical="center"/>
    </xf>
    <xf numFmtId="0" fontId="7" fillId="0" borderId="0" xfId="1" applyFont="1" applyAlignment="1">
      <alignment horizontal="center"/>
    </xf>
    <xf numFmtId="0" fontId="7" fillId="11" borderId="0" xfId="1" applyFont="1" applyFill="1" applyAlignment="1">
      <alignment vertical="center"/>
    </xf>
    <xf numFmtId="0" fontId="9" fillId="11" borderId="0" xfId="1" applyFont="1" applyFill="1"/>
    <xf numFmtId="0" fontId="3" fillId="11" borderId="0" xfId="1" applyFill="1" applyAlignment="1">
      <alignment vertical="center"/>
    </xf>
    <xf numFmtId="0" fontId="3" fillId="2" borderId="0" xfId="1" applyFill="1"/>
    <xf numFmtId="0" fontId="7" fillId="6" borderId="0" xfId="1" applyFont="1" applyFill="1" applyAlignment="1">
      <alignment vertical="center"/>
    </xf>
    <xf numFmtId="0" fontId="7" fillId="5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7" fillId="9" borderId="0" xfId="1" applyFont="1" applyFill="1" applyAlignment="1">
      <alignment vertical="center"/>
    </xf>
    <xf numFmtId="0" fontId="7" fillId="7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7" fillId="8" borderId="0" xfId="1" applyFont="1" applyFill="1" applyAlignment="1">
      <alignment vertical="center"/>
    </xf>
    <xf numFmtId="0" fontId="8" fillId="0" borderId="0" xfId="3" applyFont="1" applyAlignment="1">
      <alignment horizontal="right" vertical="center"/>
    </xf>
    <xf numFmtId="0" fontId="9" fillId="0" borderId="0" xfId="1" applyFont="1" applyAlignment="1">
      <alignment vertical="center"/>
    </xf>
    <xf numFmtId="176" fontId="7" fillId="0" borderId="8" xfId="1" applyNumberFormat="1" applyFont="1" applyBorder="1" applyAlignment="1">
      <alignment horizontal="right" vertical="center"/>
    </xf>
    <xf numFmtId="0" fontId="7" fillId="0" borderId="0" xfId="4" applyFont="1">
      <alignment vertical="center"/>
    </xf>
    <xf numFmtId="0" fontId="7" fillId="7" borderId="0" xfId="4" applyFont="1" applyFill="1">
      <alignment vertical="center"/>
    </xf>
    <xf numFmtId="1" fontId="7" fillId="0" borderId="0" xfId="1" applyNumberFormat="1" applyFont="1" applyAlignment="1">
      <alignment horizontal="right" vertical="center"/>
    </xf>
    <xf numFmtId="0" fontId="7" fillId="2" borderId="0" xfId="4" applyFont="1" applyFill="1">
      <alignment vertical="center"/>
    </xf>
    <xf numFmtId="0" fontId="7" fillId="12" borderId="0" xfId="4" applyFont="1" applyFill="1">
      <alignment vertical="center"/>
    </xf>
    <xf numFmtId="0" fontId="7" fillId="4" borderId="0" xfId="4" applyFont="1" applyFill="1">
      <alignment vertical="center"/>
    </xf>
    <xf numFmtId="0" fontId="7" fillId="5" borderId="0" xfId="4" applyFont="1" applyFill="1">
      <alignment vertical="center"/>
    </xf>
    <xf numFmtId="0" fontId="7" fillId="3" borderId="0" xfId="4" applyFont="1" applyFill="1">
      <alignment vertical="center"/>
    </xf>
    <xf numFmtId="0" fontId="7" fillId="13" borderId="0" xfId="4" applyFont="1" applyFill="1">
      <alignment vertical="center"/>
    </xf>
    <xf numFmtId="0" fontId="7" fillId="14" borderId="0" xfId="4" applyFont="1" applyFill="1">
      <alignment vertical="center"/>
    </xf>
    <xf numFmtId="0" fontId="7" fillId="15" borderId="0" xfId="4" applyFont="1" applyFill="1">
      <alignment vertical="center"/>
    </xf>
    <xf numFmtId="0" fontId="7" fillId="16" borderId="0" xfId="4" applyFont="1" applyFill="1">
      <alignment vertical="center"/>
    </xf>
    <xf numFmtId="0" fontId="7" fillId="2" borderId="0" xfId="1" applyFont="1" applyFill="1" applyAlignment="1">
      <alignment horizontal="center"/>
    </xf>
    <xf numFmtId="0" fontId="7" fillId="5" borderId="0" xfId="1" applyFont="1" applyFill="1"/>
  </cellXfs>
  <cellStyles count="5">
    <cellStyle name="Normal 2" xfId="2" xr:uid="{FA641873-BC48-4045-BBD6-9BC98D3C38EB}"/>
    <cellStyle name="Normal 3" xfId="3" xr:uid="{B5AFA965-F54F-0D44-9C01-F0BCBAA02633}"/>
    <cellStyle name="Normal 4" xfId="4" xr:uid="{8FDD7040-42D1-9F49-87E9-D09994569158}"/>
    <cellStyle name="常规" xfId="0" builtinId="0"/>
    <cellStyle name="常规 5" xfId="1" xr:uid="{2071AB37-E795-A545-A3A4-1CBD1BA19C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0797-913A-9F4D-BE4E-347FC2295ADB}">
  <dimension ref="A1:R156"/>
  <sheetViews>
    <sheetView topLeftCell="K1" zoomScale="187" zoomScaleNormal="70" workbookViewId="0">
      <selection activeCell="D9" sqref="D9"/>
    </sheetView>
  </sheetViews>
  <sheetFormatPr baseColWidth="10" defaultColWidth="8.83203125" defaultRowHeight="16"/>
  <cols>
    <col min="1" max="1" width="10.5" style="19" customWidth="1"/>
    <col min="2" max="2" width="61.1640625" style="19" customWidth="1"/>
    <col min="3" max="3" width="19.83203125" style="19" customWidth="1"/>
    <col min="4" max="4" width="14.83203125" style="19" customWidth="1"/>
    <col min="5" max="7" width="12.5" style="19" bestFit="1" customWidth="1"/>
    <col min="8" max="8" width="12" style="19" customWidth="1"/>
    <col min="9" max="10" width="8.83203125" style="19"/>
    <col min="11" max="11" width="43.5" style="19" customWidth="1"/>
    <col min="12" max="14" width="12" style="19" bestFit="1" customWidth="1"/>
    <col min="15" max="15" width="15.5" style="20" customWidth="1"/>
    <col min="19" max="16384" width="8.83203125" style="19"/>
  </cols>
  <sheetData>
    <row r="1" spans="1:18" ht="14">
      <c r="B1" s="40" t="s">
        <v>307</v>
      </c>
      <c r="C1" s="29">
        <v>2023</v>
      </c>
      <c r="D1" s="29">
        <v>2022</v>
      </c>
      <c r="E1" s="29">
        <v>2021</v>
      </c>
      <c r="F1" s="29">
        <v>2020</v>
      </c>
      <c r="G1" s="29">
        <v>2019</v>
      </c>
      <c r="L1" s="29">
        <v>2021</v>
      </c>
      <c r="M1" s="29">
        <v>2022</v>
      </c>
      <c r="N1" s="29">
        <v>2023</v>
      </c>
      <c r="O1" s="20" t="s">
        <v>306</v>
      </c>
      <c r="P1" s="19"/>
      <c r="Q1" s="19"/>
      <c r="R1" s="19"/>
    </row>
    <row r="2" spans="1:18" ht="15">
      <c r="B2" s="41" t="s">
        <v>4</v>
      </c>
      <c r="D2" s="19">
        <v>8686.2000000000007</v>
      </c>
      <c r="E2" s="19">
        <v>7748.1</v>
      </c>
      <c r="F2" s="19">
        <v>7029.8</v>
      </c>
      <c r="G2" s="19">
        <v>6489</v>
      </c>
      <c r="K2" s="21" t="s">
        <v>0</v>
      </c>
      <c r="L2" s="20">
        <f>O2*E4/$F4/10000</f>
        <v>77292.122990334494</v>
      </c>
      <c r="M2" s="20">
        <f>O2*D4/$F4/10000</f>
        <v>83309.649377296329</v>
      </c>
      <c r="N2" s="20">
        <f>O2*C4/$F4/10000</f>
        <v>85909.222512932902</v>
      </c>
      <c r="O2" s="20">
        <v>707889673.7417438</v>
      </c>
      <c r="P2" s="19"/>
      <c r="Q2" s="19"/>
      <c r="R2" s="19"/>
    </row>
    <row r="3" spans="1:18" ht="15">
      <c r="B3" s="39" t="s">
        <v>305</v>
      </c>
      <c r="C3" s="20">
        <v>158507.17000000001</v>
      </c>
      <c r="D3" s="20">
        <v>156065.94</v>
      </c>
      <c r="E3" s="20">
        <v>147013.4</v>
      </c>
      <c r="F3" s="20">
        <v>137782.17000000001</v>
      </c>
      <c r="G3" s="20">
        <v>123967.94</v>
      </c>
      <c r="H3" s="20"/>
      <c r="K3" s="21" t="s">
        <v>1</v>
      </c>
      <c r="L3" s="20">
        <f>O3*E5/$F5/10000</f>
        <v>6602.588904092785</v>
      </c>
      <c r="M3" s="20">
        <f t="shared" ref="M3:M4" si="0">O3*D5/$F5/10000</f>
        <v>6920.2846588968741</v>
      </c>
      <c r="N3" s="20">
        <f t="shared" ref="N3:N4" si="1">O3*C5/$F5/10000</f>
        <v>7108.2357928586707</v>
      </c>
      <c r="O3" s="20">
        <v>60485059.174303457</v>
      </c>
      <c r="P3" s="19"/>
      <c r="Q3" s="19"/>
      <c r="R3" s="19"/>
    </row>
    <row r="4" spans="1:18" ht="15">
      <c r="B4" s="39" t="s">
        <v>304</v>
      </c>
      <c r="C4" s="20">
        <v>87073.38</v>
      </c>
      <c r="D4" s="20">
        <v>84438.58</v>
      </c>
      <c r="E4" s="20">
        <v>78339.509999999995</v>
      </c>
      <c r="F4" s="20">
        <v>71748.23</v>
      </c>
      <c r="G4" s="20">
        <v>66066.45</v>
      </c>
      <c r="H4" s="20"/>
      <c r="K4" s="21" t="s">
        <v>2</v>
      </c>
      <c r="L4" s="20">
        <f t="shared" ref="L4:L5" si="2">O4*E6/$F6/10000</f>
        <v>36166.779788946995</v>
      </c>
      <c r="M4" s="20">
        <f t="shared" ref="M4:M5" si="3">O4*D6/$F6/10000</f>
        <v>36838.74657633021</v>
      </c>
      <c r="N4" s="20">
        <f t="shared" ref="N4:N5" si="4">O4*C6/$F6/10000</f>
        <v>35309.31598677361</v>
      </c>
      <c r="O4" s="20">
        <v>364892383.02591002</v>
      </c>
      <c r="P4" s="19"/>
      <c r="Q4" s="19"/>
      <c r="R4" s="19"/>
    </row>
    <row r="5" spans="1:18" ht="15">
      <c r="B5" s="39" t="s">
        <v>303</v>
      </c>
      <c r="C5" s="20">
        <v>7006.08</v>
      </c>
      <c r="D5" s="20">
        <v>6820.83</v>
      </c>
      <c r="E5" s="20">
        <v>6507.7</v>
      </c>
      <c r="F5" s="20">
        <v>5961.58</v>
      </c>
      <c r="G5" s="20">
        <v>5775.71</v>
      </c>
      <c r="H5" s="20"/>
      <c r="K5" s="21" t="s">
        <v>3</v>
      </c>
      <c r="L5" s="20">
        <f t="shared" si="2"/>
        <v>14548.058231204826</v>
      </c>
      <c r="M5" s="20">
        <f t="shared" si="3"/>
        <v>15511.469336347336</v>
      </c>
      <c r="N5" s="20">
        <f t="shared" si="4"/>
        <v>16161.501825302821</v>
      </c>
      <c r="O5" s="20">
        <v>128117802.47677232</v>
      </c>
      <c r="P5" s="19"/>
      <c r="Q5" s="19"/>
      <c r="R5" s="19"/>
    </row>
    <row r="6" spans="1:18" ht="15">
      <c r="B6" s="39" t="s">
        <v>302</v>
      </c>
      <c r="C6" s="20">
        <v>38964.6</v>
      </c>
      <c r="D6" s="20">
        <v>40652.36</v>
      </c>
      <c r="E6" s="20">
        <v>39910.83</v>
      </c>
      <c r="F6" s="20">
        <v>40266.67</v>
      </c>
      <c r="G6" s="20">
        <v>33064.35</v>
      </c>
      <c r="H6" s="20"/>
      <c r="K6" s="28" t="s">
        <v>301</v>
      </c>
      <c r="L6" s="19">
        <f>$O6*E$2/$F$2/10000</f>
        <v>7748.1365760669587</v>
      </c>
      <c r="M6" s="19">
        <f>$O6*D$2/$F$2/10000</f>
        <v>8686.2410045085653</v>
      </c>
      <c r="N6" s="29">
        <f>M6*M6/L6</f>
        <v>9737.9262804251757</v>
      </c>
      <c r="O6" s="20">
        <v>70298331.852241844</v>
      </c>
      <c r="P6" s="19"/>
      <c r="Q6" s="19"/>
      <c r="R6" s="19"/>
    </row>
    <row r="7" spans="1:18" ht="15">
      <c r="B7" s="39" t="s">
        <v>300</v>
      </c>
      <c r="C7" s="20">
        <v>16116.19</v>
      </c>
      <c r="D7" s="20">
        <v>15467.98</v>
      </c>
      <c r="E7" s="20">
        <v>14507.27</v>
      </c>
      <c r="F7" s="20">
        <v>12775.86</v>
      </c>
      <c r="G7" s="20">
        <v>12572.4</v>
      </c>
      <c r="H7" s="20"/>
      <c r="K7" s="21" t="s">
        <v>5</v>
      </c>
      <c r="L7" s="38">
        <f>O7*E9/F9/10000</f>
        <v>37893.457581500552</v>
      </c>
      <c r="M7" s="38">
        <f>O7*D9/F9/10000</f>
        <v>45982.856472669358</v>
      </c>
      <c r="N7" s="38">
        <f>$O7*C9/$F9/10000</f>
        <v>33679.986418918787</v>
      </c>
      <c r="O7" s="20">
        <v>235072612.0029591</v>
      </c>
      <c r="P7" s="19"/>
      <c r="Q7" s="19"/>
      <c r="R7" s="19"/>
    </row>
    <row r="8" spans="1:18" ht="15">
      <c r="B8" s="40" t="s">
        <v>299</v>
      </c>
      <c r="C8" s="66" t="s">
        <v>418</v>
      </c>
      <c r="D8" s="29">
        <v>2022</v>
      </c>
      <c r="E8" s="29">
        <v>2021</v>
      </c>
      <c r="F8" s="29">
        <v>2020</v>
      </c>
      <c r="G8" s="29">
        <v>2019</v>
      </c>
      <c r="K8" s="21" t="s">
        <v>6</v>
      </c>
      <c r="L8" s="38">
        <f>O8*E10/F10/10000</f>
        <v>14756.135090902853</v>
      </c>
      <c r="M8" s="38">
        <f t="shared" ref="M7:M12" si="5">O8*D10/F10/10000</f>
        <v>20437.54476017697</v>
      </c>
      <c r="N8" s="38">
        <f>O8*C10/F10/10000</f>
        <v>17484.554772772281</v>
      </c>
      <c r="O8" s="20">
        <v>107689567.27616996</v>
      </c>
      <c r="P8" s="19"/>
      <c r="Q8" s="19"/>
      <c r="R8" s="19"/>
    </row>
    <row r="9" spans="1:18" ht="15">
      <c r="A9" s="19" t="s">
        <v>259</v>
      </c>
      <c r="B9" s="39" t="s">
        <v>298</v>
      </c>
      <c r="C9" s="30">
        <f>C111/(D111/D9)</f>
        <v>29832.110140135414</v>
      </c>
      <c r="D9" s="38">
        <v>40729.4</v>
      </c>
      <c r="E9" s="38">
        <v>33564.199999999997</v>
      </c>
      <c r="F9" s="38">
        <v>20821.599999999999</v>
      </c>
      <c r="G9" s="38">
        <v>21990.1</v>
      </c>
      <c r="H9" s="38"/>
      <c r="K9" s="21" t="s">
        <v>7</v>
      </c>
      <c r="L9" s="38">
        <f t="shared" ref="L7:L12" si="6">O9*E11/F11/10000</f>
        <v>8792.4892777717614</v>
      </c>
      <c r="M9" s="38">
        <f t="shared" si="5"/>
        <v>6777.5559628729952</v>
      </c>
      <c r="N9" s="38">
        <f>O9*C11/F11/10000</f>
        <v>6768.5231276800605</v>
      </c>
      <c r="O9" s="20">
        <v>60625796.253282711</v>
      </c>
      <c r="P9" s="19"/>
      <c r="Q9" s="19"/>
      <c r="R9" s="19"/>
    </row>
    <row r="10" spans="1:18" ht="15">
      <c r="A10" s="19" t="s">
        <v>259</v>
      </c>
      <c r="B10" s="39" t="s">
        <v>297</v>
      </c>
      <c r="C10" s="30">
        <f>C112/(D112/D10)</f>
        <v>10808.190209212937</v>
      </c>
      <c r="D10" s="38">
        <v>12633.6</v>
      </c>
      <c r="E10" s="38">
        <v>9121.6</v>
      </c>
      <c r="F10" s="38">
        <v>6656.9</v>
      </c>
      <c r="G10" s="38">
        <v>8695.2000000000007</v>
      </c>
      <c r="H10" s="38"/>
      <c r="K10" s="21" t="s">
        <v>8</v>
      </c>
      <c r="L10" s="38">
        <f t="shared" si="6"/>
        <v>5670.0815999557572</v>
      </c>
      <c r="M10" s="38">
        <f t="shared" si="5"/>
        <v>6225.4982981868852</v>
      </c>
      <c r="N10" s="38">
        <f>O10*C12/F12/10000</f>
        <v>6522.7413484337385</v>
      </c>
      <c r="O10" s="20">
        <v>49551245.648422688</v>
      </c>
      <c r="P10" s="19"/>
      <c r="Q10" s="19"/>
      <c r="R10" s="19"/>
    </row>
    <row r="11" spans="1:18" ht="15">
      <c r="A11" s="19" t="s">
        <v>259</v>
      </c>
      <c r="B11" s="39" t="s">
        <v>296</v>
      </c>
      <c r="C11" s="30">
        <f t="shared" ref="C11:C17" si="7">C113/(D113/D11)</f>
        <v>4644.401880267993</v>
      </c>
      <c r="D11" s="38">
        <v>4650.6000000000004</v>
      </c>
      <c r="E11" s="38">
        <v>6033.2</v>
      </c>
      <c r="F11" s="38">
        <v>4160</v>
      </c>
      <c r="G11" s="38">
        <v>3614.8</v>
      </c>
      <c r="H11" s="38"/>
      <c r="K11" s="21" t="s">
        <v>9</v>
      </c>
      <c r="L11" s="38">
        <f t="shared" si="6"/>
        <v>9835.8913289101638</v>
      </c>
      <c r="M11" s="38">
        <f t="shared" si="5"/>
        <v>8603.6452186540118</v>
      </c>
      <c r="N11" s="38">
        <f>O11*C13/F13/10000</f>
        <v>7975.3160204098058</v>
      </c>
      <c r="O11" s="20">
        <v>83357557.336574301</v>
      </c>
      <c r="P11" s="19"/>
      <c r="Q11" s="19"/>
      <c r="R11" s="19"/>
    </row>
    <row r="12" spans="1:18" ht="15">
      <c r="A12" s="19" t="s">
        <v>259</v>
      </c>
      <c r="B12" s="39" t="s">
        <v>295</v>
      </c>
      <c r="C12" s="30">
        <f t="shared" si="7"/>
        <v>3618.2862630034679</v>
      </c>
      <c r="D12" s="38">
        <v>3453.4</v>
      </c>
      <c r="E12" s="38">
        <v>3145.3</v>
      </c>
      <c r="F12" s="38">
        <v>2748.7</v>
      </c>
      <c r="G12" s="38">
        <v>2752.4</v>
      </c>
      <c r="H12" s="38"/>
      <c r="K12" s="21" t="s">
        <v>10</v>
      </c>
      <c r="L12" s="38">
        <f t="shared" si="6"/>
        <v>2151.2967404189235</v>
      </c>
      <c r="M12" s="38">
        <f t="shared" si="5"/>
        <v>1768.4388459375891</v>
      </c>
      <c r="N12" s="38">
        <f>O12*C14/F14/10000</f>
        <v>7547.8342278112277</v>
      </c>
      <c r="O12" s="20">
        <v>20236774.422584787</v>
      </c>
      <c r="P12" s="19"/>
      <c r="Q12" s="19"/>
      <c r="R12" s="19"/>
    </row>
    <row r="13" spans="1:18" ht="15">
      <c r="A13" s="19" t="s">
        <v>259</v>
      </c>
      <c r="B13" s="39" t="s">
        <v>294</v>
      </c>
      <c r="C13" s="30">
        <f t="shared" si="7"/>
        <v>3504.037105503463</v>
      </c>
      <c r="D13" s="38">
        <v>3780.1</v>
      </c>
      <c r="E13" s="38">
        <v>4321.5</v>
      </c>
      <c r="F13" s="38">
        <v>3662.4</v>
      </c>
      <c r="G13" s="38">
        <v>3556.6</v>
      </c>
      <c r="H13" s="38"/>
      <c r="K13" s="27" t="s">
        <v>11</v>
      </c>
      <c r="L13" s="19">
        <f>O13*E$15/F$15/10000</f>
        <v>15031.50278264561</v>
      </c>
      <c r="M13" s="19">
        <f>O13*D$15/F$15/10000</f>
        <v>14597.219689310648</v>
      </c>
      <c r="N13" s="19">
        <f>O13*C$15/F$15/10000</f>
        <v>14814.361235978129</v>
      </c>
      <c r="O13" s="20">
        <v>132848436.72692348</v>
      </c>
      <c r="P13" s="19"/>
      <c r="Q13" s="19"/>
      <c r="R13" s="19"/>
    </row>
    <row r="14" spans="1:18" ht="15">
      <c r="A14" s="19" t="s">
        <v>259</v>
      </c>
      <c r="B14" s="39" t="s">
        <v>293</v>
      </c>
      <c r="C14" s="30">
        <f t="shared" si="7"/>
        <v>41.400352733686063</v>
      </c>
      <c r="D14" s="38">
        <v>9.6999999999999993</v>
      </c>
      <c r="E14" s="38">
        <v>11.8</v>
      </c>
      <c r="F14" s="38">
        <v>11.1</v>
      </c>
      <c r="G14" s="38">
        <v>32.4</v>
      </c>
      <c r="H14" s="38"/>
      <c r="K14" s="27" t="s">
        <v>12</v>
      </c>
      <c r="L14" s="19">
        <f t="shared" ref="L13:L19" si="8">O14*E$15/F$15/10000</f>
        <v>12497.689515342994</v>
      </c>
      <c r="M14" s="19">
        <f t="shared" ref="M13:M19" si="9">O14*D$15/F$15/10000</f>
        <v>12136.612160620396</v>
      </c>
      <c r="N14" s="19">
        <f t="shared" ref="N13:N19" si="10">O14*C$15/F$15/10000</f>
        <v>12317.150837981697</v>
      </c>
      <c r="O14" s="20">
        <v>110454592.51942866</v>
      </c>
      <c r="P14" s="19"/>
      <c r="Q14" s="19"/>
      <c r="R14" s="19"/>
    </row>
    <row r="15" spans="1:18" ht="15">
      <c r="A15" s="19" t="s">
        <v>259</v>
      </c>
      <c r="B15" s="39" t="s">
        <v>292</v>
      </c>
      <c r="C15" s="30">
        <f>AVERAGE(D15:E15)</f>
        <v>54426.05</v>
      </c>
      <c r="D15" s="38">
        <v>53628.3</v>
      </c>
      <c r="E15" s="38">
        <v>55223.8</v>
      </c>
      <c r="F15" s="38">
        <v>48806.8</v>
      </c>
      <c r="G15" s="38">
        <v>47412.6</v>
      </c>
      <c r="H15" s="38"/>
      <c r="K15" s="27" t="s">
        <v>13</v>
      </c>
      <c r="L15" s="19">
        <f t="shared" si="8"/>
        <v>10312.806938882548</v>
      </c>
      <c r="M15" s="19">
        <f t="shared" si="9"/>
        <v>10014.854181720108</v>
      </c>
      <c r="N15" s="19">
        <f t="shared" si="10"/>
        <v>10163.830560301327</v>
      </c>
      <c r="O15" s="20">
        <v>91144598.108904615</v>
      </c>
      <c r="P15" s="19"/>
      <c r="Q15" s="19"/>
      <c r="R15" s="19"/>
    </row>
    <row r="16" spans="1:18" ht="15">
      <c r="A16" s="19" t="s">
        <v>259</v>
      </c>
      <c r="B16" s="39" t="s">
        <v>291</v>
      </c>
      <c r="C16" s="30">
        <f t="shared" si="7"/>
        <v>15468.946888294373</v>
      </c>
      <c r="D16" s="38">
        <v>20282.2</v>
      </c>
      <c r="E16" s="38">
        <v>21619.599999999999</v>
      </c>
      <c r="F16" s="38">
        <v>19311.900000000001</v>
      </c>
      <c r="G16" s="38">
        <v>19510.7</v>
      </c>
      <c r="H16" s="38"/>
      <c r="K16" s="27" t="s">
        <v>14</v>
      </c>
      <c r="L16" s="19">
        <f t="shared" si="8"/>
        <v>1396.8492253310044</v>
      </c>
      <c r="M16" s="19">
        <f t="shared" si="9"/>
        <v>1356.4921159141295</v>
      </c>
      <c r="N16" s="19">
        <f t="shared" si="10"/>
        <v>1376.6706706225668</v>
      </c>
      <c r="O16" s="20">
        <v>12345354.859840371</v>
      </c>
      <c r="P16" s="19"/>
      <c r="Q16" s="19"/>
      <c r="R16" s="19"/>
    </row>
    <row r="17" spans="1:18" ht="15">
      <c r="A17" s="19" t="s">
        <v>259</v>
      </c>
      <c r="B17" s="39" t="s">
        <v>290</v>
      </c>
      <c r="C17" s="30">
        <f t="shared" si="7"/>
        <v>14871.24911163441</v>
      </c>
      <c r="D17" s="38">
        <v>14738.4</v>
      </c>
      <c r="E17" s="38">
        <v>16207.5</v>
      </c>
      <c r="F17" s="38">
        <v>14790.5</v>
      </c>
      <c r="G17" s="38">
        <v>15336.1</v>
      </c>
      <c r="H17" s="38"/>
      <c r="K17" s="27" t="s">
        <v>15</v>
      </c>
      <c r="L17" s="19">
        <f t="shared" si="8"/>
        <v>21867.688174858311</v>
      </c>
      <c r="M17" s="19">
        <f t="shared" si="9"/>
        <v>21235.897235390425</v>
      </c>
      <c r="N17" s="19">
        <f t="shared" si="10"/>
        <v>21551.792705124368</v>
      </c>
      <c r="O17" s="20">
        <v>193266650.10605472</v>
      </c>
      <c r="P17" s="19"/>
      <c r="Q17" s="19"/>
      <c r="R17" s="19"/>
    </row>
    <row r="18" spans="1:18" ht="15">
      <c r="A18" s="19" t="s">
        <v>259</v>
      </c>
      <c r="B18" s="39" t="s">
        <v>289</v>
      </c>
      <c r="C18" s="30">
        <f t="shared" ref="C10:C48" si="11">D18/D120*C120</f>
        <v>13218.550714050914</v>
      </c>
      <c r="D18" s="38">
        <v>12800.7</v>
      </c>
      <c r="E18" s="38">
        <v>12144.3</v>
      </c>
      <c r="F18" s="38">
        <v>11380.6</v>
      </c>
      <c r="G18" s="38">
        <v>11135</v>
      </c>
      <c r="H18" s="38"/>
      <c r="K18" s="27" t="s">
        <v>16</v>
      </c>
      <c r="L18" s="19">
        <f t="shared" si="8"/>
        <v>5959.7291267490882</v>
      </c>
      <c r="M18" s="19">
        <f t="shared" si="9"/>
        <v>5787.5434419224694</v>
      </c>
      <c r="N18" s="19">
        <f t="shared" si="10"/>
        <v>5873.6362843357783</v>
      </c>
      <c r="O18" s="20">
        <v>52672092.022536904</v>
      </c>
      <c r="P18" s="19"/>
      <c r="Q18" s="19"/>
      <c r="R18" s="19"/>
    </row>
    <row r="19" spans="1:18" ht="15">
      <c r="A19" s="19" t="s">
        <v>259</v>
      </c>
      <c r="B19" s="39" t="s">
        <v>288</v>
      </c>
      <c r="C19" s="30">
        <f t="shared" si="11"/>
        <v>26335.486872388443</v>
      </c>
      <c r="D19" s="38">
        <v>23159.599999999999</v>
      </c>
      <c r="E19" s="38">
        <v>26548.799999999999</v>
      </c>
      <c r="F19" s="38">
        <v>23473.8</v>
      </c>
      <c r="G19" s="38">
        <v>24665.8</v>
      </c>
      <c r="H19" s="38"/>
      <c r="K19" s="27" t="s">
        <v>17</v>
      </c>
      <c r="L19" s="19">
        <f t="shared" si="8"/>
        <v>13363.781112291566</v>
      </c>
      <c r="M19" s="19">
        <f t="shared" si="9"/>
        <v>12977.68104738004</v>
      </c>
      <c r="N19" s="19">
        <f t="shared" si="10"/>
        <v>13170.731079835803</v>
      </c>
      <c r="O19" s="20">
        <v>118109110.9252518</v>
      </c>
      <c r="P19" s="19"/>
      <c r="Q19" s="19"/>
      <c r="R19" s="19"/>
    </row>
    <row r="20" spans="1:18" ht="15">
      <c r="A20" s="19" t="s">
        <v>259</v>
      </c>
      <c r="B20" s="39" t="s">
        <v>287</v>
      </c>
      <c r="C20" s="30">
        <f t="shared" si="11"/>
        <v>11872.97314284465</v>
      </c>
      <c r="D20" s="38">
        <v>12938.5</v>
      </c>
      <c r="E20" s="38">
        <v>15291.6</v>
      </c>
      <c r="F20" s="38">
        <v>13868.6</v>
      </c>
      <c r="G20" s="38">
        <v>15617.8</v>
      </c>
      <c r="H20" s="38"/>
      <c r="K20" s="26" t="s">
        <v>18</v>
      </c>
      <c r="L20" s="19">
        <f>O20*E$16/F$16/10000</f>
        <v>3931.7152569225495</v>
      </c>
      <c r="M20" s="19">
        <f>O20*D$16/F$16/10000</f>
        <v>3688.4972517509373</v>
      </c>
      <c r="N20" s="19">
        <f>O20*C$16/F$16/10000</f>
        <v>2813.164651021832</v>
      </c>
      <c r="O20" s="20">
        <v>35120396.246999301</v>
      </c>
      <c r="P20" s="19"/>
      <c r="Q20" s="19"/>
      <c r="R20" s="19"/>
    </row>
    <row r="21" spans="1:18" ht="15">
      <c r="A21" s="19" t="s">
        <v>259</v>
      </c>
      <c r="B21" s="39" t="s">
        <v>286</v>
      </c>
      <c r="C21" s="30">
        <f t="shared" si="11"/>
        <v>7370.8762926081963</v>
      </c>
      <c r="D21" s="38">
        <v>8465.7000000000007</v>
      </c>
      <c r="E21" s="38">
        <v>11420.2</v>
      </c>
      <c r="F21" s="38">
        <v>10129</v>
      </c>
      <c r="G21" s="38">
        <v>11861.5</v>
      </c>
      <c r="H21" s="38"/>
      <c r="K21" s="26" t="s">
        <v>19</v>
      </c>
      <c r="L21" s="19">
        <f>O21*E$16/F$16/10000</f>
        <v>4974.4185213091214</v>
      </c>
      <c r="M21" s="19">
        <f>O21*D$16/F$16/10000</f>
        <v>4666.6983354407976</v>
      </c>
      <c r="N21" s="19">
        <f>O21*C$16/F$16/10000</f>
        <v>3559.2247731816792</v>
      </c>
      <c r="O21" s="20">
        <v>44434435.901528999</v>
      </c>
      <c r="P21" s="19"/>
      <c r="Q21" s="19"/>
      <c r="R21" s="19"/>
    </row>
    <row r="22" spans="1:18" ht="15">
      <c r="A22" s="19" t="s">
        <v>259</v>
      </c>
      <c r="B22" s="39" t="s">
        <v>285</v>
      </c>
      <c r="C22" s="30">
        <f t="shared" si="11"/>
        <v>7888.2236112796863</v>
      </c>
      <c r="D22" s="38">
        <v>8780.6</v>
      </c>
      <c r="E22" s="38">
        <v>10249</v>
      </c>
      <c r="F22" s="38">
        <v>8668.7000000000007</v>
      </c>
      <c r="G22" s="38">
        <v>8879.9</v>
      </c>
      <c r="H22" s="38"/>
      <c r="K22" s="26" t="s">
        <v>20</v>
      </c>
      <c r="L22" s="19">
        <f>O22*E$16/F$16/10000</f>
        <v>3730.7670992296739</v>
      </c>
      <c r="M22" s="19">
        <f>O22*D$16/F$16/10000</f>
        <v>3499.9798543912052</v>
      </c>
      <c r="N22" s="19">
        <f>O22*C$16/F$16/10000</f>
        <v>2669.385100121181</v>
      </c>
      <c r="O22" s="20">
        <v>33325408.954658527</v>
      </c>
      <c r="P22" s="19"/>
      <c r="Q22" s="19"/>
      <c r="R22" s="19"/>
    </row>
    <row r="23" spans="1:18" ht="15">
      <c r="A23" s="19" t="s">
        <v>259</v>
      </c>
      <c r="B23" s="39" t="s">
        <v>284</v>
      </c>
      <c r="C23" s="30">
        <f t="shared" si="11"/>
        <v>6391.7101793869761</v>
      </c>
      <c r="D23" s="38">
        <v>6823.5</v>
      </c>
      <c r="E23" s="38">
        <v>8265.4</v>
      </c>
      <c r="F23" s="38">
        <v>7069.8</v>
      </c>
      <c r="G23" s="38">
        <v>7346</v>
      </c>
      <c r="H23" s="38"/>
      <c r="K23" s="26" t="s">
        <v>21</v>
      </c>
      <c r="L23" s="19">
        <f>O23*E$16/F$16/10000</f>
        <v>15139.872188356301</v>
      </c>
      <c r="M23" s="19">
        <f>O23*D$16/F$16/10000</f>
        <v>14203.311610699559</v>
      </c>
      <c r="N23" s="19">
        <f>O23*C$16/F$16/10000</f>
        <v>10832.664747601653</v>
      </c>
      <c r="O23" s="20">
        <v>135238254.96971178</v>
      </c>
      <c r="P23" s="19"/>
      <c r="Q23" s="19"/>
      <c r="R23" s="19"/>
    </row>
    <row r="24" spans="1:18" ht="15">
      <c r="A24" s="19" t="s">
        <v>259</v>
      </c>
      <c r="B24" s="39" t="s">
        <v>283</v>
      </c>
      <c r="C24" s="30">
        <f t="shared" si="11"/>
        <v>12273.538117870721</v>
      </c>
      <c r="D24" s="38">
        <v>14165.4</v>
      </c>
      <c r="E24" s="38">
        <v>15141.6</v>
      </c>
      <c r="F24" s="38">
        <v>13155.7</v>
      </c>
      <c r="G24" s="38">
        <v>13335.1</v>
      </c>
      <c r="H24" s="38"/>
      <c r="K24" s="25" t="s">
        <v>22</v>
      </c>
      <c r="L24" s="19">
        <f>$O24*E$17/$F$17/10000</f>
        <v>10215.516514199358</v>
      </c>
      <c r="M24" s="19">
        <f>$O24*D$17/$F$17/10000</f>
        <v>9289.5491959201481</v>
      </c>
      <c r="N24" s="19">
        <f>$O24*C$17/$F$17/10000</f>
        <v>9373.2834111783959</v>
      </c>
      <c r="O24" s="20">
        <v>93223875.985355914</v>
      </c>
      <c r="P24" s="19"/>
      <c r="Q24" s="19"/>
      <c r="R24" s="19"/>
    </row>
    <row r="25" spans="1:18" ht="15">
      <c r="A25" s="19" t="s">
        <v>259</v>
      </c>
      <c r="B25" s="39" t="s">
        <v>282</v>
      </c>
      <c r="C25" s="30">
        <f t="shared" si="11"/>
        <v>6135.4820697787336</v>
      </c>
      <c r="D25" s="38">
        <v>6959.5</v>
      </c>
      <c r="E25" s="38">
        <v>7737.7</v>
      </c>
      <c r="F25" s="38">
        <v>6638.3</v>
      </c>
      <c r="G25" s="38">
        <v>6794</v>
      </c>
      <c r="H25" s="38"/>
      <c r="K25" s="25" t="s">
        <v>23</v>
      </c>
      <c r="L25" s="19">
        <f>$O25*E$17/$F$17/10000</f>
        <v>7039.0526045073138</v>
      </c>
      <c r="M25" s="19">
        <f>$O25*D$17/$F$17/10000</f>
        <v>6401.0102055388297</v>
      </c>
      <c r="N25" s="19">
        <f>$O25*C$17/$F$17/10000</f>
        <v>6458.7076841911012</v>
      </c>
      <c r="O25" s="20">
        <v>64236376.706441723</v>
      </c>
      <c r="P25" s="19"/>
      <c r="Q25" s="19"/>
      <c r="R25" s="19"/>
    </row>
    <row r="26" spans="1:18" ht="15">
      <c r="A26" s="19" t="s">
        <v>259</v>
      </c>
      <c r="B26" s="39" t="s">
        <v>281</v>
      </c>
      <c r="C26" s="30">
        <f t="shared" si="11"/>
        <v>11752.011603300283</v>
      </c>
      <c r="D26" s="38">
        <v>12686.2</v>
      </c>
      <c r="E26" s="38">
        <v>14772.8</v>
      </c>
      <c r="F26" s="38">
        <v>12300.2</v>
      </c>
      <c r="G26" s="38">
        <v>12935</v>
      </c>
      <c r="H26" s="38"/>
      <c r="K26" s="25" t="s">
        <v>24</v>
      </c>
      <c r="L26" s="19">
        <f>$O26*E$17/$F$17/10000</f>
        <v>3096.8155651763527</v>
      </c>
      <c r="M26" s="19">
        <f>$O26*D$17/$F$17/10000</f>
        <v>2816.110228338433</v>
      </c>
      <c r="N26" s="19">
        <f>$O26*C$17/$F$17/10000</f>
        <v>2841.4941059709668</v>
      </c>
      <c r="O26" s="20">
        <v>28260651.313737988</v>
      </c>
      <c r="P26" s="19"/>
      <c r="Q26" s="19"/>
      <c r="R26" s="19"/>
    </row>
    <row r="27" spans="1:18" ht="15">
      <c r="A27" s="19" t="s">
        <v>259</v>
      </c>
      <c r="B27" s="39" t="s">
        <v>280</v>
      </c>
      <c r="C27" s="30">
        <f t="shared" si="11"/>
        <v>55881.61184410179</v>
      </c>
      <c r="D27" s="38">
        <v>61940.6</v>
      </c>
      <c r="E27" s="38">
        <v>56087.199999999997</v>
      </c>
      <c r="F27" s="38">
        <v>41976.6</v>
      </c>
      <c r="G27" s="38">
        <v>48583.4</v>
      </c>
      <c r="H27" s="38"/>
      <c r="K27" s="21" t="s">
        <v>25</v>
      </c>
      <c r="L27" s="19">
        <f>$O27*$F18/E18/10000</f>
        <v>9997.377983677563</v>
      </c>
      <c r="M27" s="19">
        <f>$O27*$F18/D18/10000</f>
        <v>9484.7279794991991</v>
      </c>
      <c r="N27" s="19">
        <f>$O27*$F18/C18/10000</f>
        <v>9184.90688378712</v>
      </c>
      <c r="O27" s="20">
        <v>106682562.82373109</v>
      </c>
      <c r="P27" s="19"/>
      <c r="Q27" s="19"/>
      <c r="R27" s="19"/>
    </row>
    <row r="28" spans="1:18" ht="15">
      <c r="A28" s="19" t="s">
        <v>259</v>
      </c>
      <c r="B28" s="39" t="s">
        <v>279</v>
      </c>
      <c r="C28" s="30">
        <f t="shared" si="11"/>
        <v>96378.577183105226</v>
      </c>
      <c r="D28" s="38">
        <v>91020.4</v>
      </c>
      <c r="E28" s="38">
        <v>83541.600000000006</v>
      </c>
      <c r="F28" s="38">
        <v>63809.8</v>
      </c>
      <c r="G28" s="38">
        <v>66225.399999999994</v>
      </c>
      <c r="H28" s="38"/>
      <c r="K28" s="24" t="s">
        <v>26</v>
      </c>
      <c r="L28" s="19">
        <f>$O28*E$19/$F$19/10000</f>
        <v>26042.855890560797</v>
      </c>
      <c r="M28" s="19">
        <f>$O28*D$19/$F$19/10000</f>
        <v>22718.244338088043</v>
      </c>
      <c r="N28" s="19">
        <f>$O28*C$19/$F$19/10000</f>
        <v>25833.607900370935</v>
      </c>
      <c r="O28" s="20">
        <v>230264565.85753256</v>
      </c>
      <c r="P28" s="19"/>
      <c r="Q28" s="19"/>
      <c r="R28" s="19"/>
    </row>
    <row r="29" spans="1:18" ht="15">
      <c r="A29" s="19" t="s">
        <v>259</v>
      </c>
      <c r="B29" s="39" t="s">
        <v>278</v>
      </c>
      <c r="C29" s="30">
        <f t="shared" si="11"/>
        <v>16689.748092230529</v>
      </c>
      <c r="D29" s="38">
        <v>26384.5</v>
      </c>
      <c r="E29" s="38">
        <v>29583</v>
      </c>
      <c r="F29" s="38">
        <v>25053.599999999999</v>
      </c>
      <c r="G29" s="38">
        <v>23884.2</v>
      </c>
      <c r="H29" s="38"/>
      <c r="K29" s="24" t="s">
        <v>27</v>
      </c>
      <c r="L29" s="19">
        <f>$O29*E$19/$F$19/10000</f>
        <v>2729.9584018234045</v>
      </c>
      <c r="M29" s="19">
        <f>$O29*D$19/$F$19/10000</f>
        <v>2381.4539490624552</v>
      </c>
      <c r="N29" s="19">
        <f>$O29*C$19/$F$19/10000</f>
        <v>2708.0238524297442</v>
      </c>
      <c r="O29" s="20">
        <v>24137624.876725964</v>
      </c>
      <c r="P29" s="19"/>
      <c r="Q29" s="19"/>
      <c r="R29" s="19"/>
    </row>
    <row r="30" spans="1:18" ht="15">
      <c r="A30" s="19" t="s">
        <v>259</v>
      </c>
      <c r="B30" s="39" t="s">
        <v>277</v>
      </c>
      <c r="C30" s="30">
        <f t="shared" si="11"/>
        <v>8541.1392483585278</v>
      </c>
      <c r="D30" s="38">
        <v>10307.799999999999</v>
      </c>
      <c r="E30" s="38">
        <v>10330.1</v>
      </c>
      <c r="F30" s="38">
        <v>7991.1</v>
      </c>
      <c r="G30" s="38">
        <v>9175.2999999999993</v>
      </c>
      <c r="H30" s="38"/>
      <c r="K30" s="24" t="s">
        <v>28</v>
      </c>
      <c r="L30" s="19">
        <f>$O30*E$19/$F$19/10000</f>
        <v>2464.9153652514688</v>
      </c>
      <c r="M30" s="19">
        <f>$O30*D$19/$F$19/10000</f>
        <v>2150.2461087912793</v>
      </c>
      <c r="N30" s="19">
        <f>$O30*C$19/$F$19/10000</f>
        <v>2445.110371961393</v>
      </c>
      <c r="O30" s="20">
        <v>21794179.134589862</v>
      </c>
      <c r="P30" s="19"/>
      <c r="Q30" s="19"/>
      <c r="R30" s="19"/>
    </row>
    <row r="31" spans="1:18" ht="15">
      <c r="A31" s="19" t="s">
        <v>259</v>
      </c>
      <c r="B31" s="39" t="s">
        <v>276</v>
      </c>
      <c r="C31" s="30">
        <f t="shared" si="11"/>
        <v>30449.753232242616</v>
      </c>
      <c r="D31" s="38">
        <v>28188.799999999999</v>
      </c>
      <c r="E31" s="38">
        <v>30309.3</v>
      </c>
      <c r="F31" s="38">
        <v>25580.3</v>
      </c>
      <c r="G31" s="38">
        <v>25667</v>
      </c>
      <c r="H31" s="38"/>
      <c r="K31" s="24" t="s">
        <v>29</v>
      </c>
      <c r="L31" s="19">
        <f>$O31*E$19/$F$19/10000</f>
        <v>3920.5809905526048</v>
      </c>
      <c r="M31" s="19">
        <f>$O31*D$19/$F$19/10000</f>
        <v>3420.0825464353234</v>
      </c>
      <c r="N31" s="19">
        <f>$O31*C$19/$F$19/10000</f>
        <v>3889.0800792816931</v>
      </c>
      <c r="O31" s="20">
        <v>34664818.769975945</v>
      </c>
      <c r="P31" s="19"/>
      <c r="Q31" s="19"/>
      <c r="R31" s="19"/>
    </row>
    <row r="32" spans="1:18" ht="15">
      <c r="A32" s="19" t="s">
        <v>259</v>
      </c>
      <c r="B32" s="39" t="s">
        <v>275</v>
      </c>
      <c r="C32" s="30">
        <f t="shared" si="11"/>
        <v>64305.218049194445</v>
      </c>
      <c r="D32" s="38">
        <v>60933.5</v>
      </c>
      <c r="E32" s="38">
        <v>68512.3</v>
      </c>
      <c r="F32" s="38">
        <v>58018.1</v>
      </c>
      <c r="G32" s="38">
        <v>56269.7</v>
      </c>
      <c r="H32" s="38"/>
      <c r="K32" s="24" t="s">
        <v>30</v>
      </c>
      <c r="L32" s="19">
        <f>$O32*E$19/$F$19/10000</f>
        <v>8591.8622523057875</v>
      </c>
      <c r="M32" s="19">
        <f>$O32*D$19/$F$19/10000</f>
        <v>7495.0315275455432</v>
      </c>
      <c r="N32" s="19">
        <f>$O32*C$19/$F$19/10000</f>
        <v>8522.8287363258933</v>
      </c>
      <c r="O32" s="20">
        <v>75967145.836412787</v>
      </c>
      <c r="P32" s="19"/>
      <c r="Q32" s="19"/>
      <c r="R32" s="19"/>
    </row>
    <row r="33" spans="1:18" ht="15">
      <c r="A33" s="19" t="s">
        <v>259</v>
      </c>
      <c r="B33" s="39" t="s">
        <v>274</v>
      </c>
      <c r="C33" s="30">
        <f t="shared" si="11"/>
        <v>60061.931982247865</v>
      </c>
      <c r="D33" s="38">
        <v>85261.4</v>
      </c>
      <c r="E33" s="38">
        <v>96692.5</v>
      </c>
      <c r="F33" s="38">
        <v>73054.899999999994</v>
      </c>
      <c r="G33" s="38">
        <v>70376.399999999994</v>
      </c>
      <c r="H33" s="38"/>
      <c r="K33" s="21" t="s">
        <v>31</v>
      </c>
      <c r="L33" s="19">
        <f>$O33*E20/$F20/10000</f>
        <v>24371.40889082431</v>
      </c>
      <c r="M33" s="19">
        <f>$O33*D20/$F20/10000</f>
        <v>20621.090921416358</v>
      </c>
      <c r="N33" s="19">
        <f>$O33*C20/$F20/10000</f>
        <v>18922.878130087262</v>
      </c>
      <c r="O33" s="20">
        <v>221034634.27194411</v>
      </c>
      <c r="P33" s="19"/>
      <c r="Q33" s="19"/>
      <c r="R33" s="19"/>
    </row>
    <row r="34" spans="1:18" ht="15">
      <c r="A34" s="19" t="s">
        <v>259</v>
      </c>
      <c r="B34" s="39" t="s">
        <v>273</v>
      </c>
      <c r="C34" s="30">
        <f t="shared" si="11"/>
        <v>89303.816793893115</v>
      </c>
      <c r="D34" s="38">
        <v>73117.5</v>
      </c>
      <c r="E34" s="38">
        <v>70256.600000000006</v>
      </c>
      <c r="F34" s="38">
        <v>54229.8</v>
      </c>
      <c r="G34" s="38">
        <v>53968.9</v>
      </c>
      <c r="H34" s="38"/>
      <c r="K34" s="22" t="s">
        <v>32</v>
      </c>
      <c r="L34" s="19">
        <f>$O34*E$21/$F$21/10000</f>
        <v>8909.1431259853343</v>
      </c>
      <c r="M34" s="19">
        <f>$O34*D$21/$F$21/10000</f>
        <v>6604.2742650438749</v>
      </c>
      <c r="N34" s="19">
        <f>$O34*C$21/$F$21/10000</f>
        <v>5750.1787932591878</v>
      </c>
      <c r="O34" s="20">
        <v>79018502.936117977</v>
      </c>
      <c r="P34" s="19"/>
      <c r="Q34" s="19"/>
      <c r="R34" s="19"/>
    </row>
    <row r="35" spans="1:18" ht="15">
      <c r="A35" s="19" t="s">
        <v>259</v>
      </c>
      <c r="B35" s="39" t="s">
        <v>272</v>
      </c>
      <c r="C35" s="30">
        <f t="shared" si="11"/>
        <v>46937.049213420098</v>
      </c>
      <c r="D35" s="38">
        <v>46813.4</v>
      </c>
      <c r="E35" s="38">
        <v>49680.9</v>
      </c>
      <c r="F35" s="38">
        <v>39034.400000000001</v>
      </c>
      <c r="G35" s="38">
        <v>36535</v>
      </c>
      <c r="H35" s="38"/>
      <c r="K35" s="22" t="s">
        <v>33</v>
      </c>
      <c r="L35" s="19">
        <f>$O35*E$21/$F$21/10000</f>
        <v>7949.317787391451</v>
      </c>
      <c r="M35" s="19">
        <f>$O35*D$21/$F$21/10000</f>
        <v>5892.7636637466785</v>
      </c>
      <c r="N35" s="19">
        <f>$O35*C$21/$F$21/10000</f>
        <v>5130.6840529493611</v>
      </c>
      <c r="O35" s="20">
        <v>70505455.13081032</v>
      </c>
      <c r="P35" s="19"/>
      <c r="Q35" s="19"/>
      <c r="R35" s="19"/>
    </row>
    <row r="36" spans="1:18" ht="15">
      <c r="A36" s="19" t="s">
        <v>259</v>
      </c>
      <c r="B36" s="39" t="s">
        <v>271</v>
      </c>
      <c r="C36" s="30">
        <f t="shared" si="11"/>
        <v>43066.301079419674</v>
      </c>
      <c r="D36" s="38">
        <v>46310.7</v>
      </c>
      <c r="E36" s="38">
        <v>49383.9</v>
      </c>
      <c r="F36" s="38">
        <v>41166.800000000003</v>
      </c>
      <c r="G36" s="38">
        <v>39520</v>
      </c>
      <c r="H36" s="38"/>
      <c r="K36" s="21" t="s">
        <v>34</v>
      </c>
      <c r="L36" s="19">
        <f>$O36*E22/$F22/10000</f>
        <v>19346.970530965616</v>
      </c>
      <c r="M36" s="19">
        <f>$O36*D22/$F22/10000</f>
        <v>16575.08141713306</v>
      </c>
      <c r="N36" s="19">
        <f>$O36*C22/$F22/10000</f>
        <v>14890.548321699216</v>
      </c>
      <c r="O36" s="20">
        <v>163638485.16126615</v>
      </c>
      <c r="P36" s="19"/>
      <c r="Q36" s="19"/>
      <c r="R36" s="19"/>
    </row>
    <row r="37" spans="1:18" ht="15">
      <c r="A37" s="19" t="s">
        <v>259</v>
      </c>
      <c r="B37" s="39" t="s">
        <v>270</v>
      </c>
      <c r="C37" s="30">
        <f t="shared" si="11"/>
        <v>39276.362490796062</v>
      </c>
      <c r="D37" s="38">
        <v>36880.800000000003</v>
      </c>
      <c r="E37" s="38">
        <v>37352.400000000001</v>
      </c>
      <c r="F37" s="38">
        <v>33853.4</v>
      </c>
      <c r="G37" s="38">
        <v>30206</v>
      </c>
      <c r="H37" s="38"/>
      <c r="K37" s="21" t="s">
        <v>35</v>
      </c>
      <c r="L37" s="19">
        <f>$O37*E23/$F23/10000</f>
        <v>11898.618942154917</v>
      </c>
      <c r="M37" s="19">
        <f>$O37*D23/$F23/10000</f>
        <v>9822.903471313437</v>
      </c>
      <c r="N37" s="19">
        <f>$O37*C23/$F23/10000</f>
        <v>9201.3119526239843</v>
      </c>
      <c r="O37" s="20">
        <v>101774694.74828422</v>
      </c>
      <c r="P37" s="19"/>
      <c r="Q37" s="19"/>
      <c r="R37" s="19"/>
    </row>
    <row r="38" spans="1:18" ht="15">
      <c r="A38" s="19" t="s">
        <v>259</v>
      </c>
      <c r="B38" s="39" t="s">
        <v>269</v>
      </c>
      <c r="C38" s="30">
        <f t="shared" si="11"/>
        <v>85745.868129898314</v>
      </c>
      <c r="D38" s="38">
        <v>89753.4</v>
      </c>
      <c r="E38" s="38">
        <v>87724.3</v>
      </c>
      <c r="F38" s="38">
        <v>81703.899999999994</v>
      </c>
      <c r="G38" s="38">
        <v>80418.100000000006</v>
      </c>
      <c r="H38" s="38"/>
      <c r="K38" s="21" t="s">
        <v>36</v>
      </c>
      <c r="L38" s="19">
        <f>$O38*E24/$F24/10000</f>
        <v>20556.458497303927</v>
      </c>
      <c r="M38" s="19">
        <f>$O38*D24/$F24/10000</f>
        <v>19231.155042908878</v>
      </c>
      <c r="N38" s="19">
        <f>$O38*C24/$F24/10000</f>
        <v>16662.735571873993</v>
      </c>
      <c r="O38" s="20">
        <v>178603714.96604145</v>
      </c>
      <c r="P38" s="19"/>
      <c r="Q38" s="19"/>
      <c r="R38" s="19"/>
    </row>
    <row r="39" spans="1:18" ht="15">
      <c r="A39" s="19" t="s">
        <v>259</v>
      </c>
      <c r="B39" s="39" t="s">
        <v>268</v>
      </c>
      <c r="C39" s="30">
        <f t="shared" si="11"/>
        <v>18915.303674404411</v>
      </c>
      <c r="D39" s="38">
        <v>18766.400000000001</v>
      </c>
      <c r="E39" s="38">
        <v>18515.599999999999</v>
      </c>
      <c r="F39" s="38">
        <v>15511.3</v>
      </c>
      <c r="G39" s="38">
        <v>14763.5</v>
      </c>
      <c r="H39" s="38"/>
      <c r="K39" s="21" t="s">
        <v>37</v>
      </c>
      <c r="L39" s="19">
        <f>$O39*E25/$F25/10000</f>
        <v>11166.031068639499</v>
      </c>
      <c r="M39" s="19">
        <f>$O39*D25/$F25/10000</f>
        <v>10043.035168357083</v>
      </c>
      <c r="N39" s="19">
        <f>$O39*C25/$F25/10000</f>
        <v>8853.9208566150046</v>
      </c>
      <c r="O39" s="20">
        <v>95795215.688059226</v>
      </c>
      <c r="P39" s="19"/>
      <c r="Q39" s="19"/>
      <c r="R39" s="19"/>
    </row>
    <row r="40" spans="1:18" ht="15">
      <c r="A40" s="19" t="s">
        <v>259</v>
      </c>
      <c r="B40" s="39" t="s">
        <v>267</v>
      </c>
      <c r="C40" s="30">
        <f t="shared" si="11"/>
        <v>99714.970003094728</v>
      </c>
      <c r="D40" s="38">
        <v>100937.7</v>
      </c>
      <c r="E40" s="38">
        <v>86545.9</v>
      </c>
      <c r="F40" s="38">
        <v>69306.600000000006</v>
      </c>
      <c r="G40" s="38">
        <v>64923.3</v>
      </c>
      <c r="H40" s="38"/>
      <c r="K40" s="23" t="s">
        <v>38</v>
      </c>
      <c r="L40" s="19">
        <f>$O40*E$26/$F$26/10000</f>
        <v>6164.5314079916088</v>
      </c>
      <c r="M40" s="19">
        <f>$O40*D$26/$F$26/10000</f>
        <v>5293.8155493923405</v>
      </c>
      <c r="N40" s="19">
        <f>$O40*C$26/$F$26/10000</f>
        <v>4903.9887249286812</v>
      </c>
      <c r="O40" s="20">
        <v>51327418.786268279</v>
      </c>
      <c r="P40" s="19"/>
      <c r="Q40" s="19"/>
      <c r="R40" s="19"/>
    </row>
    <row r="41" spans="1:18" ht="15">
      <c r="A41" s="19" t="s">
        <v>259</v>
      </c>
      <c r="B41" s="39" t="s">
        <v>266</v>
      </c>
      <c r="C41" s="30">
        <f t="shared" si="11"/>
        <v>168143.26781731745</v>
      </c>
      <c r="D41" s="38">
        <v>154606.6</v>
      </c>
      <c r="E41" s="38">
        <v>147051.9</v>
      </c>
      <c r="F41" s="38">
        <v>123808</v>
      </c>
      <c r="G41" s="38">
        <v>111872.9</v>
      </c>
      <c r="H41" s="38"/>
      <c r="K41" s="23" t="s">
        <v>39</v>
      </c>
      <c r="L41" s="19">
        <f>$O41*E$26/$F$26/10000</f>
        <v>12330.453522829195</v>
      </c>
      <c r="M41" s="19">
        <f>$O41*D$26/$F$26/10000</f>
        <v>10588.825373748763</v>
      </c>
      <c r="N41" s="19">
        <f>$O41*C$26/$F$26/10000</f>
        <v>9809.0837806132604</v>
      </c>
      <c r="O41" s="20">
        <v>102666416.94296522</v>
      </c>
      <c r="P41" s="19"/>
      <c r="Q41" s="19"/>
      <c r="R41" s="19"/>
    </row>
    <row r="42" spans="1:18" ht="15">
      <c r="A42" s="19" t="s">
        <v>259</v>
      </c>
      <c r="B42" s="39" t="s">
        <v>265</v>
      </c>
      <c r="C42" s="30">
        <f t="shared" si="11"/>
        <v>8184.6643584204912</v>
      </c>
      <c r="D42" s="38">
        <v>10023.299999999999</v>
      </c>
      <c r="E42" s="38">
        <v>9749</v>
      </c>
      <c r="F42" s="38">
        <v>8188.4</v>
      </c>
      <c r="G42" s="38">
        <v>7619.2</v>
      </c>
      <c r="H42" s="38"/>
      <c r="K42" s="37" t="s">
        <v>40</v>
      </c>
      <c r="L42" s="19">
        <f>$O42*E$27/$F$27/10000</f>
        <v>46899.88978213082</v>
      </c>
      <c r="M42" s="19">
        <f>$O42*D$27/$F$27/10000</f>
        <v>51794.479186678116</v>
      </c>
      <c r="N42" s="19">
        <f>$O42*C$27/$F$27/10000</f>
        <v>46727.977797718384</v>
      </c>
      <c r="O42" s="20">
        <v>351006631.35770601</v>
      </c>
      <c r="P42" s="19"/>
      <c r="Q42" s="19"/>
      <c r="R42" s="19"/>
    </row>
    <row r="43" spans="1:18" ht="15">
      <c r="A43" s="19" t="s">
        <v>259</v>
      </c>
      <c r="B43" s="39" t="s">
        <v>264</v>
      </c>
      <c r="C43" s="30">
        <f t="shared" si="11"/>
        <v>2823.3209082956146</v>
      </c>
      <c r="D43" s="38">
        <v>2828</v>
      </c>
      <c r="E43" s="38">
        <v>2832.7</v>
      </c>
      <c r="F43" s="38">
        <v>2427.6999999999998</v>
      </c>
      <c r="G43" s="38">
        <v>2275.9</v>
      </c>
      <c r="H43" s="38"/>
      <c r="K43" s="37" t="s">
        <v>41</v>
      </c>
      <c r="L43" s="19">
        <f>$O43*E$27/$F$27/10000</f>
        <v>7793.3388095086439</v>
      </c>
      <c r="M43" s="19">
        <f>$O43*D$27/$F$27/10000</f>
        <v>8606.6710740463295</v>
      </c>
      <c r="N43" s="19">
        <f>$O43*C$27/$F$27/10000</f>
        <v>7764.7722532509461</v>
      </c>
      <c r="O43" s="20">
        <v>58326653.11714983</v>
      </c>
      <c r="P43" s="19"/>
      <c r="Q43" s="19"/>
      <c r="R43" s="19"/>
    </row>
    <row r="44" spans="1:18" ht="15">
      <c r="A44" s="19" t="s">
        <v>259</v>
      </c>
      <c r="B44" s="39" t="s">
        <v>263</v>
      </c>
      <c r="C44" s="30">
        <f t="shared" si="11"/>
        <v>5231.8131214661726</v>
      </c>
      <c r="D44" s="38">
        <v>10451.4</v>
      </c>
      <c r="E44" s="38">
        <v>9514.2999999999993</v>
      </c>
      <c r="F44" s="38">
        <v>5878.9</v>
      </c>
      <c r="G44" s="38">
        <v>5015.7</v>
      </c>
      <c r="H44" s="38"/>
      <c r="K44" s="26" t="s">
        <v>42</v>
      </c>
      <c r="L44" s="19">
        <f t="shared" ref="L44:L50" si="12">$O44*E$28/$F$28/10000</f>
        <v>29726.615412077605</v>
      </c>
      <c r="M44" s="19">
        <f t="shared" ref="M44:M50" si="13">$O44*D$28/$F$28/10000</f>
        <v>32387.797521874945</v>
      </c>
      <c r="N44" s="19">
        <f t="shared" ref="N44:N50" si="14">$O44*C$28/$F$28/10000</f>
        <v>34294.398214606932</v>
      </c>
      <c r="O44" s="20">
        <v>227054471.55926982</v>
      </c>
      <c r="P44" s="19"/>
      <c r="Q44" s="19"/>
      <c r="R44" s="19"/>
    </row>
    <row r="45" spans="1:18" ht="15">
      <c r="A45" s="19" t="s">
        <v>259</v>
      </c>
      <c r="B45" s="39" t="s">
        <v>262</v>
      </c>
      <c r="C45" s="30">
        <f t="shared" si="11"/>
        <v>1089.8352328909705</v>
      </c>
      <c r="D45" s="38">
        <v>1883.2</v>
      </c>
      <c r="E45" s="38">
        <v>1607.8</v>
      </c>
      <c r="F45" s="38">
        <v>1456.6</v>
      </c>
      <c r="G45" s="38">
        <v>1452.9</v>
      </c>
      <c r="H45" s="38"/>
      <c r="K45" s="26" t="s">
        <v>43</v>
      </c>
      <c r="L45" s="19">
        <f t="shared" si="12"/>
        <v>8711.5421626279822</v>
      </c>
      <c r="M45" s="19">
        <f t="shared" si="13"/>
        <v>9491.4156810411077</v>
      </c>
      <c r="N45" s="19">
        <f t="shared" si="14"/>
        <v>10050.155116788717</v>
      </c>
      <c r="O45" s="20">
        <v>66539516.012245275</v>
      </c>
      <c r="P45" s="19"/>
      <c r="Q45" s="19"/>
      <c r="R45" s="19"/>
    </row>
    <row r="46" spans="1:18" ht="15">
      <c r="A46" s="19" t="s">
        <v>259</v>
      </c>
      <c r="B46" s="39" t="s">
        <v>261</v>
      </c>
      <c r="C46" s="30">
        <f t="shared" si="11"/>
        <v>101519.59813336939</v>
      </c>
      <c r="D46" s="38">
        <v>93466.3</v>
      </c>
      <c r="E46" s="38">
        <v>79412.800000000003</v>
      </c>
      <c r="F46" s="38">
        <v>68955.5</v>
      </c>
      <c r="G46" s="38">
        <v>68112.800000000003</v>
      </c>
      <c r="H46" s="38"/>
      <c r="K46" s="26" t="s">
        <v>44</v>
      </c>
      <c r="L46" s="19">
        <f t="shared" si="12"/>
        <v>3653.4589391377799</v>
      </c>
      <c r="M46" s="19">
        <f t="shared" si="13"/>
        <v>3980.5234041949911</v>
      </c>
      <c r="N46" s="19">
        <f t="shared" si="14"/>
        <v>4214.8483432325474</v>
      </c>
      <c r="O46" s="20">
        <v>27905436.838005722</v>
      </c>
      <c r="P46" s="19"/>
      <c r="Q46" s="19"/>
      <c r="R46" s="19"/>
    </row>
    <row r="47" spans="1:18" ht="15">
      <c r="A47" s="19" t="s">
        <v>259</v>
      </c>
      <c r="B47" s="39" t="s">
        <v>260</v>
      </c>
      <c r="C47" s="30">
        <f t="shared" si="11"/>
        <v>26728.097601789905</v>
      </c>
      <c r="D47" s="38">
        <v>15715.2</v>
      </c>
      <c r="E47" s="38">
        <v>12631.6</v>
      </c>
      <c r="F47" s="38">
        <v>9340.5</v>
      </c>
      <c r="G47" s="38">
        <v>9451.2999999999993</v>
      </c>
      <c r="H47" s="38"/>
      <c r="K47" s="26" t="s">
        <v>45</v>
      </c>
      <c r="L47" s="19">
        <f t="shared" si="12"/>
        <v>8667.5546037756685</v>
      </c>
      <c r="M47" s="19">
        <f t="shared" si="13"/>
        <v>9443.4902737977591</v>
      </c>
      <c r="N47" s="19">
        <f t="shared" si="14"/>
        <v>9999.4084428449096</v>
      </c>
      <c r="O47" s="20">
        <v>66203535.215509959</v>
      </c>
      <c r="P47" s="19"/>
      <c r="Q47" s="19"/>
      <c r="R47" s="19"/>
    </row>
    <row r="48" spans="1:18" ht="15">
      <c r="A48" s="19" t="s">
        <v>259</v>
      </c>
      <c r="B48" s="39" t="s">
        <v>258</v>
      </c>
      <c r="C48" s="30">
        <f t="shared" si="11"/>
        <v>4746.0422450211217</v>
      </c>
      <c r="D48" s="38">
        <v>4502.3999999999996</v>
      </c>
      <c r="E48" s="38">
        <v>4225.1000000000004</v>
      </c>
      <c r="F48" s="38">
        <v>3551.5</v>
      </c>
      <c r="G48" s="38">
        <v>3174.9</v>
      </c>
      <c r="H48" s="38"/>
      <c r="K48" s="26" t="s">
        <v>46</v>
      </c>
      <c r="L48" s="19">
        <f t="shared" si="12"/>
        <v>22717.094298134627</v>
      </c>
      <c r="M48" s="19">
        <f t="shared" si="13"/>
        <v>24750.770991385525</v>
      </c>
      <c r="N48" s="19">
        <f t="shared" si="14"/>
        <v>26207.796190025663</v>
      </c>
      <c r="O48" s="20">
        <v>173515140.210998</v>
      </c>
      <c r="P48" s="19"/>
      <c r="Q48" s="19"/>
      <c r="R48" s="19"/>
    </row>
    <row r="49" spans="1:18" ht="15">
      <c r="B49" s="32" t="s">
        <v>257</v>
      </c>
      <c r="K49" s="26" t="s">
        <v>47</v>
      </c>
      <c r="L49" s="19">
        <f t="shared" si="12"/>
        <v>23822.725897753655</v>
      </c>
      <c r="M49" s="19">
        <f t="shared" si="13"/>
        <v>25955.380795961493</v>
      </c>
      <c r="N49" s="19">
        <f t="shared" si="14"/>
        <v>27483.318809414835</v>
      </c>
      <c r="O49" s="20">
        <v>181960050.44079611</v>
      </c>
      <c r="P49" s="19"/>
      <c r="Q49" s="19"/>
      <c r="R49" s="19"/>
    </row>
    <row r="50" spans="1:18" ht="15">
      <c r="B50" s="31" t="s">
        <v>256</v>
      </c>
      <c r="C50" s="36">
        <v>315911.84999999998</v>
      </c>
      <c r="D50" s="36">
        <v>298675.15000000002</v>
      </c>
      <c r="E50" s="36">
        <v>281238.65999999997</v>
      </c>
      <c r="F50" s="36">
        <v>256553.18</v>
      </c>
      <c r="G50" s="36">
        <v>244816.92</v>
      </c>
      <c r="H50" s="36"/>
      <c r="I50" s="36"/>
      <c r="J50" s="36"/>
      <c r="K50" s="26" t="s">
        <v>48</v>
      </c>
      <c r="L50" s="19">
        <f t="shared" si="12"/>
        <v>5071.6065718798855</v>
      </c>
      <c r="M50" s="19">
        <f t="shared" si="13"/>
        <v>5525.6262606310611</v>
      </c>
      <c r="N50" s="19">
        <f t="shared" si="14"/>
        <v>5850.9081156007205</v>
      </c>
      <c r="O50" s="20">
        <v>38737371.684327461</v>
      </c>
      <c r="P50" s="19"/>
      <c r="Q50" s="19"/>
      <c r="R50" s="19"/>
    </row>
    <row r="51" spans="1:18" ht="15">
      <c r="B51" s="31" t="s">
        <v>255</v>
      </c>
      <c r="C51" s="36" t="s">
        <v>252</v>
      </c>
      <c r="D51" s="36">
        <v>186482.8</v>
      </c>
      <c r="E51" s="36">
        <v>179934.35</v>
      </c>
      <c r="F51" s="36">
        <v>161877.07999999999</v>
      </c>
      <c r="G51" s="36">
        <v>154197.59</v>
      </c>
      <c r="H51" s="36"/>
      <c r="I51" s="36"/>
      <c r="J51" s="36"/>
      <c r="K51" s="21" t="s">
        <v>49</v>
      </c>
      <c r="L51" s="19">
        <f>$O51*E29/$F29/10000</f>
        <v>35430.280259326231</v>
      </c>
      <c r="M51" s="19">
        <f>$O51*D29/$F29/10000</f>
        <v>31599.575076976402</v>
      </c>
      <c r="N51" s="19">
        <f>$O51*C29/$F29/10000</f>
        <v>19988.589810542639</v>
      </c>
      <c r="O51" s="20">
        <v>300056136.80325037</v>
      </c>
      <c r="P51" s="19"/>
      <c r="Q51" s="19"/>
      <c r="R51" s="19"/>
    </row>
    <row r="52" spans="1:18" ht="15">
      <c r="B52" s="31" t="s">
        <v>254</v>
      </c>
      <c r="C52" s="36" t="s">
        <v>252</v>
      </c>
      <c r="D52" s="36">
        <v>91016.51</v>
      </c>
      <c r="E52" s="36">
        <v>83602.649999999994</v>
      </c>
      <c r="F52" s="36">
        <v>75364.23</v>
      </c>
      <c r="G52" s="36">
        <v>68608.210000000006</v>
      </c>
      <c r="H52" s="36"/>
      <c r="I52" s="36"/>
      <c r="J52" s="36"/>
      <c r="K52" s="21" t="s">
        <v>50</v>
      </c>
      <c r="L52" s="19">
        <f>$O52*E30/$F30/10000</f>
        <v>9460.1216501431572</v>
      </c>
      <c r="M52" s="19">
        <f>$O52*D30/$F30/10000</f>
        <v>9439.699707199894</v>
      </c>
      <c r="N52" s="19">
        <f>$O52*C30/$F30/10000</f>
        <v>7821.8232466562722</v>
      </c>
      <c r="O52" s="20">
        <v>73181070.965875432</v>
      </c>
      <c r="P52" s="19"/>
      <c r="Q52" s="19"/>
      <c r="R52" s="19"/>
    </row>
    <row r="53" spans="1:18" ht="15">
      <c r="B53" s="31" t="s">
        <v>253</v>
      </c>
      <c r="C53" s="36" t="s">
        <v>252</v>
      </c>
      <c r="D53" s="36">
        <v>15806.12</v>
      </c>
      <c r="E53" s="36">
        <v>15217.18</v>
      </c>
      <c r="F53" s="36">
        <v>14057.75</v>
      </c>
      <c r="G53" s="36">
        <v>13339.52</v>
      </c>
      <c r="H53" s="36"/>
      <c r="I53" s="36"/>
      <c r="J53" s="36"/>
      <c r="K53" s="37" t="s">
        <v>51</v>
      </c>
      <c r="L53" s="19">
        <f>$O53*E$31/$F$31/10000</f>
        <v>10186.706242055863</v>
      </c>
      <c r="M53" s="19">
        <f>$O53*D$31/$F$31/10000</f>
        <v>9474.0236467376126</v>
      </c>
      <c r="N53" s="19">
        <f>$O53*C$31/$F$31/10000</f>
        <v>10233.911417285999</v>
      </c>
      <c r="O53" s="20">
        <v>85973282.68342112</v>
      </c>
      <c r="P53" s="19"/>
      <c r="Q53" s="19"/>
      <c r="R53" s="19"/>
    </row>
    <row r="54" spans="1:18" ht="15">
      <c r="B54" s="32"/>
      <c r="K54" s="37" t="s">
        <v>52</v>
      </c>
      <c r="L54" s="19">
        <f>$O54*E$31/$F$31/10000</f>
        <v>32254.297328182984</v>
      </c>
      <c r="M54" s="19">
        <f>$O54*D$31/$F$31/10000</f>
        <v>29997.721376761736</v>
      </c>
      <c r="N54" s="19">
        <f>$O54*C$31/$F$31/10000</f>
        <v>32403.763673940146</v>
      </c>
      <c r="O54" s="20">
        <v>272218296.67597705</v>
      </c>
      <c r="P54" s="19"/>
      <c r="Q54" s="19"/>
      <c r="R54" s="19"/>
    </row>
    <row r="55" spans="1:18" ht="15">
      <c r="K55" s="25" t="s">
        <v>53</v>
      </c>
      <c r="L55" s="19">
        <f t="shared" ref="L55:L61" si="15">$O55*E$32/$F$32/10000</f>
        <v>16970.795787305698</v>
      </c>
      <c r="M55" s="19">
        <f t="shared" ref="M55:M61" si="16">$O55*D$32/$F$32/10000</f>
        <v>15093.493943507829</v>
      </c>
      <c r="N55" s="19">
        <f t="shared" ref="N55:N61" si="17">$O55*C$32/$F$32/10000</f>
        <v>15928.683222881778</v>
      </c>
      <c r="O55" s="20">
        <v>143713366.36888275</v>
      </c>
      <c r="P55" s="19"/>
      <c r="Q55" s="19"/>
      <c r="R55" s="19"/>
    </row>
    <row r="56" spans="1:18" ht="15">
      <c r="B56" s="32" t="s">
        <v>251</v>
      </c>
      <c r="D56" s="19">
        <v>936799.45</v>
      </c>
      <c r="E56" s="19">
        <v>857485.87</v>
      </c>
      <c r="F56" s="19">
        <v>658881.02</v>
      </c>
      <c r="G56" s="19">
        <v>589292.97</v>
      </c>
      <c r="K56" s="25" t="s">
        <v>54</v>
      </c>
      <c r="L56" s="19">
        <f t="shared" si="15"/>
        <v>23270.226543807705</v>
      </c>
      <c r="M56" s="19">
        <f t="shared" si="16"/>
        <v>20696.084485663258</v>
      </c>
      <c r="N56" s="19">
        <f t="shared" si="17"/>
        <v>21841.289694751264</v>
      </c>
      <c r="O56" s="20">
        <v>197058678.60826302</v>
      </c>
      <c r="P56" s="19"/>
      <c r="Q56" s="19"/>
      <c r="R56" s="19"/>
    </row>
    <row r="57" spans="1:18" ht="15">
      <c r="B57" s="32" t="s">
        <v>250</v>
      </c>
      <c r="D57" s="19">
        <v>139053.47</v>
      </c>
      <c r="E57" s="19">
        <v>133369.62</v>
      </c>
      <c r="F57" s="19">
        <v>118869.3</v>
      </c>
      <c r="G57" s="19">
        <v>117712.21</v>
      </c>
      <c r="K57" s="25" t="s">
        <v>55</v>
      </c>
      <c r="L57" s="19">
        <f t="shared" si="15"/>
        <v>15298.103422277203</v>
      </c>
      <c r="M57" s="19">
        <f t="shared" si="16"/>
        <v>13605.83406018084</v>
      </c>
      <c r="N57" s="19">
        <f t="shared" si="17"/>
        <v>14358.704587477914</v>
      </c>
      <c r="O57" s="20">
        <v>129548547.36507471</v>
      </c>
      <c r="P57" s="19"/>
      <c r="Q57" s="19"/>
      <c r="R57" s="19"/>
    </row>
    <row r="58" spans="1:18" ht="15">
      <c r="A58" s="32" t="s">
        <v>249</v>
      </c>
      <c r="B58" s="31" t="s">
        <v>248</v>
      </c>
      <c r="C58" s="20">
        <v>385449.59</v>
      </c>
      <c r="D58" s="20">
        <v>167296.31</v>
      </c>
      <c r="E58" s="20">
        <v>261170.56</v>
      </c>
      <c r="F58" s="20">
        <v>220349.9</v>
      </c>
      <c r="G58" s="20">
        <v>366002.26</v>
      </c>
      <c r="H58" s="20"/>
      <c r="K58" s="25" t="s">
        <v>56</v>
      </c>
      <c r="L58" s="19">
        <f t="shared" si="15"/>
        <v>11189.583899649904</v>
      </c>
      <c r="M58" s="19">
        <f t="shared" si="16"/>
        <v>9951.7971305782685</v>
      </c>
      <c r="N58" s="19">
        <f t="shared" si="17"/>
        <v>10502.473753570419</v>
      </c>
      <c r="O58" s="20">
        <v>94756474.041636035</v>
      </c>
      <c r="P58" s="19"/>
      <c r="Q58" s="19"/>
      <c r="R58" s="19"/>
    </row>
    <row r="59" spans="1:18" ht="15">
      <c r="B59" s="31" t="s">
        <v>247</v>
      </c>
      <c r="C59" s="36">
        <v>503535</v>
      </c>
      <c r="D59" s="36">
        <v>498424</v>
      </c>
      <c r="E59" s="36">
        <v>477372</v>
      </c>
      <c r="F59" s="36">
        <v>455236</v>
      </c>
      <c r="G59" s="36">
        <v>438904</v>
      </c>
      <c r="H59" s="36"/>
      <c r="K59" s="25" t="s">
        <v>57</v>
      </c>
      <c r="L59" s="19">
        <f t="shared" si="15"/>
        <v>8535.3409967701064</v>
      </c>
      <c r="M59" s="19">
        <f t="shared" si="16"/>
        <v>7591.1653911296416</v>
      </c>
      <c r="N59" s="19">
        <f t="shared" si="17"/>
        <v>8011.2178969547122</v>
      </c>
      <c r="O59" s="20">
        <v>72279615.117972642</v>
      </c>
      <c r="P59" s="19"/>
      <c r="Q59" s="19"/>
      <c r="R59" s="19"/>
    </row>
    <row r="60" spans="1:18" ht="15">
      <c r="B60" s="31" t="s">
        <v>246</v>
      </c>
      <c r="C60" s="20">
        <v>457263.64</v>
      </c>
      <c r="D60" s="20">
        <v>354642.8</v>
      </c>
      <c r="E60" s="20">
        <v>508693.25</v>
      </c>
      <c r="F60" s="20">
        <v>689425</v>
      </c>
      <c r="G60" s="20">
        <v>1301172.9099999999</v>
      </c>
      <c r="H60" s="20"/>
      <c r="K60" s="25" t="s">
        <v>58</v>
      </c>
      <c r="L60" s="19">
        <f t="shared" si="15"/>
        <v>4321.9831579231304</v>
      </c>
      <c r="M60" s="19">
        <f t="shared" si="16"/>
        <v>3843.8873129833496</v>
      </c>
      <c r="N60" s="19">
        <f t="shared" si="17"/>
        <v>4056.5864724318549</v>
      </c>
      <c r="O60" s="20">
        <v>36599742.098090418</v>
      </c>
      <c r="P60" s="19"/>
      <c r="Q60" s="19"/>
      <c r="R60" s="19"/>
    </row>
    <row r="61" spans="1:18" ht="15">
      <c r="B61" s="31" t="s">
        <v>245</v>
      </c>
      <c r="C61" s="36">
        <v>4033681</v>
      </c>
      <c r="D61" s="36">
        <v>3711928</v>
      </c>
      <c r="E61" s="36">
        <v>3913889</v>
      </c>
      <c r="F61" s="36">
        <v>3426413</v>
      </c>
      <c r="G61" s="36">
        <v>3435480</v>
      </c>
      <c r="H61" s="36"/>
      <c r="K61" s="25" t="s">
        <v>59</v>
      </c>
      <c r="L61" s="19">
        <f t="shared" si="15"/>
        <v>6976.0916685256525</v>
      </c>
      <c r="M61" s="19">
        <f t="shared" si="16"/>
        <v>6204.3995265683379</v>
      </c>
      <c r="N61" s="19">
        <f t="shared" si="17"/>
        <v>6547.7161892931754</v>
      </c>
      <c r="O61" s="20">
        <v>59075462.950986639</v>
      </c>
      <c r="P61" s="19"/>
      <c r="Q61" s="19"/>
      <c r="R61" s="19"/>
    </row>
    <row r="62" spans="1:18" ht="15">
      <c r="B62" s="31" t="s">
        <v>244</v>
      </c>
      <c r="C62" s="20">
        <v>25770.74</v>
      </c>
      <c r="D62" s="20">
        <v>11627.48</v>
      </c>
      <c r="E62" s="20">
        <v>16337.06</v>
      </c>
      <c r="F62" s="20">
        <v>14987</v>
      </c>
      <c r="G62" s="20">
        <v>27267.119999999999</v>
      </c>
      <c r="H62" s="20"/>
      <c r="K62" s="24" t="s">
        <v>60</v>
      </c>
      <c r="L62" s="19">
        <f>$O62*E$33/$F$33/10000</f>
        <v>8794.7792478001447</v>
      </c>
      <c r="M62" s="19">
        <f>$O62*D$33/$F$33/10000</f>
        <v>7755.050198912917</v>
      </c>
      <c r="N62" s="19">
        <f>$O62*C$33/$F$33/10000</f>
        <v>5463.0031592962978</v>
      </c>
      <c r="O62" s="20">
        <v>66447937.375713184</v>
      </c>
      <c r="P62" s="19"/>
      <c r="Q62" s="19"/>
      <c r="R62" s="19"/>
    </row>
    <row r="63" spans="1:18" ht="15">
      <c r="B63" s="31" t="s">
        <v>243</v>
      </c>
      <c r="C63" s="36">
        <v>936746</v>
      </c>
      <c r="D63" s="36">
        <v>855352</v>
      </c>
      <c r="E63" s="36">
        <v>823973</v>
      </c>
      <c r="F63" s="36">
        <v>761630</v>
      </c>
      <c r="G63" s="36">
        <v>747225</v>
      </c>
      <c r="H63" s="36"/>
      <c r="K63" s="24" t="s">
        <v>61</v>
      </c>
      <c r="L63" s="19">
        <f>$O63*E$33/$F$33/10000</f>
        <v>74669.416100318966</v>
      </c>
      <c r="M63" s="19">
        <f>$O63*D$33/$F$33/10000</f>
        <v>65841.910736569378</v>
      </c>
      <c r="N63" s="19">
        <f>$O63*C$33/$F$33/10000</f>
        <v>46381.97782632077</v>
      </c>
      <c r="O63" s="20">
        <v>564156136.85313666</v>
      </c>
      <c r="P63" s="19"/>
      <c r="Q63" s="19"/>
      <c r="R63" s="19"/>
    </row>
    <row r="64" spans="1:18" ht="15">
      <c r="B64" s="31" t="s">
        <v>242</v>
      </c>
      <c r="C64" s="20">
        <v>61957.64</v>
      </c>
      <c r="D64" s="20">
        <v>25171.040000000001</v>
      </c>
      <c r="E64" s="20">
        <v>44055.74</v>
      </c>
      <c r="F64" s="20">
        <v>41777.82</v>
      </c>
      <c r="G64" s="20">
        <v>65993.42</v>
      </c>
      <c r="H64" s="20"/>
      <c r="K64" s="24" t="s">
        <v>62</v>
      </c>
      <c r="L64" s="19">
        <f>$O64*E$33/$F$33/10000</f>
        <v>7002.4057443549946</v>
      </c>
      <c r="M64" s="19">
        <f>$O64*D$33/$F$33/10000</f>
        <v>6174.5731792201977</v>
      </c>
      <c r="N64" s="19">
        <f>$O64*C$33/$F$33/10000</f>
        <v>4349.6446728500296</v>
      </c>
      <c r="O64" s="20">
        <v>52905866.681829475</v>
      </c>
      <c r="P64" s="19"/>
      <c r="Q64" s="19"/>
      <c r="R64" s="19"/>
    </row>
    <row r="65" spans="2:18" ht="15">
      <c r="B65" s="31" t="s">
        <v>241</v>
      </c>
      <c r="C65" s="36">
        <v>735</v>
      </c>
      <c r="D65" s="36">
        <v>608</v>
      </c>
      <c r="E65" s="36">
        <v>732</v>
      </c>
      <c r="F65" s="36">
        <v>677</v>
      </c>
      <c r="G65" s="36">
        <v>753</v>
      </c>
      <c r="H65" s="36"/>
      <c r="K65" s="23" t="s">
        <v>63</v>
      </c>
      <c r="L65" s="19">
        <f>$O65*E$34/$F$34/10000</f>
        <v>37177.236664008436</v>
      </c>
      <c r="M65" s="19">
        <f>$O65*D$34/$F$34/10000</f>
        <v>38691.120859543968</v>
      </c>
      <c r="N65" s="19">
        <f>$O65*C$34/$F$34/10000</f>
        <v>47256.330820817057</v>
      </c>
      <c r="O65" s="20">
        <v>286964371.86568165</v>
      </c>
      <c r="P65" s="19"/>
      <c r="Q65" s="19"/>
      <c r="R65" s="19"/>
    </row>
    <row r="66" spans="2:18" ht="15">
      <c r="B66" s="31" t="s">
        <v>240</v>
      </c>
      <c r="C66" s="36">
        <v>95939</v>
      </c>
      <c r="D66" s="36">
        <v>86260</v>
      </c>
      <c r="E66" s="36">
        <v>82534</v>
      </c>
      <c r="F66" s="36">
        <v>81907</v>
      </c>
      <c r="G66" s="36">
        <v>91261</v>
      </c>
      <c r="H66" s="36"/>
      <c r="K66" s="23" t="s">
        <v>64</v>
      </c>
      <c r="L66" s="19">
        <f>$O66*E$34/$F$34/10000</f>
        <v>30795.597314280276</v>
      </c>
      <c r="M66" s="19">
        <f>$O66*D$34/$F$34/10000</f>
        <v>32049.616500469543</v>
      </c>
      <c r="N66" s="19">
        <f>$O66*C$34/$F$34/10000</f>
        <v>39144.569771565846</v>
      </c>
      <c r="O66" s="20">
        <v>237705650.89030164</v>
      </c>
      <c r="P66" s="19"/>
      <c r="Q66" s="19"/>
      <c r="R66" s="19"/>
    </row>
    <row r="67" spans="2:18" ht="15">
      <c r="B67" s="31"/>
      <c r="K67" s="21" t="s">
        <v>65</v>
      </c>
      <c r="L67" s="19">
        <f>$O67*E35/$F35/10000</f>
        <v>66116.853605057549</v>
      </c>
      <c r="M67" s="19">
        <f>$O67*D35/$F35/10000</f>
        <v>62300.697341533698</v>
      </c>
      <c r="N67" s="19">
        <f>$O67*C35/$F35/10000</f>
        <v>62465.253477635822</v>
      </c>
      <c r="O67" s="20">
        <v>519481674.11646295</v>
      </c>
      <c r="P67" s="19"/>
      <c r="Q67" s="19"/>
      <c r="R67" s="19"/>
    </row>
    <row r="68" spans="2:18" ht="15">
      <c r="B68" s="31" t="s">
        <v>239</v>
      </c>
      <c r="C68" s="36">
        <v>5570636</v>
      </c>
      <c r="D68" s="36">
        <v>5152571</v>
      </c>
      <c r="E68" s="36">
        <v>5298499</v>
      </c>
      <c r="F68" s="36">
        <v>4725862</v>
      </c>
      <c r="G68" s="36">
        <v>4713624</v>
      </c>
      <c r="H68" s="36"/>
      <c r="K68" s="27" t="s">
        <v>66</v>
      </c>
      <c r="L68" s="19">
        <f t="shared" ref="L68:L74" si="18">$O68*E$36/$F$36/10000</f>
        <v>6738.5532786470603</v>
      </c>
      <c r="M68" s="19">
        <f t="shared" ref="M68:M74" si="19">$O68*D$36/$F$36/10000</f>
        <v>6319.2076632554417</v>
      </c>
      <c r="N68" s="19">
        <f t="shared" ref="N68:N74" si="20">$O68*C$36/$F$36/10000</f>
        <v>5876.5015387185886</v>
      </c>
      <c r="O68" s="20">
        <v>56173099.959988549</v>
      </c>
      <c r="P68" s="19"/>
      <c r="Q68" s="19"/>
      <c r="R68" s="19"/>
    </row>
    <row r="69" spans="2:18" ht="15">
      <c r="B69" s="32" t="s">
        <v>238</v>
      </c>
      <c r="K69" s="27" t="s">
        <v>67</v>
      </c>
      <c r="L69" s="19">
        <f t="shared" si="18"/>
        <v>7533.3111796336907</v>
      </c>
      <c r="M69" s="19">
        <f t="shared" si="19"/>
        <v>7064.5071378862722</v>
      </c>
      <c r="N69" s="19">
        <f t="shared" si="20"/>
        <v>6569.5874037300146</v>
      </c>
      <c r="O69" s="20">
        <v>62798263.132264607</v>
      </c>
      <c r="P69" s="19"/>
      <c r="Q69" s="19"/>
      <c r="R69" s="19"/>
    </row>
    <row r="70" spans="2:18" ht="15">
      <c r="B70" s="31" t="s">
        <v>237</v>
      </c>
      <c r="D70" s="19">
        <v>14316.73</v>
      </c>
      <c r="E70" s="19">
        <v>13698.3</v>
      </c>
      <c r="F70" s="19">
        <v>21053.16</v>
      </c>
      <c r="G70" s="19">
        <v>16229.63</v>
      </c>
      <c r="K70" s="27" t="s">
        <v>68</v>
      </c>
      <c r="L70" s="19">
        <f t="shared" si="18"/>
        <v>9254.2182188666211</v>
      </c>
      <c r="M70" s="19">
        <f t="shared" si="19"/>
        <v>8678.3207415466659</v>
      </c>
      <c r="N70" s="19">
        <f t="shared" si="20"/>
        <v>8070.3417119417627</v>
      </c>
      <c r="O70" s="20">
        <v>77143876.966468513</v>
      </c>
      <c r="P70" s="19"/>
      <c r="Q70" s="19"/>
      <c r="R70" s="19"/>
    </row>
    <row r="71" spans="2:18" thickBot="1">
      <c r="B71" s="31" t="s">
        <v>236</v>
      </c>
      <c r="D71" s="35">
        <v>3710.87</v>
      </c>
      <c r="E71" s="35">
        <v>3978.22</v>
      </c>
      <c r="F71" s="35">
        <v>3292.58</v>
      </c>
      <c r="G71" s="33">
        <v>4257.72</v>
      </c>
      <c r="H71" s="34"/>
      <c r="K71" s="27" t="s">
        <v>69</v>
      </c>
      <c r="L71" s="19">
        <f t="shared" si="18"/>
        <v>11795.616149248382</v>
      </c>
      <c r="M71" s="19">
        <f t="shared" si="19"/>
        <v>11061.565425229617</v>
      </c>
      <c r="N71" s="19">
        <f t="shared" si="20"/>
        <v>10286.622897357149</v>
      </c>
      <c r="O71" s="20">
        <v>98329166.164049074</v>
      </c>
      <c r="P71" s="19"/>
      <c r="Q71" s="19"/>
      <c r="R71" s="19"/>
    </row>
    <row r="72" spans="2:18" ht="15">
      <c r="B72" s="31" t="s">
        <v>235</v>
      </c>
      <c r="D72" s="35">
        <v>7732.99</v>
      </c>
      <c r="E72" s="35">
        <v>7616.94</v>
      </c>
      <c r="F72" s="35">
        <v>5852.48</v>
      </c>
      <c r="G72" s="35">
        <v>6243.97</v>
      </c>
      <c r="H72" s="35"/>
      <c r="K72" s="27" t="s">
        <v>70</v>
      </c>
      <c r="L72" s="19">
        <f t="shared" si="18"/>
        <v>8550.3065888395886</v>
      </c>
      <c r="M72" s="19">
        <f t="shared" si="19"/>
        <v>8018.2141010283422</v>
      </c>
      <c r="N72" s="19">
        <f t="shared" si="20"/>
        <v>7456.4803078799278</v>
      </c>
      <c r="O72" s="20">
        <v>71276015.317024708</v>
      </c>
      <c r="P72" s="19"/>
      <c r="Q72" s="19"/>
      <c r="R72" s="19"/>
    </row>
    <row r="73" spans="2:18" ht="15">
      <c r="B73" s="31" t="s">
        <v>234</v>
      </c>
      <c r="D73" s="35">
        <v>17501.05</v>
      </c>
      <c r="E73" s="35">
        <v>17197.45</v>
      </c>
      <c r="F73" s="35">
        <v>136763.32999999999</v>
      </c>
      <c r="G73" s="35">
        <v>106810.67</v>
      </c>
      <c r="H73" s="35"/>
      <c r="K73" s="27" t="s">
        <v>71</v>
      </c>
      <c r="L73" s="19">
        <f t="shared" si="18"/>
        <v>2073.8977143059738</v>
      </c>
      <c r="M73" s="19">
        <f t="shared" si="19"/>
        <v>1944.8373838013936</v>
      </c>
      <c r="N73" s="19">
        <f t="shared" si="20"/>
        <v>1808.5874824025918</v>
      </c>
      <c r="O73" s="20">
        <v>17288171.332213771</v>
      </c>
      <c r="P73" s="19"/>
      <c r="Q73" s="19"/>
      <c r="R73" s="19"/>
    </row>
    <row r="74" spans="2:18" ht="15">
      <c r="K74" s="27" t="s">
        <v>72</v>
      </c>
      <c r="L74" s="19">
        <f t="shared" si="18"/>
        <v>17982.366404889162</v>
      </c>
      <c r="M74" s="19">
        <f t="shared" si="19"/>
        <v>16863.309213466342</v>
      </c>
      <c r="N74" s="19">
        <f t="shared" si="20"/>
        <v>15681.912641840727</v>
      </c>
      <c r="O74" s="20">
        <v>149902393.55676469</v>
      </c>
      <c r="P74" s="19"/>
      <c r="Q74" s="19"/>
      <c r="R74" s="19"/>
    </row>
    <row r="75" spans="2:18" ht="15">
      <c r="B75" s="31" t="s">
        <v>233</v>
      </c>
      <c r="C75" s="35">
        <v>290302200</v>
      </c>
      <c r="D75" s="35">
        <v>248629876.80000001</v>
      </c>
      <c r="E75" s="35">
        <v>229703618.19999999</v>
      </c>
      <c r="F75" s="35">
        <v>210450057.40000001</v>
      </c>
      <c r="G75" s="35">
        <v>208572000.80000001</v>
      </c>
      <c r="H75" s="35"/>
      <c r="K75" s="26" t="s">
        <v>73</v>
      </c>
      <c r="L75" s="19">
        <f>$O75*E$37/$F$37/10000</f>
        <v>13072.291264744579</v>
      </c>
      <c r="M75" s="19">
        <f>$O75*D$37/$F$37/10000</f>
        <v>12907.244505755774</v>
      </c>
      <c r="N75" s="19">
        <f>$O75*C$37/$F$37/10000</f>
        <v>13745.624117844507</v>
      </c>
      <c r="O75" s="20">
        <v>118477395.05410743</v>
      </c>
      <c r="P75" s="19"/>
      <c r="Q75" s="19"/>
      <c r="R75" s="19"/>
    </row>
    <row r="76" spans="2:18" ht="15">
      <c r="B76" s="31" t="s">
        <v>232</v>
      </c>
      <c r="C76" s="35">
        <v>812262300</v>
      </c>
      <c r="D76" s="35">
        <v>705975650.39999998</v>
      </c>
      <c r="E76" s="35">
        <v>626910430.10000002</v>
      </c>
      <c r="F76" s="35">
        <v>525880061.19999999</v>
      </c>
      <c r="G76" s="35">
        <v>435803399.89999998</v>
      </c>
      <c r="H76" s="35"/>
      <c r="K76" s="26" t="s">
        <v>74</v>
      </c>
      <c r="L76" s="19">
        <f>$O76*E$37/$F$37/10000</f>
        <v>6525.5322000725437</v>
      </c>
      <c r="M76" s="19">
        <f>$O76*D$37/$F$37/10000</f>
        <v>6443.1428225344416</v>
      </c>
      <c r="N76" s="19">
        <f>$O76*C$37/$F$37/10000</f>
        <v>6861.6519456691176</v>
      </c>
      <c r="O76" s="20">
        <v>59142505.376344182</v>
      </c>
      <c r="P76" s="19"/>
      <c r="Q76" s="19"/>
      <c r="R76" s="19"/>
    </row>
    <row r="77" spans="2:18" ht="15">
      <c r="B77" s="31" t="s">
        <v>231</v>
      </c>
      <c r="C77" s="35">
        <v>3450553.63</v>
      </c>
      <c r="D77" s="35">
        <v>3121814.5</v>
      </c>
      <c r="E77" s="35">
        <v>2831289.23</v>
      </c>
      <c r="F77" s="35">
        <v>2574701</v>
      </c>
      <c r="G77" s="35">
        <v>2317003.06</v>
      </c>
      <c r="H77" s="35"/>
      <c r="K77" s="26" t="s">
        <v>75</v>
      </c>
      <c r="L77" s="19">
        <f>$O77*E$37/$F$37/10000</f>
        <v>2621.2821139189145</v>
      </c>
      <c r="M77" s="19">
        <f>$O77*D$37/$F$37/10000</f>
        <v>2588.1866061356354</v>
      </c>
      <c r="N77" s="19">
        <f>$O77*C$37/$F$37/10000</f>
        <v>2756.300170723152</v>
      </c>
      <c r="O77" s="20">
        <v>23757325.343309287</v>
      </c>
      <c r="P77" s="19"/>
      <c r="Q77" s="19"/>
      <c r="R77" s="19"/>
    </row>
    <row r="78" spans="2:18" ht="15">
      <c r="B78" s="31" t="s">
        <v>230</v>
      </c>
      <c r="C78" s="19">
        <v>773130.71</v>
      </c>
      <c r="D78" s="19">
        <v>788005.91</v>
      </c>
      <c r="E78" s="19">
        <v>916088.18</v>
      </c>
      <c r="F78" s="19">
        <v>797238.17</v>
      </c>
      <c r="G78" s="19">
        <v>592935</v>
      </c>
      <c r="K78" s="26" t="s">
        <v>76</v>
      </c>
      <c r="L78" s="19">
        <f>$O78*E$37/$F$37/10000</f>
        <v>5794.3964780740534</v>
      </c>
      <c r="M78" s="19">
        <f>$O78*D$37/$F$37/10000</f>
        <v>5721.2381969713751</v>
      </c>
      <c r="N78" s="19">
        <f>$O78*C$37/$F$37/10000</f>
        <v>6092.8565898905708</v>
      </c>
      <c r="O78" s="20">
        <v>52516042.270598993</v>
      </c>
      <c r="P78" s="19"/>
      <c r="Q78" s="19"/>
      <c r="R78" s="19"/>
    </row>
    <row r="79" spans="2:18" ht="15">
      <c r="B79" s="31" t="s">
        <v>229</v>
      </c>
      <c r="C79" s="35">
        <v>51246.71</v>
      </c>
      <c r="D79" s="35">
        <v>46957.18</v>
      </c>
      <c r="E79" s="35">
        <v>44900.17</v>
      </c>
      <c r="F79" s="35">
        <v>45257.34</v>
      </c>
      <c r="G79" s="35">
        <v>42644.800000000003</v>
      </c>
      <c r="H79" s="35"/>
      <c r="K79" s="26" t="s">
        <v>77</v>
      </c>
      <c r="L79" s="19">
        <f>$O79*E$37/$F$37/10000</f>
        <v>14725.167095191058</v>
      </c>
      <c r="M79" s="19">
        <f>$O79*D$37/$F$37/10000</f>
        <v>14539.251630533046</v>
      </c>
      <c r="N79" s="19">
        <f>$O79*C$37/$F$37/10000</f>
        <v>15483.636943496711</v>
      </c>
      <c r="O79" s="20">
        <v>133457815.76025665</v>
      </c>
      <c r="P79" s="19"/>
      <c r="Q79" s="19"/>
      <c r="R79" s="19"/>
    </row>
    <row r="80" spans="2:18" thickBot="1">
      <c r="B80" s="35" t="s">
        <v>228</v>
      </c>
      <c r="C80" s="33">
        <v>116622</v>
      </c>
      <c r="D80" s="33">
        <v>129655.57</v>
      </c>
      <c r="E80" s="33">
        <v>176945.57</v>
      </c>
      <c r="F80" s="33">
        <v>169069.01</v>
      </c>
      <c r="G80" s="33">
        <v>155801.67000000001</v>
      </c>
      <c r="K80" s="24" t="s">
        <v>78</v>
      </c>
      <c r="L80" s="19">
        <f>$O80*E$38/$F$38/10000</f>
        <v>36627.37906801582</v>
      </c>
      <c r="M80" s="19">
        <f>$O80*D$38/$F$38/10000</f>
        <v>37474.585769772464</v>
      </c>
      <c r="N80" s="19">
        <f>$O80*C$38/$F$38/10000</f>
        <v>35801.327745104631</v>
      </c>
      <c r="O80" s="20">
        <v>341136916.06946504</v>
      </c>
      <c r="P80" s="19"/>
      <c r="Q80" s="19"/>
      <c r="R80" s="19"/>
    </row>
    <row r="81" spans="2:18" ht="15">
      <c r="B81" s="32" t="s">
        <v>227</v>
      </c>
      <c r="K81" s="24" t="s">
        <v>79</v>
      </c>
      <c r="L81" s="19">
        <f>$O81*E$38/$F$38/10000</f>
        <v>39223.940411790594</v>
      </c>
      <c r="M81" s="19">
        <f>$O81*D$38/$F$38/10000</f>
        <v>40131.206670849533</v>
      </c>
      <c r="N81" s="19">
        <f>$O81*C$38/$F$38/10000</f>
        <v>38339.329263207415</v>
      </c>
      <c r="O81" s="20">
        <v>365320544.59378958</v>
      </c>
      <c r="P81" s="19"/>
      <c r="Q81" s="19"/>
      <c r="R81" s="19"/>
    </row>
    <row r="82" spans="2:18" ht="15">
      <c r="B82" s="31" t="s">
        <v>224</v>
      </c>
      <c r="D82" s="19">
        <v>7817.5</v>
      </c>
      <c r="E82" s="19">
        <v>6923.3</v>
      </c>
      <c r="F82" s="19">
        <v>5890.2</v>
      </c>
      <c r="G82" s="19">
        <v>5727.2</v>
      </c>
      <c r="K82" s="23" t="s">
        <v>80</v>
      </c>
      <c r="L82" s="19">
        <f>$O82*E$39/$F$39/10000</f>
        <v>5790.6564053125485</v>
      </c>
      <c r="M82" s="19">
        <f>$O82*D$39/$F$39/10000</f>
        <v>5869.0927847143721</v>
      </c>
      <c r="N82" s="19">
        <f>$O82*C$39/$F$39/10000</f>
        <v>5915.6616248256551</v>
      </c>
      <c r="O82" s="20">
        <v>48510773.995832995</v>
      </c>
      <c r="P82" s="19"/>
      <c r="Q82" s="19"/>
      <c r="R82" s="19"/>
    </row>
    <row r="83" spans="2:18" thickBot="1">
      <c r="B83" s="31" t="s">
        <v>223</v>
      </c>
      <c r="D83" s="35">
        <v>7424.2</v>
      </c>
      <c r="E83" s="33">
        <v>6770.6</v>
      </c>
      <c r="F83" s="33">
        <v>5960</v>
      </c>
      <c r="G83" s="33">
        <v>5740.5</v>
      </c>
      <c r="H83" s="34"/>
      <c r="K83" s="23" t="s">
        <v>81</v>
      </c>
      <c r="L83" s="19">
        <f>$O83*E$39/$F$39/10000</f>
        <v>4018.799638159152</v>
      </c>
      <c r="M83" s="19">
        <f>$O83*D$39/$F$39/10000</f>
        <v>4073.2356245301216</v>
      </c>
      <c r="N83" s="19">
        <f>$O83*C$39/$F$39/10000</f>
        <v>4105.5550758477684</v>
      </c>
      <c r="O83" s="20">
        <v>33667181.634609766</v>
      </c>
      <c r="P83" s="19"/>
      <c r="Q83" s="19"/>
      <c r="R83" s="19"/>
    </row>
    <row r="84" spans="2:18" thickBot="1">
      <c r="B84" s="31" t="s">
        <v>222</v>
      </c>
      <c r="D84" s="33">
        <v>1747.4</v>
      </c>
      <c r="E84" s="33">
        <v>1668.8</v>
      </c>
      <c r="F84" s="33">
        <v>1576.1</v>
      </c>
      <c r="G84" s="33">
        <v>1491.2</v>
      </c>
      <c r="H84" s="34"/>
      <c r="K84" s="23" t="s">
        <v>82</v>
      </c>
      <c r="L84" s="19">
        <f>$O84*E$39/$F$39/10000</f>
        <v>8813.6858712519443</v>
      </c>
      <c r="M84" s="19">
        <f>$O84*D$39/$F$39/10000</f>
        <v>8933.0701967131772</v>
      </c>
      <c r="N84" s="19">
        <f>$O84*C$39/$F$39/10000</f>
        <v>9003.9504388482219</v>
      </c>
      <c r="O84" s="20">
        <v>73835968.402185336</v>
      </c>
      <c r="P84" s="19"/>
      <c r="Q84" s="19"/>
      <c r="R84" s="19"/>
    </row>
    <row r="85" spans="2:18" thickBot="1">
      <c r="B85" s="31" t="s">
        <v>221</v>
      </c>
      <c r="D85" s="33">
        <v>590.29999999999995</v>
      </c>
      <c r="E85" s="33">
        <v>555.29999999999995</v>
      </c>
      <c r="F85" s="33">
        <v>498.7</v>
      </c>
      <c r="G85" s="33">
        <v>520.1</v>
      </c>
      <c r="H85" s="34"/>
      <c r="K85" s="22" t="s">
        <v>83</v>
      </c>
      <c r="L85" s="19">
        <f t="shared" ref="L85:L90" si="21">$O85*E$40/$F$40/10000</f>
        <v>10318.617944949785</v>
      </c>
      <c r="M85" s="19">
        <f t="shared" ref="M85:M90" si="22">$O85*D$40/$F$40/10000</f>
        <v>12034.510734095526</v>
      </c>
      <c r="N85" s="19">
        <f t="shared" ref="N85:N90" si="23">$O85*C$40/$F$40/10000</f>
        <v>11888.728164523827</v>
      </c>
      <c r="O85" s="20">
        <v>82632259.467341244</v>
      </c>
      <c r="P85" s="19"/>
      <c r="Q85" s="19"/>
      <c r="R85" s="19"/>
    </row>
    <row r="86" spans="2:18" thickBot="1">
      <c r="B86" s="31" t="s">
        <v>220</v>
      </c>
      <c r="D86" s="33">
        <v>23320.2</v>
      </c>
      <c r="E86" s="33">
        <v>21754.3</v>
      </c>
      <c r="F86" s="33">
        <v>20565.8</v>
      </c>
      <c r="G86" s="33">
        <v>18445.3</v>
      </c>
      <c r="H86" s="34"/>
      <c r="K86" s="22" t="s">
        <v>84</v>
      </c>
      <c r="L86" s="19">
        <f t="shared" si="21"/>
        <v>25946.684071074669</v>
      </c>
      <c r="M86" s="19">
        <f t="shared" si="22"/>
        <v>30261.38283570814</v>
      </c>
      <c r="N86" s="19">
        <f t="shared" si="23"/>
        <v>29894.805228520203</v>
      </c>
      <c r="O86" s="20">
        <v>207782974.61119983</v>
      </c>
      <c r="P86" s="19"/>
      <c r="Q86" s="19"/>
      <c r="R86" s="19"/>
    </row>
    <row r="87" spans="2:18" thickBot="1">
      <c r="B87" s="31" t="s">
        <v>219</v>
      </c>
      <c r="D87" s="33">
        <v>14903.7</v>
      </c>
      <c r="E87" s="33">
        <v>13673</v>
      </c>
      <c r="F87" s="33">
        <v>11966.8</v>
      </c>
      <c r="G87" s="33">
        <v>10812.9</v>
      </c>
      <c r="H87" s="34"/>
      <c r="K87" s="22" t="s">
        <v>85</v>
      </c>
      <c r="L87" s="19">
        <f t="shared" si="21"/>
        <v>18513.044812033651</v>
      </c>
      <c r="M87" s="19">
        <f t="shared" si="22"/>
        <v>21591.5966362775</v>
      </c>
      <c r="N87" s="19">
        <f t="shared" si="23"/>
        <v>21330.042302383867</v>
      </c>
      <c r="O87" s="20">
        <v>148253838.89585659</v>
      </c>
      <c r="P87" s="19"/>
      <c r="Q87" s="19"/>
      <c r="R87" s="19"/>
    </row>
    <row r="88" spans="2:18" thickBot="1">
      <c r="B88" s="31" t="s">
        <v>218</v>
      </c>
      <c r="D88" s="33">
        <v>1797.6</v>
      </c>
      <c r="E88" s="33">
        <v>1778.1</v>
      </c>
      <c r="F88" s="33">
        <v>1670</v>
      </c>
      <c r="G88" s="33">
        <v>1628.7</v>
      </c>
      <c r="H88" s="34"/>
      <c r="K88" s="22" t="s">
        <v>86</v>
      </c>
      <c r="L88" s="19">
        <f t="shared" si="21"/>
        <v>9391.5460985337158</v>
      </c>
      <c r="M88" s="19">
        <f t="shared" si="22"/>
        <v>10953.275228866611</v>
      </c>
      <c r="N88" s="19">
        <f t="shared" si="23"/>
        <v>10820.590432336723</v>
      </c>
      <c r="O88" s="20">
        <v>75208199.213670075</v>
      </c>
      <c r="P88" s="19"/>
      <c r="Q88" s="19"/>
      <c r="R88" s="19"/>
    </row>
    <row r="89" spans="2:18" thickBot="1">
      <c r="B89" s="31" t="s">
        <v>217</v>
      </c>
      <c r="D89" s="33">
        <v>23253.8</v>
      </c>
      <c r="E89" s="33">
        <v>21974.799999999999</v>
      </c>
      <c r="F89" s="33">
        <v>20522.3</v>
      </c>
      <c r="G89" s="33">
        <v>18651.099999999999</v>
      </c>
      <c r="H89" s="34"/>
      <c r="K89" s="22" t="s">
        <v>87</v>
      </c>
      <c r="L89" s="19">
        <f t="shared" si="21"/>
        <v>15889.139279283288</v>
      </c>
      <c r="M89" s="19">
        <f t="shared" si="22"/>
        <v>18531.359357641588</v>
      </c>
      <c r="N89" s="19">
        <f t="shared" si="23"/>
        <v>18306.875849794473</v>
      </c>
      <c r="O89" s="20">
        <v>127241408.35944572</v>
      </c>
      <c r="P89" s="19"/>
      <c r="Q89" s="19"/>
      <c r="R89" s="19"/>
    </row>
    <row r="90" spans="2:18" ht="15">
      <c r="K90" s="22" t="s">
        <v>88</v>
      </c>
      <c r="L90" s="19">
        <f t="shared" si="21"/>
        <v>7061.3198282379926</v>
      </c>
      <c r="M90" s="19">
        <f t="shared" si="22"/>
        <v>8235.5534164730871</v>
      </c>
      <c r="N90" s="19">
        <f t="shared" si="23"/>
        <v>8135.7903130594223</v>
      </c>
      <c r="O90" s="20">
        <v>56547574.039643623</v>
      </c>
      <c r="P90" s="19"/>
      <c r="Q90" s="19"/>
      <c r="R90" s="19"/>
    </row>
    <row r="91" spans="2:18" thickBot="1">
      <c r="B91" s="32" t="s">
        <v>226</v>
      </c>
      <c r="C91" s="33">
        <v>315911.84999999998</v>
      </c>
      <c r="G91" s="33">
        <v>263947.03999999998</v>
      </c>
      <c r="K91" s="26" t="s">
        <v>89</v>
      </c>
      <c r="L91" s="19">
        <f t="shared" ref="L91:L96" si="24">$O91*E$41/$F$41/10000</f>
        <v>25245.179474126406</v>
      </c>
      <c r="M91" s="19">
        <f t="shared" ref="M91:M96" si="25">$O91*D$41/$F$41/10000</f>
        <v>26542.134884924788</v>
      </c>
      <c r="N91" s="19">
        <f t="shared" ref="N91:N96" si="26">$O91*C$41/$F$41/10000</f>
        <v>28866.046432683157</v>
      </c>
      <c r="O91" s="20">
        <v>212547759.01111388</v>
      </c>
      <c r="P91" s="19"/>
      <c r="Q91" s="19"/>
      <c r="R91" s="19"/>
    </row>
    <row r="92" spans="2:18" ht="15">
      <c r="K92" s="26" t="s">
        <v>90</v>
      </c>
      <c r="L92" s="19">
        <f t="shared" si="24"/>
        <v>33550.108390292386</v>
      </c>
      <c r="M92" s="19">
        <f t="shared" si="25"/>
        <v>35273.724364354217</v>
      </c>
      <c r="N92" s="19">
        <f t="shared" si="26"/>
        <v>38362.135139831335</v>
      </c>
      <c r="O92" s="20">
        <v>282469782.40915763</v>
      </c>
      <c r="P92" s="19"/>
      <c r="Q92" s="19"/>
      <c r="R92" s="19"/>
    </row>
    <row r="93" spans="2:18" ht="15">
      <c r="B93" s="32" t="s">
        <v>225</v>
      </c>
      <c r="K93" s="26" t="s">
        <v>91</v>
      </c>
      <c r="L93" s="19">
        <f t="shared" si="24"/>
        <v>3997.4112842908648</v>
      </c>
      <c r="M93" s="19">
        <f t="shared" si="25"/>
        <v>4202.7758054526594</v>
      </c>
      <c r="N93" s="19">
        <f t="shared" si="26"/>
        <v>4570.7522048371065</v>
      </c>
      <c r="O93" s="20">
        <v>33655566.251471989</v>
      </c>
      <c r="P93" s="19"/>
      <c r="Q93" s="19"/>
      <c r="R93" s="19"/>
    </row>
    <row r="94" spans="2:18" ht="15">
      <c r="B94" s="31" t="s">
        <v>224</v>
      </c>
      <c r="C94" s="30">
        <v>87536043.519096926</v>
      </c>
      <c r="F94" s="30">
        <v>59809603.359999999</v>
      </c>
      <c r="K94" s="26" t="s">
        <v>92</v>
      </c>
      <c r="L94" s="19">
        <f t="shared" si="24"/>
        <v>5672.2948504627775</v>
      </c>
      <c r="M94" s="19">
        <f t="shared" si="25"/>
        <v>5963.7054742411237</v>
      </c>
      <c r="N94" s="19">
        <f t="shared" si="26"/>
        <v>6485.8610611638023</v>
      </c>
      <c r="O94" s="20">
        <v>47756981.096204504</v>
      </c>
      <c r="P94" s="19"/>
      <c r="Q94" s="19"/>
      <c r="R94" s="19"/>
    </row>
    <row r="95" spans="2:18" ht="15">
      <c r="B95" s="31" t="s">
        <v>223</v>
      </c>
      <c r="C95" s="30">
        <v>79135122.289782062</v>
      </c>
      <c r="F95" s="30">
        <v>60303751.199999996</v>
      </c>
      <c r="K95" s="26" t="s">
        <v>93</v>
      </c>
      <c r="L95" s="19">
        <f t="shared" si="24"/>
        <v>54472.291496532642</v>
      </c>
      <c r="M95" s="19">
        <f t="shared" si="25"/>
        <v>57270.771628845476</v>
      </c>
      <c r="N95" s="19">
        <f t="shared" si="26"/>
        <v>62285.146249211823</v>
      </c>
      <c r="O95" s="20">
        <v>458620763.52653134</v>
      </c>
      <c r="P95" s="19"/>
      <c r="Q95" s="19"/>
      <c r="R95" s="19"/>
    </row>
    <row r="96" spans="2:18" ht="15">
      <c r="B96" s="31" t="s">
        <v>222</v>
      </c>
      <c r="C96" s="30">
        <v>17482857.862527717</v>
      </c>
      <c r="F96" s="30">
        <v>15694721.84</v>
      </c>
      <c r="K96" s="26" t="s">
        <v>94</v>
      </c>
      <c r="L96" s="19">
        <f t="shared" si="24"/>
        <v>6687.9870387169103</v>
      </c>
      <c r="M96" s="19">
        <f t="shared" si="25"/>
        <v>7031.5782176230969</v>
      </c>
      <c r="N96" s="19">
        <f t="shared" si="26"/>
        <v>7647.2320031888412</v>
      </c>
      <c r="O96" s="20">
        <v>56308439.35300824</v>
      </c>
      <c r="P96" s="19"/>
      <c r="Q96" s="19"/>
      <c r="R96" s="19"/>
    </row>
    <row r="97" spans="2:18" ht="15">
      <c r="B97" s="31" t="s">
        <v>221</v>
      </c>
      <c r="C97" s="30">
        <v>6516248.9074074067</v>
      </c>
      <c r="F97" s="30">
        <v>5028388.82</v>
      </c>
      <c r="K97" s="21" t="s">
        <v>95</v>
      </c>
      <c r="L97" s="19">
        <f t="shared" ref="L97:L103" si="27">$O97*E42/$F42/10000</f>
        <v>11568.056894298075</v>
      </c>
      <c r="M97" s="19">
        <f t="shared" ref="M97:M103" si="28">$O97*D42/$F42/10000</f>
        <v>11893.53827763031</v>
      </c>
      <c r="N97" s="19">
        <f t="shared" ref="N97:N103" si="29">$O97*C42/$F42/10000</f>
        <v>9711.8333120260431</v>
      </c>
      <c r="O97" s="20">
        <v>97162659.835132167</v>
      </c>
      <c r="P97" s="19"/>
      <c r="Q97" s="19"/>
      <c r="R97" s="19"/>
    </row>
    <row r="98" spans="2:18" ht="15">
      <c r="B98" s="31" t="s">
        <v>220</v>
      </c>
      <c r="C98" s="30">
        <v>239389847.20573783</v>
      </c>
      <c r="F98" s="30">
        <v>208575112.81999999</v>
      </c>
      <c r="K98" s="21" t="s">
        <v>96</v>
      </c>
      <c r="L98" s="19">
        <f t="shared" si="27"/>
        <v>5211.073670779524</v>
      </c>
      <c r="M98" s="19">
        <f t="shared" si="28"/>
        <v>5202.4274864844474</v>
      </c>
      <c r="N98" s="19">
        <f t="shared" si="29"/>
        <v>5193.8197653760053</v>
      </c>
      <c r="O98" s="20">
        <v>44660301.304590851</v>
      </c>
      <c r="P98" s="19"/>
      <c r="Q98" s="19"/>
      <c r="R98" s="19"/>
    </row>
    <row r="99" spans="2:18" ht="15">
      <c r="B99" s="31" t="s">
        <v>219</v>
      </c>
      <c r="C99" s="30">
        <v>163184262.29514936</v>
      </c>
      <c r="F99" s="30">
        <v>121436185.13999999</v>
      </c>
      <c r="K99" s="21" t="s">
        <v>97</v>
      </c>
      <c r="L99" s="19">
        <f>$O99*E44/$F44/10000</f>
        <v>15993.519401867688</v>
      </c>
      <c r="M99" s="19">
        <f t="shared" si="28"/>
        <v>17568.782640517951</v>
      </c>
      <c r="N99" s="19">
        <f t="shared" si="29"/>
        <v>8794.6674653011978</v>
      </c>
      <c r="O99" s="20">
        <v>98824192.228161767</v>
      </c>
      <c r="P99" s="19"/>
      <c r="Q99" s="19"/>
      <c r="R99" s="19"/>
    </row>
    <row r="100" spans="2:18" ht="15">
      <c r="B100" s="31" t="s">
        <v>218</v>
      </c>
      <c r="C100" s="30">
        <v>18013803.582492914</v>
      </c>
      <c r="F100" s="30">
        <v>16757230.309999999</v>
      </c>
      <c r="K100" s="21" t="s">
        <v>98</v>
      </c>
      <c r="L100" s="19">
        <f t="shared" si="27"/>
        <v>2284.5484899615331</v>
      </c>
      <c r="M100" s="19">
        <f t="shared" si="28"/>
        <v>2675.868712710263</v>
      </c>
      <c r="N100" s="19">
        <f t="shared" si="29"/>
        <v>1548.5641470381534</v>
      </c>
      <c r="O100" s="20">
        <v>20697060.147269372</v>
      </c>
      <c r="P100" s="19"/>
      <c r="Q100" s="19"/>
      <c r="R100" s="19"/>
    </row>
    <row r="101" spans="2:18" ht="15">
      <c r="B101" s="31" t="s">
        <v>217</v>
      </c>
      <c r="C101" s="30">
        <v>232544868.98742953</v>
      </c>
      <c r="F101" s="30">
        <v>206067171.66</v>
      </c>
      <c r="K101" s="21" t="s">
        <v>99</v>
      </c>
      <c r="L101" s="19">
        <f t="shared" si="27"/>
        <v>80558.414266675129</v>
      </c>
      <c r="M101" s="19">
        <f t="shared" si="28"/>
        <v>94814.650980362567</v>
      </c>
      <c r="N101" s="19">
        <f t="shared" si="29"/>
        <v>102984.12652134603</v>
      </c>
      <c r="O101" s="20">
        <v>699502565.70297432</v>
      </c>
      <c r="P101" s="19"/>
      <c r="Q101" s="19"/>
      <c r="R101" s="19"/>
    </row>
    <row r="102" spans="2:18" ht="15">
      <c r="K102" s="21" t="s">
        <v>100</v>
      </c>
      <c r="L102" s="19">
        <f t="shared" si="27"/>
        <v>10990.662501537057</v>
      </c>
      <c r="M102" s="19">
        <f t="shared" si="28"/>
        <v>13673.680241945212</v>
      </c>
      <c r="N102" s="19">
        <f t="shared" si="29"/>
        <v>23255.921660709242</v>
      </c>
      <c r="O102" s="20">
        <v>81271005.332346559</v>
      </c>
      <c r="P102" s="19"/>
      <c r="Q102" s="19"/>
      <c r="R102" s="19"/>
    </row>
    <row r="103" spans="2:18" ht="15">
      <c r="B103" s="21" t="s">
        <v>216</v>
      </c>
      <c r="C103" s="19">
        <v>125024922.35902691</v>
      </c>
      <c r="D103" s="19">
        <v>116636388.88</v>
      </c>
      <c r="E103" s="19">
        <v>104615870.02</v>
      </c>
      <c r="F103" s="19">
        <v>86474580.640000001</v>
      </c>
      <c r="G103" s="19">
        <v>73457111.519999996</v>
      </c>
      <c r="K103" s="21" t="s">
        <v>101</v>
      </c>
      <c r="L103" s="19">
        <f t="shared" si="27"/>
        <v>4839.3903963170987</v>
      </c>
      <c r="M103" s="19">
        <f t="shared" si="28"/>
        <v>5157.0072472552383</v>
      </c>
      <c r="N103" s="19">
        <f t="shared" si="29"/>
        <v>5436.0728174647857</v>
      </c>
      <c r="O103" s="20">
        <v>40678551.969231918</v>
      </c>
      <c r="P103" s="19"/>
      <c r="Q103" s="19"/>
      <c r="R103" s="19"/>
    </row>
    <row r="104" spans="2:18" ht="15">
      <c r="B104" s="21"/>
      <c r="K104" s="23" t="s">
        <v>102</v>
      </c>
      <c r="L104" s="19">
        <f>$O104*E$51/$F$51/10000</f>
        <v>129515.07452810869</v>
      </c>
      <c r="M104" s="19">
        <f>$O104*D$51/$F$51/10000</f>
        <v>134228.58803897304</v>
      </c>
      <c r="N104" s="19">
        <f t="shared" ref="N104:N109" si="30">$O104*$C$91/$G$91/10000</f>
        <v>139457.12992317072</v>
      </c>
      <c r="O104" s="20">
        <v>1165176192.3497438</v>
      </c>
      <c r="P104" s="19"/>
      <c r="Q104" s="19"/>
      <c r="R104" s="19"/>
    </row>
    <row r="105" spans="2:18" ht="15">
      <c r="K105" s="23" t="s">
        <v>103</v>
      </c>
      <c r="L105" s="19">
        <f>$O105*E$51/$F$51/10000</f>
        <v>22348.761494675651</v>
      </c>
      <c r="M105" s="19">
        <f>$O105*D$51/$F$51/10000</f>
        <v>23162.112292951846</v>
      </c>
      <c r="N105" s="19">
        <f t="shared" si="30"/>
        <v>24064.334956688926</v>
      </c>
      <c r="O105" s="20">
        <v>201059567.13515401</v>
      </c>
      <c r="P105" s="19"/>
      <c r="Q105" s="19"/>
      <c r="R105" s="19"/>
    </row>
    <row r="106" spans="2:18" ht="15">
      <c r="K106" s="22" t="s">
        <v>104</v>
      </c>
      <c r="L106" s="19">
        <f>$O106*E$52/$F$52/10000</f>
        <v>72914.999564282189</v>
      </c>
      <c r="M106" s="19">
        <f>$O106*D$52/$F$52/10000</f>
        <v>79381.081664187499</v>
      </c>
      <c r="N106" s="19">
        <f t="shared" si="30"/>
        <v>78670.375097536686</v>
      </c>
      <c r="O106" s="20">
        <v>657297681.06782055</v>
      </c>
      <c r="P106" s="19"/>
      <c r="Q106" s="19"/>
      <c r="R106" s="19"/>
    </row>
    <row r="107" spans="2:18" ht="15">
      <c r="K107" s="22" t="s">
        <v>105</v>
      </c>
      <c r="L107" s="19">
        <f>$O107*E$52/$F$52/10000</f>
        <v>34452.691051472648</v>
      </c>
      <c r="M107" s="19">
        <f>$O107*D$52/$F$52/10000</f>
        <v>37507.946214782314</v>
      </c>
      <c r="N107" s="19">
        <f t="shared" si="30"/>
        <v>37172.133913947182</v>
      </c>
      <c r="O107" s="20">
        <v>310576343.27645433</v>
      </c>
      <c r="P107" s="19"/>
      <c r="Q107" s="19"/>
      <c r="R107" s="19"/>
    </row>
    <row r="108" spans="2:18" ht="15">
      <c r="K108" s="24" t="s">
        <v>106</v>
      </c>
      <c r="L108" s="19">
        <f>O108*E$53/$F$53/10000</f>
        <v>31934.086087927259</v>
      </c>
      <c r="M108" s="19">
        <f>O108*D$53/$F$53/10000</f>
        <v>33170.008950154283</v>
      </c>
      <c r="N108" s="19">
        <f t="shared" si="30"/>
        <v>35308.986376685461</v>
      </c>
      <c r="O108" s="20">
        <v>295009586.99480414</v>
      </c>
      <c r="P108" s="19"/>
      <c r="Q108" s="19"/>
      <c r="R108" s="19"/>
    </row>
    <row r="109" spans="2:18" ht="15">
      <c r="K109" s="24" t="s">
        <v>107</v>
      </c>
      <c r="L109" s="19">
        <f>O109*E$53/$F$53/10000</f>
        <v>25025.29245269507</v>
      </c>
      <c r="M109" s="19">
        <f>O109*D$53/$F$53/10000</f>
        <v>25993.829049954893</v>
      </c>
      <c r="N109" s="19">
        <f t="shared" si="30"/>
        <v>27670.048482108683</v>
      </c>
      <c r="O109" s="20">
        <v>231185610.59071004</v>
      </c>
      <c r="P109" s="19"/>
      <c r="Q109" s="19"/>
      <c r="R109" s="19"/>
    </row>
    <row r="110" spans="2:18" ht="15">
      <c r="B110" s="19" t="s">
        <v>423</v>
      </c>
      <c r="C110" s="19">
        <v>2023</v>
      </c>
      <c r="D110" s="19">
        <v>2022</v>
      </c>
      <c r="K110" s="21" t="s">
        <v>108</v>
      </c>
      <c r="L110" s="19">
        <f t="shared" ref="L110:L120" si="31">$O110*E56/$F56/10000</f>
        <v>111447.32800813486</v>
      </c>
      <c r="M110" s="19">
        <f t="shared" ref="M110:M120" si="32">$O110*D56/$F56/10000</f>
        <v>121755.70377852445</v>
      </c>
      <c r="N110" s="29">
        <f>M110*M110/L110</f>
        <v>133017.55786842832</v>
      </c>
      <c r="O110" s="20">
        <v>856346812.50519586</v>
      </c>
      <c r="P110" s="19"/>
      <c r="Q110" s="19"/>
      <c r="R110" s="19"/>
    </row>
    <row r="111" spans="2:18" ht="15">
      <c r="C111" s="19">
        <v>7628.9</v>
      </c>
      <c r="D111" s="19">
        <v>10415.64</v>
      </c>
      <c r="K111" s="21" t="s">
        <v>109</v>
      </c>
      <c r="L111" s="19">
        <f t="shared" si="31"/>
        <v>72050.299731954219</v>
      </c>
      <c r="M111" s="19">
        <f t="shared" si="32"/>
        <v>75120.887292535612</v>
      </c>
      <c r="N111" s="29">
        <f>M111*M111/L111</f>
        <v>78322.334932842874</v>
      </c>
      <c r="O111" s="20">
        <v>642167886.05437922</v>
      </c>
      <c r="P111" s="19"/>
      <c r="Q111" s="19"/>
      <c r="R111" s="19"/>
    </row>
    <row r="112" spans="2:18" ht="15">
      <c r="C112" s="19">
        <v>2984.7</v>
      </c>
      <c r="D112" s="19">
        <v>3488.79</v>
      </c>
      <c r="K112" s="21" t="s">
        <v>110</v>
      </c>
      <c r="L112" s="19">
        <f t="shared" si="31"/>
        <v>3652.7531749094455</v>
      </c>
      <c r="M112" s="19">
        <f t="shared" si="32"/>
        <v>2339.8201064589166</v>
      </c>
      <c r="N112" s="19">
        <f t="shared" ref="N112:N120" si="33">$O112*C58/$F58/10000</f>
        <v>5390.9300253445272</v>
      </c>
      <c r="O112" s="20">
        <v>30818320.289085373</v>
      </c>
      <c r="P112" s="19"/>
      <c r="Q112" s="19"/>
      <c r="R112" s="19"/>
    </row>
    <row r="113" spans="3:18" ht="15">
      <c r="C113" s="19">
        <v>554.5</v>
      </c>
      <c r="D113" s="19">
        <v>555.24</v>
      </c>
      <c r="K113" s="21" t="s">
        <v>111</v>
      </c>
      <c r="L113" s="19">
        <f t="shared" si="31"/>
        <v>6928.3369603971678</v>
      </c>
      <c r="M113" s="19">
        <f t="shared" si="32"/>
        <v>7233.8750935308281</v>
      </c>
      <c r="N113" s="19">
        <f t="shared" si="33"/>
        <v>7308.0535753114718</v>
      </c>
      <c r="O113" s="20">
        <v>66070661.968095429</v>
      </c>
      <c r="P113" s="19"/>
      <c r="Q113" s="19"/>
      <c r="R113" s="19"/>
    </row>
    <row r="114" spans="3:18" ht="15">
      <c r="C114" s="19">
        <v>785.6</v>
      </c>
      <c r="D114" s="19">
        <v>749.8</v>
      </c>
      <c r="K114" s="21" t="s">
        <v>112</v>
      </c>
      <c r="L114" s="19">
        <f t="shared" si="31"/>
        <v>9938.5063954338402</v>
      </c>
      <c r="M114" s="19">
        <f t="shared" si="32"/>
        <v>6928.7723709614083</v>
      </c>
      <c r="N114" s="19">
        <f t="shared" si="33"/>
        <v>8933.7092846019823</v>
      </c>
      <c r="O114" s="20">
        <v>134695217.04233298</v>
      </c>
      <c r="P114" s="19"/>
      <c r="Q114" s="19"/>
      <c r="R114" s="19"/>
    </row>
    <row r="115" spans="3:18" ht="15">
      <c r="C115" s="19">
        <v>416.2</v>
      </c>
      <c r="D115" s="19">
        <v>448.99</v>
      </c>
      <c r="K115" s="21" t="s">
        <v>113</v>
      </c>
      <c r="L115" s="19">
        <f t="shared" si="31"/>
        <v>46116.020524236745</v>
      </c>
      <c r="M115" s="19">
        <f t="shared" si="32"/>
        <v>43736.382874549861</v>
      </c>
      <c r="N115" s="19">
        <f t="shared" si="33"/>
        <v>47527.488844017753</v>
      </c>
      <c r="O115" s="20">
        <v>403722569.11862242</v>
      </c>
      <c r="P115" s="19"/>
      <c r="Q115" s="19"/>
      <c r="R115" s="19"/>
    </row>
    <row r="116" spans="3:18" ht="15">
      <c r="C116" s="19">
        <v>24.2</v>
      </c>
      <c r="D116" s="19">
        <v>5.67</v>
      </c>
      <c r="K116" s="21" t="s">
        <v>114</v>
      </c>
      <c r="L116" s="19">
        <f t="shared" si="31"/>
        <v>215.22645484426582</v>
      </c>
      <c r="M116" s="19">
        <f t="shared" si="32"/>
        <v>153.18186376083602</v>
      </c>
      <c r="N116" s="19">
        <f t="shared" si="33"/>
        <v>339.50692529214649</v>
      </c>
      <c r="O116" s="20">
        <v>1974405.9694651375</v>
      </c>
      <c r="P116" s="19"/>
      <c r="Q116" s="19"/>
      <c r="R116" s="19"/>
    </row>
    <row r="117" spans="3:18" ht="15">
      <c r="C117" s="19">
        <v>-1.8</v>
      </c>
      <c r="D117" s="19">
        <v>0.18</v>
      </c>
      <c r="K117" s="21" t="s">
        <v>115</v>
      </c>
      <c r="L117" s="19">
        <f t="shared" si="31"/>
        <v>7877.6847314759079</v>
      </c>
      <c r="M117" s="19">
        <f t="shared" si="32"/>
        <v>8177.6871213466702</v>
      </c>
      <c r="N117" s="19">
        <f t="shared" si="33"/>
        <v>8955.8634342037076</v>
      </c>
      <c r="O117" s="20">
        <v>72816476.049991876</v>
      </c>
      <c r="P117" s="19"/>
      <c r="Q117" s="19"/>
      <c r="R117" s="19"/>
    </row>
    <row r="118" spans="3:18" ht="15">
      <c r="C118" s="19">
        <v>1391.2</v>
      </c>
      <c r="D118" s="19">
        <v>1824.08</v>
      </c>
      <c r="K118" s="21" t="s">
        <v>116</v>
      </c>
      <c r="L118" s="19">
        <f t="shared" si="31"/>
        <v>2854.4619105366924</v>
      </c>
      <c r="M118" s="19">
        <f t="shared" si="32"/>
        <v>1630.8833974550309</v>
      </c>
      <c r="N118" s="19">
        <f t="shared" si="33"/>
        <v>4014.3627923794857</v>
      </c>
      <c r="O118" s="20">
        <v>27068707.935732789</v>
      </c>
      <c r="P118" s="19"/>
      <c r="Q118" s="19"/>
      <c r="R118" s="19"/>
    </row>
    <row r="119" spans="3:18" ht="15">
      <c r="C119" s="19">
        <v>1666.8</v>
      </c>
      <c r="D119" s="19">
        <v>1651.91</v>
      </c>
      <c r="K119" s="21" t="s">
        <v>117</v>
      </c>
      <c r="L119" s="19">
        <f t="shared" si="31"/>
        <v>3823.0150708258329</v>
      </c>
      <c r="M119" s="19">
        <f t="shared" si="32"/>
        <v>3175.4004959864842</v>
      </c>
      <c r="N119" s="19">
        <f t="shared" si="33"/>
        <v>3838.6831653783984</v>
      </c>
      <c r="O119" s="20">
        <v>35357666.70695477</v>
      </c>
      <c r="P119" s="19"/>
      <c r="Q119" s="19"/>
      <c r="R119" s="19"/>
    </row>
    <row r="120" spans="3:18" ht="15">
      <c r="C120" s="19">
        <v>3110</v>
      </c>
      <c r="D120" s="19">
        <v>3011.69</v>
      </c>
      <c r="K120" s="21" t="s">
        <v>118</v>
      </c>
      <c r="L120" s="19">
        <f t="shared" si="31"/>
        <v>1163.9184349807106</v>
      </c>
      <c r="M120" s="19">
        <f t="shared" si="32"/>
        <v>1216.4635689708011</v>
      </c>
      <c r="N120" s="19">
        <f t="shared" si="33"/>
        <v>1352.9596376476895</v>
      </c>
      <c r="O120" s="20">
        <v>11550762.989066938</v>
      </c>
      <c r="P120" s="19"/>
      <c r="Q120" s="19"/>
      <c r="R120" s="19"/>
    </row>
    <row r="121" spans="3:18" ht="15">
      <c r="C121" s="19">
        <v>1526.7</v>
      </c>
      <c r="D121" s="19">
        <v>1342.59</v>
      </c>
      <c r="K121" s="23" t="s">
        <v>119</v>
      </c>
      <c r="L121" s="19">
        <f>$O121*E$68/$F$68/10000</f>
        <v>23029.641449729988</v>
      </c>
      <c r="M121" s="19">
        <f>$O121*D$68/$F$68/10000</f>
        <v>22395.373231980735</v>
      </c>
      <c r="N121" s="19">
        <f>$O121*C$68/$F$68/10000</f>
        <v>24212.470310357345</v>
      </c>
      <c r="O121" s="20">
        <v>205407054.71663553</v>
      </c>
      <c r="P121" s="19"/>
      <c r="Q121" s="19"/>
      <c r="R121" s="19"/>
    </row>
    <row r="122" spans="3:18" ht="15">
      <c r="C122" s="19">
        <v>839.5</v>
      </c>
      <c r="D122" s="19">
        <v>914.84</v>
      </c>
      <c r="K122" s="23" t="s">
        <v>120</v>
      </c>
      <c r="L122" s="19">
        <f>$O122*E$68/$F$68/10000</f>
        <v>11223.969756712018</v>
      </c>
      <c r="M122" s="19">
        <f>$O122*D$68/$F$68/10000</f>
        <v>10914.846086280548</v>
      </c>
      <c r="N122" s="19">
        <f>$O122*C$68/$F$68/10000</f>
        <v>11800.4457469278</v>
      </c>
      <c r="O122" s="20">
        <v>100109355.80509606</v>
      </c>
      <c r="P122" s="19"/>
      <c r="Q122" s="19"/>
      <c r="R122" s="19"/>
    </row>
    <row r="123" spans="3:18" ht="15">
      <c r="C123" s="19">
        <v>613.79999999999995</v>
      </c>
      <c r="D123" s="19">
        <v>704.97</v>
      </c>
      <c r="K123" s="21" t="s">
        <v>121</v>
      </c>
      <c r="L123" s="19">
        <f>$O123*E70/$F70/10000</f>
        <v>7129.8592395433143</v>
      </c>
      <c r="M123" s="19">
        <f>$O123*D70/$F70/10000</f>
        <v>7451.747273059209</v>
      </c>
      <c r="N123" s="29">
        <f>M123*M123/L123</f>
        <v>7788.167417608388</v>
      </c>
      <c r="O123" s="20">
        <v>109580070.04342416</v>
      </c>
      <c r="P123" s="19"/>
      <c r="Q123" s="19"/>
      <c r="R123" s="19"/>
    </row>
    <row r="124" spans="3:18" ht="15">
      <c r="C124" s="19">
        <v>444.1</v>
      </c>
      <c r="D124" s="19">
        <v>494.34</v>
      </c>
      <c r="K124" s="21" t="s">
        <v>122</v>
      </c>
      <c r="L124" s="19">
        <f>$O124*E71/$F71/10000</f>
        <v>9940.6430520932372</v>
      </c>
      <c r="M124" s="19">
        <f>$O124*D71/$F71/10000</f>
        <v>9272.5978157872687</v>
      </c>
      <c r="N124" s="29">
        <f>M124*M124/L124</f>
        <v>8649.4475058369062</v>
      </c>
      <c r="O124" s="20">
        <v>82273887.568965897</v>
      </c>
      <c r="P124" s="19"/>
      <c r="Q124" s="19"/>
      <c r="R124" s="19"/>
    </row>
    <row r="125" spans="3:18" ht="15">
      <c r="C125" s="19">
        <v>397.9</v>
      </c>
      <c r="D125" s="19">
        <v>424.78</v>
      </c>
      <c r="K125" s="21" t="s">
        <v>123</v>
      </c>
      <c r="L125" s="19">
        <f>$O125*E72/$F72/10000</f>
        <v>45515.146026263363</v>
      </c>
      <c r="M125" s="19">
        <f>$O125*D72/$F72/10000</f>
        <v>46208.604645649604</v>
      </c>
      <c r="N125" s="29">
        <f>M125*M125/L125</f>
        <v>46912.628645986697</v>
      </c>
      <c r="O125" s="20">
        <v>349715872.53645927</v>
      </c>
      <c r="P125" s="19"/>
      <c r="Q125" s="19"/>
      <c r="R125" s="19"/>
    </row>
    <row r="126" spans="3:18" ht="15">
      <c r="C126" s="19">
        <v>364.6</v>
      </c>
      <c r="D126" s="19">
        <v>420.8</v>
      </c>
      <c r="K126" s="21" t="s">
        <v>124</v>
      </c>
      <c r="L126" s="19">
        <f>$O126*E73/$F73/10000</f>
        <v>2685.5733622388216</v>
      </c>
      <c r="M126" s="19">
        <f>$O126*D73/$F73/10000</f>
        <v>2732.9838837275133</v>
      </c>
      <c r="N126" s="29">
        <f>M126*M126/L126</f>
        <v>2781.2313801353916</v>
      </c>
      <c r="O126" s="20">
        <v>213571172.45817107</v>
      </c>
      <c r="P126" s="19"/>
      <c r="Q126" s="19"/>
      <c r="R126" s="19"/>
    </row>
    <row r="127" spans="3:18" ht="15">
      <c r="C127" s="19">
        <v>508.4</v>
      </c>
      <c r="D127" s="19">
        <v>576.67999999999995</v>
      </c>
      <c r="K127" s="28" t="s">
        <v>125</v>
      </c>
      <c r="L127" s="19">
        <f>$O127*E$103/$F$103/10000</f>
        <v>1225.2549106784695</v>
      </c>
      <c r="M127" s="19">
        <f>$O127*D$103/$F$103/10000</f>
        <v>1366.0385198890272</v>
      </c>
      <c r="N127" s="19">
        <f>$O127*C$103/$F$103/10000</f>
        <v>1464.2845301416164</v>
      </c>
      <c r="O127" s="20">
        <v>10127851.974826153</v>
      </c>
      <c r="P127" s="19"/>
      <c r="Q127" s="19"/>
      <c r="R127" s="19"/>
    </row>
    <row r="128" spans="3:18" ht="15">
      <c r="C128" s="19">
        <v>389.6</v>
      </c>
      <c r="D128" s="19">
        <v>420.57</v>
      </c>
      <c r="K128" s="28" t="s">
        <v>126</v>
      </c>
      <c r="L128" s="19">
        <f>$O128*E$103/$F$103/10000</f>
        <v>25506.49674216588</v>
      </c>
      <c r="M128" s="19">
        <f>$O128*D$103/$F$103/10000</f>
        <v>28437.231104773768</v>
      </c>
      <c r="N128" s="19">
        <f>$O128*C$103/$F$103/10000</f>
        <v>30482.447588787567</v>
      </c>
      <c r="O128" s="20">
        <v>210834513.82210481</v>
      </c>
      <c r="P128" s="19"/>
      <c r="Q128" s="19"/>
      <c r="R128" s="19"/>
    </row>
    <row r="129" spans="3:18" ht="15">
      <c r="C129" s="19">
        <v>624.29999999999995</v>
      </c>
      <c r="D129" s="19">
        <v>691.99</v>
      </c>
      <c r="K129" s="21" t="s">
        <v>127</v>
      </c>
      <c r="L129" s="19">
        <f t="shared" ref="L129:L134" si="34">$O129*E75/$F75/10000</f>
        <v>38839.086246528277</v>
      </c>
      <c r="M129" s="19">
        <f t="shared" ref="M129:M134" si="35">$O129*D75/$F75/10000</f>
        <v>42039.203840886221</v>
      </c>
      <c r="N129" s="19">
        <f t="shared" ref="N129:N134" si="36">$O129*C75/$F75/10000</f>
        <v>49085.305106251493</v>
      </c>
      <c r="O129" s="20">
        <v>355836272.58447021</v>
      </c>
      <c r="P129" s="19"/>
      <c r="Q129" s="19"/>
      <c r="R129" s="19"/>
    </row>
    <row r="130" spans="3:18" ht="15">
      <c r="C130" s="19">
        <v>449.5</v>
      </c>
      <c r="D130" s="19">
        <v>424.51</v>
      </c>
      <c r="K130" s="21" t="s">
        <v>128</v>
      </c>
      <c r="L130" s="19">
        <f t="shared" si="34"/>
        <v>20846.900758913092</v>
      </c>
      <c r="M130" s="19">
        <f t="shared" si="35"/>
        <v>23476.087835626397</v>
      </c>
      <c r="N130" s="19">
        <f t="shared" si="36"/>
        <v>27010.47987924757</v>
      </c>
      <c r="O130" s="20">
        <v>174872978.98646879</v>
      </c>
      <c r="P130" s="19"/>
      <c r="Q130" s="19"/>
      <c r="R130" s="19"/>
    </row>
    <row r="131" spans="3:18" ht="15">
      <c r="C131" s="19">
        <v>4694.2</v>
      </c>
      <c r="D131" s="19">
        <v>7420.97</v>
      </c>
      <c r="K131" s="21" t="s">
        <v>129</v>
      </c>
      <c r="L131" s="19">
        <f t="shared" si="34"/>
        <v>100769.2276906027</v>
      </c>
      <c r="M131" s="19">
        <f t="shared" si="35"/>
        <v>111109.39596881984</v>
      </c>
      <c r="N131" s="19">
        <f t="shared" si="36"/>
        <v>122809.64470737088</v>
      </c>
      <c r="O131" s="20">
        <v>916369223.44462299</v>
      </c>
      <c r="P131" s="19"/>
      <c r="Q131" s="19"/>
      <c r="R131" s="19"/>
    </row>
    <row r="132" spans="3:18" ht="15">
      <c r="C132" s="19">
        <v>3473</v>
      </c>
      <c r="D132" s="19">
        <v>4191.3599999999997</v>
      </c>
      <c r="K132" s="21" t="s">
        <v>130</v>
      </c>
      <c r="L132" s="19">
        <f t="shared" si="34"/>
        <v>12152.196537832953</v>
      </c>
      <c r="M132" s="19">
        <f t="shared" si="35"/>
        <v>10453.145123315428</v>
      </c>
      <c r="N132" s="19">
        <f t="shared" si="36"/>
        <v>10255.820937842829</v>
      </c>
      <c r="O132" s="20">
        <v>105756139.42865498</v>
      </c>
      <c r="P132" s="19"/>
      <c r="Q132" s="19"/>
      <c r="R132" s="19"/>
    </row>
    <row r="133" spans="3:18" ht="15">
      <c r="C133" s="19">
        <v>270.7</v>
      </c>
      <c r="D133" s="19">
        <v>250.6</v>
      </c>
      <c r="K133" s="21" t="s">
        <v>131</v>
      </c>
      <c r="L133" s="19">
        <f t="shared" si="34"/>
        <v>20560.922094202393</v>
      </c>
      <c r="M133" s="19">
        <f t="shared" si="35"/>
        <v>21502.878936615132</v>
      </c>
      <c r="N133" s="19">
        <f t="shared" si="36"/>
        <v>23467.163084108208</v>
      </c>
      <c r="O133" s="20">
        <v>207244792.59896559</v>
      </c>
      <c r="P133" s="19"/>
      <c r="Q133" s="19"/>
      <c r="R133" s="19"/>
    </row>
    <row r="134" spans="3:18" ht="15">
      <c r="C134" s="19">
        <v>1691.3</v>
      </c>
      <c r="D134" s="19">
        <v>1602.62</v>
      </c>
      <c r="K134" s="21" t="s">
        <v>132</v>
      </c>
      <c r="L134" s="19">
        <f t="shared" si="34"/>
        <v>111632.56303372541</v>
      </c>
      <c r="M134" s="19">
        <f t="shared" si="35"/>
        <v>81797.942670724093</v>
      </c>
      <c r="N134" s="19">
        <f t="shared" si="36"/>
        <v>73575.239923322879</v>
      </c>
      <c r="O134" s="20">
        <v>1066633480.3337858</v>
      </c>
      <c r="P134" s="19"/>
      <c r="Q134" s="19"/>
      <c r="R134" s="19"/>
    </row>
    <row r="135" spans="3:18" ht="15">
      <c r="C135" s="19">
        <v>3222.2</v>
      </c>
      <c r="D135" s="19">
        <v>4574.1000000000004</v>
      </c>
      <c r="K135" s="27" t="s">
        <v>133</v>
      </c>
      <c r="L135" s="19">
        <f>$O135*E$82/$F$82/10000</f>
        <v>8373.7845735787541</v>
      </c>
      <c r="M135" s="19">
        <f>$O135*D$82/$F$82/10000</f>
        <v>9455.3263478329554</v>
      </c>
      <c r="N135" s="19">
        <f>O135*C$94/F$94/10000</f>
        <v>10426.886964759489</v>
      </c>
      <c r="O135" s="20">
        <v>71242421.815165564</v>
      </c>
      <c r="P135" s="19"/>
      <c r="Q135" s="19"/>
      <c r="R135" s="19"/>
    </row>
    <row r="136" spans="3:18" ht="15">
      <c r="C136" s="19">
        <v>564.79999999999995</v>
      </c>
      <c r="D136" s="19">
        <v>462.43</v>
      </c>
      <c r="K136" s="27" t="s">
        <v>134</v>
      </c>
      <c r="L136" s="19">
        <f>$O136*E$82/$F$82/10000</f>
        <v>104765.15218229017</v>
      </c>
      <c r="M136" s="19">
        <f>$O136*D$82/$F$82/10000</f>
        <v>118296.41604221301</v>
      </c>
      <c r="N136" s="19">
        <f>O136*C$94/F$94/10000</f>
        <v>130451.69601057828</v>
      </c>
      <c r="O136" s="20">
        <v>891320178.7935313</v>
      </c>
      <c r="P136" s="19"/>
      <c r="Q136" s="19"/>
      <c r="R136" s="19"/>
    </row>
    <row r="137" spans="3:18" ht="15">
      <c r="C137" s="19">
        <v>2930.5</v>
      </c>
      <c r="D137" s="19">
        <v>2922.78</v>
      </c>
      <c r="K137" s="26" t="s">
        <v>135</v>
      </c>
      <c r="L137" s="19">
        <f>$O137*E$83/$F$83/10000</f>
        <v>26304.981549981057</v>
      </c>
      <c r="M137" s="19">
        <f>$O137*D$83/$F$83/10000</f>
        <v>28844.333445096348</v>
      </c>
      <c r="N137" s="19">
        <f t="shared" ref="N137:N142" si="37">O137*C$95/F$95/10000</f>
        <v>30386.596146414828</v>
      </c>
      <c r="O137" s="20">
        <v>231556568.15922827</v>
      </c>
      <c r="P137" s="19"/>
      <c r="Q137" s="19"/>
      <c r="R137" s="19"/>
    </row>
    <row r="138" spans="3:18" ht="15">
      <c r="C138" s="19">
        <v>1903.1</v>
      </c>
      <c r="D138" s="19">
        <v>2046.47</v>
      </c>
      <c r="K138" s="26" t="s">
        <v>136</v>
      </c>
      <c r="L138" s="19">
        <f>$O138*E$83/$F$83/10000</f>
        <v>46965.247385088369</v>
      </c>
      <c r="M138" s="19">
        <f>$O138*D$83/$F$83/10000</f>
        <v>51499.038436235045</v>
      </c>
      <c r="N138" s="19">
        <f t="shared" si="37"/>
        <v>54252.613806078603</v>
      </c>
      <c r="O138" s="20">
        <v>413424030.97971618</v>
      </c>
      <c r="P138" s="19"/>
      <c r="Q138" s="19"/>
      <c r="R138" s="19"/>
    </row>
    <row r="139" spans="3:18" ht="15">
      <c r="C139" s="19">
        <v>3427.8</v>
      </c>
      <c r="D139" s="19">
        <v>3218.73</v>
      </c>
      <c r="K139" s="26" t="s">
        <v>137</v>
      </c>
      <c r="L139" s="19">
        <f>$O139*E$83/$F$83/10000</f>
        <v>12082.776242916667</v>
      </c>
      <c r="M139" s="19">
        <f>$O139*D$83/$F$83/10000</f>
        <v>13249.187277739329</v>
      </c>
      <c r="N139" s="19">
        <f t="shared" si="37"/>
        <v>13957.601198973987</v>
      </c>
      <c r="O139" s="20">
        <v>106361838.54870075</v>
      </c>
      <c r="P139" s="19"/>
      <c r="Q139" s="19"/>
      <c r="R139" s="19"/>
    </row>
    <row r="140" spans="3:18" ht="15">
      <c r="C140" s="19">
        <v>2878</v>
      </c>
      <c r="D140" s="19">
        <v>3012.51</v>
      </c>
      <c r="K140" s="25" t="s">
        <v>138</v>
      </c>
      <c r="L140" s="19">
        <f>$O140*E$84/$F$84/10000</f>
        <v>1469.668455797464</v>
      </c>
      <c r="M140" s="19">
        <f>$O140*D$84/$F$84/10000</f>
        <v>1538.8894173420956</v>
      </c>
      <c r="N140" s="19">
        <f t="shared" si="37"/>
        <v>1821.4774552683343</v>
      </c>
      <c r="O140" s="20">
        <v>13880299.935177272</v>
      </c>
      <c r="P140" s="19"/>
      <c r="Q140" s="19"/>
      <c r="R140" s="19"/>
    </row>
    <row r="141" spans="3:18" ht="15">
      <c r="C141" s="19">
        <v>5086.3</v>
      </c>
      <c r="D141" s="19">
        <v>5046.26</v>
      </c>
      <c r="K141" s="25" t="s">
        <v>139</v>
      </c>
      <c r="L141" s="19">
        <f>$O141*E$84/$F$84/10000</f>
        <v>2071.6445648088911</v>
      </c>
      <c r="M141" s="19">
        <f>$O141*D$84/$F$84/10000</f>
        <v>2169.2184279404705</v>
      </c>
      <c r="N141" s="19">
        <f t="shared" si="37"/>
        <v>2567.5545088031727</v>
      </c>
      <c r="O141" s="20">
        <v>19565669.93405617</v>
      </c>
      <c r="P141" s="19"/>
      <c r="Q141" s="19"/>
      <c r="R141" s="19"/>
    </row>
    <row r="142" spans="3:18" ht="15">
      <c r="C142" s="19">
        <v>893.8</v>
      </c>
      <c r="D142" s="19">
        <v>904.76</v>
      </c>
      <c r="K142" s="25" t="s">
        <v>140</v>
      </c>
      <c r="L142" s="19">
        <f>$O142*E$84/$F$84/10000</f>
        <v>8440.6712132231987</v>
      </c>
      <c r="M142" s="19">
        <f>$O142*D$84/$F$84/10000</f>
        <v>8838.2243995602912</v>
      </c>
      <c r="N142" s="19">
        <f t="shared" si="37"/>
        <v>10461.197735836306</v>
      </c>
      <c r="O142" s="20">
        <v>79718012.339172348</v>
      </c>
      <c r="P142" s="19"/>
      <c r="Q142" s="19"/>
      <c r="R142" s="19"/>
    </row>
    <row r="143" spans="3:18" ht="15">
      <c r="C143" s="19">
        <v>6334.5</v>
      </c>
      <c r="D143" s="19">
        <v>5824.53</v>
      </c>
      <c r="K143" s="24" t="s">
        <v>141</v>
      </c>
      <c r="L143" s="19">
        <f>$O143*E$85/$F$85/10000</f>
        <v>18261.320662002552</v>
      </c>
      <c r="M143" s="19">
        <f>$O143*D$85/$F$85/10000</f>
        <v>19412.313320331545</v>
      </c>
      <c r="N143" s="19">
        <f>C97*O$143/$F$97/10000</f>
        <v>21252.63043763685</v>
      </c>
      <c r="O143" s="20">
        <v>164000011.05961955</v>
      </c>
      <c r="P143" s="19"/>
      <c r="Q143" s="19"/>
      <c r="R143" s="19"/>
    </row>
    <row r="144" spans="3:18" ht="15">
      <c r="C144" s="19">
        <v>6411.3</v>
      </c>
      <c r="D144" s="19">
        <v>7851.56</v>
      </c>
      <c r="K144" s="24" t="s">
        <v>142</v>
      </c>
      <c r="L144" s="19">
        <f>$O144*E$85/$F$85/10000</f>
        <v>15181.122293193859</v>
      </c>
      <c r="M144" s="19">
        <f>$O144*D$85/$F$85/10000</f>
        <v>16137.973149058767</v>
      </c>
      <c r="N144" s="19">
        <f>C98*O$143/$F$97/10000</f>
        <v>780765.74812887353</v>
      </c>
      <c r="O144" s="20">
        <v>136337577.6628089</v>
      </c>
      <c r="P144" s="19"/>
      <c r="Q144" s="19"/>
      <c r="R144" s="19"/>
    </row>
    <row r="145" spans="3:18" ht="15">
      <c r="C145" s="19">
        <v>1049.9000000000001</v>
      </c>
      <c r="D145" s="19">
        <v>1051.6400000000001</v>
      </c>
      <c r="K145" s="21" t="s">
        <v>143</v>
      </c>
      <c r="L145" s="19">
        <f>$O145*E$86/$F$86/10000</f>
        <v>56326.007778380052</v>
      </c>
      <c r="M145" s="19">
        <f>$O145*D$86/$F$86/10000</f>
        <v>60380.419806354548</v>
      </c>
      <c r="N145" s="19">
        <f>O145*C98/F98/10000</f>
        <v>61115.688107163223</v>
      </c>
      <c r="O145" s="20">
        <v>532487559.13479561</v>
      </c>
      <c r="P145" s="19"/>
      <c r="Q145" s="19"/>
      <c r="R145" s="19"/>
    </row>
    <row r="146" spans="3:18" ht="15">
      <c r="C146" s="19">
        <v>102.7</v>
      </c>
      <c r="D146" s="19">
        <v>205.16</v>
      </c>
      <c r="K146" s="22" t="s">
        <v>144</v>
      </c>
      <c r="L146" s="19">
        <f>$O146*E$87/$F$87/10000</f>
        <v>55355.381424980405</v>
      </c>
      <c r="M146" s="19">
        <f>$O146*D$87/$F$87/10000</f>
        <v>60337.892060519291</v>
      </c>
      <c r="N146" s="19">
        <f>$O146*$C$99/$F$99/10000</f>
        <v>65103.482965613308</v>
      </c>
      <c r="O146" s="20">
        <v>484478006.60897779</v>
      </c>
      <c r="P146" s="19"/>
      <c r="Q146" s="19"/>
      <c r="R146" s="19"/>
    </row>
    <row r="147" spans="3:18" ht="15">
      <c r="C147" s="19">
        <v>222.4</v>
      </c>
      <c r="D147" s="19">
        <v>384.3</v>
      </c>
      <c r="K147" s="22" t="s">
        <v>145</v>
      </c>
      <c r="L147" s="19">
        <f>$O147*E$87/$F$87/10000</f>
        <v>1781.7576572266262</v>
      </c>
      <c r="M147" s="19">
        <f>$O147*D$87/$F$87/10000</f>
        <v>1942.1327869530073</v>
      </c>
      <c r="N147" s="19">
        <f>$O147*$C$99/$F$99/10000</f>
        <v>2095.5257880990348</v>
      </c>
      <c r="O147" s="20">
        <v>15594191.130329546</v>
      </c>
      <c r="P147" s="19"/>
      <c r="Q147" s="19"/>
      <c r="R147" s="19"/>
    </row>
    <row r="148" spans="3:18" ht="15">
      <c r="C148" s="19">
        <v>160.6</v>
      </c>
      <c r="D148" s="19">
        <v>147.86000000000001</v>
      </c>
      <c r="K148" s="23" t="s">
        <v>146</v>
      </c>
      <c r="L148" s="19">
        <f>$O148*E$88/$F$88/10000</f>
        <v>2149.3643992619709</v>
      </c>
      <c r="M148" s="19">
        <f>$O148*D$88/$F$88/10000</f>
        <v>2172.9359676696017</v>
      </c>
      <c r="N148" s="19">
        <f>$O148*$C$100/$F$100/10000</f>
        <v>2170.0689091122831</v>
      </c>
      <c r="O148" s="20">
        <v>20186932.943971045</v>
      </c>
      <c r="P148" s="19"/>
      <c r="Q148" s="19"/>
      <c r="R148" s="19"/>
    </row>
    <row r="149" spans="3:18" ht="15">
      <c r="C149" s="19">
        <v>5488.4</v>
      </c>
      <c r="D149" s="19">
        <v>3226.99</v>
      </c>
      <c r="K149" s="23" t="s">
        <v>147</v>
      </c>
      <c r="L149" s="19">
        <f>$O149*E$88/$F$88/10000</f>
        <v>3911.4709405099793</v>
      </c>
      <c r="M149" s="19">
        <f>$O149*D$88/$F$88/10000</f>
        <v>3954.367112457533</v>
      </c>
      <c r="N149" s="19">
        <f>$O149*$C$100/$F$100/10000</f>
        <v>3949.1495624527306</v>
      </c>
      <c r="O149" s="20">
        <v>36736721.616622612</v>
      </c>
      <c r="P149" s="19"/>
      <c r="Q149" s="19"/>
      <c r="R149" s="19"/>
    </row>
    <row r="150" spans="3:18" ht="15">
      <c r="C150" s="19">
        <v>890.8</v>
      </c>
      <c r="D150" s="19">
        <v>845.07</v>
      </c>
      <c r="K150" s="23" t="s">
        <v>148</v>
      </c>
      <c r="L150" s="19">
        <f>$O150*E$88/$F$88/10000</f>
        <v>3314.8216235820455</v>
      </c>
      <c r="M150" s="19">
        <f>$O150*D$88/$F$88/10000</f>
        <v>3351.1744843097044</v>
      </c>
      <c r="N150" s="19">
        <f>$O150*$C$100/$F$100/10000</f>
        <v>3346.752810765126</v>
      </c>
      <c r="O150" s="20">
        <v>31132962.777020507</v>
      </c>
      <c r="P150" s="19"/>
      <c r="Q150" s="19"/>
      <c r="R150" s="19"/>
    </row>
    <row r="151" spans="3:18" ht="15">
      <c r="C151" s="19">
        <v>443.1</v>
      </c>
      <c r="D151" s="19">
        <v>403.64</v>
      </c>
      <c r="K151" s="23" t="s">
        <v>149</v>
      </c>
      <c r="L151" s="19">
        <f>$O151*E$88/$F$88/10000</f>
        <v>1853.9919002962772</v>
      </c>
      <c r="M151" s="19">
        <f>$O151*D$88/$F$88/10000</f>
        <v>1874.3241887253744</v>
      </c>
      <c r="N151" s="19">
        <f>$O151*$C$100/$F$100/10000</f>
        <v>1871.8511304832402</v>
      </c>
      <c r="O151" s="20">
        <v>17412780.346970268</v>
      </c>
      <c r="P151" s="19"/>
      <c r="Q151" s="19"/>
      <c r="R151" s="19"/>
    </row>
    <row r="152" spans="3:18" ht="15">
      <c r="K152" s="23" t="s">
        <v>150</v>
      </c>
      <c r="L152" s="19">
        <f>$O152*E$88/$F$88/10000</f>
        <v>5363.4749030362836</v>
      </c>
      <c r="M152" s="19">
        <f>$O152*D$88/$F$88/10000</f>
        <v>5422.294857262259</v>
      </c>
      <c r="N152" s="19">
        <f>$O152*$C$100/$F$100/10000</f>
        <v>5415.1404647251011</v>
      </c>
      <c r="O152" s="20">
        <v>50374012.080707461</v>
      </c>
      <c r="P152" s="19"/>
      <c r="Q152" s="19"/>
      <c r="R152" s="19"/>
    </row>
    <row r="153" spans="3:18" ht="15">
      <c r="K153" s="22" t="s">
        <v>151</v>
      </c>
      <c r="L153" s="19">
        <f>$O153*E$87/$F$87/10000</f>
        <v>1562.7502290178181</v>
      </c>
      <c r="M153" s="19">
        <f>$O153*D$87/$F$87/10000</f>
        <v>1703.4126079289733</v>
      </c>
      <c r="N153" s="19">
        <f>O153*C99/F99/10000</f>
        <v>1837.9510771188918</v>
      </c>
      <c r="O153" s="20">
        <v>13677407.621305071</v>
      </c>
      <c r="P153" s="19"/>
      <c r="Q153" s="19"/>
      <c r="R153" s="19"/>
    </row>
    <row r="154" spans="3:18" ht="15">
      <c r="K154" s="21" t="s">
        <v>152</v>
      </c>
      <c r="L154" s="19">
        <f>$O154*E$89/$F$89/10000</f>
        <v>83613.180553318278</v>
      </c>
      <c r="M154" s="19">
        <f>$O154*D$89/$F$89/10000</f>
        <v>88479.721223890665</v>
      </c>
      <c r="N154" s="19">
        <f>O154*C101/F101/10000</f>
        <v>88119.859449224168</v>
      </c>
      <c r="O154" s="20">
        <v>780864797.52687788</v>
      </c>
      <c r="P154" s="19"/>
      <c r="Q154" s="19"/>
      <c r="R154" s="19"/>
    </row>
    <row r="155" spans="3:18" ht="15">
      <c r="K155" s="21"/>
      <c r="P155" s="19"/>
      <c r="Q155" s="19"/>
      <c r="R155" s="19"/>
    </row>
    <row r="156" spans="3:18" ht="15">
      <c r="K156" s="21"/>
      <c r="P156" s="19"/>
      <c r="Q156" s="19"/>
      <c r="R156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DF21-ADFD-CF4E-B7BD-5E208DDF512B}">
  <dimension ref="B1:M154"/>
  <sheetViews>
    <sheetView topLeftCell="H1" zoomScale="213" workbookViewId="0">
      <selection activeCell="I8" sqref="I8"/>
    </sheetView>
  </sheetViews>
  <sheetFormatPr baseColWidth="10" defaultColWidth="8.83203125" defaultRowHeight="14"/>
  <cols>
    <col min="1" max="1" width="8.83203125" style="19"/>
    <col min="2" max="2" width="66.83203125" style="19" customWidth="1"/>
    <col min="3" max="7" width="8.83203125" style="19"/>
    <col min="8" max="8" width="45.1640625" style="19" customWidth="1"/>
    <col min="9" max="9" width="41.83203125" style="19" customWidth="1"/>
    <col min="10" max="10" width="12.83203125" style="19" customWidth="1"/>
    <col min="11" max="11" width="11.1640625" style="19" customWidth="1"/>
    <col min="12" max="16384" width="8.83203125" style="19"/>
  </cols>
  <sheetData>
    <row r="1" spans="2:12">
      <c r="C1" s="29">
        <v>2023</v>
      </c>
      <c r="D1" s="29">
        <v>2022</v>
      </c>
      <c r="E1" s="29">
        <v>2021</v>
      </c>
      <c r="F1" s="29">
        <v>2020</v>
      </c>
      <c r="I1" s="32" t="s">
        <v>387</v>
      </c>
      <c r="J1" s="29">
        <v>2023</v>
      </c>
      <c r="K1" s="29">
        <v>2022</v>
      </c>
      <c r="L1" s="29">
        <v>2021</v>
      </c>
    </row>
    <row r="2" spans="2:12" ht="15" thickBot="1">
      <c r="B2" s="31" t="s">
        <v>386</v>
      </c>
      <c r="C2" s="33">
        <v>104.2</v>
      </c>
      <c r="D2" s="33">
        <v>104</v>
      </c>
      <c r="E2" s="33">
        <v>104.5</v>
      </c>
      <c r="F2" s="33">
        <v>104.1</v>
      </c>
      <c r="I2" s="31" t="s">
        <v>0</v>
      </c>
      <c r="J2" s="19">
        <f>C2*D2*E2/10000</f>
        <v>113.24456000000001</v>
      </c>
      <c r="K2" s="19">
        <f>D2*E2/100</f>
        <v>108.68</v>
      </c>
      <c r="L2" s="19">
        <f>E2</f>
        <v>104.5</v>
      </c>
    </row>
    <row r="3" spans="2:12" ht="15" thickBot="1">
      <c r="B3" s="31" t="s">
        <v>385</v>
      </c>
      <c r="C3" s="33">
        <v>104.2</v>
      </c>
      <c r="D3" s="33">
        <v>105.7</v>
      </c>
      <c r="E3" s="33">
        <v>104.4</v>
      </c>
      <c r="F3" s="33">
        <v>104.3</v>
      </c>
      <c r="I3" s="31" t="s">
        <v>1</v>
      </c>
      <c r="J3" s="19">
        <f>C3*D3*E3/10000</f>
        <v>114.98553360000001</v>
      </c>
      <c r="K3" s="19">
        <f>D3*E3/100</f>
        <v>110.35080000000002</v>
      </c>
      <c r="L3" s="19">
        <f>E3</f>
        <v>104.4</v>
      </c>
    </row>
    <row r="4" spans="2:12" ht="15" thickBot="1">
      <c r="B4" s="31" t="s">
        <v>384</v>
      </c>
      <c r="C4" s="33">
        <v>104.2</v>
      </c>
      <c r="D4" s="33">
        <v>104.5</v>
      </c>
      <c r="E4" s="33">
        <v>115.6</v>
      </c>
      <c r="F4" s="33">
        <v>102</v>
      </c>
      <c r="I4" s="31" t="s">
        <v>2</v>
      </c>
      <c r="J4" s="19">
        <f>C4*D4*E4/10000</f>
        <v>125.87568399999998</v>
      </c>
      <c r="K4" s="19">
        <f>D4*E4/100</f>
        <v>120.80199999999999</v>
      </c>
      <c r="L4" s="19">
        <f>E4</f>
        <v>115.6</v>
      </c>
    </row>
    <row r="5" spans="2:12" ht="15" thickBot="1">
      <c r="B5" s="31" t="s">
        <v>383</v>
      </c>
      <c r="C5" s="33">
        <v>104.2</v>
      </c>
      <c r="D5" s="33">
        <v>103.8</v>
      </c>
      <c r="E5" s="33">
        <v>104.1</v>
      </c>
      <c r="F5" s="33">
        <v>102.2</v>
      </c>
      <c r="I5" s="31" t="s">
        <v>3</v>
      </c>
      <c r="J5" s="19">
        <f>C5*D5*E5/10000</f>
        <v>112.59414359999998</v>
      </c>
      <c r="K5" s="19">
        <f>D5*E5/100</f>
        <v>108.0558</v>
      </c>
      <c r="L5" s="19">
        <f>E5</f>
        <v>104.1</v>
      </c>
    </row>
    <row r="6" spans="2:12" ht="15" thickBot="1">
      <c r="B6" s="31" t="s">
        <v>4</v>
      </c>
      <c r="C6" s="33">
        <v>104.2</v>
      </c>
      <c r="D6" s="33">
        <v>104.4</v>
      </c>
      <c r="E6" s="33">
        <v>107.9</v>
      </c>
      <c r="F6" s="33">
        <v>103.4</v>
      </c>
      <c r="I6" s="49" t="s">
        <v>4</v>
      </c>
      <c r="J6" s="19">
        <f>C6*D6*E6/10000</f>
        <v>117.37879920000003</v>
      </c>
      <c r="K6" s="19">
        <f>D6*E6/100</f>
        <v>112.64760000000003</v>
      </c>
      <c r="L6" s="19">
        <f>E6</f>
        <v>107.9</v>
      </c>
    </row>
    <row r="7" spans="2:12">
      <c r="B7" s="52" t="s">
        <v>382</v>
      </c>
      <c r="I7" s="31" t="s">
        <v>5</v>
      </c>
      <c r="J7" s="19">
        <f>C8*D8*E8/10000</f>
        <v>149.56472699999998</v>
      </c>
      <c r="K7" s="19">
        <f t="shared" ref="K7:K12" si="0">D8*E8/100</f>
        <v>169.767</v>
      </c>
      <c r="L7" s="19">
        <f t="shared" ref="L7:L12" si="1">E8</f>
        <v>145.1</v>
      </c>
    </row>
    <row r="8" spans="2:12">
      <c r="B8" s="31" t="s">
        <v>381</v>
      </c>
      <c r="C8" s="51">
        <v>88.1</v>
      </c>
      <c r="D8" s="51">
        <v>117</v>
      </c>
      <c r="E8" s="51">
        <v>145.1</v>
      </c>
      <c r="F8" s="51">
        <v>94.6</v>
      </c>
      <c r="I8" s="31" t="s">
        <v>6</v>
      </c>
      <c r="J8" s="19">
        <f t="shared" ref="J8:J12" si="2">C9*D9*E9/10000</f>
        <v>169.26698339999999</v>
      </c>
      <c r="K8" s="19">
        <f t="shared" si="0"/>
        <v>188.49329999999998</v>
      </c>
      <c r="L8" s="19">
        <f t="shared" si="1"/>
        <v>138.69999999999999</v>
      </c>
    </row>
    <row r="9" spans="2:12">
      <c r="B9" s="31" t="s">
        <v>380</v>
      </c>
      <c r="C9" s="51">
        <v>89.8</v>
      </c>
      <c r="D9" s="51">
        <v>135.9</v>
      </c>
      <c r="E9" s="51">
        <v>138.69999999999999</v>
      </c>
      <c r="F9" s="51">
        <v>72.599999999999994</v>
      </c>
      <c r="I9" s="31" t="s">
        <v>7</v>
      </c>
      <c r="J9" s="19">
        <f t="shared" si="2"/>
        <v>108.72030599999998</v>
      </c>
      <c r="K9" s="19">
        <f t="shared" si="0"/>
        <v>110.82599999999998</v>
      </c>
      <c r="L9" s="19">
        <f t="shared" si="1"/>
        <v>131</v>
      </c>
    </row>
    <row r="10" spans="2:12">
      <c r="B10" s="31" t="s">
        <v>379</v>
      </c>
      <c r="C10" s="51">
        <v>98.1</v>
      </c>
      <c r="D10" s="51">
        <v>84.6</v>
      </c>
      <c r="E10" s="51">
        <v>131</v>
      </c>
      <c r="F10" s="51">
        <v>107</v>
      </c>
      <c r="I10" s="31" t="s">
        <v>8</v>
      </c>
      <c r="J10" s="19">
        <f t="shared" si="2"/>
        <v>129.83653799999999</v>
      </c>
      <c r="K10" s="19">
        <f t="shared" si="0"/>
        <v>122.48729999999999</v>
      </c>
      <c r="L10" s="19">
        <f t="shared" si="1"/>
        <v>113.1</v>
      </c>
    </row>
    <row r="11" spans="2:12">
      <c r="B11" s="31" t="s">
        <v>378</v>
      </c>
      <c r="C11" s="51">
        <v>106</v>
      </c>
      <c r="D11" s="51">
        <v>108.3</v>
      </c>
      <c r="E11" s="51">
        <v>113.1</v>
      </c>
      <c r="F11" s="51">
        <v>104.8</v>
      </c>
      <c r="I11" s="31" t="s">
        <v>9</v>
      </c>
      <c r="J11" s="19">
        <f t="shared" si="2"/>
        <v>109.4012658</v>
      </c>
      <c r="K11" s="19">
        <f t="shared" si="0"/>
        <v>109.1829</v>
      </c>
      <c r="L11" s="19">
        <f t="shared" si="1"/>
        <v>103.1</v>
      </c>
    </row>
    <row r="12" spans="2:12">
      <c r="B12" s="31" t="s">
        <v>377</v>
      </c>
      <c r="C12" s="51">
        <v>100.2</v>
      </c>
      <c r="D12" s="51">
        <v>105.9</v>
      </c>
      <c r="E12" s="51">
        <v>103.1</v>
      </c>
      <c r="F12" s="51">
        <v>101.5</v>
      </c>
      <c r="I12" s="31" t="s">
        <v>10</v>
      </c>
      <c r="J12" s="19">
        <f t="shared" si="2"/>
        <v>97.903080000000003</v>
      </c>
      <c r="K12" s="19">
        <f t="shared" si="0"/>
        <v>97.415999999999997</v>
      </c>
      <c r="L12" s="19">
        <f t="shared" si="1"/>
        <v>98.4</v>
      </c>
    </row>
    <row r="13" spans="2:12">
      <c r="B13" s="31" t="s">
        <v>376</v>
      </c>
      <c r="C13" s="51">
        <v>100.5</v>
      </c>
      <c r="D13" s="51">
        <v>99</v>
      </c>
      <c r="E13" s="51">
        <v>98.4</v>
      </c>
      <c r="F13" s="51">
        <v>99.1</v>
      </c>
      <c r="H13" s="19" t="s">
        <v>422</v>
      </c>
      <c r="I13" s="48" t="s">
        <v>11</v>
      </c>
      <c r="J13" s="19">
        <v>107.57981558333333</v>
      </c>
      <c r="K13" s="19">
        <v>106.1468333333333</v>
      </c>
      <c r="L13" s="19">
        <v>102.45833333333333</v>
      </c>
    </row>
    <row r="14" spans="2:12">
      <c r="B14" s="31" t="s">
        <v>375</v>
      </c>
      <c r="C14" s="51">
        <v>99.4</v>
      </c>
      <c r="D14" s="51">
        <v>104.7</v>
      </c>
      <c r="E14" s="51">
        <v>103.9</v>
      </c>
      <c r="F14" s="51">
        <v>104.8</v>
      </c>
      <c r="I14" s="48" t="s">
        <v>12</v>
      </c>
      <c r="J14" s="19">
        <v>122.85771395162037</v>
      </c>
      <c r="K14" s="19">
        <v>120.45858055555553</v>
      </c>
      <c r="L14" s="19">
        <v>111.15833333333332</v>
      </c>
    </row>
    <row r="15" spans="2:12">
      <c r="B15" s="31" t="s">
        <v>374</v>
      </c>
      <c r="C15" s="51">
        <v>99.4</v>
      </c>
      <c r="D15" s="51">
        <v>103.7</v>
      </c>
      <c r="E15" s="51">
        <v>101.8</v>
      </c>
      <c r="F15" s="51">
        <v>100.6</v>
      </c>
      <c r="I15" s="48" t="s">
        <v>13</v>
      </c>
      <c r="J15" s="19">
        <v>120.81201820624999</v>
      </c>
      <c r="K15" s="19">
        <v>130.17367499999997</v>
      </c>
      <c r="L15" s="19">
        <v>117.30000000000001</v>
      </c>
    </row>
    <row r="16" spans="2:12">
      <c r="B16" s="31" t="s">
        <v>373</v>
      </c>
      <c r="C16" s="51">
        <v>101.2</v>
      </c>
      <c r="D16" s="51">
        <v>101</v>
      </c>
      <c r="E16" s="51">
        <v>101.6</v>
      </c>
      <c r="F16" s="51">
        <v>100.7</v>
      </c>
      <c r="I16" s="48" t="s">
        <v>14</v>
      </c>
      <c r="J16" s="19">
        <v>108.54530708842591</v>
      </c>
      <c r="K16" s="19">
        <v>100.56699236111109</v>
      </c>
      <c r="L16" s="19">
        <v>98.058333333333337</v>
      </c>
    </row>
    <row r="17" spans="2:12">
      <c r="B17" s="31" t="s">
        <v>372</v>
      </c>
      <c r="C17" s="51">
        <v>100.9</v>
      </c>
      <c r="D17" s="51">
        <v>100.6</v>
      </c>
      <c r="E17" s="51">
        <v>100.6</v>
      </c>
      <c r="F17" s="51">
        <v>101.4</v>
      </c>
      <c r="I17" s="48" t="s">
        <v>15</v>
      </c>
      <c r="J17" s="19">
        <v>90.729737729166672</v>
      </c>
      <c r="K17" s="19">
        <v>92.889416666666676</v>
      </c>
      <c r="L17" s="19">
        <v>91.516666666666666</v>
      </c>
    </row>
    <row r="18" spans="2:12">
      <c r="B18" s="31" t="s">
        <v>371</v>
      </c>
      <c r="C18" s="51">
        <v>96.8</v>
      </c>
      <c r="D18" s="51">
        <v>103.6</v>
      </c>
      <c r="E18" s="51">
        <v>104.1</v>
      </c>
      <c r="F18" s="51">
        <v>95.3</v>
      </c>
      <c r="I18" s="48" t="s">
        <v>16</v>
      </c>
      <c r="J18" s="19">
        <v>103.83280350462964</v>
      </c>
      <c r="K18" s="19">
        <v>101.63080277777777</v>
      </c>
      <c r="L18" s="19">
        <v>97.941666666666663</v>
      </c>
    </row>
    <row r="19" spans="2:12">
      <c r="B19" s="31" t="s">
        <v>370</v>
      </c>
      <c r="C19" s="51">
        <v>100.8</v>
      </c>
      <c r="D19" s="51">
        <v>101.3</v>
      </c>
      <c r="E19" s="51">
        <v>99.9</v>
      </c>
      <c r="F19" s="51">
        <v>98.8</v>
      </c>
      <c r="I19" s="48" t="s">
        <v>17</v>
      </c>
      <c r="J19" s="19">
        <v>103.88431632083334</v>
      </c>
      <c r="K19" s="19">
        <v>102.59335000000002</v>
      </c>
      <c r="L19" s="19">
        <v>102.52500000000001</v>
      </c>
    </row>
    <row r="20" spans="2:12">
      <c r="B20" s="31" t="s">
        <v>369</v>
      </c>
      <c r="C20" s="51">
        <v>101.9</v>
      </c>
      <c r="D20" s="51">
        <v>101.8</v>
      </c>
      <c r="E20" s="51">
        <v>99.7</v>
      </c>
      <c r="F20" s="51">
        <v>99.3</v>
      </c>
      <c r="I20" s="47" t="s">
        <v>18</v>
      </c>
      <c r="J20" s="19">
        <v>104.88882201388888</v>
      </c>
      <c r="K20" s="19">
        <v>103.97041666666664</v>
      </c>
      <c r="L20" s="19">
        <v>100.33333333333333</v>
      </c>
    </row>
    <row r="21" spans="2:12">
      <c r="B21" s="31" t="s">
        <v>368</v>
      </c>
      <c r="C21" s="51">
        <v>98.6</v>
      </c>
      <c r="D21" s="51">
        <v>101.8</v>
      </c>
      <c r="E21" s="51">
        <v>101.4</v>
      </c>
      <c r="F21" s="51">
        <v>99.3</v>
      </c>
      <c r="I21" s="47" t="s">
        <v>19</v>
      </c>
      <c r="J21" s="19">
        <v>102.24891086666669</v>
      </c>
      <c r="K21" s="19">
        <v>103.35132500000002</v>
      </c>
      <c r="L21" s="19">
        <v>102.02500000000002</v>
      </c>
    </row>
    <row r="22" spans="2:12">
      <c r="B22" s="31" t="s">
        <v>367</v>
      </c>
      <c r="C22" s="51">
        <v>100.6</v>
      </c>
      <c r="D22" s="51">
        <v>101.7</v>
      </c>
      <c r="E22" s="51">
        <v>100.2</v>
      </c>
      <c r="F22" s="51">
        <v>100</v>
      </c>
      <c r="I22" s="47" t="s">
        <v>20</v>
      </c>
      <c r="J22" s="19">
        <v>112.03216325000001</v>
      </c>
      <c r="K22" s="19">
        <v>112.82191666666665</v>
      </c>
      <c r="L22" s="19">
        <v>105.39999999999999</v>
      </c>
    </row>
    <row r="23" spans="2:12">
      <c r="B23" s="31" t="s">
        <v>366</v>
      </c>
      <c r="C23" s="51">
        <v>94.7</v>
      </c>
      <c r="D23" s="51">
        <v>100.6</v>
      </c>
      <c r="E23" s="51">
        <v>104.9</v>
      </c>
      <c r="F23" s="51">
        <v>97.2</v>
      </c>
      <c r="I23" s="47" t="s">
        <v>21</v>
      </c>
      <c r="J23" s="19">
        <v>104.17347548654516</v>
      </c>
      <c r="K23" s="19">
        <v>103.70894583333335</v>
      </c>
      <c r="L23" s="19">
        <v>100.55</v>
      </c>
    </row>
    <row r="24" spans="2:12">
      <c r="B24" s="31" t="s">
        <v>365</v>
      </c>
      <c r="C24" s="51">
        <v>99.4</v>
      </c>
      <c r="D24" s="51">
        <v>101</v>
      </c>
      <c r="E24" s="51">
        <v>100.5</v>
      </c>
      <c r="F24" s="51">
        <v>98.7</v>
      </c>
      <c r="I24" s="46" t="s">
        <v>22</v>
      </c>
      <c r="J24" s="19">
        <v>104.70543323090278</v>
      </c>
      <c r="K24" s="19">
        <v>103.99480208333334</v>
      </c>
      <c r="L24" s="19">
        <v>103.04166666666667</v>
      </c>
    </row>
    <row r="25" spans="2:12">
      <c r="B25" s="31" t="s">
        <v>364</v>
      </c>
      <c r="C25" s="51">
        <v>104.8</v>
      </c>
      <c r="D25" s="51">
        <v>103.2</v>
      </c>
      <c r="E25" s="51">
        <v>101.7</v>
      </c>
      <c r="F25" s="51">
        <v>103.3</v>
      </c>
      <c r="I25" s="46" t="s">
        <v>23</v>
      </c>
      <c r="J25" s="19">
        <v>103.26323134930556</v>
      </c>
      <c r="K25" s="19">
        <v>101.23019166666667</v>
      </c>
      <c r="L25" s="19">
        <v>99.783333333333346</v>
      </c>
    </row>
    <row r="26" spans="2:12">
      <c r="B26" s="31" t="s">
        <v>363</v>
      </c>
      <c r="C26" s="51">
        <v>91.7</v>
      </c>
      <c r="D26" s="51">
        <v>123.6</v>
      </c>
      <c r="E26" s="51">
        <v>128.19999999999999</v>
      </c>
      <c r="F26" s="51">
        <v>85.7</v>
      </c>
      <c r="I26" s="46" t="s">
        <v>24</v>
      </c>
      <c r="J26" s="19">
        <v>101.67692016666668</v>
      </c>
      <c r="K26" s="19">
        <v>100.13320000000002</v>
      </c>
      <c r="L26" s="19">
        <v>99.933333333333337</v>
      </c>
    </row>
    <row r="27" spans="2:12">
      <c r="B27" s="31" t="s">
        <v>362</v>
      </c>
      <c r="C27" s="51">
        <v>91</v>
      </c>
      <c r="D27" s="51">
        <v>107.7</v>
      </c>
      <c r="E27" s="51">
        <v>119.1</v>
      </c>
      <c r="F27" s="51">
        <v>94.1</v>
      </c>
      <c r="I27" s="31" t="s">
        <v>25</v>
      </c>
      <c r="J27" s="19">
        <f>C17*D17*E17/10000</f>
        <v>102.1144324</v>
      </c>
      <c r="K27" s="19">
        <f>D17*E17/100</f>
        <v>101.20359999999999</v>
      </c>
      <c r="L27" s="19">
        <f>E17</f>
        <v>100.6</v>
      </c>
    </row>
    <row r="28" spans="2:12">
      <c r="B28" s="31" t="s">
        <v>361</v>
      </c>
      <c r="C28" s="51">
        <v>100.3</v>
      </c>
      <c r="D28" s="51">
        <v>100.3</v>
      </c>
      <c r="E28" s="51">
        <v>99.6</v>
      </c>
      <c r="F28" s="51">
        <v>100.6</v>
      </c>
      <c r="I28" s="45" t="s">
        <v>26</v>
      </c>
      <c r="J28" s="19">
        <v>104.29646059821323</v>
      </c>
      <c r="K28" s="19">
        <v>108.15862482638886</v>
      </c>
      <c r="L28" s="19">
        <v>104.37083333333331</v>
      </c>
    </row>
    <row r="29" spans="2:12">
      <c r="B29" s="31" t="s">
        <v>360</v>
      </c>
      <c r="C29" s="51">
        <v>97.3</v>
      </c>
      <c r="D29" s="51">
        <v>104.1</v>
      </c>
      <c r="E29" s="51">
        <v>116.1</v>
      </c>
      <c r="F29" s="51">
        <v>86.5</v>
      </c>
      <c r="I29" s="45" t="s">
        <v>27</v>
      </c>
      <c r="J29" s="19">
        <v>98.126577988541655</v>
      </c>
      <c r="K29" s="19">
        <v>100.91001249999998</v>
      </c>
      <c r="L29" s="19">
        <v>100.64999999999999</v>
      </c>
    </row>
    <row r="30" spans="2:12">
      <c r="B30" s="31" t="s">
        <v>359</v>
      </c>
      <c r="C30" s="51">
        <v>96.5</v>
      </c>
      <c r="D30" s="51">
        <v>101.3</v>
      </c>
      <c r="E30" s="51">
        <v>103.2</v>
      </c>
      <c r="F30" s="51">
        <v>98.1</v>
      </c>
      <c r="I30" s="45" t="s">
        <v>28</v>
      </c>
      <c r="J30" s="19">
        <v>119.95733425706742</v>
      </c>
      <c r="K30" s="19">
        <v>113.38568871527778</v>
      </c>
      <c r="L30" s="19">
        <v>106.84583333333333</v>
      </c>
    </row>
    <row r="31" spans="2:12">
      <c r="B31" s="31" t="s">
        <v>358</v>
      </c>
      <c r="C31" s="51">
        <v>93.3</v>
      </c>
      <c r="D31" s="51">
        <v>101.2</v>
      </c>
      <c r="E31" s="51">
        <v>103.7</v>
      </c>
      <c r="F31" s="51">
        <v>98.4</v>
      </c>
      <c r="I31" s="45" t="s">
        <v>29</v>
      </c>
      <c r="J31" s="19">
        <v>106.65587833703705</v>
      </c>
      <c r="K31" s="19">
        <v>107.22775972222222</v>
      </c>
      <c r="L31" s="19">
        <v>102.00833333333334</v>
      </c>
    </row>
    <row r="32" spans="2:12">
      <c r="B32" s="31" t="s">
        <v>357</v>
      </c>
      <c r="C32" s="51">
        <v>90.4</v>
      </c>
      <c r="D32" s="51">
        <v>94.2</v>
      </c>
      <c r="E32" s="51">
        <v>128.5</v>
      </c>
      <c r="F32" s="51">
        <v>97.9</v>
      </c>
      <c r="I32" s="45" t="s">
        <v>30</v>
      </c>
      <c r="J32" s="19">
        <v>98.472929389641223</v>
      </c>
      <c r="K32" s="19">
        <v>99.56398472222223</v>
      </c>
      <c r="L32" s="19">
        <v>98.716666666666669</v>
      </c>
    </row>
    <row r="33" spans="2:12">
      <c r="B33" s="31" t="s">
        <v>356</v>
      </c>
      <c r="C33" s="51">
        <v>97</v>
      </c>
      <c r="D33" s="51">
        <v>105.4</v>
      </c>
      <c r="E33" s="51">
        <v>122.7</v>
      </c>
      <c r="F33" s="51">
        <v>100.8</v>
      </c>
      <c r="I33" s="31" t="s">
        <v>31</v>
      </c>
      <c r="J33" s="19">
        <f>C$19*D$19*E$19/10000</f>
        <v>102.0082896</v>
      </c>
      <c r="K33" s="19">
        <f>D$19*E$19/100</f>
        <v>101.1987</v>
      </c>
      <c r="L33" s="19">
        <f>E$19</f>
        <v>99.9</v>
      </c>
    </row>
    <row r="34" spans="2:12">
      <c r="B34" s="31" t="s">
        <v>355</v>
      </c>
      <c r="C34" s="51">
        <v>96.9</v>
      </c>
      <c r="D34" s="51">
        <v>102.2</v>
      </c>
      <c r="E34" s="51">
        <v>106.7</v>
      </c>
      <c r="F34" s="51">
        <v>99.9</v>
      </c>
      <c r="I34" s="43" t="s">
        <v>32</v>
      </c>
      <c r="J34" s="19">
        <v>105.28160559374454</v>
      </c>
      <c r="K34" s="19">
        <v>103.85148411458331</v>
      </c>
      <c r="L34" s="19">
        <v>101.01875</v>
      </c>
    </row>
    <row r="35" spans="2:12">
      <c r="B35" s="31" t="s">
        <v>354</v>
      </c>
      <c r="C35" s="51">
        <v>99.7</v>
      </c>
      <c r="D35" s="51">
        <v>101.1</v>
      </c>
      <c r="E35" s="51">
        <v>101.4</v>
      </c>
      <c r="F35" s="51">
        <v>99.7</v>
      </c>
      <c r="I35" s="43" t="s">
        <v>33</v>
      </c>
      <c r="J35" s="19">
        <v>103.6788377625</v>
      </c>
      <c r="K35" s="19">
        <v>101.34783749999998</v>
      </c>
      <c r="L35" s="19">
        <v>99.45</v>
      </c>
    </row>
    <row r="36" spans="2:12">
      <c r="B36" s="31" t="s">
        <v>353</v>
      </c>
      <c r="C36" s="51">
        <v>99.7</v>
      </c>
      <c r="D36" s="51">
        <v>100.7</v>
      </c>
      <c r="E36" s="51">
        <v>100.4</v>
      </c>
      <c r="F36" s="51">
        <v>100</v>
      </c>
      <c r="I36" s="31" t="s">
        <v>34</v>
      </c>
      <c r="J36" s="19">
        <f>C21*D21*E21/10000</f>
        <v>101.78004720000001</v>
      </c>
      <c r="K36" s="19">
        <f>D21*E21/100</f>
        <v>103.2252</v>
      </c>
      <c r="L36" s="19">
        <f>E21</f>
        <v>101.4</v>
      </c>
    </row>
    <row r="37" spans="2:12">
      <c r="B37" s="31" t="s">
        <v>352</v>
      </c>
      <c r="C37" s="51">
        <v>98.8</v>
      </c>
      <c r="D37" s="51">
        <v>100.2</v>
      </c>
      <c r="E37" s="51">
        <v>99.6</v>
      </c>
      <c r="F37" s="51">
        <v>99.6</v>
      </c>
      <c r="I37" s="31" t="s">
        <v>35</v>
      </c>
      <c r="J37" s="19">
        <f>C22*D22*E22/10000</f>
        <v>102.5148204</v>
      </c>
      <c r="K37" s="19">
        <f>D22*E22/100</f>
        <v>101.9034</v>
      </c>
      <c r="L37" s="19">
        <f>E22</f>
        <v>100.2</v>
      </c>
    </row>
    <row r="38" spans="2:12">
      <c r="B38" s="31" t="s">
        <v>351</v>
      </c>
      <c r="C38" s="51">
        <v>100.2</v>
      </c>
      <c r="D38" s="51">
        <v>101.5</v>
      </c>
      <c r="E38" s="51">
        <v>100.6</v>
      </c>
      <c r="F38" s="51">
        <v>100.4</v>
      </c>
      <c r="I38" s="31" t="s">
        <v>36</v>
      </c>
      <c r="J38" s="19">
        <f>C23*D23*E23/10000</f>
        <v>99.936341800000008</v>
      </c>
      <c r="K38" s="19">
        <f>D23*E23/100</f>
        <v>105.52940000000001</v>
      </c>
      <c r="L38" s="19">
        <f>E23</f>
        <v>104.9</v>
      </c>
    </row>
    <row r="39" spans="2:12">
      <c r="B39" s="31" t="s">
        <v>350</v>
      </c>
      <c r="C39" s="51">
        <v>98.5</v>
      </c>
      <c r="D39" s="51">
        <v>104.6</v>
      </c>
      <c r="E39" s="51">
        <v>104.4</v>
      </c>
      <c r="F39" s="51">
        <v>97.4</v>
      </c>
      <c r="I39" s="31" t="s">
        <v>37</v>
      </c>
      <c r="J39" s="19">
        <f>C24*D24*E24/10000</f>
        <v>100.89597000000002</v>
      </c>
      <c r="K39" s="19">
        <f>D24*E24/100</f>
        <v>101.505</v>
      </c>
      <c r="L39" s="19">
        <f>E24</f>
        <v>100.5</v>
      </c>
    </row>
    <row r="40" spans="2:12">
      <c r="B40" s="31" t="s">
        <v>349</v>
      </c>
      <c r="C40" s="51">
        <v>98.3</v>
      </c>
      <c r="D40" s="51">
        <v>100.7</v>
      </c>
      <c r="E40" s="51">
        <v>99.9</v>
      </c>
      <c r="F40" s="51">
        <v>98.5</v>
      </c>
      <c r="I40" s="44" t="s">
        <v>38</v>
      </c>
      <c r="J40" s="19">
        <v>112.13495197916664</v>
      </c>
      <c r="K40" s="19">
        <v>105.29103472222221</v>
      </c>
      <c r="L40" s="19">
        <v>102.14166666666667</v>
      </c>
    </row>
    <row r="41" spans="2:12">
      <c r="B41" s="31" t="s">
        <v>348</v>
      </c>
      <c r="C41" s="51">
        <v>100.8</v>
      </c>
      <c r="D41" s="51">
        <v>101.5</v>
      </c>
      <c r="E41" s="51">
        <v>99.7</v>
      </c>
      <c r="F41" s="51">
        <v>100.2</v>
      </c>
      <c r="I41" s="44" t="s">
        <v>39</v>
      </c>
      <c r="J41" s="19">
        <v>107.06559418534262</v>
      </c>
      <c r="K41" s="19">
        <v>104.55794611111114</v>
      </c>
      <c r="L41" s="19">
        <v>100.26333333333335</v>
      </c>
    </row>
    <row r="42" spans="2:12">
      <c r="B42" s="31" t="s">
        <v>347</v>
      </c>
      <c r="C42" s="51">
        <v>99.6</v>
      </c>
      <c r="D42" s="51">
        <v>102.2</v>
      </c>
      <c r="E42" s="51">
        <v>100.6</v>
      </c>
      <c r="F42" s="51">
        <v>100.3</v>
      </c>
      <c r="I42" s="50" t="s">
        <v>40</v>
      </c>
      <c r="J42" s="19">
        <v>151.00321229999997</v>
      </c>
      <c r="K42" s="19">
        <v>160.30064999999999</v>
      </c>
      <c r="L42" s="19">
        <v>125.8</v>
      </c>
    </row>
    <row r="43" spans="2:12">
      <c r="B43" s="31" t="s">
        <v>346</v>
      </c>
      <c r="C43" s="51">
        <v>91.9</v>
      </c>
      <c r="D43" s="51">
        <v>103.2</v>
      </c>
      <c r="E43" s="51">
        <v>117.5</v>
      </c>
      <c r="F43" s="51">
        <v>100.2</v>
      </c>
      <c r="I43" s="50" t="s">
        <v>41</v>
      </c>
      <c r="J43" s="19">
        <v>133.37489147853006</v>
      </c>
      <c r="K43" s="19">
        <v>165.46042569444441</v>
      </c>
      <c r="L43" s="19">
        <v>147.94166666666666</v>
      </c>
    </row>
    <row r="44" spans="2:12" ht="16">
      <c r="B44" s="31" t="s">
        <v>345</v>
      </c>
      <c r="C44" s="51">
        <v>102.9</v>
      </c>
      <c r="D44" s="51">
        <v>102.1</v>
      </c>
      <c r="E44" s="51">
        <v>99.7</v>
      </c>
      <c r="F44" s="51">
        <v>103.6</v>
      </c>
      <c r="H44"/>
      <c r="I44" s="47" t="s">
        <v>42</v>
      </c>
      <c r="J44" s="19">
        <v>131.08019566793979</v>
      </c>
      <c r="K44" s="19">
        <v>145.99613402777777</v>
      </c>
      <c r="L44" s="19">
        <v>129.84166666666667</v>
      </c>
    </row>
    <row r="45" spans="2:12" ht="16">
      <c r="B45" s="31" t="s">
        <v>344</v>
      </c>
      <c r="C45" s="51">
        <v>101.2</v>
      </c>
      <c r="D45" s="51">
        <v>108.6</v>
      </c>
      <c r="E45" s="51">
        <v>100.2</v>
      </c>
      <c r="F45" s="51">
        <v>98.1</v>
      </c>
      <c r="H45"/>
      <c r="I45" s="47" t="s">
        <v>43</v>
      </c>
      <c r="J45" s="19">
        <v>135.34914848333329</v>
      </c>
      <c r="K45" s="19">
        <v>148.95357499999997</v>
      </c>
      <c r="L45" s="19">
        <v>119.84999999999998</v>
      </c>
    </row>
    <row r="46" spans="2:12" ht="16">
      <c r="B46" s="31" t="s">
        <v>343</v>
      </c>
      <c r="C46" s="51">
        <v>101.1</v>
      </c>
      <c r="D46" s="51">
        <v>115.9</v>
      </c>
      <c r="E46" s="51">
        <v>105.1</v>
      </c>
      <c r="F46" s="51">
        <v>95.7</v>
      </c>
      <c r="H46"/>
      <c r="I46" s="47" t="s">
        <v>44</v>
      </c>
      <c r="J46" s="19">
        <v>100.00789477164354</v>
      </c>
      <c r="K46" s="19">
        <v>120.72173194444447</v>
      </c>
      <c r="L46" s="19">
        <v>104.80833333333334</v>
      </c>
    </row>
    <row r="47" spans="2:12" ht="16">
      <c r="B47" s="31" t="s">
        <v>342</v>
      </c>
      <c r="C47" s="51">
        <v>100.6</v>
      </c>
      <c r="D47" s="51">
        <v>101.3</v>
      </c>
      <c r="E47" s="51">
        <v>101.1</v>
      </c>
      <c r="F47" s="51">
        <v>100.1</v>
      </c>
      <c r="H47"/>
      <c r="I47" s="47" t="s">
        <v>45</v>
      </c>
      <c r="J47" s="19">
        <v>105.46400177314817</v>
      </c>
      <c r="K47" s="19">
        <v>111.11220555555556</v>
      </c>
      <c r="L47" s="19">
        <v>107.21666666666668</v>
      </c>
    </row>
    <row r="48" spans="2:12" ht="16">
      <c r="B48" s="31"/>
      <c r="H48"/>
      <c r="I48" s="47" t="s">
        <v>46</v>
      </c>
      <c r="J48" s="19">
        <v>107.72706423726852</v>
      </c>
      <c r="K48" s="19">
        <v>122.70761944444445</v>
      </c>
      <c r="L48" s="19">
        <v>123.24166666666667</v>
      </c>
    </row>
    <row r="49" spans="2:12" ht="16">
      <c r="B49" s="31" t="s">
        <v>341</v>
      </c>
      <c r="H49"/>
      <c r="I49" s="47" t="s">
        <v>47</v>
      </c>
      <c r="J49" s="19">
        <v>112.57318929741031</v>
      </c>
      <c r="K49" s="19">
        <v>116.62090659722224</v>
      </c>
      <c r="L49" s="19">
        <v>107.24583333333334</v>
      </c>
    </row>
    <row r="50" spans="2:12" ht="16">
      <c r="B50" s="31" t="s">
        <v>340</v>
      </c>
      <c r="H50"/>
      <c r="I50" s="47" t="s">
        <v>48</v>
      </c>
      <c r="J50" s="19">
        <v>105.81394964467594</v>
      </c>
      <c r="K50" s="19">
        <v>105.08709722222221</v>
      </c>
      <c r="L50" s="19">
        <v>102.19166666666666</v>
      </c>
    </row>
    <row r="51" spans="2:12" ht="16">
      <c r="B51" s="31" t="s">
        <v>339</v>
      </c>
      <c r="H51"/>
      <c r="I51" s="31" t="s">
        <v>49</v>
      </c>
      <c r="J51" s="19">
        <f>C28*D28*E28/10000</f>
        <v>100.1984964</v>
      </c>
      <c r="K51" s="19">
        <f>D28*E28/100</f>
        <v>99.898799999999994</v>
      </c>
      <c r="L51" s="19">
        <f>E28</f>
        <v>99.6</v>
      </c>
    </row>
    <row r="52" spans="2:12">
      <c r="B52" s="31" t="s">
        <v>338</v>
      </c>
      <c r="I52" s="31" t="s">
        <v>50</v>
      </c>
      <c r="J52" s="19">
        <f>C29*D29*E29/10000</f>
        <v>117.59687729999997</v>
      </c>
      <c r="K52" s="19">
        <f>D29*E29/100</f>
        <v>120.86009999999999</v>
      </c>
      <c r="L52" s="19">
        <f>E29</f>
        <v>116.1</v>
      </c>
    </row>
    <row r="53" spans="2:12">
      <c r="B53" s="31"/>
      <c r="I53" s="50" t="s">
        <v>51</v>
      </c>
      <c r="J53" s="19">
        <v>103.04707496296297</v>
      </c>
      <c r="K53" s="19">
        <v>104.17564444444444</v>
      </c>
      <c r="L53" s="19">
        <v>101.86666666666667</v>
      </c>
    </row>
    <row r="54" spans="2:12" ht="15" thickBot="1">
      <c r="B54" s="31" t="s">
        <v>311</v>
      </c>
      <c r="C54" s="33">
        <v>100</v>
      </c>
      <c r="D54" s="33">
        <v>100.7</v>
      </c>
      <c r="E54" s="33">
        <v>100.8</v>
      </c>
      <c r="F54" s="33">
        <v>99.6</v>
      </c>
      <c r="I54" s="50" t="s">
        <v>52</v>
      </c>
      <c r="J54" s="19">
        <v>100.24426140740742</v>
      </c>
      <c r="K54" s="19">
        <v>104.71197222222223</v>
      </c>
      <c r="L54" s="19">
        <v>103.66666666666667</v>
      </c>
    </row>
    <row r="55" spans="2:12" ht="17" thickBot="1">
      <c r="B55" s="31" t="s">
        <v>313</v>
      </c>
      <c r="C55" s="33">
        <v>100</v>
      </c>
      <c r="D55" s="33">
        <v>99.7</v>
      </c>
      <c r="E55" s="33">
        <v>100.4</v>
      </c>
      <c r="F55" s="33">
        <v>99.4</v>
      </c>
      <c r="H55"/>
      <c r="I55" s="46" t="s">
        <v>53</v>
      </c>
      <c r="J55" s="19">
        <v>91.409375892129617</v>
      </c>
      <c r="K55" s="19">
        <v>108.54071944444443</v>
      </c>
      <c r="L55" s="19">
        <v>107.03333333333332</v>
      </c>
    </row>
    <row r="56" spans="2:12" ht="17" thickBot="1">
      <c r="B56" s="31" t="s">
        <v>337</v>
      </c>
      <c r="C56" s="33">
        <v>100</v>
      </c>
      <c r="D56" s="33">
        <v>102.5</v>
      </c>
      <c r="E56" s="33">
        <v>102.3</v>
      </c>
      <c r="F56" s="33">
        <v>101.1</v>
      </c>
      <c r="H56"/>
      <c r="I56" s="46" t="s">
        <v>54</v>
      </c>
      <c r="J56" s="19">
        <v>93.937612106481509</v>
      </c>
      <c r="K56" s="19">
        <v>100.74638888888893</v>
      </c>
      <c r="L56" s="19">
        <v>101.08333333333336</v>
      </c>
    </row>
    <row r="57" spans="2:12" ht="17" thickBot="1">
      <c r="B57" s="31" t="s">
        <v>336</v>
      </c>
      <c r="C57" s="33">
        <v>100</v>
      </c>
      <c r="D57" s="33">
        <v>102.9</v>
      </c>
      <c r="E57" s="33">
        <v>101.8</v>
      </c>
      <c r="F57" s="33">
        <v>99.3</v>
      </c>
      <c r="H57"/>
      <c r="I57" s="46" t="s">
        <v>55</v>
      </c>
      <c r="J57" s="19">
        <v>94.420730128472272</v>
      </c>
      <c r="K57" s="19">
        <v>98.07398611111114</v>
      </c>
      <c r="L57" s="19">
        <v>98.583333333333357</v>
      </c>
    </row>
    <row r="58" spans="2:12" ht="16">
      <c r="B58" s="31"/>
      <c r="H58"/>
      <c r="I58" s="46" t="s">
        <v>56</v>
      </c>
      <c r="J58" s="19">
        <v>105.9923863835777</v>
      </c>
      <c r="K58" s="19">
        <v>109.36132268518519</v>
      </c>
      <c r="L58" s="19">
        <v>114.30833333333334</v>
      </c>
    </row>
    <row r="59" spans="2:12" ht="17" thickBot="1">
      <c r="B59" s="31" t="s">
        <v>315</v>
      </c>
      <c r="C59" s="33">
        <v>100.1</v>
      </c>
      <c r="D59" s="33">
        <v>101.2</v>
      </c>
      <c r="E59" s="33">
        <v>100.4</v>
      </c>
      <c r="F59" s="33">
        <v>100</v>
      </c>
      <c r="H59"/>
      <c r="I59" s="46" t="s">
        <v>57</v>
      </c>
      <c r="J59" s="19">
        <v>100.95471927546299</v>
      </c>
      <c r="K59" s="19">
        <v>102.06897222222224</v>
      </c>
      <c r="L59" s="19">
        <v>99.74166666666666</v>
      </c>
    </row>
    <row r="60" spans="2:12" ht="17" thickBot="1">
      <c r="B60" s="31" t="s">
        <v>335</v>
      </c>
      <c r="C60" s="33">
        <v>100.1</v>
      </c>
      <c r="D60" s="33">
        <v>100.9</v>
      </c>
      <c r="E60" s="33">
        <v>101</v>
      </c>
      <c r="F60" s="33">
        <v>99.9</v>
      </c>
      <c r="H60"/>
      <c r="I60" s="46" t="s">
        <v>58</v>
      </c>
      <c r="J60" s="19">
        <v>101.81185443333331</v>
      </c>
      <c r="K60" s="19">
        <v>102.35776249999999</v>
      </c>
      <c r="L60" s="19">
        <v>98.350000000000009</v>
      </c>
    </row>
    <row r="61" spans="2:12" ht="17" thickBot="1">
      <c r="B61" s="31" t="s">
        <v>334</v>
      </c>
      <c r="C61" s="33">
        <v>100.1</v>
      </c>
      <c r="D61" s="33">
        <v>101.4</v>
      </c>
      <c r="E61" s="33">
        <v>100.8</v>
      </c>
      <c r="F61" s="33">
        <v>98.2</v>
      </c>
      <c r="H61"/>
      <c r="I61" s="46" t="s">
        <v>59</v>
      </c>
      <c r="J61" s="19">
        <v>122.26431714375003</v>
      </c>
      <c r="K61" s="19">
        <v>133.04060625</v>
      </c>
      <c r="L61" s="19">
        <v>113.49166666666667</v>
      </c>
    </row>
    <row r="62" spans="2:12" ht="17" thickBot="1">
      <c r="B62" s="31" t="s">
        <v>333</v>
      </c>
      <c r="C62" s="33">
        <v>100.1</v>
      </c>
      <c r="D62" s="33">
        <v>99.8</v>
      </c>
      <c r="E62" s="33">
        <v>99.9</v>
      </c>
      <c r="F62" s="33">
        <v>99.8</v>
      </c>
      <c r="H62"/>
      <c r="I62" s="45" t="s">
        <v>60</v>
      </c>
      <c r="J62" s="19">
        <v>115.6073343229167</v>
      </c>
      <c r="K62" s="19">
        <v>127.66062500000002</v>
      </c>
      <c r="L62" s="19">
        <v>130.1</v>
      </c>
    </row>
    <row r="63" spans="2:12" ht="17" thickBot="1">
      <c r="B63" s="31" t="s">
        <v>332</v>
      </c>
      <c r="C63" s="33">
        <v>100.1</v>
      </c>
      <c r="D63" s="33">
        <v>100.3</v>
      </c>
      <c r="E63" s="33">
        <v>99.9</v>
      </c>
      <c r="F63" s="33">
        <v>100.5</v>
      </c>
      <c r="H63"/>
      <c r="I63" s="45" t="s">
        <v>61</v>
      </c>
      <c r="J63" s="19">
        <v>109.14183665486114</v>
      </c>
      <c r="K63" s="19">
        <v>120.09004583333335</v>
      </c>
      <c r="L63" s="19">
        <v>128.45000000000002</v>
      </c>
    </row>
    <row r="64" spans="2:12" ht="15" thickBot="1">
      <c r="B64" s="31" t="s">
        <v>331</v>
      </c>
      <c r="C64" s="33">
        <v>100.1</v>
      </c>
      <c r="D64" s="33">
        <v>102.1</v>
      </c>
      <c r="E64" s="33">
        <v>98.8</v>
      </c>
      <c r="F64" s="33">
        <v>101</v>
      </c>
      <c r="I64" s="45" t="s">
        <v>62</v>
      </c>
      <c r="J64" s="19">
        <v>117.68861037673612</v>
      </c>
      <c r="K64" s="19">
        <v>132.27154861111111</v>
      </c>
      <c r="L64" s="19">
        <v>127.04166666666669</v>
      </c>
    </row>
    <row r="65" spans="2:12" ht="15" thickBot="1">
      <c r="B65" s="31" t="s">
        <v>330</v>
      </c>
      <c r="C65" s="33">
        <v>100.1</v>
      </c>
      <c r="D65" s="33">
        <v>102.7</v>
      </c>
      <c r="E65" s="33">
        <v>102.7</v>
      </c>
      <c r="F65" s="33">
        <v>102.7</v>
      </c>
      <c r="I65" s="44" t="s">
        <v>63</v>
      </c>
      <c r="J65" s="19">
        <v>132.88122570569661</v>
      </c>
      <c r="K65" s="19">
        <v>134.84205390625002</v>
      </c>
      <c r="L65" s="19">
        <v>120.32083333333333</v>
      </c>
    </row>
    <row r="66" spans="2:12">
      <c r="B66" s="31"/>
      <c r="I66" s="44" t="s">
        <v>64</v>
      </c>
      <c r="J66" s="19">
        <v>124.31902018836801</v>
      </c>
      <c r="K66" s="19">
        <v>129.08438541666663</v>
      </c>
      <c r="L66" s="19">
        <v>123.57499999999999</v>
      </c>
    </row>
    <row r="67" spans="2:12" ht="15" thickBot="1">
      <c r="B67" s="31" t="s">
        <v>329</v>
      </c>
      <c r="C67" s="33">
        <v>97.7</v>
      </c>
      <c r="D67" s="33">
        <v>105.2</v>
      </c>
      <c r="E67" s="33">
        <v>104.1</v>
      </c>
      <c r="F67" s="33">
        <v>96.5</v>
      </c>
      <c r="I67" s="31" t="s">
        <v>65</v>
      </c>
      <c r="J67" s="19">
        <f>C$34*D$34*E$34/10000</f>
        <v>105.66693060000001</v>
      </c>
      <c r="K67" s="19">
        <f>D$34*E$34/100</f>
        <v>109.0474</v>
      </c>
      <c r="L67" s="19">
        <f>E$34</f>
        <v>106.7</v>
      </c>
    </row>
    <row r="68" spans="2:12" ht="17" thickBot="1">
      <c r="B68" s="31" t="s">
        <v>316</v>
      </c>
      <c r="C68" s="33">
        <v>97.7</v>
      </c>
      <c r="D68" s="33">
        <v>107.2</v>
      </c>
      <c r="E68" s="33">
        <v>105.3</v>
      </c>
      <c r="F68" s="33">
        <v>95</v>
      </c>
      <c r="H68"/>
      <c r="I68" s="48" t="s">
        <v>66</v>
      </c>
      <c r="J68" s="19">
        <v>101.91953751296293</v>
      </c>
      <c r="K68" s="19">
        <v>101.25295555555554</v>
      </c>
      <c r="L68" s="19">
        <v>100.93333333333334</v>
      </c>
    </row>
    <row r="69" spans="2:12" ht="17" thickBot="1">
      <c r="B69" s="31" t="s">
        <v>328</v>
      </c>
      <c r="C69" s="33">
        <v>97.7</v>
      </c>
      <c r="D69" s="33">
        <v>99.6</v>
      </c>
      <c r="E69" s="33">
        <v>99.5</v>
      </c>
      <c r="F69" s="33">
        <v>97.8</v>
      </c>
      <c r="H69"/>
      <c r="I69" s="48" t="s">
        <v>67</v>
      </c>
      <c r="J69" s="19">
        <v>100.90537849768518</v>
      </c>
      <c r="K69" s="19">
        <v>101.42943055555554</v>
      </c>
      <c r="L69" s="19">
        <v>100.96666666666665</v>
      </c>
    </row>
    <row r="70" spans="2:12" ht="17" thickBot="1">
      <c r="B70" s="31" t="s">
        <v>327</v>
      </c>
      <c r="C70" s="33">
        <v>97.7</v>
      </c>
      <c r="D70" s="33">
        <v>120.9</v>
      </c>
      <c r="E70" s="33">
        <v>117.1</v>
      </c>
      <c r="F70" s="33">
        <v>86.2</v>
      </c>
      <c r="H70"/>
      <c r="I70" s="48" t="s">
        <v>68</v>
      </c>
      <c r="J70" s="19">
        <v>101.0256958212963</v>
      </c>
      <c r="K70" s="19">
        <v>102.76412222222223</v>
      </c>
      <c r="L70" s="19">
        <v>102.06666666666666</v>
      </c>
    </row>
    <row r="71" spans="2:12" ht="17" thickBot="1">
      <c r="B71" s="31" t="s">
        <v>326</v>
      </c>
      <c r="C71" s="33">
        <v>97.7</v>
      </c>
      <c r="D71" s="33">
        <v>101.5</v>
      </c>
      <c r="E71" s="33">
        <v>101.5</v>
      </c>
      <c r="F71" s="33">
        <v>101.4</v>
      </c>
      <c r="H71"/>
      <c r="I71" s="48" t="s">
        <v>69</v>
      </c>
      <c r="J71" s="19">
        <v>102.14886849826389</v>
      </c>
      <c r="K71" s="19">
        <v>102.92077430555557</v>
      </c>
      <c r="L71" s="19">
        <v>101.29166666666667</v>
      </c>
    </row>
    <row r="72" spans="2:12" ht="17" thickBot="1">
      <c r="B72" s="31" t="s">
        <v>325</v>
      </c>
      <c r="C72" s="33">
        <v>97.7</v>
      </c>
      <c r="D72" s="33">
        <v>103.1</v>
      </c>
      <c r="E72" s="33">
        <v>102.3</v>
      </c>
      <c r="F72" s="33">
        <v>97.4</v>
      </c>
      <c r="H72"/>
      <c r="I72" s="48" t="s">
        <v>70</v>
      </c>
      <c r="J72" s="19">
        <v>103.69255040972223</v>
      </c>
      <c r="K72" s="19">
        <v>102.95470833333333</v>
      </c>
      <c r="L72" s="19">
        <v>101.35000000000001</v>
      </c>
    </row>
    <row r="73" spans="2:12" ht="17" thickBot="1">
      <c r="B73" s="31" t="s">
        <v>314</v>
      </c>
      <c r="C73" s="33">
        <v>97.7</v>
      </c>
      <c r="D73" s="33">
        <v>99.1</v>
      </c>
      <c r="E73" s="33">
        <v>100.9</v>
      </c>
      <c r="F73" s="33">
        <v>99.3</v>
      </c>
      <c r="H73"/>
      <c r="I73" s="48" t="s">
        <v>71</v>
      </c>
      <c r="J73" s="19">
        <v>107.17732668402778</v>
      </c>
      <c r="K73" s="19">
        <v>104.83598958333332</v>
      </c>
      <c r="L73" s="19">
        <v>100.44166666666666</v>
      </c>
    </row>
    <row r="74" spans="2:12" ht="16">
      <c r="B74" s="31"/>
      <c r="H74"/>
      <c r="I74" s="48" t="s">
        <v>72</v>
      </c>
      <c r="J74" s="19">
        <v>101.78559004719654</v>
      </c>
      <c r="K74" s="19">
        <v>102.12885648148151</v>
      </c>
      <c r="L74" s="19">
        <v>101.48611111111113</v>
      </c>
    </row>
    <row r="75" spans="2:12" ht="17" thickBot="1">
      <c r="B75" s="31" t="s">
        <v>312</v>
      </c>
      <c r="C75" s="33">
        <v>102</v>
      </c>
      <c r="D75" s="33">
        <v>101.8</v>
      </c>
      <c r="E75" s="33">
        <v>101.9</v>
      </c>
      <c r="F75" s="33">
        <v>101.3</v>
      </c>
      <c r="H75"/>
      <c r="I75" s="47" t="s">
        <v>73</v>
      </c>
      <c r="J75" s="19">
        <v>100.29136408263886</v>
      </c>
      <c r="K75" s="19">
        <v>101.27031041666667</v>
      </c>
      <c r="L75" s="19">
        <v>100.825</v>
      </c>
    </row>
    <row r="76" spans="2:12" ht="17" thickBot="1">
      <c r="B76" s="31" t="s">
        <v>324</v>
      </c>
      <c r="C76" s="33">
        <v>102</v>
      </c>
      <c r="D76" s="33">
        <v>102.1</v>
      </c>
      <c r="E76" s="33">
        <v>102.1</v>
      </c>
      <c r="F76" s="33">
        <v>102.2</v>
      </c>
      <c r="H76"/>
      <c r="I76" s="47" t="s">
        <v>74</v>
      </c>
      <c r="J76" s="19">
        <v>101.20803961805554</v>
      </c>
      <c r="K76" s="19">
        <v>102.53241666666665</v>
      </c>
      <c r="L76" s="19">
        <v>101.16666666666667</v>
      </c>
    </row>
    <row r="77" spans="2:12" ht="15" thickBot="1">
      <c r="B77" s="31" t="s">
        <v>323</v>
      </c>
      <c r="C77" s="33">
        <v>102</v>
      </c>
      <c r="D77" s="33">
        <v>102</v>
      </c>
      <c r="E77" s="33">
        <v>101.2</v>
      </c>
      <c r="F77" s="33">
        <v>101.5</v>
      </c>
      <c r="I77" s="47" t="s">
        <v>75</v>
      </c>
      <c r="J77" s="19">
        <v>104.97092382204859</v>
      </c>
      <c r="K77" s="19">
        <v>103.56417708333332</v>
      </c>
      <c r="L77" s="19">
        <v>101.575</v>
      </c>
    </row>
    <row r="78" spans="2:12" ht="15" thickBot="1">
      <c r="B78" s="31" t="s">
        <v>322</v>
      </c>
      <c r="C78" s="33">
        <v>102</v>
      </c>
      <c r="D78" s="33">
        <v>102.1</v>
      </c>
      <c r="E78" s="33">
        <v>102.2</v>
      </c>
      <c r="F78" s="33">
        <v>102.2</v>
      </c>
      <c r="I78" s="47" t="s">
        <v>76</v>
      </c>
      <c r="J78" s="19">
        <v>99.61468600781248</v>
      </c>
      <c r="K78" s="19">
        <v>98.021831249999977</v>
      </c>
      <c r="L78" s="19">
        <v>98.324999999999989</v>
      </c>
    </row>
    <row r="79" spans="2:12" ht="15" thickBot="1">
      <c r="B79" s="31" t="s">
        <v>321</v>
      </c>
      <c r="C79" s="33">
        <v>102</v>
      </c>
      <c r="D79" s="33">
        <v>101.3</v>
      </c>
      <c r="E79" s="33">
        <v>101.5</v>
      </c>
      <c r="F79" s="33">
        <v>100.1</v>
      </c>
      <c r="I79" s="47" t="s">
        <v>77</v>
      </c>
      <c r="J79" s="19">
        <f>C$36*D$36*E$36/10000</f>
        <v>100.79949160000002</v>
      </c>
      <c r="K79" s="19">
        <f>D$36*E$36/100</f>
        <v>101.1028</v>
      </c>
      <c r="L79" s="19">
        <f>E$36</f>
        <v>100.4</v>
      </c>
    </row>
    <row r="80" spans="2:12" ht="15" thickBot="1">
      <c r="B80" s="31" t="s">
        <v>320</v>
      </c>
      <c r="C80" s="33">
        <v>102</v>
      </c>
      <c r="D80" s="33">
        <v>99.8</v>
      </c>
      <c r="E80" s="33">
        <v>101.5</v>
      </c>
      <c r="F80" s="33">
        <v>98.7</v>
      </c>
      <c r="I80" s="45" t="s">
        <v>78</v>
      </c>
      <c r="J80" s="19">
        <v>97.450217183333322</v>
      </c>
      <c r="K80" s="19">
        <v>98.550699999999992</v>
      </c>
      <c r="L80" s="19">
        <v>98.600000000000009</v>
      </c>
    </row>
    <row r="81" spans="2:12" ht="15" thickBot="1">
      <c r="B81" s="31" t="s">
        <v>319</v>
      </c>
      <c r="C81" s="33">
        <v>102</v>
      </c>
      <c r="D81" s="33">
        <v>101.1</v>
      </c>
      <c r="E81" s="33">
        <v>100.6</v>
      </c>
      <c r="F81" s="33">
        <v>100.4</v>
      </c>
      <c r="I81" s="45" t="s">
        <v>79</v>
      </c>
      <c r="J81" s="19">
        <f>C$37*D$37*E$37/10000</f>
        <v>98.601609600000003</v>
      </c>
      <c r="K81" s="19">
        <f>D$37*E$37/100</f>
        <v>99.799199999999999</v>
      </c>
      <c r="L81" s="19">
        <f>E$37</f>
        <v>99.6</v>
      </c>
    </row>
    <row r="82" spans="2:12" ht="15" thickBot="1">
      <c r="B82" s="31" t="s">
        <v>318</v>
      </c>
      <c r="C82" s="33">
        <v>102</v>
      </c>
      <c r="D82" s="33">
        <v>100.3</v>
      </c>
      <c r="E82" s="33">
        <v>102.6</v>
      </c>
      <c r="F82" s="33">
        <v>99.1</v>
      </c>
      <c r="I82" s="44" t="s">
        <v>80</v>
      </c>
      <c r="J82" s="19">
        <v>100.97233616561056</v>
      </c>
      <c r="K82" s="19">
        <v>101.42452048611112</v>
      </c>
      <c r="L82" s="19">
        <v>100.34166666666667</v>
      </c>
    </row>
    <row r="83" spans="2:12" ht="15" thickBot="1">
      <c r="B83" s="31" t="s">
        <v>317</v>
      </c>
      <c r="C83" s="33">
        <v>102</v>
      </c>
      <c r="D83" s="33">
        <v>103.2</v>
      </c>
      <c r="E83" s="33">
        <v>101.4</v>
      </c>
      <c r="F83" s="33">
        <v>101.1</v>
      </c>
      <c r="I83" s="44" t="s">
        <v>81</v>
      </c>
      <c r="J83" s="19">
        <v>103.83767546828705</v>
      </c>
      <c r="K83" s="19">
        <v>101.05036944444444</v>
      </c>
      <c r="L83" s="19">
        <v>99.491666666666674</v>
      </c>
    </row>
    <row r="84" spans="2:12">
      <c r="I84" s="44" t="s">
        <v>82</v>
      </c>
      <c r="J84" s="19">
        <v>106.9082366416838</v>
      </c>
      <c r="K84" s="19">
        <v>105.93423024691357</v>
      </c>
      <c r="L84" s="19">
        <v>102.17777777777776</v>
      </c>
    </row>
    <row r="85" spans="2:12" ht="16">
      <c r="B85" s="49" t="s">
        <v>125</v>
      </c>
      <c r="C85" s="34">
        <v>100</v>
      </c>
      <c r="D85" s="34">
        <v>99.1</v>
      </c>
      <c r="E85" s="34">
        <v>103.9</v>
      </c>
      <c r="F85" s="34">
        <v>99.3</v>
      </c>
      <c r="H85"/>
      <c r="I85" s="43" t="s">
        <v>83</v>
      </c>
      <c r="J85" s="19">
        <v>104.08248517071762</v>
      </c>
      <c r="K85" s="19">
        <v>105.1780902777778</v>
      </c>
      <c r="L85" s="19">
        <v>104.74166666666667</v>
      </c>
    </row>
    <row r="86" spans="2:12" ht="16">
      <c r="B86" s="49" t="s">
        <v>126</v>
      </c>
      <c r="H86"/>
      <c r="I86" s="43" t="s">
        <v>84</v>
      </c>
      <c r="J86" s="19">
        <v>103.46104071302082</v>
      </c>
      <c r="K86" s="19">
        <v>107.96873541666666</v>
      </c>
      <c r="L86" s="19">
        <v>102.57499999999999</v>
      </c>
    </row>
    <row r="87" spans="2:12" ht="16">
      <c r="H87"/>
      <c r="I87" s="43" t="s">
        <v>85</v>
      </c>
      <c r="J87" s="19">
        <v>121.15619236736111</v>
      </c>
      <c r="K87" s="19">
        <v>120.57342083333333</v>
      </c>
      <c r="L87" s="19">
        <v>114.55</v>
      </c>
    </row>
    <row r="88" spans="2:12" ht="16">
      <c r="B88" s="19" t="s">
        <v>419</v>
      </c>
      <c r="C88" s="67">
        <f>C90</f>
        <v>100.2</v>
      </c>
      <c r="D88" s="19">
        <v>102.7</v>
      </c>
      <c r="E88" s="19">
        <v>101.6</v>
      </c>
      <c r="H88"/>
      <c r="I88" s="43" t="s">
        <v>86</v>
      </c>
      <c r="J88" s="19">
        <v>111.05001457615739</v>
      </c>
      <c r="K88" s="19">
        <v>112.56019722222221</v>
      </c>
      <c r="L88" s="19">
        <v>101.74166666666666</v>
      </c>
    </row>
    <row r="89" spans="2:12" ht="16">
      <c r="H89"/>
      <c r="I89" s="43" t="s">
        <v>87</v>
      </c>
      <c r="J89" s="19">
        <v>104.90896246111116</v>
      </c>
      <c r="K89" s="19">
        <v>105.18946770833335</v>
      </c>
      <c r="L89" s="19">
        <v>101.82500000000002</v>
      </c>
    </row>
    <row r="90" spans="2:12" ht="16">
      <c r="B90" s="19" t="s">
        <v>420</v>
      </c>
      <c r="C90" s="19">
        <v>100.2</v>
      </c>
      <c r="D90" s="19">
        <v>102</v>
      </c>
      <c r="E90" s="19">
        <v>100.9</v>
      </c>
      <c r="H90"/>
      <c r="I90" s="43" t="s">
        <v>88</v>
      </c>
      <c r="J90" s="19">
        <v>100.86415760717591</v>
      </c>
      <c r="K90" s="19">
        <v>102.07200972222223</v>
      </c>
      <c r="L90" s="19">
        <v>100.69583333333333</v>
      </c>
    </row>
    <row r="91" spans="2:12" ht="16">
      <c r="H91"/>
      <c r="I91" s="47" t="s">
        <v>89</v>
      </c>
      <c r="J91" s="19">
        <v>99.888059934895807</v>
      </c>
      <c r="K91" s="19">
        <v>99.913038194444439</v>
      </c>
      <c r="L91" s="19">
        <v>98.541666666666671</v>
      </c>
    </row>
    <row r="92" spans="2:12" ht="16">
      <c r="H92"/>
      <c r="I92" s="47" t="s">
        <v>90</v>
      </c>
      <c r="J92" s="19">
        <v>96.305377265624998</v>
      </c>
      <c r="K92" s="19">
        <v>97.196343749999997</v>
      </c>
      <c r="L92" s="19">
        <v>97.074999999999989</v>
      </c>
    </row>
    <row r="93" spans="2:12" ht="16">
      <c r="H93"/>
      <c r="I93" s="47" t="s">
        <v>91</v>
      </c>
      <c r="J93" s="19">
        <v>101.71689193229167</v>
      </c>
      <c r="K93" s="19">
        <v>102.7356875</v>
      </c>
      <c r="L93" s="19">
        <v>100.47500000000001</v>
      </c>
    </row>
    <row r="94" spans="2:12" ht="16">
      <c r="H94"/>
      <c r="I94" s="47" t="s">
        <v>92</v>
      </c>
      <c r="J94" s="19">
        <v>101.11300480000001</v>
      </c>
      <c r="K94" s="19">
        <v>103.03635</v>
      </c>
      <c r="L94" s="19">
        <v>110.47500000000001</v>
      </c>
    </row>
    <row r="95" spans="2:12" ht="16">
      <c r="H95"/>
      <c r="I95" s="47" t="s">
        <v>93</v>
      </c>
      <c r="J95" s="19">
        <v>100.52336296757814</v>
      </c>
      <c r="K95" s="19">
        <v>103.97624062499999</v>
      </c>
      <c r="L95" s="19">
        <v>101.92500000000001</v>
      </c>
    </row>
    <row r="96" spans="2:12" ht="16">
      <c r="H96"/>
      <c r="I96" s="47" t="s">
        <v>94</v>
      </c>
      <c r="J96" s="19">
        <v>98.910153749245538</v>
      </c>
      <c r="K96" s="19">
        <v>99.218834567901254</v>
      </c>
      <c r="L96" s="19">
        <v>98.911111111111111</v>
      </c>
    </row>
    <row r="97" spans="8:12" ht="16">
      <c r="H97"/>
      <c r="I97" s="31" t="s">
        <v>95</v>
      </c>
      <c r="J97" s="19">
        <f t="shared" ref="J97:J103" si="3">C41*D41*E41/10000</f>
        <v>102.00506399999999</v>
      </c>
      <c r="K97" s="19">
        <f t="shared" ref="K97:K103" si="4">D41*E41/100</f>
        <v>101.19550000000001</v>
      </c>
      <c r="L97" s="19">
        <f t="shared" ref="L97:L103" si="5">E41</f>
        <v>99.7</v>
      </c>
    </row>
    <row r="98" spans="8:12" ht="16">
      <c r="H98"/>
      <c r="I98" s="31" t="s">
        <v>96</v>
      </c>
      <c r="J98" s="19">
        <f t="shared" si="3"/>
        <v>102.40194719999998</v>
      </c>
      <c r="K98" s="19">
        <f t="shared" si="4"/>
        <v>102.81319999999999</v>
      </c>
      <c r="L98" s="19">
        <f t="shared" si="5"/>
        <v>100.6</v>
      </c>
    </row>
    <row r="99" spans="8:12" ht="16">
      <c r="H99"/>
      <c r="I99" s="31" t="s">
        <v>97</v>
      </c>
      <c r="J99" s="19">
        <f t="shared" si="3"/>
        <v>111.43794000000001</v>
      </c>
      <c r="K99" s="19">
        <f t="shared" si="4"/>
        <v>121.26</v>
      </c>
      <c r="L99" s="19">
        <f t="shared" si="5"/>
        <v>117.5</v>
      </c>
    </row>
    <row r="100" spans="8:12">
      <c r="I100" s="31" t="s">
        <v>98</v>
      </c>
      <c r="J100" s="19">
        <f t="shared" si="3"/>
        <v>104.74571730000001</v>
      </c>
      <c r="K100" s="19">
        <f t="shared" si="4"/>
        <v>101.79369999999999</v>
      </c>
      <c r="L100" s="19">
        <f t="shared" si="5"/>
        <v>99.7</v>
      </c>
    </row>
    <row r="101" spans="8:12">
      <c r="I101" s="31" t="s">
        <v>99</v>
      </c>
      <c r="J101" s="19">
        <f t="shared" si="3"/>
        <v>110.12300640000001</v>
      </c>
      <c r="K101" s="19">
        <f t="shared" si="4"/>
        <v>108.8172</v>
      </c>
      <c r="L101" s="19">
        <f t="shared" si="5"/>
        <v>100.2</v>
      </c>
    </row>
    <row r="102" spans="8:12">
      <c r="I102" s="31" t="s">
        <v>100</v>
      </c>
      <c r="J102" s="19">
        <f t="shared" si="3"/>
        <v>123.1508199</v>
      </c>
      <c r="K102" s="19">
        <f t="shared" si="4"/>
        <v>121.8109</v>
      </c>
      <c r="L102" s="19">
        <f t="shared" si="5"/>
        <v>105.1</v>
      </c>
    </row>
    <row r="103" spans="8:12">
      <c r="I103" s="31" t="s">
        <v>101</v>
      </c>
      <c r="J103" s="19">
        <f t="shared" si="3"/>
        <v>103.02878579999998</v>
      </c>
      <c r="K103" s="19">
        <f t="shared" si="4"/>
        <v>102.41429999999998</v>
      </c>
      <c r="L103" s="19">
        <f t="shared" si="5"/>
        <v>101.1</v>
      </c>
    </row>
    <row r="104" spans="8:12">
      <c r="I104" s="44" t="s">
        <v>102</v>
      </c>
      <c r="J104" s="29">
        <v>103</v>
      </c>
      <c r="K104" s="29">
        <v>102</v>
      </c>
      <c r="L104" s="29">
        <v>101</v>
      </c>
    </row>
    <row r="105" spans="8:12">
      <c r="I105" s="44" t="s">
        <v>103</v>
      </c>
      <c r="J105" s="29">
        <v>103</v>
      </c>
      <c r="K105" s="29">
        <v>102</v>
      </c>
      <c r="L105" s="29">
        <v>101</v>
      </c>
    </row>
    <row r="106" spans="8:12">
      <c r="I106" s="43" t="s">
        <v>104</v>
      </c>
      <c r="J106" s="29">
        <v>103</v>
      </c>
      <c r="K106" s="29">
        <v>102</v>
      </c>
      <c r="L106" s="29">
        <v>101</v>
      </c>
    </row>
    <row r="107" spans="8:12">
      <c r="I107" s="43" t="s">
        <v>105</v>
      </c>
      <c r="J107" s="29">
        <v>103</v>
      </c>
      <c r="K107" s="29">
        <v>102</v>
      </c>
      <c r="L107" s="29">
        <v>101</v>
      </c>
    </row>
    <row r="108" spans="8:12">
      <c r="I108" s="45" t="s">
        <v>106</v>
      </c>
      <c r="J108" s="29">
        <v>103</v>
      </c>
      <c r="K108" s="29">
        <v>102</v>
      </c>
      <c r="L108" s="29">
        <v>101</v>
      </c>
    </row>
    <row r="109" spans="8:12">
      <c r="I109" s="45" t="s">
        <v>107</v>
      </c>
      <c r="J109" s="29">
        <v>103</v>
      </c>
      <c r="K109" s="29">
        <v>102</v>
      </c>
      <c r="L109" s="29">
        <v>101</v>
      </c>
    </row>
    <row r="110" spans="8:12">
      <c r="H110" s="19" t="s">
        <v>419</v>
      </c>
      <c r="I110" s="31" t="s">
        <v>108</v>
      </c>
      <c r="J110" s="19">
        <f>E88*D88*C88/10000</f>
        <v>104.5518864</v>
      </c>
      <c r="K110" s="19">
        <f>E88*D88/100</f>
        <v>104.3432</v>
      </c>
      <c r="L110" s="19">
        <f>E88</f>
        <v>101.6</v>
      </c>
    </row>
    <row r="111" spans="8:12">
      <c r="I111" s="31" t="s">
        <v>109</v>
      </c>
      <c r="J111" s="19">
        <v>104.5518864</v>
      </c>
      <c r="K111" s="19">
        <v>104.3432</v>
      </c>
      <c r="L111" s="19">
        <v>101.6</v>
      </c>
    </row>
    <row r="112" spans="8:12">
      <c r="H112" s="31" t="s">
        <v>316</v>
      </c>
      <c r="I112" s="31" t="s">
        <v>110</v>
      </c>
      <c r="J112" s="19">
        <f>C$68*D$68*E$68/10000</f>
        <v>110.28532320000001</v>
      </c>
      <c r="K112" s="19">
        <f t="shared" ref="K112:K122" si="6">D$68*E$68/100</f>
        <v>112.88159999999999</v>
      </c>
      <c r="L112" s="19">
        <f t="shared" ref="L112:L122" si="7">E$68</f>
        <v>105.3</v>
      </c>
    </row>
    <row r="113" spans="8:12">
      <c r="I113" s="31" t="s">
        <v>421</v>
      </c>
      <c r="J113" s="19">
        <f t="shared" ref="J113:J122" si="8">C$68*D$68*E$68/10000</f>
        <v>110.28532320000001</v>
      </c>
      <c r="K113" s="19">
        <f t="shared" si="6"/>
        <v>112.88159999999999</v>
      </c>
      <c r="L113" s="19">
        <f t="shared" si="7"/>
        <v>105.3</v>
      </c>
    </row>
    <row r="114" spans="8:12">
      <c r="I114" s="31" t="s">
        <v>112</v>
      </c>
      <c r="J114" s="19">
        <f t="shared" si="8"/>
        <v>110.28532320000001</v>
      </c>
      <c r="K114" s="19">
        <f t="shared" si="6"/>
        <v>112.88159999999999</v>
      </c>
      <c r="L114" s="19">
        <f t="shared" si="7"/>
        <v>105.3</v>
      </c>
    </row>
    <row r="115" spans="8:12">
      <c r="I115" s="31" t="s">
        <v>113</v>
      </c>
      <c r="J115" s="19">
        <f t="shared" si="8"/>
        <v>110.28532320000001</v>
      </c>
      <c r="K115" s="19">
        <f t="shared" si="6"/>
        <v>112.88159999999999</v>
      </c>
      <c r="L115" s="19">
        <f t="shared" si="7"/>
        <v>105.3</v>
      </c>
    </row>
    <row r="116" spans="8:12">
      <c r="I116" s="31" t="s">
        <v>114</v>
      </c>
      <c r="J116" s="19">
        <f t="shared" si="8"/>
        <v>110.28532320000001</v>
      </c>
      <c r="K116" s="19">
        <f t="shared" si="6"/>
        <v>112.88159999999999</v>
      </c>
      <c r="L116" s="19">
        <f t="shared" si="7"/>
        <v>105.3</v>
      </c>
    </row>
    <row r="117" spans="8:12">
      <c r="I117" s="31" t="s">
        <v>115</v>
      </c>
      <c r="J117" s="19">
        <f t="shared" si="8"/>
        <v>110.28532320000001</v>
      </c>
      <c r="K117" s="19">
        <f t="shared" si="6"/>
        <v>112.88159999999999</v>
      </c>
      <c r="L117" s="19">
        <f t="shared" si="7"/>
        <v>105.3</v>
      </c>
    </row>
    <row r="118" spans="8:12">
      <c r="I118" s="31" t="s">
        <v>116</v>
      </c>
      <c r="J118" s="19">
        <f t="shared" si="8"/>
        <v>110.28532320000001</v>
      </c>
      <c r="K118" s="19">
        <f t="shared" si="6"/>
        <v>112.88159999999999</v>
      </c>
      <c r="L118" s="19">
        <f t="shared" si="7"/>
        <v>105.3</v>
      </c>
    </row>
    <row r="119" spans="8:12">
      <c r="I119" s="31" t="s">
        <v>117</v>
      </c>
      <c r="J119" s="19">
        <f t="shared" si="8"/>
        <v>110.28532320000001</v>
      </c>
      <c r="K119" s="19">
        <f t="shared" si="6"/>
        <v>112.88159999999999</v>
      </c>
      <c r="L119" s="19">
        <f t="shared" si="7"/>
        <v>105.3</v>
      </c>
    </row>
    <row r="120" spans="8:12">
      <c r="I120" s="31" t="s">
        <v>118</v>
      </c>
      <c r="J120" s="19">
        <f t="shared" si="8"/>
        <v>110.28532320000001</v>
      </c>
      <c r="K120" s="19">
        <f t="shared" si="6"/>
        <v>112.88159999999999</v>
      </c>
      <c r="L120" s="19">
        <f t="shared" si="7"/>
        <v>105.3</v>
      </c>
    </row>
    <row r="121" spans="8:12">
      <c r="I121" s="44" t="s">
        <v>119</v>
      </c>
      <c r="J121" s="19">
        <f t="shared" si="8"/>
        <v>110.28532320000001</v>
      </c>
      <c r="K121" s="19">
        <f t="shared" si="6"/>
        <v>112.88159999999999</v>
      </c>
      <c r="L121" s="19">
        <f t="shared" si="7"/>
        <v>105.3</v>
      </c>
    </row>
    <row r="122" spans="8:12">
      <c r="I122" s="44" t="s">
        <v>120</v>
      </c>
      <c r="J122" s="19">
        <f t="shared" si="8"/>
        <v>110.28532320000001</v>
      </c>
      <c r="K122" s="19">
        <f t="shared" si="6"/>
        <v>112.88159999999999</v>
      </c>
      <c r="L122" s="19">
        <f t="shared" si="7"/>
        <v>105.3</v>
      </c>
    </row>
    <row r="123" spans="8:12">
      <c r="H123" s="31" t="s">
        <v>314</v>
      </c>
      <c r="I123" s="31" t="s">
        <v>121</v>
      </c>
      <c r="J123" s="19">
        <f>C$73*D$73*E$73/10000</f>
        <v>97.6920863</v>
      </c>
      <c r="K123" s="19">
        <f>D$73*E$73/100</f>
        <v>99.991900000000001</v>
      </c>
      <c r="L123" s="19">
        <f>E$73</f>
        <v>100.9</v>
      </c>
    </row>
    <row r="124" spans="8:12">
      <c r="H124" s="31" t="s">
        <v>315</v>
      </c>
      <c r="I124" s="31" t="s">
        <v>122</v>
      </c>
      <c r="J124" s="19">
        <f>C$59*D$59*E$59/10000</f>
        <v>101.7064048</v>
      </c>
      <c r="K124" s="19">
        <f>D$59*E$59/100</f>
        <v>101.60480000000001</v>
      </c>
      <c r="L124" s="19">
        <f>E$59</f>
        <v>100.4</v>
      </c>
    </row>
    <row r="125" spans="8:12">
      <c r="I125" s="31" t="s">
        <v>123</v>
      </c>
      <c r="J125" s="19">
        <f>C$59*D$59*E$59/10000</f>
        <v>101.7064048</v>
      </c>
      <c r="K125" s="19">
        <f>D$59*E$59/100</f>
        <v>101.60480000000001</v>
      </c>
      <c r="L125" s="19">
        <f>E$59</f>
        <v>100.4</v>
      </c>
    </row>
    <row r="126" spans="8:12">
      <c r="H126" s="31" t="s">
        <v>314</v>
      </c>
      <c r="I126" s="31" t="s">
        <v>124</v>
      </c>
      <c r="J126" s="19">
        <f>C$73*D$73*E$73/10000</f>
        <v>97.6920863</v>
      </c>
      <c r="K126" s="19">
        <f>D$73*E$73/100</f>
        <v>99.991900000000001</v>
      </c>
      <c r="L126" s="19">
        <f>E$73</f>
        <v>100.9</v>
      </c>
    </row>
    <row r="127" spans="8:12">
      <c r="I127" s="49" t="s">
        <v>125</v>
      </c>
      <c r="J127" s="19">
        <f>C$85*D$85*E$85/10000</f>
        <v>102.9649</v>
      </c>
      <c r="K127" s="19">
        <f>D$85*E$85/100</f>
        <v>102.9649</v>
      </c>
      <c r="L127" s="19">
        <f>E$85</f>
        <v>103.9</v>
      </c>
    </row>
    <row r="128" spans="8:12">
      <c r="I128" s="49" t="s">
        <v>126</v>
      </c>
      <c r="J128" s="19">
        <f>C$85*D$85*E$85/10000</f>
        <v>102.9649</v>
      </c>
      <c r="K128" s="19">
        <f>D$85*E$85/100</f>
        <v>102.9649</v>
      </c>
      <c r="L128" s="19">
        <f>E$85</f>
        <v>103.9</v>
      </c>
    </row>
    <row r="129" spans="8:12">
      <c r="H129" s="31" t="s">
        <v>314</v>
      </c>
      <c r="I129" s="31" t="s">
        <v>127</v>
      </c>
      <c r="J129" s="19">
        <f>C$73*D$73*E$73/10000</f>
        <v>97.6920863</v>
      </c>
      <c r="K129" s="19">
        <f>D$73*E$73/100</f>
        <v>99.991900000000001</v>
      </c>
      <c r="L129" s="19">
        <f>E$73</f>
        <v>100.9</v>
      </c>
    </row>
    <row r="130" spans="8:12">
      <c r="I130" s="31" t="s">
        <v>128</v>
      </c>
      <c r="J130" s="19">
        <f>C$73*D$73*E$73/10000</f>
        <v>97.6920863</v>
      </c>
      <c r="K130" s="19">
        <f>D$73*E$73/100</f>
        <v>99.991900000000001</v>
      </c>
      <c r="L130" s="19">
        <f>E$73</f>
        <v>100.9</v>
      </c>
    </row>
    <row r="131" spans="8:12">
      <c r="I131" s="31" t="s">
        <v>129</v>
      </c>
      <c r="J131" s="29">
        <v>110</v>
      </c>
      <c r="K131" s="29">
        <v>100</v>
      </c>
      <c r="L131" s="29">
        <v>100</v>
      </c>
    </row>
    <row r="132" spans="8:12">
      <c r="I132" s="31" t="s">
        <v>130</v>
      </c>
      <c r="J132" s="29">
        <v>110</v>
      </c>
      <c r="K132" s="29">
        <v>100</v>
      </c>
      <c r="L132" s="29">
        <v>100</v>
      </c>
    </row>
    <row r="133" spans="8:12">
      <c r="I133" s="31" t="s">
        <v>131</v>
      </c>
      <c r="J133" s="29">
        <v>110</v>
      </c>
      <c r="K133" s="29">
        <v>100</v>
      </c>
      <c r="L133" s="29">
        <v>100</v>
      </c>
    </row>
    <row r="134" spans="8:12">
      <c r="H134" s="31" t="s">
        <v>311</v>
      </c>
      <c r="I134" s="31" t="s">
        <v>132</v>
      </c>
      <c r="J134" s="19">
        <f>C$54*D$54*E$54/10000</f>
        <v>101.5056</v>
      </c>
      <c r="K134" s="19">
        <f>D$54*E$54/100</f>
        <v>101.5056</v>
      </c>
      <c r="L134" s="19">
        <f>E$54</f>
        <v>100.8</v>
      </c>
    </row>
    <row r="135" spans="8:12">
      <c r="H135" s="31" t="s">
        <v>313</v>
      </c>
      <c r="I135" s="48" t="s">
        <v>133</v>
      </c>
      <c r="J135" s="19">
        <f>C55*D55*E55/10000</f>
        <v>100.0988</v>
      </c>
      <c r="K135" s="19">
        <f>D55*E55/100</f>
        <v>100.09880000000001</v>
      </c>
      <c r="L135" s="19">
        <f>E55</f>
        <v>100.4</v>
      </c>
    </row>
    <row r="136" spans="8:12" ht="15" thickBot="1">
      <c r="I136" s="48" t="s">
        <v>134</v>
      </c>
      <c r="J136" s="33">
        <f t="shared" ref="J136" si="9">C$75*D$75*E$75/10000</f>
        <v>105.80888400000001</v>
      </c>
      <c r="K136" s="33">
        <f t="shared" ref="K136" si="10">D$75*E$75/100</f>
        <v>103.7342</v>
      </c>
      <c r="L136" s="33">
        <f t="shared" ref="L136" si="11">E$75</f>
        <v>101.9</v>
      </c>
    </row>
    <row r="137" spans="8:12">
      <c r="I137" s="47" t="s">
        <v>135</v>
      </c>
      <c r="J137" s="29">
        <v>105</v>
      </c>
      <c r="K137" s="29">
        <v>102</v>
      </c>
      <c r="L137" s="29">
        <v>100</v>
      </c>
    </row>
    <row r="138" spans="8:12">
      <c r="I138" s="47" t="s">
        <v>136</v>
      </c>
      <c r="J138" s="29">
        <v>105</v>
      </c>
      <c r="K138" s="29">
        <v>102</v>
      </c>
      <c r="L138" s="29">
        <v>100</v>
      </c>
    </row>
    <row r="139" spans="8:12">
      <c r="I139" s="47" t="s">
        <v>137</v>
      </c>
      <c r="J139" s="29">
        <v>105</v>
      </c>
      <c r="K139" s="29">
        <v>102</v>
      </c>
      <c r="L139" s="29">
        <v>100</v>
      </c>
    </row>
    <row r="140" spans="8:12">
      <c r="H140" s="31" t="s">
        <v>311</v>
      </c>
      <c r="I140" s="46" t="s">
        <v>138</v>
      </c>
      <c r="J140" s="19">
        <f>C$54*D$54*E$54/10000</f>
        <v>101.5056</v>
      </c>
      <c r="K140" s="19">
        <f>D$54*E$54/100</f>
        <v>101.5056</v>
      </c>
      <c r="L140" s="19">
        <f>E$54</f>
        <v>100.8</v>
      </c>
    </row>
    <row r="141" spans="8:12">
      <c r="I141" s="46" t="s">
        <v>139</v>
      </c>
      <c r="J141" s="19">
        <f>C$54*D$54*E$54/10000</f>
        <v>101.5056</v>
      </c>
      <c r="K141" s="19">
        <f>D$54*E$54/100</f>
        <v>101.5056</v>
      </c>
      <c r="L141" s="19">
        <f>E$54</f>
        <v>100.8</v>
      </c>
    </row>
    <row r="142" spans="8:12">
      <c r="I142" s="46" t="s">
        <v>140</v>
      </c>
      <c r="J142" s="19">
        <f>C$54*D$54*E$54/10000</f>
        <v>101.5056</v>
      </c>
      <c r="K142" s="19">
        <f>D$54*E$54/100</f>
        <v>101.5056</v>
      </c>
      <c r="L142" s="19">
        <f>E$54</f>
        <v>100.8</v>
      </c>
    </row>
    <row r="143" spans="8:12">
      <c r="I143" s="45" t="s">
        <v>141</v>
      </c>
      <c r="J143" s="19">
        <f>C$54*D$54*E$54/10000</f>
        <v>101.5056</v>
      </c>
      <c r="K143" s="19">
        <f>D$54*E$54/100</f>
        <v>101.5056</v>
      </c>
      <c r="L143" s="19">
        <f>E$54</f>
        <v>100.8</v>
      </c>
    </row>
    <row r="144" spans="8:12">
      <c r="I144" s="45" t="s">
        <v>142</v>
      </c>
      <c r="J144" s="19">
        <f>C$54*D$54*E$54/10000</f>
        <v>101.5056</v>
      </c>
      <c r="K144" s="19">
        <f>D$54*E$54/100</f>
        <v>101.5056</v>
      </c>
      <c r="L144" s="19">
        <f>E$54</f>
        <v>100.8</v>
      </c>
    </row>
    <row r="145" spans="8:13" ht="15" thickBot="1">
      <c r="H145" s="31" t="s">
        <v>312</v>
      </c>
      <c r="I145" s="31" t="s">
        <v>143</v>
      </c>
      <c r="J145" s="33">
        <f t="shared" ref="J145:J152" si="12">C$75*D$75*E$75/10000</f>
        <v>105.80888400000001</v>
      </c>
      <c r="K145" s="33">
        <f t="shared" ref="K145:K152" si="13">D$75*E$75/100</f>
        <v>103.7342</v>
      </c>
      <c r="L145" s="33">
        <f t="shared" ref="L145:L152" si="14">E$75</f>
        <v>101.9</v>
      </c>
      <c r="M145" s="33"/>
    </row>
    <row r="146" spans="8:13" ht="15" thickBot="1">
      <c r="I146" s="43" t="s">
        <v>144</v>
      </c>
      <c r="J146" s="33">
        <f t="shared" si="12"/>
        <v>105.80888400000001</v>
      </c>
      <c r="K146" s="33">
        <f t="shared" si="13"/>
        <v>103.7342</v>
      </c>
      <c r="L146" s="33">
        <f t="shared" si="14"/>
        <v>101.9</v>
      </c>
    </row>
    <row r="147" spans="8:13" ht="15" thickBot="1">
      <c r="I147" s="43" t="s">
        <v>145</v>
      </c>
      <c r="J147" s="33">
        <f t="shared" si="12"/>
        <v>105.80888400000001</v>
      </c>
      <c r="K147" s="33">
        <f t="shared" si="13"/>
        <v>103.7342</v>
      </c>
      <c r="L147" s="33">
        <f t="shared" si="14"/>
        <v>101.9</v>
      </c>
    </row>
    <row r="148" spans="8:13" ht="15" thickBot="1">
      <c r="I148" s="44" t="s">
        <v>146</v>
      </c>
      <c r="J148" s="33">
        <f t="shared" si="12"/>
        <v>105.80888400000001</v>
      </c>
      <c r="K148" s="33">
        <f t="shared" si="13"/>
        <v>103.7342</v>
      </c>
      <c r="L148" s="33">
        <f t="shared" si="14"/>
        <v>101.9</v>
      </c>
    </row>
    <row r="149" spans="8:13" ht="15" thickBot="1">
      <c r="I149" s="44" t="s">
        <v>147</v>
      </c>
      <c r="J149" s="33">
        <f t="shared" si="12"/>
        <v>105.80888400000001</v>
      </c>
      <c r="K149" s="33">
        <f t="shared" si="13"/>
        <v>103.7342</v>
      </c>
      <c r="L149" s="33">
        <f t="shared" si="14"/>
        <v>101.9</v>
      </c>
    </row>
    <row r="150" spans="8:13" ht="15" thickBot="1">
      <c r="I150" s="44" t="s">
        <v>148</v>
      </c>
      <c r="J150" s="33">
        <f t="shared" si="12"/>
        <v>105.80888400000001</v>
      </c>
      <c r="K150" s="33">
        <f t="shared" si="13"/>
        <v>103.7342</v>
      </c>
      <c r="L150" s="33">
        <f t="shared" si="14"/>
        <v>101.9</v>
      </c>
    </row>
    <row r="151" spans="8:13" ht="15" thickBot="1">
      <c r="I151" s="44" t="s">
        <v>149</v>
      </c>
      <c r="J151" s="33">
        <f t="shared" si="12"/>
        <v>105.80888400000001</v>
      </c>
      <c r="K151" s="33">
        <f t="shared" si="13"/>
        <v>103.7342</v>
      </c>
      <c r="L151" s="33">
        <f t="shared" si="14"/>
        <v>101.9</v>
      </c>
    </row>
    <row r="152" spans="8:13" ht="15" thickBot="1">
      <c r="I152" s="44" t="s">
        <v>150</v>
      </c>
      <c r="J152" s="33">
        <f t="shared" si="12"/>
        <v>105.80888400000001</v>
      </c>
      <c r="K152" s="33">
        <f t="shared" si="13"/>
        <v>103.7342</v>
      </c>
      <c r="L152" s="33">
        <f t="shared" si="14"/>
        <v>101.9</v>
      </c>
    </row>
    <row r="153" spans="8:13">
      <c r="H153" s="31" t="s">
        <v>311</v>
      </c>
      <c r="I153" s="43" t="s">
        <v>151</v>
      </c>
      <c r="J153" s="19">
        <f>C$54*D$54*E$54/10000</f>
        <v>101.5056</v>
      </c>
      <c r="K153" s="19">
        <f>D$54*E$54/100</f>
        <v>101.5056</v>
      </c>
      <c r="L153" s="19">
        <f>E$54</f>
        <v>100.8</v>
      </c>
    </row>
    <row r="154" spans="8:13">
      <c r="I154" s="31" t="s">
        <v>152</v>
      </c>
      <c r="J154" s="19">
        <f>C$54*D$54*E$54/10000</f>
        <v>101.5056</v>
      </c>
      <c r="K154" s="19">
        <f>D$54*E$54/100</f>
        <v>101.5056</v>
      </c>
      <c r="L154" s="19">
        <f>E$54</f>
        <v>100.8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B051-BE28-2C4C-A849-F647F38AEAF0}">
  <dimension ref="B3:E156"/>
  <sheetViews>
    <sheetView zoomScale="92" workbookViewId="0">
      <selection activeCell="C4" sqref="C4"/>
    </sheetView>
  </sheetViews>
  <sheetFormatPr baseColWidth="10" defaultRowHeight="16"/>
  <cols>
    <col min="2" max="2" width="37.33203125" customWidth="1"/>
  </cols>
  <sheetData>
    <row r="3" spans="2:5">
      <c r="C3">
        <v>2021</v>
      </c>
      <c r="D3">
        <v>2022</v>
      </c>
      <c r="E3">
        <v>2023</v>
      </c>
    </row>
    <row r="4" spans="2:5">
      <c r="B4" t="s">
        <v>0</v>
      </c>
      <c r="C4">
        <v>104.5</v>
      </c>
      <c r="D4">
        <v>108.68</v>
      </c>
      <c r="E4">
        <v>113.24456000000001</v>
      </c>
    </row>
    <row r="5" spans="2:5">
      <c r="B5" t="s">
        <v>1</v>
      </c>
      <c r="C5">
        <v>104.4</v>
      </c>
      <c r="D5">
        <v>110.35080000000002</v>
      </c>
      <c r="E5">
        <v>114.98553360000001</v>
      </c>
    </row>
    <row r="6" spans="2:5">
      <c r="B6" t="s">
        <v>2</v>
      </c>
      <c r="C6">
        <v>115.6</v>
      </c>
      <c r="D6">
        <v>120.80199999999999</v>
      </c>
      <c r="E6">
        <v>125.87568399999998</v>
      </c>
    </row>
    <row r="7" spans="2:5">
      <c r="B7" t="s">
        <v>3</v>
      </c>
      <c r="C7">
        <v>104.1</v>
      </c>
      <c r="D7">
        <v>108.0558</v>
      </c>
      <c r="E7">
        <v>112.59414359999998</v>
      </c>
    </row>
    <row r="8" spans="2:5">
      <c r="B8" s="1" t="s">
        <v>4</v>
      </c>
      <c r="C8">
        <v>107.9</v>
      </c>
      <c r="D8">
        <v>112.64760000000003</v>
      </c>
      <c r="E8">
        <v>117.37879920000003</v>
      </c>
    </row>
    <row r="9" spans="2:5">
      <c r="B9" t="s">
        <v>5</v>
      </c>
      <c r="C9">
        <v>145.1</v>
      </c>
      <c r="D9">
        <v>169.767</v>
      </c>
      <c r="E9">
        <v>149.56472699999998</v>
      </c>
    </row>
    <row r="10" spans="2:5">
      <c r="B10" t="s">
        <v>6</v>
      </c>
      <c r="C10">
        <v>138.69999999999999</v>
      </c>
      <c r="D10">
        <v>188.49329999999998</v>
      </c>
      <c r="E10">
        <v>169.26698339999999</v>
      </c>
    </row>
    <row r="11" spans="2:5">
      <c r="B11" t="s">
        <v>7</v>
      </c>
      <c r="C11">
        <v>131</v>
      </c>
      <c r="D11">
        <v>110.82599999999998</v>
      </c>
      <c r="E11">
        <v>108.72030599999998</v>
      </c>
    </row>
    <row r="12" spans="2:5">
      <c r="B12" t="s">
        <v>8</v>
      </c>
      <c r="C12">
        <v>113.1</v>
      </c>
      <c r="D12">
        <v>122.48729999999999</v>
      </c>
      <c r="E12">
        <v>129.83653799999999</v>
      </c>
    </row>
    <row r="13" spans="2:5">
      <c r="B13" t="s">
        <v>9</v>
      </c>
      <c r="C13">
        <v>103.1</v>
      </c>
      <c r="D13">
        <v>109.1829</v>
      </c>
      <c r="E13">
        <v>109.4012658</v>
      </c>
    </row>
    <row r="14" spans="2:5">
      <c r="B14" t="s">
        <v>10</v>
      </c>
      <c r="C14">
        <v>98.4</v>
      </c>
      <c r="D14">
        <v>97.415999999999997</v>
      </c>
      <c r="E14">
        <v>97.903080000000003</v>
      </c>
    </row>
    <row r="15" spans="2:5">
      <c r="B15" t="s">
        <v>11</v>
      </c>
      <c r="C15">
        <v>102.45833333333333</v>
      </c>
      <c r="D15">
        <v>106.1468333333333</v>
      </c>
      <c r="E15">
        <v>107.57981558333333</v>
      </c>
    </row>
    <row r="16" spans="2:5">
      <c r="B16" t="s">
        <v>12</v>
      </c>
      <c r="C16">
        <v>111.15833333333332</v>
      </c>
      <c r="D16">
        <v>120.45858055555553</v>
      </c>
      <c r="E16">
        <v>122.85771395162037</v>
      </c>
    </row>
    <row r="17" spans="2:5">
      <c r="B17" t="s">
        <v>13</v>
      </c>
      <c r="C17">
        <v>117.30000000000001</v>
      </c>
      <c r="D17">
        <v>130.17367499999997</v>
      </c>
      <c r="E17">
        <v>120.81201820624999</v>
      </c>
    </row>
    <row r="18" spans="2:5">
      <c r="B18" t="s">
        <v>14</v>
      </c>
      <c r="C18">
        <v>98.058333333333337</v>
      </c>
      <c r="D18">
        <v>100.56699236111109</v>
      </c>
      <c r="E18">
        <v>108.54530708842591</v>
      </c>
    </row>
    <row r="19" spans="2:5">
      <c r="B19" t="s">
        <v>15</v>
      </c>
      <c r="C19">
        <v>91.516666666666666</v>
      </c>
      <c r="D19">
        <v>92.889416666666676</v>
      </c>
      <c r="E19">
        <v>90.729737729166672</v>
      </c>
    </row>
    <row r="20" spans="2:5">
      <c r="B20" t="s">
        <v>16</v>
      </c>
      <c r="C20">
        <v>97.941666666666663</v>
      </c>
      <c r="D20">
        <v>101.63080277777777</v>
      </c>
      <c r="E20">
        <v>103.83280350462964</v>
      </c>
    </row>
    <row r="21" spans="2:5">
      <c r="B21" t="s">
        <v>17</v>
      </c>
      <c r="C21">
        <v>102.52500000000001</v>
      </c>
      <c r="D21">
        <v>102.59335000000002</v>
      </c>
      <c r="E21">
        <v>103.88431632083334</v>
      </c>
    </row>
    <row r="22" spans="2:5">
      <c r="B22" t="s">
        <v>18</v>
      </c>
      <c r="C22">
        <v>100.33333333333333</v>
      </c>
      <c r="D22">
        <v>103.97041666666664</v>
      </c>
      <c r="E22">
        <v>104.88882201388888</v>
      </c>
    </row>
    <row r="23" spans="2:5">
      <c r="B23" t="s">
        <v>19</v>
      </c>
      <c r="C23">
        <v>102.02500000000002</v>
      </c>
      <c r="D23">
        <v>103.35132500000002</v>
      </c>
      <c r="E23">
        <v>102.24891086666669</v>
      </c>
    </row>
    <row r="24" spans="2:5">
      <c r="B24" t="s">
        <v>20</v>
      </c>
      <c r="C24">
        <v>105.39999999999999</v>
      </c>
      <c r="D24">
        <v>112.82191666666665</v>
      </c>
      <c r="E24">
        <v>112.03216325000001</v>
      </c>
    </row>
    <row r="25" spans="2:5">
      <c r="B25" t="s">
        <v>21</v>
      </c>
      <c r="C25">
        <v>100.55</v>
      </c>
      <c r="D25">
        <v>103.70894583333335</v>
      </c>
      <c r="E25">
        <v>104.17347548654516</v>
      </c>
    </row>
    <row r="26" spans="2:5">
      <c r="B26" t="s">
        <v>22</v>
      </c>
      <c r="C26">
        <v>103.04166666666667</v>
      </c>
      <c r="D26">
        <v>103.99480208333334</v>
      </c>
      <c r="E26">
        <v>104.70543323090278</v>
      </c>
    </row>
    <row r="27" spans="2:5">
      <c r="B27" t="s">
        <v>23</v>
      </c>
      <c r="C27">
        <v>99.783333333333346</v>
      </c>
      <c r="D27">
        <v>101.23019166666667</v>
      </c>
      <c r="E27">
        <v>103.26323134930556</v>
      </c>
    </row>
    <row r="28" spans="2:5">
      <c r="B28" t="s">
        <v>24</v>
      </c>
      <c r="C28">
        <v>99.933333333333337</v>
      </c>
      <c r="D28">
        <v>100.13320000000002</v>
      </c>
      <c r="E28">
        <v>101.67692016666668</v>
      </c>
    </row>
    <row r="29" spans="2:5">
      <c r="B29" t="s">
        <v>25</v>
      </c>
      <c r="C29">
        <v>100.6</v>
      </c>
      <c r="D29">
        <v>101.20359999999999</v>
      </c>
      <c r="E29">
        <v>102.1144324</v>
      </c>
    </row>
    <row r="30" spans="2:5">
      <c r="B30" t="s">
        <v>26</v>
      </c>
      <c r="C30">
        <v>104.37083333333331</v>
      </c>
      <c r="D30">
        <v>108.15862482638886</v>
      </c>
      <c r="E30">
        <v>104.29646059821323</v>
      </c>
    </row>
    <row r="31" spans="2:5">
      <c r="B31" t="s">
        <v>27</v>
      </c>
      <c r="C31">
        <v>100.64999999999999</v>
      </c>
      <c r="D31">
        <v>100.91001249999998</v>
      </c>
      <c r="E31">
        <v>98.126577988541655</v>
      </c>
    </row>
    <row r="32" spans="2:5">
      <c r="B32" t="s">
        <v>28</v>
      </c>
      <c r="C32">
        <v>106.84583333333333</v>
      </c>
      <c r="D32">
        <v>113.38568871527778</v>
      </c>
      <c r="E32">
        <v>119.95733425706742</v>
      </c>
    </row>
    <row r="33" spans="2:5">
      <c r="B33" t="s">
        <v>29</v>
      </c>
      <c r="C33">
        <v>102.00833333333334</v>
      </c>
      <c r="D33">
        <v>107.22775972222222</v>
      </c>
      <c r="E33">
        <v>106.65587833703705</v>
      </c>
    </row>
    <row r="34" spans="2:5">
      <c r="B34" t="s">
        <v>30</v>
      </c>
      <c r="C34">
        <v>98.716666666666669</v>
      </c>
      <c r="D34">
        <v>99.56398472222223</v>
      </c>
      <c r="E34">
        <v>98.472929389641223</v>
      </c>
    </row>
    <row r="35" spans="2:5">
      <c r="B35" t="s">
        <v>31</v>
      </c>
      <c r="C35">
        <v>99.9</v>
      </c>
      <c r="D35">
        <v>101.1987</v>
      </c>
      <c r="E35">
        <v>102.0082896</v>
      </c>
    </row>
    <row r="36" spans="2:5">
      <c r="B36" t="s">
        <v>32</v>
      </c>
      <c r="C36">
        <v>101.01875</v>
      </c>
      <c r="D36">
        <v>103.85148411458331</v>
      </c>
      <c r="E36">
        <v>105.28160559374454</v>
      </c>
    </row>
    <row r="37" spans="2:5">
      <c r="B37" t="s">
        <v>33</v>
      </c>
      <c r="C37">
        <v>99.45</v>
      </c>
      <c r="D37">
        <v>101.34783749999998</v>
      </c>
      <c r="E37">
        <v>103.6788377625</v>
      </c>
    </row>
    <row r="38" spans="2:5">
      <c r="B38" t="s">
        <v>34</v>
      </c>
      <c r="C38">
        <v>101.4</v>
      </c>
      <c r="D38">
        <v>103.2252</v>
      </c>
      <c r="E38">
        <v>101.78004720000001</v>
      </c>
    </row>
    <row r="39" spans="2:5">
      <c r="B39" t="s">
        <v>35</v>
      </c>
      <c r="C39">
        <v>100.2</v>
      </c>
      <c r="D39">
        <v>101.9034</v>
      </c>
      <c r="E39">
        <v>102.5148204</v>
      </c>
    </row>
    <row r="40" spans="2:5">
      <c r="B40" t="s">
        <v>36</v>
      </c>
      <c r="C40">
        <v>104.9</v>
      </c>
      <c r="D40">
        <v>105.52940000000001</v>
      </c>
      <c r="E40">
        <v>99.936341800000008</v>
      </c>
    </row>
    <row r="41" spans="2:5">
      <c r="B41" t="s">
        <v>37</v>
      </c>
      <c r="C41">
        <v>100.5</v>
      </c>
      <c r="D41">
        <v>101.505</v>
      </c>
      <c r="E41">
        <v>100.89597000000002</v>
      </c>
    </row>
    <row r="42" spans="2:5">
      <c r="B42" t="s">
        <v>38</v>
      </c>
      <c r="C42">
        <v>102.14166666666667</v>
      </c>
      <c r="D42">
        <v>105.29103472222221</v>
      </c>
      <c r="E42">
        <v>112.13495197916664</v>
      </c>
    </row>
    <row r="43" spans="2:5">
      <c r="B43" t="s">
        <v>39</v>
      </c>
      <c r="C43">
        <v>100.26333333333335</v>
      </c>
      <c r="D43">
        <v>104.55794611111114</v>
      </c>
      <c r="E43">
        <v>107.06559418534262</v>
      </c>
    </row>
    <row r="44" spans="2:5">
      <c r="B44" t="s">
        <v>40</v>
      </c>
      <c r="C44">
        <v>125.8</v>
      </c>
      <c r="D44">
        <v>160.30064999999999</v>
      </c>
      <c r="E44">
        <v>151.00321229999997</v>
      </c>
    </row>
    <row r="45" spans="2:5">
      <c r="B45" t="s">
        <v>41</v>
      </c>
      <c r="C45">
        <v>147.94166666666666</v>
      </c>
      <c r="D45">
        <v>165.46042569444441</v>
      </c>
      <c r="E45">
        <v>133.37489147853006</v>
      </c>
    </row>
    <row r="46" spans="2:5">
      <c r="B46" t="s">
        <v>42</v>
      </c>
      <c r="C46">
        <v>129.84166666666667</v>
      </c>
      <c r="D46">
        <v>145.99613402777777</v>
      </c>
      <c r="E46">
        <v>131.08019566793979</v>
      </c>
    </row>
    <row r="47" spans="2:5">
      <c r="B47" t="s">
        <v>43</v>
      </c>
      <c r="C47">
        <v>119.84999999999998</v>
      </c>
      <c r="D47">
        <v>148.95357499999997</v>
      </c>
      <c r="E47">
        <v>135.34914848333329</v>
      </c>
    </row>
    <row r="48" spans="2:5">
      <c r="B48" t="s">
        <v>44</v>
      </c>
      <c r="C48">
        <v>104.80833333333334</v>
      </c>
      <c r="D48">
        <v>120.72173194444447</v>
      </c>
      <c r="E48">
        <v>100.00789477164354</v>
      </c>
    </row>
    <row r="49" spans="2:5">
      <c r="B49" t="s">
        <v>45</v>
      </c>
      <c r="C49">
        <v>107.21666666666668</v>
      </c>
      <c r="D49">
        <v>111.11220555555556</v>
      </c>
      <c r="E49">
        <v>105.46400177314817</v>
      </c>
    </row>
    <row r="50" spans="2:5">
      <c r="B50" t="s">
        <v>46</v>
      </c>
      <c r="C50">
        <v>123.24166666666667</v>
      </c>
      <c r="D50">
        <v>122.70761944444445</v>
      </c>
      <c r="E50">
        <v>107.72706423726852</v>
      </c>
    </row>
    <row r="51" spans="2:5">
      <c r="B51" t="s">
        <v>47</v>
      </c>
      <c r="C51">
        <v>107.24583333333334</v>
      </c>
      <c r="D51">
        <v>116.62090659722224</v>
      </c>
      <c r="E51">
        <v>112.57318929741031</v>
      </c>
    </row>
    <row r="52" spans="2:5">
      <c r="B52" t="s">
        <v>48</v>
      </c>
      <c r="C52">
        <v>102.19166666666666</v>
      </c>
      <c r="D52">
        <v>105.08709722222221</v>
      </c>
      <c r="E52">
        <v>105.81394964467594</v>
      </c>
    </row>
    <row r="53" spans="2:5">
      <c r="B53" t="s">
        <v>49</v>
      </c>
      <c r="C53">
        <v>99.6</v>
      </c>
      <c r="D53">
        <v>99.898799999999994</v>
      </c>
      <c r="E53">
        <v>100.1984964</v>
      </c>
    </row>
    <row r="54" spans="2:5">
      <c r="B54" t="s">
        <v>50</v>
      </c>
      <c r="C54">
        <v>116.1</v>
      </c>
      <c r="D54">
        <v>120.86009999999999</v>
      </c>
      <c r="E54">
        <v>117.59687729999997</v>
      </c>
    </row>
    <row r="55" spans="2:5">
      <c r="B55" t="s">
        <v>51</v>
      </c>
      <c r="C55">
        <v>101.86666666666667</v>
      </c>
      <c r="D55">
        <v>104.17564444444444</v>
      </c>
      <c r="E55">
        <v>103.04707496296297</v>
      </c>
    </row>
    <row r="56" spans="2:5">
      <c r="B56" t="s">
        <v>52</v>
      </c>
      <c r="C56">
        <v>103.66666666666667</v>
      </c>
      <c r="D56">
        <v>104.71197222222223</v>
      </c>
      <c r="E56">
        <v>100.24426140740742</v>
      </c>
    </row>
    <row r="57" spans="2:5">
      <c r="B57" t="s">
        <v>53</v>
      </c>
      <c r="C57">
        <v>107.03333333333332</v>
      </c>
      <c r="D57">
        <v>108.54071944444443</v>
      </c>
      <c r="E57">
        <v>91.409375892129617</v>
      </c>
    </row>
    <row r="58" spans="2:5">
      <c r="B58" t="s">
        <v>54</v>
      </c>
      <c r="C58">
        <v>101.08333333333336</v>
      </c>
      <c r="D58">
        <v>100.74638888888893</v>
      </c>
      <c r="E58">
        <v>93.937612106481509</v>
      </c>
    </row>
    <row r="59" spans="2:5">
      <c r="B59" t="s">
        <v>55</v>
      </c>
      <c r="C59">
        <v>98.583333333333357</v>
      </c>
      <c r="D59">
        <v>98.07398611111114</v>
      </c>
      <c r="E59">
        <v>94.420730128472272</v>
      </c>
    </row>
    <row r="60" spans="2:5">
      <c r="B60" t="s">
        <v>56</v>
      </c>
      <c r="C60">
        <v>114.30833333333334</v>
      </c>
      <c r="D60">
        <v>109.36132268518519</v>
      </c>
      <c r="E60">
        <v>105.9923863835777</v>
      </c>
    </row>
    <row r="61" spans="2:5">
      <c r="B61" t="s">
        <v>57</v>
      </c>
      <c r="C61">
        <v>99.74166666666666</v>
      </c>
      <c r="D61">
        <v>102.06897222222224</v>
      </c>
      <c r="E61">
        <v>100.95471927546299</v>
      </c>
    </row>
    <row r="62" spans="2:5">
      <c r="B62" t="s">
        <v>58</v>
      </c>
      <c r="C62">
        <v>98.350000000000009</v>
      </c>
      <c r="D62">
        <v>102.35776249999999</v>
      </c>
      <c r="E62">
        <v>101.81185443333331</v>
      </c>
    </row>
    <row r="63" spans="2:5">
      <c r="B63" t="s">
        <v>59</v>
      </c>
      <c r="C63">
        <v>113.49166666666667</v>
      </c>
      <c r="D63">
        <v>133.04060625</v>
      </c>
      <c r="E63">
        <v>122.26431714375003</v>
      </c>
    </row>
    <row r="64" spans="2:5">
      <c r="B64" t="s">
        <v>60</v>
      </c>
      <c r="C64">
        <v>130.1</v>
      </c>
      <c r="D64">
        <v>127.66062500000002</v>
      </c>
      <c r="E64">
        <v>115.6073343229167</v>
      </c>
    </row>
    <row r="65" spans="2:5">
      <c r="B65" t="s">
        <v>61</v>
      </c>
      <c r="C65">
        <v>128.45000000000002</v>
      </c>
      <c r="D65">
        <v>120.09004583333335</v>
      </c>
      <c r="E65">
        <v>109.14183665486114</v>
      </c>
    </row>
    <row r="66" spans="2:5">
      <c r="B66" t="s">
        <v>62</v>
      </c>
      <c r="C66">
        <v>127.04166666666669</v>
      </c>
      <c r="D66">
        <v>132.27154861111111</v>
      </c>
      <c r="E66">
        <v>117.68861037673612</v>
      </c>
    </row>
    <row r="67" spans="2:5">
      <c r="B67" t="s">
        <v>63</v>
      </c>
      <c r="C67">
        <v>120.32083333333333</v>
      </c>
      <c r="D67">
        <v>134.84205390625002</v>
      </c>
      <c r="E67">
        <v>132.88122570569661</v>
      </c>
    </row>
    <row r="68" spans="2:5">
      <c r="B68" t="s">
        <v>64</v>
      </c>
      <c r="C68">
        <v>123.57499999999999</v>
      </c>
      <c r="D68">
        <v>129.08438541666663</v>
      </c>
      <c r="E68">
        <v>124.31902018836801</v>
      </c>
    </row>
    <row r="69" spans="2:5">
      <c r="B69" t="s">
        <v>65</v>
      </c>
      <c r="C69">
        <v>106.7</v>
      </c>
      <c r="D69">
        <v>109.0474</v>
      </c>
      <c r="E69">
        <v>105.66693060000001</v>
      </c>
    </row>
    <row r="70" spans="2:5">
      <c r="B70" t="s">
        <v>66</v>
      </c>
      <c r="C70">
        <v>100.93333333333334</v>
      </c>
      <c r="D70">
        <v>101.25295555555554</v>
      </c>
      <c r="E70">
        <v>101.91953751296293</v>
      </c>
    </row>
    <row r="71" spans="2:5">
      <c r="B71" t="s">
        <v>67</v>
      </c>
      <c r="C71">
        <v>100.96666666666665</v>
      </c>
      <c r="D71">
        <v>101.42943055555554</v>
      </c>
      <c r="E71">
        <v>100.90537849768518</v>
      </c>
    </row>
    <row r="72" spans="2:5">
      <c r="B72" t="s">
        <v>68</v>
      </c>
      <c r="C72">
        <v>102.06666666666666</v>
      </c>
      <c r="D72">
        <v>102.76412222222223</v>
      </c>
      <c r="E72">
        <v>101.0256958212963</v>
      </c>
    </row>
    <row r="73" spans="2:5">
      <c r="B73" t="s">
        <v>69</v>
      </c>
      <c r="C73">
        <v>101.29166666666667</v>
      </c>
      <c r="D73">
        <v>102.92077430555557</v>
      </c>
      <c r="E73">
        <v>102.14886849826389</v>
      </c>
    </row>
    <row r="74" spans="2:5">
      <c r="B74" t="s">
        <v>70</v>
      </c>
      <c r="C74">
        <v>101.35000000000001</v>
      </c>
      <c r="D74">
        <v>102.95470833333333</v>
      </c>
      <c r="E74">
        <v>103.69255040972223</v>
      </c>
    </row>
    <row r="75" spans="2:5">
      <c r="B75" t="s">
        <v>71</v>
      </c>
      <c r="C75">
        <v>100.44166666666666</v>
      </c>
      <c r="D75">
        <v>104.83598958333332</v>
      </c>
      <c r="E75">
        <v>107.17732668402778</v>
      </c>
    </row>
    <row r="76" spans="2:5">
      <c r="B76" t="s">
        <v>72</v>
      </c>
      <c r="C76">
        <v>101.48611111111113</v>
      </c>
      <c r="D76">
        <v>102.12885648148151</v>
      </c>
      <c r="E76">
        <v>101.78559004719654</v>
      </c>
    </row>
    <row r="77" spans="2:5">
      <c r="B77" t="s">
        <v>73</v>
      </c>
      <c r="C77">
        <v>100.825</v>
      </c>
      <c r="D77">
        <v>101.27031041666667</v>
      </c>
      <c r="E77">
        <v>100.29136408263886</v>
      </c>
    </row>
    <row r="78" spans="2:5">
      <c r="B78" t="s">
        <v>74</v>
      </c>
      <c r="C78">
        <v>101.16666666666667</v>
      </c>
      <c r="D78">
        <v>102.53241666666665</v>
      </c>
      <c r="E78">
        <v>101.20803961805554</v>
      </c>
    </row>
    <row r="79" spans="2:5">
      <c r="B79" t="s">
        <v>75</v>
      </c>
      <c r="C79">
        <v>101.575</v>
      </c>
      <c r="D79">
        <v>103.56417708333332</v>
      </c>
      <c r="E79">
        <v>104.97092382204859</v>
      </c>
    </row>
    <row r="80" spans="2:5">
      <c r="B80" t="s">
        <v>76</v>
      </c>
      <c r="C80">
        <v>98.324999999999989</v>
      </c>
      <c r="D80">
        <v>98.021831249999977</v>
      </c>
      <c r="E80">
        <v>99.61468600781248</v>
      </c>
    </row>
    <row r="81" spans="2:5">
      <c r="B81" t="s">
        <v>77</v>
      </c>
      <c r="C81">
        <v>100.4</v>
      </c>
      <c r="D81">
        <v>101.1028</v>
      </c>
      <c r="E81">
        <v>100.79949160000002</v>
      </c>
    </row>
    <row r="82" spans="2:5">
      <c r="B82" t="s">
        <v>78</v>
      </c>
      <c r="C82">
        <v>98.600000000000009</v>
      </c>
      <c r="D82">
        <v>98.550699999999992</v>
      </c>
      <c r="E82">
        <v>97.450217183333322</v>
      </c>
    </row>
    <row r="83" spans="2:5">
      <c r="B83" t="s">
        <v>79</v>
      </c>
      <c r="C83">
        <v>99.6</v>
      </c>
      <c r="D83">
        <v>99.799199999999999</v>
      </c>
      <c r="E83">
        <v>98.601609600000003</v>
      </c>
    </row>
    <row r="84" spans="2:5">
      <c r="B84" t="s">
        <v>80</v>
      </c>
      <c r="C84">
        <v>100.34166666666667</v>
      </c>
      <c r="D84">
        <v>101.42452048611112</v>
      </c>
      <c r="E84">
        <v>100.97233616561056</v>
      </c>
    </row>
    <row r="85" spans="2:5">
      <c r="B85" t="s">
        <v>81</v>
      </c>
      <c r="C85">
        <v>99.491666666666674</v>
      </c>
      <c r="D85">
        <v>101.05036944444444</v>
      </c>
      <c r="E85">
        <v>103.83767546828705</v>
      </c>
    </row>
    <row r="86" spans="2:5">
      <c r="B86" t="s">
        <v>82</v>
      </c>
      <c r="C86">
        <v>102.17777777777776</v>
      </c>
      <c r="D86">
        <v>105.93423024691357</v>
      </c>
      <c r="E86">
        <v>106.9082366416838</v>
      </c>
    </row>
    <row r="87" spans="2:5">
      <c r="B87" t="s">
        <v>83</v>
      </c>
      <c r="C87">
        <v>104.74166666666667</v>
      </c>
      <c r="D87">
        <v>105.1780902777778</v>
      </c>
      <c r="E87">
        <v>104.08248517071762</v>
      </c>
    </row>
    <row r="88" spans="2:5">
      <c r="B88" t="s">
        <v>84</v>
      </c>
      <c r="C88">
        <v>102.57499999999999</v>
      </c>
      <c r="D88">
        <v>107.96873541666666</v>
      </c>
      <c r="E88">
        <v>103.46104071302082</v>
      </c>
    </row>
    <row r="89" spans="2:5">
      <c r="B89" t="s">
        <v>85</v>
      </c>
      <c r="C89">
        <v>114.55</v>
      </c>
      <c r="D89">
        <v>120.57342083333333</v>
      </c>
      <c r="E89">
        <v>121.15619236736111</v>
      </c>
    </row>
    <row r="90" spans="2:5">
      <c r="B90" t="s">
        <v>86</v>
      </c>
      <c r="C90">
        <v>101.74166666666666</v>
      </c>
      <c r="D90">
        <v>112.56019722222221</v>
      </c>
      <c r="E90">
        <v>111.05001457615739</v>
      </c>
    </row>
    <row r="91" spans="2:5">
      <c r="B91" t="s">
        <v>87</v>
      </c>
      <c r="C91">
        <v>101.82500000000002</v>
      </c>
      <c r="D91">
        <v>105.18946770833335</v>
      </c>
      <c r="E91">
        <v>104.90896246111116</v>
      </c>
    </row>
    <row r="92" spans="2:5">
      <c r="B92" t="s">
        <v>88</v>
      </c>
      <c r="C92">
        <v>100.69583333333333</v>
      </c>
      <c r="D92">
        <v>102.07200972222223</v>
      </c>
      <c r="E92">
        <v>100.86415760717591</v>
      </c>
    </row>
    <row r="93" spans="2:5">
      <c r="B93" t="s">
        <v>89</v>
      </c>
      <c r="C93">
        <v>98.541666666666671</v>
      </c>
      <c r="D93">
        <v>99.913038194444439</v>
      </c>
      <c r="E93">
        <v>99.888059934895807</v>
      </c>
    </row>
    <row r="94" spans="2:5">
      <c r="B94" t="s">
        <v>90</v>
      </c>
      <c r="C94">
        <v>97.074999999999989</v>
      </c>
      <c r="D94">
        <v>97.196343749999997</v>
      </c>
      <c r="E94">
        <v>96.305377265624998</v>
      </c>
    </row>
    <row r="95" spans="2:5">
      <c r="B95" t="s">
        <v>91</v>
      </c>
      <c r="C95">
        <v>100.47500000000001</v>
      </c>
      <c r="D95">
        <v>102.7356875</v>
      </c>
      <c r="E95">
        <v>101.71689193229167</v>
      </c>
    </row>
    <row r="96" spans="2:5">
      <c r="B96" t="s">
        <v>92</v>
      </c>
      <c r="C96">
        <v>110.47500000000001</v>
      </c>
      <c r="D96">
        <v>103.03635</v>
      </c>
      <c r="E96">
        <v>101.11300480000001</v>
      </c>
    </row>
    <row r="97" spans="2:5">
      <c r="B97" t="s">
        <v>93</v>
      </c>
      <c r="C97">
        <v>101.92500000000001</v>
      </c>
      <c r="D97">
        <v>103.97624062499999</v>
      </c>
      <c r="E97">
        <v>100.52336296757814</v>
      </c>
    </row>
    <row r="98" spans="2:5">
      <c r="B98" t="s">
        <v>94</v>
      </c>
      <c r="C98">
        <v>98.911111111111111</v>
      </c>
      <c r="D98">
        <v>99.218834567901254</v>
      </c>
      <c r="E98">
        <v>98.910153749245538</v>
      </c>
    </row>
    <row r="99" spans="2:5">
      <c r="B99" t="s">
        <v>95</v>
      </c>
      <c r="C99">
        <v>99.7</v>
      </c>
      <c r="D99">
        <v>101.19550000000001</v>
      </c>
      <c r="E99">
        <v>102.00506399999999</v>
      </c>
    </row>
    <row r="100" spans="2:5">
      <c r="B100" t="s">
        <v>96</v>
      </c>
      <c r="C100">
        <v>100.6</v>
      </c>
      <c r="D100">
        <v>102.81319999999999</v>
      </c>
      <c r="E100">
        <v>102.40194719999998</v>
      </c>
    </row>
    <row r="101" spans="2:5">
      <c r="B101" t="s">
        <v>97</v>
      </c>
      <c r="C101">
        <v>117.5</v>
      </c>
      <c r="D101">
        <v>121.26</v>
      </c>
      <c r="E101">
        <v>111.43794000000001</v>
      </c>
    </row>
    <row r="102" spans="2:5">
      <c r="B102" t="s">
        <v>98</v>
      </c>
      <c r="C102">
        <v>99.7</v>
      </c>
      <c r="D102">
        <v>101.79369999999999</v>
      </c>
      <c r="E102">
        <v>104.74571730000001</v>
      </c>
    </row>
    <row r="103" spans="2:5">
      <c r="B103" t="s">
        <v>99</v>
      </c>
      <c r="C103">
        <v>100.2</v>
      </c>
      <c r="D103">
        <v>108.8172</v>
      </c>
      <c r="E103">
        <v>110.12300640000001</v>
      </c>
    </row>
    <row r="104" spans="2:5">
      <c r="B104" t="s">
        <v>100</v>
      </c>
      <c r="C104">
        <v>105.1</v>
      </c>
      <c r="D104">
        <v>121.8109</v>
      </c>
      <c r="E104">
        <v>123.1508199</v>
      </c>
    </row>
    <row r="105" spans="2:5">
      <c r="B105" t="s">
        <v>101</v>
      </c>
      <c r="C105">
        <v>101.1</v>
      </c>
      <c r="D105">
        <v>102.41429999999998</v>
      </c>
      <c r="E105">
        <v>103.02878579999998</v>
      </c>
    </row>
    <row r="106" spans="2:5">
      <c r="B106" t="s">
        <v>102</v>
      </c>
      <c r="C106">
        <v>100</v>
      </c>
      <c r="D106">
        <v>102</v>
      </c>
      <c r="E106">
        <v>105</v>
      </c>
    </row>
    <row r="107" spans="2:5">
      <c r="B107" t="s">
        <v>103</v>
      </c>
      <c r="C107">
        <v>100</v>
      </c>
      <c r="D107">
        <v>102</v>
      </c>
      <c r="E107">
        <v>105</v>
      </c>
    </row>
    <row r="108" spans="2:5">
      <c r="B108" t="s">
        <v>104</v>
      </c>
      <c r="C108">
        <v>100</v>
      </c>
      <c r="D108">
        <v>102</v>
      </c>
      <c r="E108">
        <v>105</v>
      </c>
    </row>
    <row r="109" spans="2:5">
      <c r="B109" t="s">
        <v>105</v>
      </c>
      <c r="C109">
        <v>100</v>
      </c>
      <c r="D109">
        <v>102</v>
      </c>
      <c r="E109">
        <v>105</v>
      </c>
    </row>
    <row r="110" spans="2:5">
      <c r="B110" t="s">
        <v>106</v>
      </c>
      <c r="C110">
        <v>100</v>
      </c>
      <c r="D110">
        <v>102</v>
      </c>
      <c r="E110">
        <v>105</v>
      </c>
    </row>
    <row r="111" spans="2:5">
      <c r="B111" t="s">
        <v>107</v>
      </c>
      <c r="C111">
        <v>100</v>
      </c>
      <c r="D111">
        <v>102</v>
      </c>
      <c r="E111">
        <v>105</v>
      </c>
    </row>
    <row r="112" spans="2:5">
      <c r="B112" t="s">
        <v>108</v>
      </c>
      <c r="C112">
        <v>101.6</v>
      </c>
      <c r="D112">
        <v>104.3432</v>
      </c>
      <c r="E112">
        <v>104.5518864</v>
      </c>
    </row>
    <row r="113" spans="2:5">
      <c r="B113" t="s">
        <v>109</v>
      </c>
      <c r="C113">
        <v>101.6</v>
      </c>
      <c r="D113">
        <v>104.3432</v>
      </c>
      <c r="E113">
        <v>104.5518864</v>
      </c>
    </row>
    <row r="114" spans="2:5">
      <c r="B114" t="s">
        <v>110</v>
      </c>
      <c r="C114">
        <v>105.3</v>
      </c>
      <c r="D114">
        <v>112.88159999999999</v>
      </c>
      <c r="E114">
        <v>110.28532320000001</v>
      </c>
    </row>
    <row r="115" spans="2:5">
      <c r="B115" t="s">
        <v>111</v>
      </c>
      <c r="C115">
        <v>105.3</v>
      </c>
      <c r="D115">
        <v>112.88159999999999</v>
      </c>
      <c r="E115">
        <v>110.28532320000001</v>
      </c>
    </row>
    <row r="116" spans="2:5">
      <c r="B116" t="s">
        <v>112</v>
      </c>
      <c r="C116">
        <v>105.3</v>
      </c>
      <c r="D116">
        <v>112.88159999999999</v>
      </c>
      <c r="E116">
        <v>110.28532320000001</v>
      </c>
    </row>
    <row r="117" spans="2:5">
      <c r="B117" t="s">
        <v>113</v>
      </c>
      <c r="C117">
        <v>105.3</v>
      </c>
      <c r="D117">
        <v>112.88159999999999</v>
      </c>
      <c r="E117">
        <v>110.28532320000001</v>
      </c>
    </row>
    <row r="118" spans="2:5">
      <c r="B118" t="s">
        <v>114</v>
      </c>
      <c r="C118">
        <v>105.3</v>
      </c>
      <c r="D118">
        <v>112.88159999999999</v>
      </c>
      <c r="E118">
        <v>110.28532320000001</v>
      </c>
    </row>
    <row r="119" spans="2:5">
      <c r="B119" t="s">
        <v>115</v>
      </c>
      <c r="C119">
        <v>105.3</v>
      </c>
      <c r="D119">
        <v>112.88159999999999</v>
      </c>
      <c r="E119">
        <v>110.28532320000001</v>
      </c>
    </row>
    <row r="120" spans="2:5">
      <c r="B120" t="s">
        <v>116</v>
      </c>
      <c r="C120">
        <v>105.3</v>
      </c>
      <c r="D120">
        <v>112.88159999999999</v>
      </c>
      <c r="E120">
        <v>110.28532320000001</v>
      </c>
    </row>
    <row r="121" spans="2:5">
      <c r="B121" t="s">
        <v>117</v>
      </c>
      <c r="C121">
        <v>105.3</v>
      </c>
      <c r="D121">
        <v>112.88159999999999</v>
      </c>
      <c r="E121">
        <v>110.28532320000001</v>
      </c>
    </row>
    <row r="122" spans="2:5">
      <c r="B122" t="s">
        <v>118</v>
      </c>
      <c r="C122">
        <v>105.3</v>
      </c>
      <c r="D122">
        <v>112.88159999999999</v>
      </c>
      <c r="E122">
        <v>110.28532320000001</v>
      </c>
    </row>
    <row r="123" spans="2:5">
      <c r="B123" t="s">
        <v>119</v>
      </c>
      <c r="C123">
        <v>105.3</v>
      </c>
      <c r="D123">
        <v>112.88159999999999</v>
      </c>
      <c r="E123">
        <v>110.28532320000001</v>
      </c>
    </row>
    <row r="124" spans="2:5">
      <c r="B124" t="s">
        <v>120</v>
      </c>
      <c r="C124">
        <v>105.3</v>
      </c>
      <c r="D124">
        <v>112.88159999999999</v>
      </c>
      <c r="E124">
        <v>110.28532320000001</v>
      </c>
    </row>
    <row r="125" spans="2:5">
      <c r="B125" t="s">
        <v>121</v>
      </c>
      <c r="C125">
        <v>100.9</v>
      </c>
      <c r="D125">
        <v>99.991900000000001</v>
      </c>
      <c r="E125">
        <v>97.6920863</v>
      </c>
    </row>
    <row r="126" spans="2:5">
      <c r="B126" t="s">
        <v>122</v>
      </c>
      <c r="C126">
        <v>100.4</v>
      </c>
      <c r="D126">
        <v>101.60480000000001</v>
      </c>
      <c r="E126">
        <v>101.7064048</v>
      </c>
    </row>
    <row r="127" spans="2:5">
      <c r="B127" t="s">
        <v>123</v>
      </c>
      <c r="C127">
        <v>100.4</v>
      </c>
      <c r="D127">
        <v>101.60480000000001</v>
      </c>
      <c r="E127">
        <v>101.7064048</v>
      </c>
    </row>
    <row r="128" spans="2:5">
      <c r="B128" t="s">
        <v>124</v>
      </c>
      <c r="C128">
        <v>100.9</v>
      </c>
      <c r="D128">
        <v>99.991900000000001</v>
      </c>
      <c r="E128">
        <v>97.6920863</v>
      </c>
    </row>
    <row r="129" spans="2:5">
      <c r="B129" t="s">
        <v>125</v>
      </c>
      <c r="C129">
        <v>103.9</v>
      </c>
      <c r="D129">
        <v>102.9649</v>
      </c>
      <c r="E129">
        <v>102.9649</v>
      </c>
    </row>
    <row r="130" spans="2:5">
      <c r="B130" t="s">
        <v>126</v>
      </c>
      <c r="C130">
        <v>103.9</v>
      </c>
      <c r="D130">
        <v>102.9649</v>
      </c>
      <c r="E130">
        <v>102.9649</v>
      </c>
    </row>
    <row r="131" spans="2:5">
      <c r="B131" t="s">
        <v>127</v>
      </c>
      <c r="C131">
        <v>100.9</v>
      </c>
      <c r="D131">
        <v>99.991900000000001</v>
      </c>
      <c r="E131">
        <v>97.6920863</v>
      </c>
    </row>
    <row r="132" spans="2:5">
      <c r="B132" t="s">
        <v>128</v>
      </c>
      <c r="C132">
        <v>100.9</v>
      </c>
      <c r="D132">
        <v>99.991900000000001</v>
      </c>
      <c r="E132">
        <v>97.6920863</v>
      </c>
    </row>
    <row r="133" spans="2:5">
      <c r="B133" t="s">
        <v>129</v>
      </c>
      <c r="C133">
        <v>100</v>
      </c>
      <c r="D133">
        <v>100</v>
      </c>
      <c r="E133">
        <v>110</v>
      </c>
    </row>
    <row r="134" spans="2:5">
      <c r="B134" t="s">
        <v>130</v>
      </c>
      <c r="C134">
        <v>100</v>
      </c>
      <c r="D134">
        <v>100</v>
      </c>
      <c r="E134">
        <v>110</v>
      </c>
    </row>
    <row r="135" spans="2:5">
      <c r="B135" t="s">
        <v>131</v>
      </c>
      <c r="C135">
        <v>100</v>
      </c>
      <c r="D135">
        <v>100</v>
      </c>
      <c r="E135">
        <v>110</v>
      </c>
    </row>
    <row r="136" spans="2:5">
      <c r="B136" t="s">
        <v>132</v>
      </c>
      <c r="C136">
        <v>100.8</v>
      </c>
      <c r="D136">
        <v>101.5056</v>
      </c>
      <c r="E136">
        <v>101.5056</v>
      </c>
    </row>
    <row r="137" spans="2:5">
      <c r="B137" t="s">
        <v>133</v>
      </c>
      <c r="C137">
        <v>100.4</v>
      </c>
      <c r="D137">
        <v>100.09880000000001</v>
      </c>
      <c r="E137">
        <v>100.0988</v>
      </c>
    </row>
    <row r="138" spans="2:5">
      <c r="B138" t="s">
        <v>134</v>
      </c>
      <c r="C138">
        <v>101.9</v>
      </c>
      <c r="D138">
        <v>103.7342</v>
      </c>
      <c r="E138">
        <v>105.80888400000001</v>
      </c>
    </row>
    <row r="139" spans="2:5">
      <c r="B139" t="s">
        <v>135</v>
      </c>
      <c r="C139">
        <v>100</v>
      </c>
      <c r="D139">
        <v>102</v>
      </c>
      <c r="E139">
        <v>105</v>
      </c>
    </row>
    <row r="140" spans="2:5">
      <c r="B140" t="s">
        <v>136</v>
      </c>
      <c r="C140">
        <v>100</v>
      </c>
      <c r="D140">
        <v>102</v>
      </c>
      <c r="E140">
        <v>105</v>
      </c>
    </row>
    <row r="141" spans="2:5">
      <c r="B141" t="s">
        <v>137</v>
      </c>
      <c r="C141">
        <v>100</v>
      </c>
      <c r="D141">
        <v>102</v>
      </c>
      <c r="E141">
        <v>105</v>
      </c>
    </row>
    <row r="142" spans="2:5">
      <c r="B142" t="s">
        <v>138</v>
      </c>
      <c r="C142">
        <v>100.8</v>
      </c>
      <c r="D142">
        <v>101.5056</v>
      </c>
      <c r="E142">
        <v>101.5056</v>
      </c>
    </row>
    <row r="143" spans="2:5">
      <c r="B143" t="s">
        <v>139</v>
      </c>
      <c r="C143">
        <v>100.8</v>
      </c>
      <c r="D143">
        <v>101.5056</v>
      </c>
      <c r="E143">
        <v>101.5056</v>
      </c>
    </row>
    <row r="144" spans="2:5">
      <c r="B144" t="s">
        <v>140</v>
      </c>
      <c r="C144">
        <v>100.8</v>
      </c>
      <c r="D144">
        <v>101.5056</v>
      </c>
      <c r="E144">
        <v>101.5056</v>
      </c>
    </row>
    <row r="145" spans="2:5">
      <c r="B145" t="s">
        <v>141</v>
      </c>
      <c r="C145">
        <v>100.8</v>
      </c>
      <c r="D145">
        <v>101.5056</v>
      </c>
      <c r="E145">
        <v>101.5056</v>
      </c>
    </row>
    <row r="146" spans="2:5">
      <c r="B146" t="s">
        <v>142</v>
      </c>
      <c r="C146">
        <v>100.8</v>
      </c>
      <c r="D146">
        <v>101.5056</v>
      </c>
      <c r="E146">
        <v>101.5056</v>
      </c>
    </row>
    <row r="147" spans="2:5">
      <c r="B147" t="s">
        <v>143</v>
      </c>
      <c r="C147">
        <v>101.9</v>
      </c>
      <c r="D147">
        <v>103.7342</v>
      </c>
      <c r="E147">
        <v>105.80888400000001</v>
      </c>
    </row>
    <row r="148" spans="2:5">
      <c r="B148" t="s">
        <v>144</v>
      </c>
      <c r="C148">
        <v>101.9</v>
      </c>
      <c r="D148">
        <v>103.7342</v>
      </c>
      <c r="E148">
        <v>105.80888400000001</v>
      </c>
    </row>
    <row r="149" spans="2:5">
      <c r="B149" t="s">
        <v>145</v>
      </c>
      <c r="C149">
        <v>101.9</v>
      </c>
      <c r="D149">
        <v>103.7342</v>
      </c>
      <c r="E149">
        <v>105.80888400000001</v>
      </c>
    </row>
    <row r="150" spans="2:5">
      <c r="B150" t="s">
        <v>146</v>
      </c>
      <c r="C150">
        <v>101.9</v>
      </c>
      <c r="D150">
        <v>103.7342</v>
      </c>
      <c r="E150">
        <v>105.80888400000001</v>
      </c>
    </row>
    <row r="151" spans="2:5">
      <c r="B151" t="s">
        <v>147</v>
      </c>
      <c r="C151">
        <v>101.9</v>
      </c>
      <c r="D151">
        <v>103.7342</v>
      </c>
      <c r="E151">
        <v>105.80888400000001</v>
      </c>
    </row>
    <row r="152" spans="2:5">
      <c r="B152" t="s">
        <v>148</v>
      </c>
      <c r="C152">
        <v>101.9</v>
      </c>
      <c r="D152">
        <v>103.7342</v>
      </c>
      <c r="E152">
        <v>105.80888400000001</v>
      </c>
    </row>
    <row r="153" spans="2:5">
      <c r="B153" t="s">
        <v>149</v>
      </c>
      <c r="C153">
        <v>101.9</v>
      </c>
      <c r="D153">
        <v>103.7342</v>
      </c>
      <c r="E153">
        <v>105.80888400000001</v>
      </c>
    </row>
    <row r="154" spans="2:5">
      <c r="B154" t="s">
        <v>150</v>
      </c>
      <c r="C154">
        <v>101.9</v>
      </c>
      <c r="D154">
        <v>103.7342</v>
      </c>
      <c r="E154">
        <v>105.80888400000001</v>
      </c>
    </row>
    <row r="155" spans="2:5">
      <c r="B155" t="s">
        <v>151</v>
      </c>
      <c r="C155">
        <v>100.8</v>
      </c>
      <c r="D155">
        <v>101.5056</v>
      </c>
      <c r="E155">
        <v>101.5056</v>
      </c>
    </row>
    <row r="156" spans="2:5">
      <c r="B156" t="s">
        <v>152</v>
      </c>
      <c r="C156">
        <v>100.8</v>
      </c>
      <c r="D156">
        <v>101.5056</v>
      </c>
      <c r="E156">
        <v>101.5056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39B6-2F9B-D142-A978-D520749F3716}">
  <dimension ref="A1:P160"/>
  <sheetViews>
    <sheetView topLeftCell="J1" zoomScale="139" zoomScaleNormal="150" workbookViewId="0">
      <selection activeCell="M17" sqref="M17"/>
    </sheetView>
  </sheetViews>
  <sheetFormatPr baseColWidth="10" defaultRowHeight="16"/>
  <cols>
    <col min="2" max="2" width="35.1640625" customWidth="1"/>
    <col min="7" max="7" width="10.6640625" customWidth="1"/>
    <col min="8" max="8" width="37" customWidth="1"/>
    <col min="9" max="9" width="11" bestFit="1" customWidth="1"/>
    <col min="13" max="13" width="14.6640625" bestFit="1" customWidth="1"/>
    <col min="14" max="14" width="15.83203125" customWidth="1"/>
    <col min="15" max="15" width="17" customWidth="1"/>
    <col min="16" max="16" width="14.33203125" customWidth="1"/>
  </cols>
  <sheetData>
    <row r="1" spans="1:16">
      <c r="A1" t="s">
        <v>153</v>
      </c>
      <c r="C1">
        <v>2021</v>
      </c>
      <c r="D1">
        <v>2022</v>
      </c>
      <c r="E1">
        <v>2023</v>
      </c>
      <c r="I1">
        <v>2021</v>
      </c>
      <c r="J1">
        <v>2022</v>
      </c>
      <c r="K1">
        <v>2023</v>
      </c>
      <c r="M1" t="s">
        <v>197</v>
      </c>
      <c r="N1" s="8" t="s">
        <v>198</v>
      </c>
      <c r="O1" s="8" t="s">
        <v>199</v>
      </c>
      <c r="P1" s="9" t="s">
        <v>196</v>
      </c>
    </row>
    <row r="2" spans="1:16">
      <c r="B2" t="s">
        <v>154</v>
      </c>
      <c r="C2">
        <v>86994.8</v>
      </c>
      <c r="D2">
        <v>92576.8</v>
      </c>
      <c r="E2">
        <v>94462.6</v>
      </c>
      <c r="H2" s="11" t="s">
        <v>0</v>
      </c>
      <c r="I2">
        <f>C$2*$C92</f>
        <v>46097.535032340806</v>
      </c>
      <c r="J2">
        <f t="shared" ref="I2:K6" si="0">D$2*$C92</f>
        <v>49055.372058812805</v>
      </c>
      <c r="K2">
        <f t="shared" si="0"/>
        <v>50054.63559598961</v>
      </c>
      <c r="M2">
        <f>$P2*Price!C4/100</f>
        <v>487429475.75574738</v>
      </c>
      <c r="N2">
        <f>$P2*Price!D4/100</f>
        <v>506926654.7859773</v>
      </c>
      <c r="O2">
        <f>$P2*Price!E4/100</f>
        <v>528217574.28698838</v>
      </c>
      <c r="P2" s="10">
        <v>466439689.71841854</v>
      </c>
    </row>
    <row r="3" spans="1:16">
      <c r="B3" t="s">
        <v>155</v>
      </c>
      <c r="C3">
        <v>34566.1</v>
      </c>
      <c r="D3">
        <v>36457.840338677146</v>
      </c>
      <c r="E3">
        <v>36832.474732469076</v>
      </c>
      <c r="H3" s="11" t="s">
        <v>1</v>
      </c>
      <c r="I3">
        <f>C$2*$C93</f>
        <v>3917.6470937864001</v>
      </c>
      <c r="J3">
        <f t="shared" si="0"/>
        <v>4169.0219584624001</v>
      </c>
      <c r="K3">
        <f t="shared" si="0"/>
        <v>4253.9454123867999</v>
      </c>
      <c r="M3">
        <f>$P3*Price!C5/100</f>
        <v>41304920.753306702</v>
      </c>
      <c r="N3">
        <f>$P3*Price!D5/100</f>
        <v>43659301.236245193</v>
      </c>
      <c r="O3">
        <f>$P3*Price!E5/100</f>
        <v>45492991.888167486</v>
      </c>
      <c r="P3" s="10">
        <v>39564100.338416383</v>
      </c>
    </row>
    <row r="4" spans="1:16">
      <c r="B4" t="s">
        <v>156</v>
      </c>
      <c r="C4">
        <v>316581.5</v>
      </c>
      <c r="D4">
        <v>333907.43477508076</v>
      </c>
      <c r="E4">
        <v>337338.6092014187</v>
      </c>
      <c r="H4" s="11" t="s">
        <v>2</v>
      </c>
      <c r="I4">
        <f t="shared" si="0"/>
        <v>23963.295479461598</v>
      </c>
      <c r="J4">
        <f t="shared" si="0"/>
        <v>25500.894455105597</v>
      </c>
      <c r="K4">
        <f t="shared" si="0"/>
        <v>26020.350590589198</v>
      </c>
      <c r="M4">
        <f>$P4*Price!C6/100</f>
        <v>237375502.5922848</v>
      </c>
      <c r="N4">
        <f>$P4*Price!D6/100</f>
        <v>248057400.20893764</v>
      </c>
      <c r="O4">
        <f>$P4*Price!E6/100</f>
        <v>258475811.01771298</v>
      </c>
      <c r="P4" s="10">
        <v>205342130.27014259</v>
      </c>
    </row>
    <row r="5" spans="1:16">
      <c r="B5" t="s">
        <v>157</v>
      </c>
      <c r="C5">
        <v>23397.9</v>
      </c>
      <c r="D5">
        <v>24678.42488624213</v>
      </c>
      <c r="E5">
        <v>24932.016066112126</v>
      </c>
      <c r="H5" s="11" t="s">
        <v>3</v>
      </c>
      <c r="I5">
        <f t="shared" si="0"/>
        <v>8395.6441363899994</v>
      </c>
      <c r="J5">
        <f t="shared" si="0"/>
        <v>8934.34858274</v>
      </c>
      <c r="K5">
        <f t="shared" si="0"/>
        <v>9116.3422848049995</v>
      </c>
      <c r="M5">
        <f>$P5*Price!C7/100</f>
        <v>79894588.080037266</v>
      </c>
      <c r="N5">
        <f>$P5*Price!D7/100</f>
        <v>82930582.427078694</v>
      </c>
      <c r="O5">
        <f>$P5*Price!E7/100</f>
        <v>86413666.889015973</v>
      </c>
      <c r="P5" s="10">
        <v>76747923.227701515</v>
      </c>
    </row>
    <row r="6" spans="1:16">
      <c r="B6" t="s">
        <v>158</v>
      </c>
      <c r="C6">
        <v>78741.2</v>
      </c>
      <c r="D6">
        <v>80766</v>
      </c>
      <c r="E6">
        <v>85691.1</v>
      </c>
      <c r="H6" s="11" t="s">
        <v>4</v>
      </c>
      <c r="I6">
        <f t="shared" si="0"/>
        <v>4620.6782580212002</v>
      </c>
      <c r="J6">
        <f t="shared" si="0"/>
        <v>4917.1629448792</v>
      </c>
      <c r="K6">
        <f t="shared" si="0"/>
        <v>5017.3261162294002</v>
      </c>
      <c r="M6">
        <f>$P6*Price!C8/100</f>
        <v>36312017.395174764</v>
      </c>
      <c r="N6">
        <f>$P6*Price!D8/100</f>
        <v>37909746.160562463</v>
      </c>
      <c r="O6">
        <f>$P6*Price!E8/100</f>
        <v>39501955.49930609</v>
      </c>
      <c r="P6" s="10">
        <v>33653398.883387178</v>
      </c>
    </row>
    <row r="7" spans="1:16">
      <c r="B7" t="s">
        <v>159</v>
      </c>
      <c r="C7">
        <v>110147</v>
      </c>
      <c r="D7">
        <v>116294.1</v>
      </c>
      <c r="E7">
        <v>123072.4</v>
      </c>
      <c r="H7" t="s">
        <v>5</v>
      </c>
      <c r="I7">
        <f>C23</f>
        <v>17904.127230012087</v>
      </c>
      <c r="J7">
        <f>D23</f>
        <v>14939.837176158677</v>
      </c>
      <c r="K7">
        <f t="shared" ref="J7:K10" si="1">E23</f>
        <v>14844.19832206448</v>
      </c>
      <c r="M7">
        <f>$P7*Price!C9/100</f>
        <v>174117820.33759251</v>
      </c>
      <c r="N7">
        <f>$P7*Price!D9/100</f>
        <v>203717849.79498327</v>
      </c>
      <c r="O7">
        <f>$P7*Price!E9/100</f>
        <v>179475425.66938022</v>
      </c>
      <c r="P7" s="10">
        <v>119998497.82053241</v>
      </c>
    </row>
    <row r="8" spans="1:16">
      <c r="B8" t="s">
        <v>160</v>
      </c>
      <c r="C8">
        <v>48423.9</v>
      </c>
      <c r="D8">
        <v>51076.9</v>
      </c>
      <c r="E8">
        <v>57819.8</v>
      </c>
      <c r="H8" t="s">
        <v>6</v>
      </c>
      <c r="I8">
        <f t="shared" ref="I8:I10" si="2">C24</f>
        <v>9506.9245505659601</v>
      </c>
      <c r="J8">
        <f t="shared" si="1"/>
        <v>7763.8159192870462</v>
      </c>
      <c r="K8">
        <f>E24</f>
        <v>7812.0481808252889</v>
      </c>
      <c r="M8">
        <f>$P8*Price!C10/100</f>
        <v>93932896.550173029</v>
      </c>
      <c r="N8">
        <f>$P8*Price!D10/100</f>
        <v>127654806.41168514</v>
      </c>
      <c r="O8">
        <f>$P8*Price!E10/100</f>
        <v>114634016.15769325</v>
      </c>
      <c r="P8" s="10">
        <v>67723789.87034826</v>
      </c>
    </row>
    <row r="9" spans="1:16">
      <c r="B9" t="s">
        <v>161</v>
      </c>
      <c r="C9">
        <v>18026.900000000001</v>
      </c>
      <c r="D9">
        <v>17755</v>
      </c>
      <c r="E9">
        <v>21023.599999999999</v>
      </c>
      <c r="H9" t="s">
        <v>7</v>
      </c>
      <c r="I9">
        <f t="shared" si="2"/>
        <v>1388.026270921637</v>
      </c>
      <c r="J9">
        <f t="shared" si="1"/>
        <v>1212.9625539567824</v>
      </c>
      <c r="K9">
        <f t="shared" si="1"/>
        <v>1235.7983751567469</v>
      </c>
      <c r="M9">
        <f>$P9*Price!C11/100</f>
        <v>46301474.806226283</v>
      </c>
      <c r="N9">
        <f>$P9*Price!D11/100</f>
        <v>39171047.686067425</v>
      </c>
      <c r="O9">
        <f>$P9*Price!E11/100</f>
        <v>38426797.780032143</v>
      </c>
      <c r="P9" s="10">
        <v>35344637.256661281</v>
      </c>
    </row>
    <row r="10" spans="1:16">
      <c r="B10" t="s">
        <v>162</v>
      </c>
      <c r="C10">
        <v>44510.400000000001</v>
      </c>
      <c r="D10">
        <v>47758.716497113281</v>
      </c>
      <c r="E10">
        <v>51262.969516940873</v>
      </c>
      <c r="H10" t="s">
        <v>8</v>
      </c>
      <c r="I10">
        <f t="shared" si="2"/>
        <v>2015.1919922871243</v>
      </c>
      <c r="J10">
        <f t="shared" si="1"/>
        <v>1639.469844099488</v>
      </c>
      <c r="K10">
        <f t="shared" si="1"/>
        <v>1565.3427938868069</v>
      </c>
      <c r="M10">
        <f>$P10*Price!C12/100</f>
        <v>29333661.873105526</v>
      </c>
      <c r="N10">
        <f>$P10*Price!D12/100</f>
        <v>31768355.808573283</v>
      </c>
      <c r="O10">
        <f>$P10*Price!E12/100</f>
        <v>33674457.157087676</v>
      </c>
      <c r="P10" s="10">
        <v>25936040.559775002</v>
      </c>
    </row>
    <row r="11" spans="1:16">
      <c r="B11" t="s">
        <v>163</v>
      </c>
      <c r="C11">
        <v>90308.7</v>
      </c>
      <c r="D11">
        <v>93285.3</v>
      </c>
      <c r="E11">
        <v>100676.6</v>
      </c>
      <c r="H11" t="s">
        <v>9</v>
      </c>
      <c r="I11">
        <v>2390.7326131185141</v>
      </c>
      <c r="J11">
        <v>1826.666292575572</v>
      </c>
      <c r="K11">
        <v>1671.4055295789392</v>
      </c>
      <c r="M11">
        <f>$P11*Price!C13/100</f>
        <v>44362811.706417084</v>
      </c>
      <c r="N11">
        <f>$P11*Price!D13/100</f>
        <v>46980217.597095698</v>
      </c>
      <c r="O11">
        <f>$P11*Price!E13/100</f>
        <v>47074178.032289885</v>
      </c>
      <c r="P11" s="10">
        <v>43028915.331151396</v>
      </c>
    </row>
    <row r="12" spans="1:16">
      <c r="B12" t="s">
        <v>164</v>
      </c>
      <c r="C12">
        <v>77215.899999999994</v>
      </c>
      <c r="D12">
        <v>73766.100000000006</v>
      </c>
      <c r="E12">
        <v>73722.7</v>
      </c>
      <c r="H12" s="12" t="s">
        <v>10</v>
      </c>
      <c r="I12">
        <v>1361.0973430946817</v>
      </c>
      <c r="J12">
        <v>1157.5007684102227</v>
      </c>
      <c r="K12">
        <v>1122.5768548673286</v>
      </c>
      <c r="M12">
        <f>$P12*Price!C14/100</f>
        <v>8402300.3087495677</v>
      </c>
      <c r="N12">
        <f>$P12*Price!D14/100</f>
        <v>8318277.3056620713</v>
      </c>
      <c r="O12">
        <f>$P12*Price!E14/100</f>
        <v>8359868.6921903826</v>
      </c>
      <c r="P12" s="10">
        <v>8538923.077997528</v>
      </c>
    </row>
    <row r="13" spans="1:16">
      <c r="B13" t="s">
        <v>165</v>
      </c>
      <c r="C13">
        <v>37484.199999999997</v>
      </c>
      <c r="D13">
        <v>40219.752707706364</v>
      </c>
      <c r="E13">
        <v>43170.841016187558</v>
      </c>
      <c r="H13" s="13" t="s">
        <v>11</v>
      </c>
      <c r="I13">
        <f t="shared" ref="I13:I19" si="3">C$28/SUM(M$13:M$19)*M13</f>
        <v>1687.9637456050596</v>
      </c>
      <c r="J13">
        <f t="shared" ref="J13:K19" si="4">D$28/SUM(N$13:N$19)*N13</f>
        <v>1742.9471004750196</v>
      </c>
      <c r="K13">
        <f t="shared" si="4"/>
        <v>1730.0150426439614</v>
      </c>
      <c r="M13">
        <f>$P13*Price!C15/100</f>
        <v>20806853.827126231</v>
      </c>
      <c r="N13">
        <f>$P13*Price!D15/100</f>
        <v>21555900.564902768</v>
      </c>
      <c r="O13">
        <f>$P13*Price!E15/100</f>
        <v>21846905.222528964</v>
      </c>
      <c r="P13" s="10">
        <v>20307624.719439998</v>
      </c>
    </row>
    <row r="14" spans="1:16">
      <c r="B14" t="s">
        <v>166</v>
      </c>
      <c r="C14">
        <v>28164</v>
      </c>
      <c r="D14">
        <v>30219.375503808064</v>
      </c>
      <c r="E14">
        <v>32436.695097665324</v>
      </c>
      <c r="H14" s="13" t="s">
        <v>12</v>
      </c>
      <c r="I14">
        <f t="shared" si="3"/>
        <v>1459.0471787229712</v>
      </c>
      <c r="J14">
        <f t="shared" si="4"/>
        <v>1575.8917654521106</v>
      </c>
      <c r="K14">
        <f t="shared" si="4"/>
        <v>1574.1024507507152</v>
      </c>
      <c r="M14">
        <f>$P14*Price!C16/100</f>
        <v>17985090.88457213</v>
      </c>
      <c r="N14">
        <f>$P14*Price!D16/100</f>
        <v>19489843.48858133</v>
      </c>
      <c r="O14">
        <f>$P14*Price!E16/100</f>
        <v>19878016.204728913</v>
      </c>
      <c r="P14" s="10">
        <v>16179705.421310861</v>
      </c>
    </row>
    <row r="15" spans="1:16">
      <c r="B15" t="s">
        <v>167</v>
      </c>
      <c r="C15">
        <v>6053.1</v>
      </c>
      <c r="D15">
        <v>6494.8480990662047</v>
      </c>
      <c r="E15">
        <v>6971.4017574093868</v>
      </c>
      <c r="H15" s="13" t="s">
        <v>13</v>
      </c>
      <c r="I15">
        <f t="shared" si="3"/>
        <v>1682.6678285296666</v>
      </c>
      <c r="J15">
        <f t="shared" si="4"/>
        <v>1861.165019304723</v>
      </c>
      <c r="K15">
        <f t="shared" si="4"/>
        <v>1691.6627061895126</v>
      </c>
      <c r="M15">
        <f>$P15*Price!C17/100</f>
        <v>20741573.175953962</v>
      </c>
      <c r="N15">
        <f>$P15*Price!D17/100</f>
        <v>23017960.832014903</v>
      </c>
      <c r="O15">
        <f>$P15*Price!E17/100</f>
        <v>21362585.815512501</v>
      </c>
      <c r="P15" s="10">
        <v>17682500.576260835</v>
      </c>
    </row>
    <row r="16" spans="1:16">
      <c r="B16" t="s">
        <v>168</v>
      </c>
      <c r="C16">
        <v>18455.3</v>
      </c>
      <c r="D16">
        <v>19802.146028100728</v>
      </c>
      <c r="E16">
        <v>21255.110745488666</v>
      </c>
      <c r="H16" s="13" t="s">
        <v>14</v>
      </c>
      <c r="I16">
        <f t="shared" si="3"/>
        <v>255.72018413766955</v>
      </c>
      <c r="J16">
        <f t="shared" si="4"/>
        <v>261.39501397480882</v>
      </c>
      <c r="K16">
        <f t="shared" si="4"/>
        <v>276.30885879176344</v>
      </c>
      <c r="M16">
        <f>$P16*Price!C18/100</f>
        <v>3152160.4097551573</v>
      </c>
      <c r="N16">
        <f>$P16*Price!D18/100</f>
        <v>3232803.1802380593</v>
      </c>
      <c r="O16">
        <f>$P16*Price!E18/100</f>
        <v>3489272.232536946</v>
      </c>
      <c r="P16" s="10">
        <v>3214576.775479042</v>
      </c>
    </row>
    <row r="17" spans="2:16">
      <c r="B17" t="s">
        <v>169</v>
      </c>
      <c r="C17">
        <v>43885.3</v>
      </c>
      <c r="D17">
        <v>47087.997436346683</v>
      </c>
      <c r="E17">
        <v>50543.037046214034</v>
      </c>
      <c r="H17" s="13" t="s">
        <v>15</v>
      </c>
      <c r="I17">
        <f t="shared" si="3"/>
        <v>2619.260079004317</v>
      </c>
      <c r="J17">
        <f t="shared" si="4"/>
        <v>2649.7567202569448</v>
      </c>
      <c r="K17">
        <f t="shared" si="4"/>
        <v>2534.7278832953816</v>
      </c>
      <c r="M17">
        <f>$P17*Price!C19/100</f>
        <v>32286571.166571256</v>
      </c>
      <c r="N17">
        <f>$P17*Price!D19/100</f>
        <v>32770869.734069824</v>
      </c>
      <c r="O17">
        <f>$P17*Price!E19/100</f>
        <v>32008947.012752701</v>
      </c>
      <c r="P17" s="10">
        <v>35279443.999167278</v>
      </c>
    </row>
    <row r="18" spans="2:16">
      <c r="B18" t="s">
        <v>170</v>
      </c>
      <c r="C18">
        <v>27514.6</v>
      </c>
      <c r="D18">
        <v>29522.583057700514</v>
      </c>
      <c r="E18">
        <v>31688.776130316088</v>
      </c>
      <c r="H18" s="13" t="s">
        <v>16</v>
      </c>
      <c r="I18">
        <f t="shared" si="3"/>
        <v>792.57235700847411</v>
      </c>
      <c r="J18">
        <f t="shared" si="4"/>
        <v>819.70601764894798</v>
      </c>
      <c r="K18">
        <f t="shared" si="4"/>
        <v>820.18017520967533</v>
      </c>
      <c r="M18">
        <f>$P18*Price!C20/100</f>
        <v>9769722.3785958532</v>
      </c>
      <c r="N18">
        <f>$P18*Price!D20/100</f>
        <v>10137715.254856296</v>
      </c>
      <c r="O18">
        <f>$P18*Price!E20/100</f>
        <v>10357365.752044851</v>
      </c>
      <c r="P18" s="10">
        <v>9975041.9929507561</v>
      </c>
    </row>
    <row r="19" spans="2:16">
      <c r="B19" t="s">
        <v>171</v>
      </c>
      <c r="C19">
        <v>8495.4</v>
      </c>
      <c r="D19">
        <v>9115.3842726548428</v>
      </c>
      <c r="E19">
        <v>9784.217424112554</v>
      </c>
      <c r="H19" s="13" t="s">
        <v>17</v>
      </c>
      <c r="I19">
        <f t="shared" si="3"/>
        <v>1888.6784383618203</v>
      </c>
      <c r="J19">
        <f t="shared" si="4"/>
        <v>1883.6872221251531</v>
      </c>
      <c r="K19">
        <f t="shared" si="4"/>
        <v>1868.0198496164619</v>
      </c>
      <c r="M19">
        <f>$P19*Price!C21/100</f>
        <v>23280983.549414478</v>
      </c>
      <c r="N19">
        <f>$P19*Price!D21/100</f>
        <v>23296504.205114093</v>
      </c>
      <c r="O19">
        <f>$P19*Price!E21/100</f>
        <v>23589651.88302844</v>
      </c>
      <c r="P19" s="10">
        <v>22707616.239370376</v>
      </c>
    </row>
    <row r="20" spans="2:16">
      <c r="B20" t="s">
        <v>172</v>
      </c>
      <c r="C20">
        <v>50270.7</v>
      </c>
      <c r="D20">
        <v>53939.396397503333</v>
      </c>
      <c r="E20">
        <v>57897.151265665532</v>
      </c>
      <c r="H20" s="11" t="s">
        <v>18</v>
      </c>
      <c r="I20">
        <f>C$29/SUM(M$20:M$23)*M20</f>
        <v>945.87113858696614</v>
      </c>
      <c r="J20">
        <f t="shared" ref="J20:K23" si="5">D$29/SUM(N$20:N$23)*N20</f>
        <v>1000.8237281451698</v>
      </c>
      <c r="K20">
        <f t="shared" si="5"/>
        <v>1011.3598100511502</v>
      </c>
      <c r="M20">
        <f>$P20*Price!C22/100</f>
        <v>7486285.026142817</v>
      </c>
      <c r="N20">
        <f>$P20*Price!D22/100</f>
        <v>7757662.8583404906</v>
      </c>
      <c r="O20">
        <f>$P20*Price!E22/100</f>
        <v>7826188.8802558342</v>
      </c>
      <c r="P20" s="10">
        <v>7461413.6473184219</v>
      </c>
    </row>
    <row r="21" spans="2:16">
      <c r="H21" s="11" t="s">
        <v>19</v>
      </c>
      <c r="I21">
        <f>C$29/SUM(M$20:M$23)*M21</f>
        <v>1272.2082838936847</v>
      </c>
      <c r="J21">
        <f t="shared" si="5"/>
        <v>1315.9177354937826</v>
      </c>
      <c r="K21">
        <f t="shared" si="5"/>
        <v>1304.0674553651429</v>
      </c>
      <c r="M21">
        <f>$P21*Price!C23/100</f>
        <v>10069145.190407421</v>
      </c>
      <c r="N21">
        <f>$P21*Price!D23/100</f>
        <v>10200044.077882718</v>
      </c>
      <c r="O21">
        <f>$P21*Price!E23/100</f>
        <v>10091243.607718635</v>
      </c>
      <c r="P21" s="10">
        <v>9869292.0268634353</v>
      </c>
    </row>
    <row r="22" spans="2:16">
      <c r="C22">
        <v>2021</v>
      </c>
      <c r="D22">
        <v>2022</v>
      </c>
      <c r="E22">
        <v>2023</v>
      </c>
      <c r="H22" s="11" t="s">
        <v>20</v>
      </c>
      <c r="I22">
        <f>C$29/SUM(M$20:M$23)*M22</f>
        <v>942.69581066941532</v>
      </c>
      <c r="J22">
        <f t="shared" si="5"/>
        <v>1030.3517555274277</v>
      </c>
      <c r="K22">
        <f t="shared" si="5"/>
        <v>1024.8573932779423</v>
      </c>
      <c r="M22">
        <f>$P22*Price!C24/100</f>
        <v>7461153.2625520956</v>
      </c>
      <c r="N22">
        <f>$P22*Price!D24/100</f>
        <v>7986542.8047901383</v>
      </c>
      <c r="O22">
        <f>$P22*Price!E24/100</f>
        <v>7930637.0051566092</v>
      </c>
      <c r="P22" s="10">
        <v>7078893.0384744741</v>
      </c>
    </row>
    <row r="23" spans="2:16">
      <c r="B23" t="s">
        <v>5</v>
      </c>
      <c r="C23">
        <v>17904.127230012087</v>
      </c>
      <c r="D23">
        <v>14939.837176158677</v>
      </c>
      <c r="E23">
        <v>14844.19832206448</v>
      </c>
      <c r="H23" s="11" t="s">
        <v>21</v>
      </c>
      <c r="I23">
        <f>C$29/SUM(M$20:M$23)*M23</f>
        <v>3617.9165222307902</v>
      </c>
      <c r="J23">
        <f t="shared" si="5"/>
        <v>3810.2525518602283</v>
      </c>
      <c r="K23">
        <f t="shared" si="5"/>
        <v>3833.7463092702351</v>
      </c>
      <c r="M23">
        <f>$P23*Price!C25/100</f>
        <v>28634719.023854442</v>
      </c>
      <c r="N23">
        <f>$P23*Price!D25/100</f>
        <v>29534326.446520537</v>
      </c>
      <c r="O23">
        <f>$P23*Price!E25/100</f>
        <v>29666615.617062245</v>
      </c>
      <c r="P23" s="10">
        <v>28478089.531431567</v>
      </c>
    </row>
    <row r="24" spans="2:16">
      <c r="B24" t="s">
        <v>6</v>
      </c>
      <c r="C24">
        <v>9506.9245505659601</v>
      </c>
      <c r="D24">
        <v>7763.8159192870462</v>
      </c>
      <c r="E24">
        <v>7812.0481808252889</v>
      </c>
      <c r="H24" s="14" t="s">
        <v>22</v>
      </c>
      <c r="I24">
        <f>C$30/SUM(M$24:M$26)*M24</f>
        <v>4395.3952972605957</v>
      </c>
      <c r="J24">
        <f t="shared" ref="J24:K26" si="6">D$30/SUM(N$24:N$26)*N24</f>
        <v>4820.5348938976767</v>
      </c>
      <c r="K24">
        <f t="shared" si="6"/>
        <v>4692.4793308721337</v>
      </c>
      <c r="M24">
        <f>$P24*Price!C26/100</f>
        <v>35360040.272381112</v>
      </c>
      <c r="N24">
        <f>$P24*Price!D26/100</f>
        <v>35687120.644900635</v>
      </c>
      <c r="O24">
        <f>$P24*Price!E26/100</f>
        <v>35930982.635974124</v>
      </c>
      <c r="P24" s="10">
        <v>34316254.206920609</v>
      </c>
    </row>
    <row r="25" spans="2:16">
      <c r="B25" t="s">
        <v>7</v>
      </c>
      <c r="C25">
        <v>1388.026270921637</v>
      </c>
      <c r="D25">
        <v>1212.9625539567824</v>
      </c>
      <c r="E25">
        <v>1235.7983751567469</v>
      </c>
      <c r="H25" s="14" t="s">
        <v>23</v>
      </c>
      <c r="I25">
        <f>C$30/SUM(M$24:M$26)*M25</f>
        <v>2012.9803056151488</v>
      </c>
      <c r="J25">
        <f t="shared" si="6"/>
        <v>2219.1676401317818</v>
      </c>
      <c r="K25">
        <f t="shared" si="6"/>
        <v>2188.6449523030947</v>
      </c>
      <c r="M25">
        <f>$P25*Price!C27/100</f>
        <v>16194007.56023551</v>
      </c>
      <c r="N25">
        <f>$P25*Price!D27/100</f>
        <v>16428820.669858923</v>
      </c>
      <c r="O25">
        <f>$P25*Price!E27/100</f>
        <v>16758766.151645258</v>
      </c>
      <c r="P25" s="10">
        <v>16229170.763556547</v>
      </c>
    </row>
    <row r="26" spans="2:16">
      <c r="B26" t="s">
        <v>8</v>
      </c>
      <c r="C26">
        <v>2015.1919922871243</v>
      </c>
      <c r="D26">
        <v>1639.469844099488</v>
      </c>
      <c r="E26">
        <v>1565.3427938868069</v>
      </c>
      <c r="H26" s="14" t="s">
        <v>24</v>
      </c>
      <c r="I26">
        <f>C$30/SUM(M$24:M$26)*M26</f>
        <v>1059.1773267189435</v>
      </c>
      <c r="J26">
        <f t="shared" si="6"/>
        <v>1153.2804514386958</v>
      </c>
      <c r="K26">
        <f t="shared" si="6"/>
        <v>1132.2146504763029</v>
      </c>
      <c r="M26">
        <f>$P26*Price!C28/100</f>
        <v>8520861.1274887808</v>
      </c>
      <c r="N26">
        <f>$P26*Price!D28/100</f>
        <v>8537902.8497437593</v>
      </c>
      <c r="O26">
        <f>$P26*Price!E28/100</f>
        <v>8669528.8520106412</v>
      </c>
      <c r="P26" s="10">
        <v>8526545.4911495466</v>
      </c>
    </row>
    <row r="27" spans="2:16">
      <c r="B27" t="s">
        <v>173</v>
      </c>
      <c r="H27" t="s">
        <v>25</v>
      </c>
      <c r="I27">
        <f>C31</f>
        <v>9198.7428837284042</v>
      </c>
      <c r="J27">
        <f t="shared" ref="J27:K27" si="7">D31</f>
        <v>10158.807631149157</v>
      </c>
      <c r="K27">
        <f t="shared" si="7"/>
        <v>10379.633876050126</v>
      </c>
      <c r="M27">
        <f>$P27*Price!C29/100</f>
        <v>70125762.799009919</v>
      </c>
      <c r="N27">
        <f>$P27*Price!D29/100</f>
        <v>70546517.375803992</v>
      </c>
      <c r="O27">
        <f>$P27*Price!E29/100</f>
        <v>71181436.032186225</v>
      </c>
      <c r="P27" s="10">
        <v>69707517.69285281</v>
      </c>
    </row>
    <row r="28" spans="2:16">
      <c r="B28" t="s">
        <v>174</v>
      </c>
      <c r="C28">
        <v>10385.90981136998</v>
      </c>
      <c r="D28">
        <v>10794.548859237708</v>
      </c>
      <c r="E28">
        <v>10495.016966497473</v>
      </c>
      <c r="H28" s="13" t="s">
        <v>26</v>
      </c>
      <c r="I28">
        <f>C$32/SUM(M$28:M$32)*M28</f>
        <v>5182.4837690759196</v>
      </c>
      <c r="J28">
        <f t="shared" ref="J28:K32" si="8">D$32/SUM(N$28:N$32)*N28</f>
        <v>5225.9817980553589</v>
      </c>
      <c r="K28">
        <f t="shared" si="8"/>
        <v>4968.6091376840868</v>
      </c>
      <c r="M28">
        <f>$P28*Price!C30/100</f>
        <v>43358821.106434658</v>
      </c>
      <c r="N28">
        <f>$P28*Price!D30/100</f>
        <v>44932384.989089012</v>
      </c>
      <c r="O28">
        <f>$P28*Price!E30/100</f>
        <v>43327924.408436954</v>
      </c>
      <c r="P28" s="10">
        <v>41543043.896140844</v>
      </c>
    </row>
    <row r="29" spans="2:16">
      <c r="B29" t="s">
        <v>175</v>
      </c>
      <c r="C29">
        <v>6778.6917553808562</v>
      </c>
      <c r="D29">
        <v>7157.3457710266093</v>
      </c>
      <c r="E29">
        <v>7174.0309679644715</v>
      </c>
      <c r="H29" s="13" t="s">
        <v>27</v>
      </c>
      <c r="I29">
        <f>C$32/SUM(M$28:M$32)*M29</f>
        <v>517.46799039959694</v>
      </c>
      <c r="J29">
        <f t="shared" si="8"/>
        <v>504.83784874739257</v>
      </c>
      <c r="K29">
        <f t="shared" si="8"/>
        <v>484.01946640286496</v>
      </c>
      <c r="M29">
        <f>$P29*Price!C31/100</f>
        <v>4329353.0715761492</v>
      </c>
      <c r="N29">
        <f>$P29*Price!D31/100</f>
        <v>4340537.2336777207</v>
      </c>
      <c r="O29">
        <f>$P29*Price!E31/100</f>
        <v>4220810.7483154442</v>
      </c>
      <c r="P29" s="10">
        <v>4301394.010507849</v>
      </c>
    </row>
    <row r="30" spans="2:16">
      <c r="B30" t="s">
        <v>176</v>
      </c>
      <c r="C30">
        <v>7467.552929594689</v>
      </c>
      <c r="D30">
        <v>8192.9829854681539</v>
      </c>
      <c r="E30">
        <v>8013.3389336515302</v>
      </c>
      <c r="H30" s="13" t="s">
        <v>28</v>
      </c>
      <c r="I30">
        <f>C$32/SUM(M$28:M$32)*M30</f>
        <v>573.03657306370144</v>
      </c>
      <c r="J30">
        <f t="shared" si="8"/>
        <v>591.74000220283438</v>
      </c>
      <c r="K30">
        <f t="shared" si="8"/>
        <v>617.24562463003861</v>
      </c>
      <c r="M30">
        <f>$P30*Price!C32/100</f>
        <v>4794263.0148060629</v>
      </c>
      <c r="N30">
        <f>$P30*Price!D32/100</f>
        <v>5087711.8635039842</v>
      </c>
      <c r="O30">
        <f>$P30*Price!E32/100</f>
        <v>5382587.163592902</v>
      </c>
      <c r="P30" s="10">
        <v>4487084.676338397</v>
      </c>
    </row>
    <row r="31" spans="2:16">
      <c r="B31" t="s">
        <v>25</v>
      </c>
      <c r="C31">
        <v>9198.7428837284042</v>
      </c>
      <c r="D31">
        <v>10158.807631149157</v>
      </c>
      <c r="E31">
        <v>10379.633876050126</v>
      </c>
      <c r="H31" s="13" t="s">
        <v>29</v>
      </c>
      <c r="I31">
        <f>C$32/SUM(M$28:M$32)*M31</f>
        <v>703.39273138054966</v>
      </c>
      <c r="J31">
        <f t="shared" si="8"/>
        <v>719.47779189421294</v>
      </c>
      <c r="K31">
        <f t="shared" si="8"/>
        <v>705.59173422183483</v>
      </c>
      <c r="M31">
        <f>$P31*Price!C33/100</f>
        <v>5884877.0138905421</v>
      </c>
      <c r="N31">
        <f>$P31*Price!D33/100</f>
        <v>6185986.5544346068</v>
      </c>
      <c r="O31">
        <f>$P31*Price!E33/100</f>
        <v>6152994.62614429</v>
      </c>
      <c r="P31" s="10">
        <v>5769015.9436881375</v>
      </c>
    </row>
    <row r="32" spans="2:16">
      <c r="B32" t="s">
        <v>177</v>
      </c>
      <c r="C32">
        <v>8553.0206874528976</v>
      </c>
      <c r="D32">
        <v>8589.4002718175761</v>
      </c>
      <c r="E32">
        <v>8284.3827003544448</v>
      </c>
      <c r="H32" s="13" t="s">
        <v>30</v>
      </c>
      <c r="I32">
        <f>C$32/SUM(M$28:M$32)*M32</f>
        <v>1576.639623533131</v>
      </c>
      <c r="J32">
        <f t="shared" si="8"/>
        <v>1547.362830917777</v>
      </c>
      <c r="K32">
        <f t="shared" si="8"/>
        <v>1508.9167374156191</v>
      </c>
      <c r="M32">
        <f>$P32*Price!C34/100</f>
        <v>13190824.792159243</v>
      </c>
      <c r="N32">
        <f>$P32*Price!D34/100</f>
        <v>13304046.038291942</v>
      </c>
      <c r="O32">
        <f>$P32*Price!E34/100</f>
        <v>13158255.86712233</v>
      </c>
      <c r="P32" s="10">
        <v>13362307.741508603</v>
      </c>
    </row>
    <row r="33" spans="2:16">
      <c r="B33" t="s">
        <v>178</v>
      </c>
      <c r="C33">
        <v>8672.861724042541</v>
      </c>
      <c r="D33">
        <v>8781.362561964208</v>
      </c>
      <c r="E33">
        <v>7873.0825814012651</v>
      </c>
      <c r="H33" t="s">
        <v>31</v>
      </c>
      <c r="I33">
        <f>C33</f>
        <v>8672.861724042541</v>
      </c>
      <c r="J33">
        <f t="shared" ref="J33:K33" si="9">D33</f>
        <v>8781.362561964208</v>
      </c>
      <c r="K33">
        <f t="shared" si="9"/>
        <v>7873.0825814012651</v>
      </c>
      <c r="M33">
        <f>$P33*Price!C35/100</f>
        <v>43626460.8953918</v>
      </c>
      <c r="N33">
        <f>$P33*Price!D35/100</f>
        <v>44193604.88703189</v>
      </c>
      <c r="O33">
        <f>$P33*Price!E35/100</f>
        <v>44547153.726128139</v>
      </c>
      <c r="P33" s="10">
        <v>43670131.026418209</v>
      </c>
    </row>
    <row r="34" spans="2:16">
      <c r="B34" t="s">
        <v>179</v>
      </c>
      <c r="C34">
        <v>4732.2386769233499</v>
      </c>
      <c r="D34">
        <v>4864.7044248312777</v>
      </c>
      <c r="E34">
        <v>4323.7727367902389</v>
      </c>
      <c r="H34" s="11" t="s">
        <v>32</v>
      </c>
      <c r="I34">
        <f>C$34/SUM(M$34:M$35)*M34</f>
        <v>2482.1231881675544</v>
      </c>
      <c r="J34">
        <f t="shared" ref="J34:K35" si="10">D$34/SUM(N$34:N$35)*N34</f>
        <v>2562.2195112417471</v>
      </c>
      <c r="K34">
        <f t="shared" si="10"/>
        <v>2267.542511637057</v>
      </c>
      <c r="M34">
        <f>$P34*Price!C36/100</f>
        <v>16483872.738029929</v>
      </c>
      <c r="N34">
        <f>$P34*Price!D36/100</f>
        <v>16946108.002725516</v>
      </c>
      <c r="O34">
        <f>$P34*Price!E36/100</f>
        <v>17179470.031679712</v>
      </c>
      <c r="P34" s="10">
        <v>16317636.812997516</v>
      </c>
    </row>
    <row r="35" spans="2:16">
      <c r="B35" t="s">
        <v>180</v>
      </c>
      <c r="C35">
        <v>8013.1113570132702</v>
      </c>
      <c r="D35">
        <v>8451.6544958797895</v>
      </c>
      <c r="E35">
        <v>8538.5022199684736</v>
      </c>
      <c r="H35" s="11" t="s">
        <v>33</v>
      </c>
      <c r="I35">
        <f>C$34/SUM(M$34:M$35)*M35</f>
        <v>2250.1154887557955</v>
      </c>
      <c r="J35">
        <f t="shared" si="10"/>
        <v>2302.4849135895311</v>
      </c>
      <c r="K35">
        <f t="shared" si="10"/>
        <v>2056.2302251531823</v>
      </c>
      <c r="M35">
        <f>$P35*Price!C37/100</f>
        <v>14943100.946533987</v>
      </c>
      <c r="N35">
        <f>$P35*Price!D37/100</f>
        <v>15228265.12293034</v>
      </c>
      <c r="O35">
        <f>$P35*Price!E37/100</f>
        <v>15578515.22075774</v>
      </c>
      <c r="P35" s="10">
        <v>15025742.530451469</v>
      </c>
    </row>
    <row r="36" spans="2:16">
      <c r="B36" t="s">
        <v>181</v>
      </c>
      <c r="C36">
        <v>7959.619746955037</v>
      </c>
      <c r="D36">
        <v>8395.23538643551</v>
      </c>
      <c r="E36">
        <v>8481.503357618687</v>
      </c>
      <c r="H36" t="s">
        <v>34</v>
      </c>
      <c r="I36">
        <v>4178.1055014208932</v>
      </c>
      <c r="J36">
        <v>4290.7475363334352</v>
      </c>
      <c r="K36">
        <v>4046.7852072124051</v>
      </c>
      <c r="M36">
        <f>$P36*Price!C38/100</f>
        <v>34145580.763351411</v>
      </c>
      <c r="N36">
        <f>$P36*Price!D38/100</f>
        <v>34760201.217091732</v>
      </c>
      <c r="O36">
        <f>$P36*Price!E38/100</f>
        <v>34273558.400052451</v>
      </c>
      <c r="P36" s="10">
        <v>33674142.764646359</v>
      </c>
    </row>
    <row r="37" spans="2:16">
      <c r="B37" t="s">
        <v>182</v>
      </c>
      <c r="C37">
        <v>5254.6408047201558</v>
      </c>
      <c r="D37">
        <v>5282.4144194375085</v>
      </c>
      <c r="E37">
        <v>4884.6820191631923</v>
      </c>
      <c r="H37" t="s">
        <v>35</v>
      </c>
      <c r="I37">
        <v>3387.8664197617418</v>
      </c>
      <c r="J37">
        <v>3262.4089572042953</v>
      </c>
      <c r="K37">
        <v>2953.45917199718</v>
      </c>
      <c r="M37">
        <f>$P37*Price!C39/100</f>
        <v>21971330.50937479</v>
      </c>
      <c r="N37">
        <f>$P37*Price!D39/100</f>
        <v>22344843.128034163</v>
      </c>
      <c r="O37">
        <f>$P37*Price!E39/100</f>
        <v>22478912.186802369</v>
      </c>
      <c r="P37" s="10">
        <v>21927475.558258273</v>
      </c>
    </row>
    <row r="38" spans="2:16">
      <c r="B38" t="s">
        <v>183</v>
      </c>
      <c r="C38">
        <v>12474.364032714364</v>
      </c>
      <c r="D38">
        <v>12218.421557617883</v>
      </c>
      <c r="E38">
        <v>12827.832865146556</v>
      </c>
      <c r="H38" t="s">
        <v>36</v>
      </c>
      <c r="I38">
        <v>4367.2965096678918</v>
      </c>
      <c r="J38">
        <v>4480.5315711935609</v>
      </c>
      <c r="K38">
        <v>4482.2815640994249</v>
      </c>
      <c r="M38">
        <f>$P38*Price!C40/100</f>
        <v>43517311.481955767</v>
      </c>
      <c r="N38">
        <f>$P38*Price!D40/100</f>
        <v>43778415.350847505</v>
      </c>
      <c r="O38">
        <f>$P38*Price!E40/100</f>
        <v>41458159.337252587</v>
      </c>
      <c r="P38" s="10">
        <v>41484567.666306734</v>
      </c>
    </row>
    <row r="39" spans="2:16">
      <c r="B39" t="s">
        <v>184</v>
      </c>
      <c r="C39">
        <v>20082.497784347663</v>
      </c>
      <c r="D39">
        <v>22095.580264395212</v>
      </c>
      <c r="E39">
        <v>23497.783200230479</v>
      </c>
      <c r="H39" t="s">
        <v>37</v>
      </c>
      <c r="I39">
        <v>2934.5345998326743</v>
      </c>
      <c r="J39">
        <v>3040.9090153530992</v>
      </c>
      <c r="K39">
        <v>2859.1578333943303</v>
      </c>
      <c r="M39">
        <f>$P39*Price!C41/100</f>
        <v>29663771.01036964</v>
      </c>
      <c r="N39">
        <f>$P39*Price!D41/100</f>
        <v>29960408.720473334</v>
      </c>
      <c r="O39">
        <f>$P39*Price!E41/100</f>
        <v>29780646.268150501</v>
      </c>
      <c r="P39" s="10">
        <v>29516190.060069293</v>
      </c>
    </row>
    <row r="40" spans="2:16">
      <c r="B40" t="s">
        <v>49</v>
      </c>
      <c r="C40">
        <v>12231.546270827555</v>
      </c>
      <c r="D40">
        <v>12195.201144590039</v>
      </c>
      <c r="E40">
        <v>11146.815112069453</v>
      </c>
      <c r="H40" s="11" t="s">
        <v>38</v>
      </c>
      <c r="I40">
        <f>C$37/SUM(M$40:M$41)*M40</f>
        <v>2237.5848710655373</v>
      </c>
      <c r="J40">
        <f t="shared" ref="J40:K41" si="11">D$37/SUM(N$40:N$41)*N40</f>
        <v>2234.4765883357054</v>
      </c>
      <c r="K40">
        <f t="shared" si="11"/>
        <v>2113.1941674825875</v>
      </c>
      <c r="M40">
        <f>$P40*Price!C42/100</f>
        <v>14866832.00412914</v>
      </c>
      <c r="N40">
        <f>$P40*Price!D42/100</f>
        <v>15325225.990923118</v>
      </c>
      <c r="O40">
        <f>$P40*Price!E42/100</f>
        <v>16321365.680333121</v>
      </c>
      <c r="P40" s="10">
        <v>14555110.063600365</v>
      </c>
    </row>
    <row r="41" spans="2:16">
      <c r="B41" t="s">
        <v>50</v>
      </c>
      <c r="C41">
        <v>1885.4948752725716</v>
      </c>
      <c r="D41">
        <v>1967.4648892511225</v>
      </c>
      <c r="E41">
        <v>2092.3217615689873</v>
      </c>
      <c r="H41" s="11" t="s">
        <v>39</v>
      </c>
      <c r="I41">
        <f>C$37/SUM(M$40:M$41)*M41</f>
        <v>3017.055933654618</v>
      </c>
      <c r="J41">
        <f t="shared" si="11"/>
        <v>3047.9378311018027</v>
      </c>
      <c r="K41">
        <f t="shared" si="11"/>
        <v>2771.4878516806043</v>
      </c>
      <c r="M41">
        <f>$P41*Price!C43/100</f>
        <v>20045748.562531486</v>
      </c>
      <c r="N41">
        <f>$P41*Price!D43/100</f>
        <v>20904374.79262659</v>
      </c>
      <c r="O41">
        <f>$P41*Price!E43/100</f>
        <v>21405731.381403081</v>
      </c>
      <c r="P41" s="10">
        <v>19993100.065691829</v>
      </c>
    </row>
    <row r="42" spans="2:16">
      <c r="B42" t="s">
        <v>185</v>
      </c>
      <c r="C42">
        <v>9118.3980295545098</v>
      </c>
      <c r="D42">
        <v>9241.8839852769852</v>
      </c>
      <c r="E42">
        <v>9299.2986599830929</v>
      </c>
      <c r="H42" s="12" t="s">
        <v>40</v>
      </c>
      <c r="I42">
        <f>C$38/SUM(M$42:M$43)*M42</f>
        <v>9394.4914549568221</v>
      </c>
      <c r="J42">
        <f t="shared" ref="J42:K43" si="12">D$38/SUM(N$42:N$43)*N42</f>
        <v>9488.2273363965251</v>
      </c>
      <c r="K42">
        <f t="shared" si="12"/>
        <v>10293.327143256958</v>
      </c>
      <c r="M42">
        <f>$P42*Price!C44/100</f>
        <v>98956774.702508241</v>
      </c>
      <c r="N42">
        <f>$P42*Price!D44/100</f>
        <v>126095670.16467112</v>
      </c>
      <c r="O42">
        <f>$P42*Price!E44/100</f>
        <v>118782121.29512018</v>
      </c>
      <c r="P42" s="10">
        <v>78661983.070356309</v>
      </c>
    </row>
    <row r="43" spans="2:16">
      <c r="B43" t="s">
        <v>186</v>
      </c>
      <c r="C43">
        <v>21351.758860932445</v>
      </c>
      <c r="D43">
        <v>21707.027948819494</v>
      </c>
      <c r="E43">
        <v>20957.253816852201</v>
      </c>
      <c r="H43" s="12" t="s">
        <v>41</v>
      </c>
      <c r="I43">
        <f>C$38/SUM(M$42:M$43)*M43</f>
        <v>3079.8725777575414</v>
      </c>
      <c r="J43">
        <f t="shared" si="12"/>
        <v>2730.194221221358</v>
      </c>
      <c r="K43">
        <f t="shared" si="12"/>
        <v>2534.5057218895981</v>
      </c>
      <c r="M43">
        <f>$P43*Price!C45/100</f>
        <v>32441804.673607752</v>
      </c>
      <c r="N43">
        <f>$P43*Price!D45/100</f>
        <v>36283455.04370746</v>
      </c>
      <c r="O43">
        <f>$P43*Price!E45/100</f>
        <v>29247488.386481859</v>
      </c>
      <c r="P43" s="10">
        <v>21928781.393752776</v>
      </c>
    </row>
    <row r="44" spans="2:16">
      <c r="B44" t="s">
        <v>187</v>
      </c>
      <c r="C44">
        <v>15859.688028287495</v>
      </c>
      <c r="D44">
        <v>16565.541299773133</v>
      </c>
      <c r="E44">
        <v>17214.960457083194</v>
      </c>
      <c r="H44" s="11" t="s">
        <v>42</v>
      </c>
      <c r="I44">
        <f t="shared" ref="I44:I50" si="13">C$39/SUM(M$44:M$50)*M44</f>
        <v>6265.5949052211763</v>
      </c>
      <c r="J44">
        <f t="shared" ref="J44:K50" si="14">D$39/SUM(N$44:N$50)*N44</f>
        <v>7148.1012644978209</v>
      </c>
      <c r="K44">
        <f t="shared" si="14"/>
        <v>7461.3857973234481</v>
      </c>
      <c r="M44">
        <f>$P44*Price!C46/100</f>
        <v>67626250.095275417</v>
      </c>
      <c r="N44">
        <f>$P44*Price!D46/100</f>
        <v>76040082.711295918</v>
      </c>
      <c r="O44">
        <f>$P44*Price!E46/100</f>
        <v>68271320.927625179</v>
      </c>
      <c r="P44" s="10">
        <v>52083627.568404138</v>
      </c>
    </row>
    <row r="45" spans="2:16">
      <c r="B45" t="s">
        <v>188</v>
      </c>
      <c r="C45">
        <v>9023.3117239767525</v>
      </c>
      <c r="D45">
        <v>9797.4302357129072</v>
      </c>
      <c r="E45">
        <v>10343.130449487217</v>
      </c>
      <c r="H45" s="11" t="s">
        <v>43</v>
      </c>
      <c r="I45">
        <f t="shared" si="13"/>
        <v>1758.7083653466968</v>
      </c>
      <c r="J45">
        <f t="shared" si="14"/>
        <v>2217.7257108965364</v>
      </c>
      <c r="K45">
        <f t="shared" si="14"/>
        <v>2342.8554963808797</v>
      </c>
      <c r="M45">
        <f>$P45*Price!C47/100</f>
        <v>18982212.153626349</v>
      </c>
      <c r="N45">
        <f>$P45*Price!D47/100</f>
        <v>23591726.004931945</v>
      </c>
      <c r="O45">
        <f>$P45*Price!E47/100</f>
        <v>21437015.029814824</v>
      </c>
      <c r="P45" s="10">
        <v>15838308.013038257</v>
      </c>
    </row>
    <row r="46" spans="2:16">
      <c r="B46" t="s">
        <v>65</v>
      </c>
      <c r="C46">
        <v>15481.974324908459</v>
      </c>
      <c r="D46">
        <v>15915.348769448032</v>
      </c>
      <c r="E46">
        <v>15937.007776776705</v>
      </c>
      <c r="H46" s="11" t="s">
        <v>44</v>
      </c>
      <c r="I46">
        <f t="shared" si="13"/>
        <v>523.40988770406341</v>
      </c>
      <c r="J46">
        <f t="shared" si="14"/>
        <v>611.69182250217</v>
      </c>
      <c r="K46">
        <f t="shared" si="14"/>
        <v>589.13466412275829</v>
      </c>
      <c r="M46">
        <f>$P46*Price!C48/100</f>
        <v>5649303.6181957768</v>
      </c>
      <c r="N46">
        <f>$P46*Price!D48/100</f>
        <v>6507056.2175585041</v>
      </c>
      <c r="O46">
        <f>$P46*Price!E48/100</f>
        <v>5390553.8215624234</v>
      </c>
      <c r="P46" s="10">
        <v>5390128.2832431681</v>
      </c>
    </row>
    <row r="47" spans="2:16">
      <c r="B47" t="s">
        <v>189</v>
      </c>
      <c r="C47">
        <v>16958.560199423158</v>
      </c>
      <c r="D47">
        <v>17293.241278549958</v>
      </c>
      <c r="E47">
        <v>17115.41758928293</v>
      </c>
      <c r="H47" s="11" t="s">
        <v>45</v>
      </c>
      <c r="I47">
        <f t="shared" si="13"/>
        <v>1467.8464035014078</v>
      </c>
      <c r="J47">
        <f t="shared" si="14"/>
        <v>1543.4095735933843</v>
      </c>
      <c r="K47">
        <f t="shared" si="14"/>
        <v>1703.165073182581</v>
      </c>
      <c r="M47">
        <f>$P47*Price!C49/100</f>
        <v>15842860.811495872</v>
      </c>
      <c r="N47">
        <f>$P47*Price!D49/100</f>
        <v>16418484.754313553</v>
      </c>
      <c r="O47">
        <f>$P47*Price!E49/100</f>
        <v>15583878.445969282</v>
      </c>
      <c r="P47" s="10">
        <v>14776490.730448501</v>
      </c>
    </row>
    <row r="48" spans="2:16">
      <c r="B48" t="s">
        <v>190</v>
      </c>
      <c r="C48">
        <v>13943.642383307913</v>
      </c>
      <c r="D48">
        <v>14909.616405204264</v>
      </c>
      <c r="E48">
        <v>14987.774578933442</v>
      </c>
      <c r="H48" s="11" t="s">
        <v>46</v>
      </c>
      <c r="I48">
        <f t="shared" si="13"/>
        <v>5051.9600233550873</v>
      </c>
      <c r="J48">
        <f t="shared" si="14"/>
        <v>5103.5806548971696</v>
      </c>
      <c r="K48">
        <f t="shared" si="14"/>
        <v>5209.0838836237353</v>
      </c>
      <c r="M48">
        <f>$P48*Price!C50/100</f>
        <v>54527162.572551355</v>
      </c>
      <c r="N48">
        <f>$P48*Price!D50/100</f>
        <v>54290878.20140364</v>
      </c>
      <c r="O48">
        <f>$P48*Price!E50/100</f>
        <v>47662866.820982277</v>
      </c>
      <c r="P48" s="10">
        <v>44244097.022828877</v>
      </c>
    </row>
    <row r="49" spans="2:16">
      <c r="B49" t="s">
        <v>191</v>
      </c>
      <c r="C49">
        <v>22911.523215479705</v>
      </c>
      <c r="D49">
        <v>25137.246651664813</v>
      </c>
      <c r="E49">
        <v>27561.768276223054</v>
      </c>
      <c r="H49" s="11" t="s">
        <v>47</v>
      </c>
      <c r="I49">
        <f t="shared" si="13"/>
        <v>3980.7531011804672</v>
      </c>
      <c r="J49">
        <f t="shared" si="14"/>
        <v>4392.0000521346265</v>
      </c>
      <c r="K49">
        <f t="shared" si="14"/>
        <v>4928.9449555913707</v>
      </c>
      <c r="M49">
        <f>$P49*Price!C51/100</f>
        <v>42965338.305488579</v>
      </c>
      <c r="N49">
        <f>$P49*Price!D51/100</f>
        <v>46721224.962360039</v>
      </c>
      <c r="O49">
        <f>$P49*Price!E51/100</f>
        <v>45099609.112624787</v>
      </c>
      <c r="P49" s="10">
        <v>40062477.925782889</v>
      </c>
    </row>
    <row r="50" spans="2:16">
      <c r="B50" t="s">
        <v>192</v>
      </c>
      <c r="C50">
        <v>5315.9385575033848</v>
      </c>
      <c r="D50">
        <v>5618.3706692878168</v>
      </c>
      <c r="E50">
        <v>5822.2730370804338</v>
      </c>
      <c r="H50" s="11" t="s">
        <v>48</v>
      </c>
      <c r="I50">
        <f t="shared" si="13"/>
        <v>1034.2250980387644</v>
      </c>
      <c r="J50">
        <f t="shared" si="14"/>
        <v>1079.0711858735028</v>
      </c>
      <c r="K50">
        <f t="shared" si="14"/>
        <v>1263.2133300057069</v>
      </c>
      <c r="M50">
        <f>$P50*Price!C52/100</f>
        <v>11162669.497911196</v>
      </c>
      <c r="N50">
        <f>$P50*Price!D52/100</f>
        <v>11478945.133685345</v>
      </c>
      <c r="O50">
        <f>$P50*Price!E52/100</f>
        <v>11558341.170860004</v>
      </c>
      <c r="P50" s="10">
        <v>10923267.87694156</v>
      </c>
    </row>
    <row r="51" spans="2:16">
      <c r="B51" t="s">
        <v>193</v>
      </c>
      <c r="C51">
        <v>22662.139519322809</v>
      </c>
      <c r="D51">
        <v>26173.480272563422</v>
      </c>
      <c r="E51">
        <v>28672.551624873169</v>
      </c>
      <c r="H51" t="s">
        <v>49</v>
      </c>
      <c r="I51">
        <f>C40</f>
        <v>12231.546270827555</v>
      </c>
      <c r="J51">
        <f t="shared" ref="J51:K51" si="15">D40</f>
        <v>12195.201144590039</v>
      </c>
      <c r="K51">
        <f t="shared" si="15"/>
        <v>11146.815112069453</v>
      </c>
      <c r="M51">
        <f>$P51*Price!C53/100</f>
        <v>85492685.939893931</v>
      </c>
      <c r="N51">
        <f>$P51*Price!D53/100</f>
        <v>85749163.997713611</v>
      </c>
      <c r="O51">
        <f>$P51*Price!E53/100</f>
        <v>86006411.48970674</v>
      </c>
      <c r="P51" s="10">
        <v>85836030.06013447</v>
      </c>
    </row>
    <row r="52" spans="2:16">
      <c r="B52" t="s">
        <v>194</v>
      </c>
      <c r="C52">
        <v>34194.582882368544</v>
      </c>
      <c r="D52">
        <v>37975.199199643328</v>
      </c>
      <c r="E52">
        <v>38100.57469525528</v>
      </c>
      <c r="H52" t="s">
        <v>50</v>
      </c>
      <c r="I52">
        <f>C41</f>
        <v>1885.4948752725716</v>
      </c>
      <c r="J52">
        <f t="shared" ref="J52:K52" si="16">D41</f>
        <v>1967.4648892511225</v>
      </c>
      <c r="K52">
        <f t="shared" si="16"/>
        <v>2092.3217615689873</v>
      </c>
      <c r="M52">
        <f>$P52*Price!C54/100</f>
        <v>17061268.187711988</v>
      </c>
      <c r="N52">
        <f>$P52*Price!D54/100</f>
        <v>17760780.183408178</v>
      </c>
      <c r="O52">
        <f>$P52*Price!E54/100</f>
        <v>17281239.118456155</v>
      </c>
      <c r="P52" s="10">
        <v>14695321.436444435</v>
      </c>
    </row>
    <row r="53" spans="2:16">
      <c r="B53" t="s">
        <v>95</v>
      </c>
      <c r="C53">
        <v>3540.3072317194037</v>
      </c>
      <c r="D53">
        <v>3822.1094171354016</v>
      </c>
      <c r="E53">
        <v>3831.0195145909584</v>
      </c>
      <c r="H53" s="13" t="s">
        <v>51</v>
      </c>
      <c r="I53">
        <f>C$42/SUM(M$53:M$54)*M53</f>
        <v>2293.7482198671228</v>
      </c>
      <c r="J53">
        <f t="shared" ref="J53:K54" si="17">D$42/SUM(N$53:N$54)*N53</f>
        <v>2346.4200450017106</v>
      </c>
      <c r="K53">
        <f t="shared" si="17"/>
        <v>2419.0823503371203</v>
      </c>
      <c r="M53">
        <f>$P53*Price!C55/100</f>
        <v>22441465.594705801</v>
      </c>
      <c r="N53">
        <f>$P53*Price!D55/100</f>
        <v>22950138.814852465</v>
      </c>
      <c r="O53">
        <f>$P53*Price!E55/100</f>
        <v>22701512.311024901</v>
      </c>
      <c r="P53" s="10">
        <v>22030234.549776636</v>
      </c>
    </row>
    <row r="54" spans="2:16">
      <c r="B54" t="s">
        <v>195</v>
      </c>
      <c r="H54" s="13" t="s">
        <v>52</v>
      </c>
      <c r="I54">
        <f>C$42/SUM(M$53:M$54)*M54</f>
        <v>6824.6498096873866</v>
      </c>
      <c r="J54">
        <f t="shared" si="17"/>
        <v>6895.4639402752746</v>
      </c>
      <c r="K54">
        <f t="shared" si="17"/>
        <v>6880.2163096459717</v>
      </c>
      <c r="M54">
        <f>$P54*Price!C56/100</f>
        <v>66770686.762162283</v>
      </c>
      <c r="N54">
        <f>$P54*Price!D56/100</f>
        <v>67443957.85368076</v>
      </c>
      <c r="O54">
        <f>$P54*Price!E56/100</f>
        <v>64566348.985257044</v>
      </c>
      <c r="P54" s="10">
        <v>64409022.600156538</v>
      </c>
    </row>
    <row r="55" spans="2:16">
      <c r="B55" t="s">
        <v>99</v>
      </c>
      <c r="C55">
        <v>21405.047653480899</v>
      </c>
      <c r="D55">
        <v>22576.507323429098</v>
      </c>
      <c r="E55">
        <v>22808.49956587905</v>
      </c>
      <c r="H55" s="12" t="s">
        <v>53</v>
      </c>
      <c r="I55">
        <f t="shared" ref="I55:I61" si="18">C$43/SUM(M$55:M$61)*M55</f>
        <v>5302.4918985691129</v>
      </c>
      <c r="J55">
        <f t="shared" ref="J55:K61" si="19">D$43/SUM(N$55:N$61)*N55</f>
        <v>5381.0639264170395</v>
      </c>
      <c r="K55">
        <f t="shared" si="19"/>
        <v>4724.8615785808415</v>
      </c>
      <c r="M55">
        <f>$P55*Price!C57/100</f>
        <v>59702621.999551021</v>
      </c>
      <c r="N55">
        <f>$P55*Price!D57/100</f>
        <v>60543433.926044703</v>
      </c>
      <c r="O55">
        <f>$P55*Price!E57/100</f>
        <v>50987661.938050643</v>
      </c>
      <c r="P55" s="10">
        <v>55779466.209483989</v>
      </c>
    </row>
    <row r="56" spans="2:16">
      <c r="B56" t="s">
        <v>100</v>
      </c>
      <c r="C56">
        <v>1986.7217391628328</v>
      </c>
      <c r="D56">
        <v>2095.4514383681567</v>
      </c>
      <c r="E56">
        <v>2116.9839310238085</v>
      </c>
      <c r="H56" s="12" t="s">
        <v>54</v>
      </c>
      <c r="I56">
        <f t="shared" si="18"/>
        <v>5379.6675473959394</v>
      </c>
      <c r="J56">
        <f t="shared" si="19"/>
        <v>5365.6194091396083</v>
      </c>
      <c r="K56">
        <f t="shared" si="19"/>
        <v>5216.1825578386233</v>
      </c>
      <c r="M56">
        <f>$P56*Price!C58/100</f>
        <v>60571569.784406945</v>
      </c>
      <c r="N56">
        <f>$P56*Price!D58/100</f>
        <v>60369664.551792271</v>
      </c>
      <c r="O56">
        <f>$P56*Price!E58/100</f>
        <v>56289681.389166966</v>
      </c>
      <c r="P56" s="10">
        <v>59922410.339067042</v>
      </c>
    </row>
    <row r="57" spans="2:16">
      <c r="B57" t="s">
        <v>101</v>
      </c>
      <c r="C57">
        <v>1029.3133099955696</v>
      </c>
      <c r="D57">
        <v>1085.6457718485387</v>
      </c>
      <c r="E57">
        <v>1096.8016780083938</v>
      </c>
      <c r="H57" s="12" t="s">
        <v>55</v>
      </c>
      <c r="I57">
        <f t="shared" si="18"/>
        <v>3180.5784473911576</v>
      </c>
      <c r="J57">
        <f t="shared" si="19"/>
        <v>3166.4375927649803</v>
      </c>
      <c r="K57">
        <f t="shared" si="19"/>
        <v>3178.3912079977372</v>
      </c>
      <c r="M57">
        <f>$P57*Price!C59/100</f>
        <v>35811251.844770387</v>
      </c>
      <c r="N57">
        <f>$P57*Price!D59/100</f>
        <v>35626227.043572403</v>
      </c>
      <c r="O57">
        <f>$P57*Price!E59/100</f>
        <v>34299150.086199343</v>
      </c>
      <c r="P57" s="10">
        <v>36325868.312531233</v>
      </c>
    </row>
    <row r="58" spans="2:16">
      <c r="H58" s="12" t="s">
        <v>56</v>
      </c>
      <c r="I58">
        <f t="shared" si="18"/>
        <v>2577.6059473161854</v>
      </c>
      <c r="J58">
        <f t="shared" si="19"/>
        <v>2467.8393197238138</v>
      </c>
      <c r="K58">
        <f t="shared" si="19"/>
        <v>2493.7372122846759</v>
      </c>
      <c r="M58">
        <f>$P58*Price!C60/100</f>
        <v>29022172.306937478</v>
      </c>
      <c r="N58">
        <f>$P58*Price!D60/100</f>
        <v>27766157.183209468</v>
      </c>
      <c r="O58">
        <f>$P58*Price!E60/100</f>
        <v>26910805.285537824</v>
      </c>
      <c r="P58" s="10">
        <v>25389375.787945598</v>
      </c>
    </row>
    <row r="59" spans="2:16">
      <c r="C59">
        <v>2021</v>
      </c>
      <c r="D59">
        <v>2022</v>
      </c>
      <c r="E59">
        <v>2023</v>
      </c>
      <c r="H59" s="12" t="s">
        <v>57</v>
      </c>
      <c r="I59">
        <f t="shared" si="18"/>
        <v>1705.418379018241</v>
      </c>
      <c r="J59">
        <f t="shared" si="19"/>
        <v>1746.4757206395707</v>
      </c>
      <c r="K59">
        <f t="shared" si="19"/>
        <v>1801.0191338737945</v>
      </c>
      <c r="M59">
        <f>$P59*Price!C61/100</f>
        <v>19201905.591046512</v>
      </c>
      <c r="N59">
        <f>$P59*Price!D61/100</f>
        <v>19649950.054837603</v>
      </c>
      <c r="O59">
        <f>$P59*Price!E61/100</f>
        <v>19435438.100072294</v>
      </c>
      <c r="P59" s="10">
        <v>19251638.991775267</v>
      </c>
    </row>
    <row r="60" spans="2:16">
      <c r="B60" t="s">
        <v>200</v>
      </c>
      <c r="C60">
        <v>37820.610979978861</v>
      </c>
      <c r="D60">
        <v>38793.153602040264</v>
      </c>
      <c r="E60">
        <v>41158.754978924211</v>
      </c>
      <c r="H60" s="12" t="s">
        <v>58</v>
      </c>
      <c r="I60">
        <f t="shared" si="18"/>
        <v>1378.1657224089518</v>
      </c>
      <c r="J60">
        <f t="shared" si="19"/>
        <v>1435.365013595022</v>
      </c>
      <c r="K60">
        <f t="shared" si="19"/>
        <v>1488.5478878617732</v>
      </c>
      <c r="M60">
        <f>$P60*Price!C62/100</f>
        <v>15517252.784473512</v>
      </c>
      <c r="N60">
        <f>$P60*Price!D62/100</f>
        <v>16149580.835440805</v>
      </c>
      <c r="O60">
        <f>$P60*Price!E62/100</f>
        <v>16063449.737651784</v>
      </c>
      <c r="P60" s="10">
        <v>15777582.902362492</v>
      </c>
    </row>
    <row r="61" spans="2:16">
      <c r="B61" t="s">
        <v>201</v>
      </c>
      <c r="C61">
        <v>26879.061819069764</v>
      </c>
      <c r="D61">
        <v>27570.246667297281</v>
      </c>
      <c r="E61">
        <v>29251.476663348913</v>
      </c>
      <c r="H61" s="12" t="s">
        <v>59</v>
      </c>
      <c r="I61">
        <f t="shared" si="18"/>
        <v>1827.8309188328608</v>
      </c>
      <c r="J61">
        <f t="shared" si="19"/>
        <v>2144.2269665394583</v>
      </c>
      <c r="K61">
        <f t="shared" si="19"/>
        <v>2054.5142384147566</v>
      </c>
      <c r="M61">
        <f>$P61*Price!C63/100</f>
        <v>20580191.448405277</v>
      </c>
      <c r="N61">
        <f>$P61*Price!D63/100</f>
        <v>24125129.425393082</v>
      </c>
      <c r="O61">
        <f>$P61*Price!E63/100</f>
        <v>22170993.941936251</v>
      </c>
      <c r="P61" s="10">
        <v>18133658.666632153</v>
      </c>
    </row>
    <row r="62" spans="2:16">
      <c r="B62" t="s">
        <v>106</v>
      </c>
      <c r="C62">
        <v>7921.3625933487683</v>
      </c>
      <c r="D62">
        <v>8125.0574186627409</v>
      </c>
      <c r="E62">
        <v>8620.522345645084</v>
      </c>
      <c r="H62" s="13" t="s">
        <v>60</v>
      </c>
      <c r="I62">
        <f>C$44/SUM(M$62:M$64)*M62</f>
        <v>1664.3360290272121</v>
      </c>
      <c r="J62">
        <f t="shared" ref="J62:K64" si="20">D$44/SUM(N$62:N$64)*N62</f>
        <v>1795.8015816779634</v>
      </c>
      <c r="K62">
        <f t="shared" si="20"/>
        <v>1864.334863664546</v>
      </c>
      <c r="M62">
        <f>$P62*Price!C64/100</f>
        <v>21073833.089502364</v>
      </c>
      <c r="N62">
        <f>$P62*Price!D64/100</f>
        <v>20678698.719074201</v>
      </c>
      <c r="O62">
        <f>$P62*Price!E64/100</f>
        <v>18726284.915014945</v>
      </c>
      <c r="P62" s="10">
        <v>16198180.69907945</v>
      </c>
    </row>
    <row r="63" spans="2:16">
      <c r="B63" t="s">
        <v>107</v>
      </c>
      <c r="C63">
        <v>6120.1646076026018</v>
      </c>
      <c r="D63">
        <v>6277.5423119997131</v>
      </c>
      <c r="E63">
        <v>6660.3460120817999</v>
      </c>
      <c r="H63" s="13" t="s">
        <v>61</v>
      </c>
      <c r="I63">
        <f>C$44/SUM(M$62:M$64)*M63</f>
        <v>12686.095301106627</v>
      </c>
      <c r="J63">
        <f t="shared" si="20"/>
        <v>13041.830057516567</v>
      </c>
      <c r="K63">
        <f t="shared" si="20"/>
        <v>13588.137548738639</v>
      </c>
      <c r="M63">
        <f>$P63*Price!C65/100</f>
        <v>160631417.13593835</v>
      </c>
      <c r="N63">
        <f>$P63*Price!D65/100</f>
        <v>150176989.07067436</v>
      </c>
      <c r="O63">
        <f>$P63*Price!E65/100</f>
        <v>136485853.56706458</v>
      </c>
      <c r="P63" s="10">
        <v>125053652.88901389</v>
      </c>
    </row>
    <row r="64" spans="2:16">
      <c r="B64" t="s">
        <v>108</v>
      </c>
      <c r="C64">
        <v>60462.333641228914</v>
      </c>
      <c r="D64">
        <v>63837.071524560175</v>
      </c>
      <c r="E64">
        <v>67558.872366408934</v>
      </c>
      <c r="H64" s="13" t="s">
        <v>62</v>
      </c>
      <c r="I64">
        <f>C$44/SUM(M$62:M$64)*M64</f>
        <v>1509.2566981536547</v>
      </c>
      <c r="J64">
        <f t="shared" si="20"/>
        <v>1727.9096605786056</v>
      </c>
      <c r="K64">
        <f t="shared" si="20"/>
        <v>1762.4880446800091</v>
      </c>
      <c r="M64">
        <f>$P64*Price!C66/100</f>
        <v>19110217.643184569</v>
      </c>
      <c r="N64">
        <f>$P64*Price!D66/100</f>
        <v>19896921.602828994</v>
      </c>
      <c r="O64">
        <f>$P64*Price!E66/100</f>
        <v>17703285.9961171</v>
      </c>
      <c r="P64" s="10">
        <v>15042480.27013544</v>
      </c>
    </row>
    <row r="65" spans="2:16">
      <c r="B65" t="s">
        <v>109</v>
      </c>
      <c r="C65">
        <v>46956.203643510358</v>
      </c>
      <c r="D65">
        <v>49575.670034668663</v>
      </c>
      <c r="E65">
        <v>52465.512437844343</v>
      </c>
      <c r="H65" s="15" t="s">
        <v>63</v>
      </c>
      <c r="I65">
        <f>C$45/SUM(M$65:M$66)*M65</f>
        <v>5325.8832102486731</v>
      </c>
      <c r="J65">
        <f t="shared" ref="J65:K66" si="21">D$45/SUM(N$65:N$66)*N65</f>
        <v>5948.3163050298581</v>
      </c>
      <c r="K65">
        <f t="shared" si="21"/>
        <v>6336.1469525392376</v>
      </c>
      <c r="M65">
        <f>$P65*Price!C67/100</f>
        <v>85847473.255488172</v>
      </c>
      <c r="N65">
        <f>$P65*Price!D67/100</f>
        <v>96208190.18400991</v>
      </c>
      <c r="O65">
        <f>$P65*Price!E67/100</f>
        <v>94809162.751750752</v>
      </c>
      <c r="P65" s="10">
        <v>71348802.096191302</v>
      </c>
    </row>
    <row r="66" spans="2:16">
      <c r="B66" t="s">
        <v>202</v>
      </c>
      <c r="C66">
        <v>3909.4538331383628</v>
      </c>
      <c r="D66">
        <v>4123.7790058972923</v>
      </c>
      <c r="E66">
        <v>4667.199478034996</v>
      </c>
      <c r="H66" s="15" t="s">
        <v>64</v>
      </c>
      <c r="I66">
        <f>C$45/SUM(M$65:M$66)*M66</f>
        <v>3697.4285137280808</v>
      </c>
      <c r="J66">
        <f t="shared" si="21"/>
        <v>3849.113930683051</v>
      </c>
      <c r="K66">
        <f t="shared" si="21"/>
        <v>4006.9834969479784</v>
      </c>
      <c r="M66">
        <f>$P66*Price!C68/100</f>
        <v>59598545.990558855</v>
      </c>
      <c r="N66">
        <f>$P66*Price!D68/100</f>
        <v>62255647.832637921</v>
      </c>
      <c r="O66">
        <f>$P66*Price!E68/100</f>
        <v>59957376.83348304</v>
      </c>
      <c r="P66" s="10">
        <v>48228643.326367676</v>
      </c>
    </row>
    <row r="67" spans="2:16">
      <c r="B67" t="s">
        <v>203</v>
      </c>
      <c r="C67">
        <v>21619.257886105053</v>
      </c>
      <c r="D67">
        <v>22795.738959480135</v>
      </c>
      <c r="E67">
        <v>25783.29118039563</v>
      </c>
      <c r="H67" t="s">
        <v>65</v>
      </c>
      <c r="I67">
        <f>C46</f>
        <v>15481.974324908459</v>
      </c>
      <c r="J67">
        <f t="shared" ref="J67:K67" si="22">D46</f>
        <v>15915.348769448032</v>
      </c>
      <c r="K67">
        <f t="shared" si="22"/>
        <v>15937.007776776705</v>
      </c>
      <c r="M67">
        <f>$P67*Price!C69/100</f>
        <v>135720012.48845965</v>
      </c>
      <c r="N67">
        <f>$P67*Price!D69/100</f>
        <v>138705852.76320577</v>
      </c>
      <c r="O67">
        <f>$P67*Price!E69/100</f>
        <v>134405971.32754639</v>
      </c>
      <c r="P67" s="10">
        <v>127197762.40717867</v>
      </c>
    </row>
    <row r="68" spans="2:16">
      <c r="B68" t="s">
        <v>204</v>
      </c>
      <c r="C68">
        <v>2973.811290645303</v>
      </c>
      <c r="D68">
        <v>3136.6116564254344</v>
      </c>
      <c r="E68">
        <v>3549.9453337261011</v>
      </c>
      <c r="H68" s="16" t="s">
        <v>66</v>
      </c>
      <c r="I68">
        <f t="shared" ref="I68:I74" si="23">C$47/SUM(M$68:M$74)*M68</f>
        <v>1791.5231157022608</v>
      </c>
      <c r="J68">
        <f t="shared" ref="J68:K74" si="24">D$47/SUM(N$68:N$74)*N68</f>
        <v>1814.5149550323299</v>
      </c>
      <c r="K68">
        <f t="shared" si="24"/>
        <v>1812.8711998485203</v>
      </c>
      <c r="M68">
        <f>$P68*Price!C70/100</f>
        <v>13285754.159270175</v>
      </c>
      <c r="N68">
        <f>$P68*Price!D70/100</f>
        <v>13327825.714107862</v>
      </c>
      <c r="O68">
        <f>$P68*Price!E70/100</f>
        <v>13415567.233392403</v>
      </c>
      <c r="P68" s="10">
        <v>13162900.421998192</v>
      </c>
    </row>
    <row r="69" spans="2:16">
      <c r="B69" t="s">
        <v>205</v>
      </c>
      <c r="C69">
        <v>2515.3125766271414</v>
      </c>
      <c r="D69">
        <v>2653.3606618778163</v>
      </c>
      <c r="E69">
        <v>3000.5875212874034</v>
      </c>
      <c r="H69" s="16" t="s">
        <v>67</v>
      </c>
      <c r="I69">
        <f t="shared" si="23"/>
        <v>2227.4690887701818</v>
      </c>
      <c r="J69">
        <f t="shared" si="24"/>
        <v>2259.2417103895768</v>
      </c>
      <c r="K69">
        <f t="shared" si="24"/>
        <v>2230.8464999403595</v>
      </c>
      <c r="M69">
        <f>$P69*Price!C71/100</f>
        <v>16518685.386414211</v>
      </c>
      <c r="N69">
        <f>$P69*Price!D71/100</f>
        <v>16594396.02776861</v>
      </c>
      <c r="O69">
        <f>$P69*Price!E71/100</f>
        <v>16508658.314958472</v>
      </c>
      <c r="P69" s="10">
        <v>16360533.561981723</v>
      </c>
    </row>
    <row r="70" spans="2:16">
      <c r="B70" t="s">
        <v>206</v>
      </c>
      <c r="C70">
        <v>13020.758308078568</v>
      </c>
      <c r="D70">
        <v>13735.103309645046</v>
      </c>
      <c r="E70">
        <v>15489.93189684457</v>
      </c>
      <c r="H70" s="16" t="s">
        <v>68</v>
      </c>
      <c r="I70">
        <f t="shared" si="23"/>
        <v>2225.3535126718161</v>
      </c>
      <c r="J70">
        <f t="shared" si="24"/>
        <v>2262.1512535104389</v>
      </c>
      <c r="K70">
        <f t="shared" si="24"/>
        <v>2207.3369610783284</v>
      </c>
      <c r="M70">
        <f>$P70*Price!C72/100</f>
        <v>16502996.488123273</v>
      </c>
      <c r="N70">
        <f>$P70*Price!D72/100</f>
        <v>16615766.964125449</v>
      </c>
      <c r="O70">
        <f>$P70*Price!E72/100</f>
        <v>16334683.572982326</v>
      </c>
      <c r="P70" s="10">
        <v>16168840.452112939</v>
      </c>
    </row>
    <row r="71" spans="2:16">
      <c r="B71" t="s">
        <v>121</v>
      </c>
      <c r="C71">
        <v>4410.0042561507653</v>
      </c>
      <c r="D71">
        <v>4651.9305505663906</v>
      </c>
      <c r="E71">
        <v>5264.7349164750776</v>
      </c>
      <c r="H71" s="16" t="s">
        <v>69</v>
      </c>
      <c r="I71">
        <f t="shared" si="23"/>
        <v>3093.6931608915643</v>
      </c>
      <c r="J71">
        <f t="shared" si="24"/>
        <v>3173.7419173334879</v>
      </c>
      <c r="K71">
        <f t="shared" si="24"/>
        <v>3126.5025391182394</v>
      </c>
      <c r="M71">
        <f>$P71*Price!C73/100</f>
        <v>22942515.460488025</v>
      </c>
      <c r="N71">
        <f>$P71*Price!D73/100</f>
        <v>23311507.584144212</v>
      </c>
      <c r="O71">
        <f>$P71*Price!E73/100</f>
        <v>23136671.277263127</v>
      </c>
      <c r="P71" s="10">
        <v>22649953.560333714</v>
      </c>
    </row>
    <row r="72" spans="2:16">
      <c r="B72" t="s">
        <v>122</v>
      </c>
      <c r="C72">
        <v>3794.9251964378959</v>
      </c>
      <c r="D72">
        <v>3724.7583911641468</v>
      </c>
      <c r="E72">
        <v>4288.6122988566722</v>
      </c>
      <c r="H72" s="16" t="s">
        <v>70</v>
      </c>
      <c r="I72">
        <f t="shared" si="23"/>
        <v>2323.2773150810203</v>
      </c>
      <c r="J72">
        <f t="shared" si="24"/>
        <v>2382.8052831034543</v>
      </c>
      <c r="K72">
        <f t="shared" si="24"/>
        <v>2382.0263461034901</v>
      </c>
      <c r="M72">
        <f>$P72*Price!C74/100</f>
        <v>17229189.498833973</v>
      </c>
      <c r="N72">
        <f>$P72*Price!D74/100</f>
        <v>17501984.999232177</v>
      </c>
      <c r="O72">
        <f>$P72*Price!E74/100</f>
        <v>17627415.891726676</v>
      </c>
      <c r="P72" s="10">
        <v>16999693.634764649</v>
      </c>
    </row>
    <row r="73" spans="2:16">
      <c r="B73" t="s">
        <v>123</v>
      </c>
      <c r="C73">
        <v>15116.205659164107</v>
      </c>
      <c r="D73">
        <v>14891.156628879547</v>
      </c>
      <c r="E73">
        <v>17600.502798983565</v>
      </c>
      <c r="H73" s="16" t="s">
        <v>71</v>
      </c>
      <c r="I73">
        <f t="shared" si="23"/>
        <v>492.96224413104801</v>
      </c>
      <c r="J73">
        <f t="shared" si="24"/>
        <v>519.48760458225081</v>
      </c>
      <c r="K73">
        <f t="shared" si="24"/>
        <v>527.13805896255974</v>
      </c>
      <c r="M73">
        <f>$P73*Price!C75/100</f>
        <v>3655758.1244269544</v>
      </c>
      <c r="N73">
        <f>$P73*Price!D75/100</f>
        <v>3815697.5423706328</v>
      </c>
      <c r="O73">
        <f>$P73*Price!E75/100</f>
        <v>3900914.7874835776</v>
      </c>
      <c r="P73" s="10">
        <v>3639682.8584687174</v>
      </c>
    </row>
    <row r="74" spans="2:16">
      <c r="B74" t="s">
        <v>207</v>
      </c>
      <c r="C74">
        <v>10492.078548559661</v>
      </c>
      <c r="D74">
        <v>11257.548312141444</v>
      </c>
      <c r="E74">
        <v>12083.424609293859</v>
      </c>
      <c r="H74" s="16" t="s">
        <v>72</v>
      </c>
      <c r="I74">
        <f t="shared" si="23"/>
        <v>4804.2817621752674</v>
      </c>
      <c r="J74">
        <f t="shared" si="24"/>
        <v>4881.2985545984175</v>
      </c>
      <c r="K74">
        <f t="shared" si="24"/>
        <v>4828.6959842314345</v>
      </c>
      <c r="M74">
        <f>$P74*Price!C76/100</f>
        <v>35628067.449805528</v>
      </c>
      <c r="N74">
        <f>$P74*Price!D76/100</f>
        <v>35853711.876987636</v>
      </c>
      <c r="O74">
        <f>$P74*Price!E76/100</f>
        <v>35733203.567623317</v>
      </c>
      <c r="P74" s="10">
        <v>35106348.109839849</v>
      </c>
    </row>
    <row r="75" spans="2:16">
      <c r="B75" t="s">
        <v>126</v>
      </c>
      <c r="C75">
        <v>9941.0263454732158</v>
      </c>
      <c r="D75">
        <v>10657.901337437612</v>
      </c>
      <c r="E75">
        <v>11446.256550766926</v>
      </c>
      <c r="H75" s="17" t="s">
        <v>73</v>
      </c>
      <c r="I75">
        <f>C$48/SUM(M$75:M$79)*M75</f>
        <v>3923.294851806239</v>
      </c>
      <c r="J75">
        <f t="shared" ref="J75:K79" si="25">D$48/SUM(N$75:N$79)*N75</f>
        <v>4186.6759376648088</v>
      </c>
      <c r="K75">
        <f t="shared" si="25"/>
        <v>4179.2859837953492</v>
      </c>
      <c r="M75">
        <f>$P75*Price!C77/100</f>
        <v>27666179.428733379</v>
      </c>
      <c r="N75">
        <f>$P75*Price!D77/100</f>
        <v>27788371.721210286</v>
      </c>
      <c r="O75">
        <f>$P75*Price!E77/100</f>
        <v>27519750.794571906</v>
      </c>
      <c r="P75" s="10">
        <v>27439801.069906645</v>
      </c>
    </row>
    <row r="76" spans="2:16">
      <c r="B76" t="s">
        <v>208</v>
      </c>
      <c r="C76">
        <v>24446.171062340018</v>
      </c>
      <c r="D76">
        <v>26225.398201466836</v>
      </c>
      <c r="E76">
        <v>28147.650922505887</v>
      </c>
      <c r="H76" s="17" t="s">
        <v>74</v>
      </c>
      <c r="I76">
        <f>C$48/SUM(M$75:M$79)*M76</f>
        <v>2120.0241731043652</v>
      </c>
      <c r="J76">
        <f t="shared" si="25"/>
        <v>2282.8062526833019</v>
      </c>
      <c r="K76">
        <f t="shared" si="25"/>
        <v>2271.2985278007332</v>
      </c>
      <c r="M76">
        <f>$P76*Price!C78/100</f>
        <v>14949926.371033352</v>
      </c>
      <c r="N76">
        <f>$P76*Price!D78/100</f>
        <v>15151750.377042299</v>
      </c>
      <c r="O76">
        <f>$P76*Price!E78/100</f>
        <v>14956040.268005501</v>
      </c>
      <c r="P76" s="10">
        <v>14777521.948303148</v>
      </c>
    </row>
    <row r="77" spans="2:16">
      <c r="B77" t="s">
        <v>129</v>
      </c>
      <c r="C77">
        <v>66989.002569267555</v>
      </c>
      <c r="D77">
        <v>69196.978822360354</v>
      </c>
      <c r="E77">
        <v>74679.682201882242</v>
      </c>
      <c r="H77" s="17" t="s">
        <v>75</v>
      </c>
      <c r="I77">
        <f>C$48/SUM(M$75:M$79)*M77</f>
        <v>725.6902009288699</v>
      </c>
      <c r="J77">
        <f t="shared" si="25"/>
        <v>786.10122659862509</v>
      </c>
      <c r="K77">
        <f t="shared" si="25"/>
        <v>803.1363482383473</v>
      </c>
      <c r="M77">
        <f>$P77*Price!C79/100</f>
        <v>5117401.5889548659</v>
      </c>
      <c r="N77">
        <f>$P77*Price!D79/100</f>
        <v>5217617.3700718973</v>
      </c>
      <c r="O77">
        <f>$P77*Price!E79/100</f>
        <v>5288490.0060153743</v>
      </c>
      <c r="P77" s="10">
        <v>5038052.2657690039</v>
      </c>
    </row>
    <row r="78" spans="2:16">
      <c r="B78" t="s">
        <v>130</v>
      </c>
      <c r="C78">
        <v>7734.4515260874405</v>
      </c>
      <c r="D78">
        <v>7989.3812107418753</v>
      </c>
      <c r="E78">
        <v>8622.4060639926702</v>
      </c>
      <c r="H78" s="17" t="s">
        <v>76</v>
      </c>
      <c r="I78">
        <f>C$48/SUM(M$75:M$79)*M78</f>
        <v>2048.3547115506994</v>
      </c>
      <c r="J78">
        <f t="shared" si="25"/>
        <v>2169.5442346147811</v>
      </c>
      <c r="K78">
        <f t="shared" si="25"/>
        <v>2222.390719950612</v>
      </c>
      <c r="M78">
        <f>$P78*Price!C80/100</f>
        <v>14444529.693546429</v>
      </c>
      <c r="N78">
        <f>$P78*Price!D80/100</f>
        <v>14399992.393657994</v>
      </c>
      <c r="O78">
        <f>$P78*Price!E80/100</f>
        <v>14633992.270054936</v>
      </c>
      <c r="P78" s="10">
        <v>14690597.196589302</v>
      </c>
    </row>
    <row r="79" spans="2:16">
      <c r="B79" t="s">
        <v>131</v>
      </c>
      <c r="C79">
        <v>15585.245904645006</v>
      </c>
      <c r="D79">
        <v>16098.939966897773</v>
      </c>
      <c r="E79">
        <v>17374.511734125103</v>
      </c>
      <c r="H79" s="17" t="s">
        <v>77</v>
      </c>
      <c r="I79">
        <f>C$48/SUM(M$75:M$79)*M79</f>
        <v>5126.2784459177401</v>
      </c>
      <c r="J79">
        <f t="shared" si="25"/>
        <v>5484.4887536427459</v>
      </c>
      <c r="K79">
        <f t="shared" si="25"/>
        <v>5511.6629991483987</v>
      </c>
      <c r="M79">
        <f>$P79*Price!C81/100</f>
        <v>36149345.038676955</v>
      </c>
      <c r="N79">
        <f>$P79*Price!D81/100</f>
        <v>36402390.453947693</v>
      </c>
      <c r="O79">
        <f>$P79*Price!E81/100</f>
        <v>36293183.282585852</v>
      </c>
      <c r="P79" s="10">
        <v>36005323.743702143</v>
      </c>
    </row>
    <row r="80" spans="2:16">
      <c r="B80" t="s">
        <v>132</v>
      </c>
      <c r="C80">
        <v>75570.346451309393</v>
      </c>
      <c r="D80">
        <v>72214.910912433392</v>
      </c>
      <c r="E80">
        <v>72188.403513375786</v>
      </c>
      <c r="H80" s="11" t="s">
        <v>78</v>
      </c>
      <c r="I80">
        <f>C$49/SUM(M$80:M$81)*M80</f>
        <v>11785.370884525983</v>
      </c>
      <c r="J80">
        <f t="shared" ref="J80:K81" si="26">D$49/SUM(N$80:N$81)*N80</f>
        <v>12914.565686376802</v>
      </c>
      <c r="K80">
        <f t="shared" si="26"/>
        <v>14165.997967792704</v>
      </c>
      <c r="M80">
        <f>$P80*Price!C82/100</f>
        <v>74144939.723549351</v>
      </c>
      <c r="N80">
        <f>$P80*Price!D82/100</f>
        <v>74107867.253687561</v>
      </c>
      <c r="O80">
        <f>$P80*Price!E82/100</f>
        <v>73280329.402688041</v>
      </c>
      <c r="P80" s="10">
        <v>75197707.630374581</v>
      </c>
    </row>
    <row r="81" spans="2:16">
      <c r="B81" t="s">
        <v>209</v>
      </c>
      <c r="C81">
        <v>39576.658367401847</v>
      </c>
      <c r="D81">
        <v>42336.729061346108</v>
      </c>
      <c r="E81">
        <v>45394.852262766472</v>
      </c>
      <c r="H81" s="11" t="s">
        <v>79</v>
      </c>
      <c r="I81">
        <f>C$49/SUM(M$80:M$81)*M81</f>
        <v>11126.152330953721</v>
      </c>
      <c r="J81">
        <f t="shared" si="26"/>
        <v>12222.680965288015</v>
      </c>
      <c r="K81">
        <f t="shared" si="26"/>
        <v>13395.77030843035</v>
      </c>
      <c r="M81">
        <f>$P81*Price!C83/100</f>
        <v>69997618.404757723</v>
      </c>
      <c r="N81">
        <f>$P81*Price!D83/100</f>
        <v>70137613.641567245</v>
      </c>
      <c r="O81">
        <f>$P81*Price!E83/100</f>
        <v>69295962.277868435</v>
      </c>
      <c r="P81" s="10">
        <v>70278733.338110164</v>
      </c>
    </row>
    <row r="82" spans="2:16">
      <c r="B82" t="s">
        <v>135</v>
      </c>
      <c r="C82">
        <v>8890.6066689861309</v>
      </c>
      <c r="D82">
        <v>9539.1370251066928</v>
      </c>
      <c r="E82">
        <v>10239.039668032554</v>
      </c>
      <c r="H82" s="13" t="s">
        <v>80</v>
      </c>
      <c r="I82">
        <f>C$50/SUM(M$82:M$84)*M82</f>
        <v>1765.2913598120676</v>
      </c>
      <c r="J82">
        <f t="shared" ref="J82:K84" si="27">D$50/SUM(N$82:N$84)*N82</f>
        <v>1843.3545913385658</v>
      </c>
      <c r="K82">
        <f t="shared" si="27"/>
        <v>1884.5626980215698</v>
      </c>
      <c r="M82">
        <f>$P82*Price!C84/100</f>
        <v>10803874.326197267</v>
      </c>
      <c r="N82">
        <f>$P82*Price!D84/100</f>
        <v>10920466.136634147</v>
      </c>
      <c r="O82">
        <f>$P82*Price!E84/100</f>
        <v>10871779.058441656</v>
      </c>
      <c r="P82" s="10">
        <v>10767086.779699959</v>
      </c>
    </row>
    <row r="83" spans="2:16">
      <c r="B83" t="s">
        <v>210</v>
      </c>
      <c r="C83">
        <v>19761.130428078679</v>
      </c>
      <c r="D83">
        <v>21197.504776795591</v>
      </c>
      <c r="E83">
        <v>22750.1091255516</v>
      </c>
      <c r="H83" s="13" t="s">
        <v>81</v>
      </c>
      <c r="I83">
        <f>C$50/SUM(M$82:M$84)*M83</f>
        <v>1280.7065073375536</v>
      </c>
      <c r="J83">
        <f t="shared" si="27"/>
        <v>1343.7907656709451</v>
      </c>
      <c r="K83">
        <f t="shared" si="27"/>
        <v>1418.0481197706195</v>
      </c>
      <c r="M83">
        <f>$P83*Price!C85/100</f>
        <v>7838135.0914735151</v>
      </c>
      <c r="N83">
        <f>$P83*Price!D85/100</f>
        <v>7960932.5412399331</v>
      </c>
      <c r="O83">
        <f>$P83*Price!E85/100</f>
        <v>8180521.5971691348</v>
      </c>
      <c r="P83" s="10">
        <v>7878182.5192798534</v>
      </c>
    </row>
    <row r="84" spans="2:16">
      <c r="B84" t="s">
        <v>211</v>
      </c>
      <c r="C84">
        <v>6095.3871543798959</v>
      </c>
      <c r="D84">
        <v>6535.5032421054921</v>
      </c>
      <c r="E84">
        <v>7013.9746030582837</v>
      </c>
      <c r="H84" s="13" t="s">
        <v>82</v>
      </c>
      <c r="I84">
        <f>C$50/SUM(M$82:M$84)*M84</f>
        <v>2269.9406903537629</v>
      </c>
      <c r="J84">
        <f t="shared" si="27"/>
        <v>2431.2253122783059</v>
      </c>
      <c r="K84">
        <f t="shared" si="27"/>
        <v>2519.6622192882442</v>
      </c>
      <c r="M84">
        <f>$P84*Price!C86/100</f>
        <v>13892411.476547617</v>
      </c>
      <c r="N84">
        <f>$P84*Price!D86/100</f>
        <v>14403150.548470141</v>
      </c>
      <c r="O84">
        <f>$P84*Price!E86/100</f>
        <v>14535579.516013019</v>
      </c>
      <c r="P84" s="10">
        <v>13596313.972262787</v>
      </c>
    </row>
    <row r="85" spans="2:16">
      <c r="B85" t="s">
        <v>212</v>
      </c>
      <c r="C85">
        <v>18885.150671694861</v>
      </c>
      <c r="D85">
        <v>20253.485216769353</v>
      </c>
      <c r="E85">
        <v>21755.280481569018</v>
      </c>
      <c r="H85" s="14" t="s">
        <v>83</v>
      </c>
      <c r="I85">
        <f t="shared" ref="I85:I90" si="28">C$51/SUM(M$85:M$90)*M85</f>
        <v>3116.7758778218144</v>
      </c>
      <c r="J85">
        <f t="shared" ref="J85:K90" si="29">D$51/SUM(N$85:N$90)*N85</f>
        <v>3453.8841178690677</v>
      </c>
      <c r="K85">
        <f t="shared" si="29"/>
        <v>3797.8575329167206</v>
      </c>
      <c r="M85">
        <f>$P85*Price!C87/100</f>
        <v>17623278.532434452</v>
      </c>
      <c r="N85">
        <f>$P85*Price!D87/100</f>
        <v>17696708.859652933</v>
      </c>
      <c r="O85">
        <f>$P85*Price!E87/100</f>
        <v>17512368.142364882</v>
      </c>
      <c r="P85" s="10">
        <v>16825470.79236323</v>
      </c>
    </row>
    <row r="86" spans="2:16">
      <c r="B86" t="s">
        <v>143</v>
      </c>
      <c r="C86">
        <v>43896.833503881477</v>
      </c>
      <c r="D86">
        <v>47099.871174806096</v>
      </c>
      <c r="E86">
        <v>50557.286478979622</v>
      </c>
      <c r="H86" s="14" t="s">
        <v>84</v>
      </c>
      <c r="I86">
        <f t="shared" si="28"/>
        <v>6223.0977747689712</v>
      </c>
      <c r="J86">
        <f t="shared" si="29"/>
        <v>7228.6883438882605</v>
      </c>
      <c r="K86">
        <f t="shared" si="29"/>
        <v>7696.9180683794439</v>
      </c>
      <c r="M86">
        <f>$P86*Price!C88/100</f>
        <v>35187446.809929565</v>
      </c>
      <c r="N86">
        <f>$P86*Price!D88/100</f>
        <v>37037720.054685026</v>
      </c>
      <c r="O86">
        <f>$P86*Price!E88/100</f>
        <v>35491395.242401928</v>
      </c>
      <c r="P86" s="10">
        <v>34304115.827374667</v>
      </c>
    </row>
    <row r="87" spans="2:16">
      <c r="B87" t="s">
        <v>213</v>
      </c>
      <c r="C87">
        <v>27523.78942991994</v>
      </c>
      <c r="D87">
        <v>29532.049049798428</v>
      </c>
      <c r="E87">
        <v>31698.855609746581</v>
      </c>
      <c r="H87" s="14" t="s">
        <v>85</v>
      </c>
      <c r="I87">
        <f t="shared" si="28"/>
        <v>6278.4849559083696</v>
      </c>
      <c r="J87">
        <f t="shared" si="29"/>
        <v>7293.0255414053054</v>
      </c>
      <c r="K87">
        <f t="shared" si="29"/>
        <v>8142.9225230429092</v>
      </c>
      <c r="M87">
        <f>$P87*Price!C89/100</f>
        <v>35500624.195346244</v>
      </c>
      <c r="N87">
        <f>$P87*Price!D89/100</f>
        <v>37367365.35095153</v>
      </c>
      <c r="O87">
        <f>$P87*Price!E89/100</f>
        <v>37547974.283481129</v>
      </c>
      <c r="P87" s="10">
        <v>30991378.6078972</v>
      </c>
    </row>
    <row r="88" spans="2:16">
      <c r="B88" t="s">
        <v>214</v>
      </c>
      <c r="C88">
        <v>8504.7926924661006</v>
      </c>
      <c r="D88">
        <v>9123.2019006983355</v>
      </c>
      <c r="E88">
        <v>9791.66424953967</v>
      </c>
      <c r="H88" s="14" t="s">
        <v>86</v>
      </c>
      <c r="I88">
        <f t="shared" si="28"/>
        <v>2417.8401088789728</v>
      </c>
      <c r="J88">
        <f t="shared" si="29"/>
        <v>2951.9565641039785</v>
      </c>
      <c r="K88">
        <f t="shared" si="29"/>
        <v>3236.1025228119411</v>
      </c>
      <c r="M88">
        <f>$P88*Price!C90/100</f>
        <v>13671265.229197146</v>
      </c>
      <c r="N88">
        <f>$P88*Price!D90/100</f>
        <v>15124976.431901777</v>
      </c>
      <c r="O88">
        <f>$P88*Price!E90/100</f>
        <v>14922049.664773762</v>
      </c>
      <c r="P88" s="10">
        <v>13437233.413904971</v>
      </c>
    </row>
    <row r="89" spans="2:16">
      <c r="B89" t="s">
        <v>215</v>
      </c>
      <c r="C89">
        <v>50284.462384422295</v>
      </c>
      <c r="D89">
        <v>53953.879065930021</v>
      </c>
      <c r="E89">
        <v>57912.711695956459</v>
      </c>
      <c r="H89" s="14" t="s">
        <v>87</v>
      </c>
      <c r="I89">
        <f t="shared" si="28"/>
        <v>3327.5916707877168</v>
      </c>
      <c r="J89">
        <f t="shared" si="29"/>
        <v>3793.5363924833264</v>
      </c>
      <c r="K89">
        <f t="shared" si="29"/>
        <v>4204.0040316167597</v>
      </c>
      <c r="M89">
        <f>$P89*Price!C91/100</f>
        <v>18815300.539827097</v>
      </c>
      <c r="N89">
        <f>$P89*Price!D91/100</f>
        <v>19436989.428497218</v>
      </c>
      <c r="O89">
        <f>$P89*Price!E91/100</f>
        <v>19385157.456687897</v>
      </c>
      <c r="P89" s="10">
        <v>18478075.659049444</v>
      </c>
    </row>
    <row r="90" spans="2:16" ht="17" thickBot="1">
      <c r="H90" s="14" t="s">
        <v>88</v>
      </c>
      <c r="I90">
        <f t="shared" si="28"/>
        <v>1298.3491311569658</v>
      </c>
      <c r="J90">
        <f t="shared" si="29"/>
        <v>1452.3893128134821</v>
      </c>
      <c r="K90">
        <f t="shared" si="29"/>
        <v>1594.7469461053952</v>
      </c>
      <c r="M90">
        <f>$P90*Price!C92/100</f>
        <v>7341294.1025179457</v>
      </c>
      <c r="N90">
        <f>$P90*Price!D92/100</f>
        <v>7441625.1219190247</v>
      </c>
      <c r="O90">
        <f>$P90*Price!E92/100</f>
        <v>7353565.8913096488</v>
      </c>
      <c r="P90" s="10">
        <v>7290563.9285153598</v>
      </c>
    </row>
    <row r="91" spans="2:16" ht="17" thickTop="1">
      <c r="B91" s="2"/>
      <c r="C91" s="3" t="s">
        <v>154</v>
      </c>
      <c r="H91" s="15" t="s">
        <v>89</v>
      </c>
      <c r="I91">
        <f t="shared" ref="I91:I96" si="30">C$52/SUM(M$91:M$96)*M91</f>
        <v>4959.5351517970084</v>
      </c>
      <c r="J91">
        <f t="shared" ref="J91:K96" si="31">D$52/SUM(N$91:N$96)*N91</f>
        <v>5530.2023565969521</v>
      </c>
      <c r="K91">
        <f t="shared" si="31"/>
        <v>5655.3734047764146</v>
      </c>
      <c r="M91">
        <f>$P91*Price!C93/100</f>
        <v>24188779.794324841</v>
      </c>
      <c r="N91">
        <f>$P91*Price!D93/100</f>
        <v>24525406.979795858</v>
      </c>
      <c r="O91">
        <f>$P91*Price!E93/100</f>
        <v>24519275.628050905</v>
      </c>
      <c r="P91" s="10">
        <v>24546753.279653113</v>
      </c>
    </row>
    <row r="92" spans="2:16">
      <c r="B92" s="4" t="s">
        <v>0</v>
      </c>
      <c r="C92" s="5">
        <v>0.52988839600000004</v>
      </c>
      <c r="H92" s="15" t="s">
        <v>90</v>
      </c>
      <c r="I92">
        <f t="shared" si="30"/>
        <v>8262.062300993146</v>
      </c>
      <c r="J92">
        <f t="shared" si="31"/>
        <v>9097.6407386949468</v>
      </c>
      <c r="K92">
        <f t="shared" si="31"/>
        <v>9220.580011041784</v>
      </c>
      <c r="M92">
        <f>$P92*Price!C94/100</f>
        <v>40295955.070164964</v>
      </c>
      <c r="N92">
        <f>$P92*Price!D94/100</f>
        <v>40346325.014002681</v>
      </c>
      <c r="O92">
        <f>$P92*Price!E94/100</f>
        <v>39976483.701374322</v>
      </c>
      <c r="P92" s="10">
        <v>41510126.263368502</v>
      </c>
    </row>
    <row r="93" spans="2:16">
      <c r="B93" s="4" t="s">
        <v>1</v>
      </c>
      <c r="C93" s="5">
        <v>4.5033117999999997E-2</v>
      </c>
      <c r="H93" s="15" t="s">
        <v>91</v>
      </c>
      <c r="I93">
        <f t="shared" si="30"/>
        <v>785.64013270684859</v>
      </c>
      <c r="J93">
        <f t="shared" si="31"/>
        <v>883.45567568980334</v>
      </c>
      <c r="K93">
        <f t="shared" si="31"/>
        <v>894.71633093764069</v>
      </c>
      <c r="M93">
        <f>$P93*Price!C95/100</f>
        <v>3831745.4329856755</v>
      </c>
      <c r="N93">
        <f>$P93*Price!D95/100</f>
        <v>3917959.7052278523</v>
      </c>
      <c r="O93">
        <f>$P93*Price!E95/100</f>
        <v>3879106.6048176764</v>
      </c>
      <c r="P93" s="10">
        <v>3813630.6872213734</v>
      </c>
    </row>
    <row r="94" spans="2:16">
      <c r="B94" s="4" t="s">
        <v>2</v>
      </c>
      <c r="C94" s="5">
        <v>0.27545664199999997</v>
      </c>
      <c r="H94" s="15" t="s">
        <v>92</v>
      </c>
      <c r="I94">
        <f t="shared" si="30"/>
        <v>1376.6522268079102</v>
      </c>
      <c r="J94">
        <f t="shared" si="31"/>
        <v>1412.0448305308796</v>
      </c>
      <c r="K94">
        <f t="shared" si="31"/>
        <v>1417.4047556846385</v>
      </c>
      <c r="M94">
        <f>$P94*Price!C96/100</f>
        <v>6714245.7001354089</v>
      </c>
      <c r="N94">
        <f>$P94*Price!D96/100</f>
        <v>6262153.1563262902</v>
      </c>
      <c r="O94">
        <f>$P94*Price!E96/100</f>
        <v>6145259.6307415338</v>
      </c>
      <c r="P94" s="10">
        <v>6077615.4787376402</v>
      </c>
    </row>
    <row r="95" spans="2:16">
      <c r="B95" s="4" t="s">
        <v>3</v>
      </c>
      <c r="C95" s="5">
        <v>9.6507424999999994E-2</v>
      </c>
      <c r="H95" s="15" t="s">
        <v>93</v>
      </c>
      <c r="I95">
        <f t="shared" si="30"/>
        <v>16046.748679349379</v>
      </c>
      <c r="J95">
        <f t="shared" si="31"/>
        <v>18002.724270013834</v>
      </c>
      <c r="K95">
        <f t="shared" si="31"/>
        <v>17803.278171145113</v>
      </c>
      <c r="M95">
        <f>$P95*Price!C97/100</f>
        <v>78263639.300754771</v>
      </c>
      <c r="N95">
        <f>$P95*Price!D97/100</f>
        <v>79838695.041682437</v>
      </c>
      <c r="O95">
        <f>$P95*Price!E97/100</f>
        <v>77187385.043839917</v>
      </c>
      <c r="P95" s="10">
        <v>76785518.077757925</v>
      </c>
    </row>
    <row r="96" spans="2:16" ht="17" thickBot="1">
      <c r="B96" s="6" t="s">
        <v>4</v>
      </c>
      <c r="C96" s="7">
        <v>5.3114419000000003E-2</v>
      </c>
      <c r="H96" s="15" t="s">
        <v>94</v>
      </c>
      <c r="I96">
        <f t="shared" si="30"/>
        <v>2763.9443907142545</v>
      </c>
      <c r="J96">
        <f t="shared" si="31"/>
        <v>3049.1313281169091</v>
      </c>
      <c r="K96">
        <f t="shared" si="31"/>
        <v>3109.2220216696874</v>
      </c>
      <c r="M96">
        <f>$P96*Price!C98/100</f>
        <v>13480384.791006489</v>
      </c>
      <c r="N96">
        <f>$P96*Price!D98/100</f>
        <v>13522323.765911844</v>
      </c>
      <c r="O96">
        <f>$P96*Price!E98/100</f>
        <v>13480254.31419567</v>
      </c>
      <c r="P96" s="10">
        <v>13628787.139862772</v>
      </c>
    </row>
    <row r="97" spans="8:16" ht="17" thickTop="1">
      <c r="H97" t="s">
        <v>95</v>
      </c>
      <c r="I97">
        <f>C53</f>
        <v>3540.3072317194037</v>
      </c>
      <c r="J97">
        <f t="shared" ref="J97:K97" si="32">D53</f>
        <v>3822.1094171354016</v>
      </c>
      <c r="K97">
        <f t="shared" si="32"/>
        <v>3831.0195145909584</v>
      </c>
      <c r="M97">
        <f>$P97*Price!C99/100</f>
        <v>24875498.225997787</v>
      </c>
      <c r="N97">
        <f>$P97*Price!D99/100</f>
        <v>25248630.699387755</v>
      </c>
      <c r="O97">
        <f>$P97*Price!E99/100</f>
        <v>25450619.74498285</v>
      </c>
      <c r="P97" s="10">
        <v>24950349.273819242</v>
      </c>
    </row>
    <row r="98" spans="8:16">
      <c r="H98" t="s">
        <v>96</v>
      </c>
      <c r="I98">
        <v>1139.8236505522691</v>
      </c>
      <c r="J98">
        <v>1271.7268389519586</v>
      </c>
      <c r="K98">
        <v>1188.3135548837456</v>
      </c>
      <c r="M98">
        <f>$P98*Price!C100/100</f>
        <v>10376152.808291223</v>
      </c>
      <c r="N98">
        <f>$P98*Price!D100/100</f>
        <v>10604428.17007363</v>
      </c>
      <c r="O98">
        <f>$P98*Price!E100/100</f>
        <v>10562010.457393333</v>
      </c>
      <c r="P98" s="10">
        <v>10314267.205060858</v>
      </c>
    </row>
    <row r="99" spans="8:16">
      <c r="H99" t="s">
        <v>97</v>
      </c>
      <c r="I99">
        <v>1426.0336534131204</v>
      </c>
      <c r="J99">
        <v>1804.4743943283859</v>
      </c>
      <c r="K99">
        <v>2069.5652682198047</v>
      </c>
      <c r="M99">
        <f>$P99*Price!C101/100</f>
        <v>96069000.082277015</v>
      </c>
      <c r="N99">
        <f>$P99*Price!D101/100</f>
        <v>99143208.084909871</v>
      </c>
      <c r="O99">
        <f>$P99*Price!E101/100</f>
        <v>91112608.230032191</v>
      </c>
      <c r="P99" s="10">
        <v>81760851.13385278</v>
      </c>
    </row>
    <row r="100" spans="8:16">
      <c r="H100" t="s">
        <v>98</v>
      </c>
      <c r="I100">
        <v>1068.4524721918031</v>
      </c>
      <c r="J100">
        <v>1237.3100602634534</v>
      </c>
      <c r="K100">
        <v>1398.6704402170863</v>
      </c>
      <c r="M100">
        <f>$P100*Price!C102/100</f>
        <v>4717555.9136511413</v>
      </c>
      <c r="N100">
        <f>$P100*Price!D102/100</f>
        <v>4816624.5878378153</v>
      </c>
      <c r="O100">
        <f>$P100*Price!E102/100</f>
        <v>4956306.7008851133</v>
      </c>
      <c r="P100" s="10">
        <v>4731751.1671525994</v>
      </c>
    </row>
    <row r="101" spans="8:16">
      <c r="H101" t="s">
        <v>99</v>
      </c>
      <c r="I101">
        <f>C55</f>
        <v>21405.047653480899</v>
      </c>
      <c r="J101">
        <f t="shared" ref="J101:K103" si="33">D55</f>
        <v>22576.507323429098</v>
      </c>
      <c r="K101">
        <f t="shared" si="33"/>
        <v>22808.49956587905</v>
      </c>
      <c r="M101">
        <f>$P101*Price!C103/100</f>
        <v>218785704.24334484</v>
      </c>
      <c r="N101">
        <f>$P101*Price!D103/100</f>
        <v>237601274.80827248</v>
      </c>
      <c r="O101">
        <f>$P101*Price!E103/100</f>
        <v>240452490.10597175</v>
      </c>
      <c r="P101" s="10">
        <v>218349006.23088306</v>
      </c>
    </row>
    <row r="102" spans="8:16">
      <c r="H102" t="s">
        <v>100</v>
      </c>
      <c r="I102">
        <f t="shared" ref="I102" si="34">C56</f>
        <v>1986.7217391628328</v>
      </c>
      <c r="J102">
        <f t="shared" si="33"/>
        <v>2095.4514383681567</v>
      </c>
      <c r="K102">
        <f t="shared" si="33"/>
        <v>2116.9839310238085</v>
      </c>
      <c r="M102">
        <f>$P102*Price!C104/100</f>
        <v>20570010.835671969</v>
      </c>
      <c r="N102">
        <f>$P102*Price!D104/100</f>
        <v>23840642.558543816</v>
      </c>
      <c r="O102">
        <f>$P102*Price!E104/100</f>
        <v>24102889.626687795</v>
      </c>
      <c r="P102" s="10">
        <v>19571846.65620549</v>
      </c>
    </row>
    <row r="103" spans="8:16">
      <c r="H103" t="s">
        <v>101</v>
      </c>
      <c r="I103">
        <f>C57</f>
        <v>1029.3133099955696</v>
      </c>
      <c r="J103">
        <f t="shared" si="33"/>
        <v>1085.6457718485387</v>
      </c>
      <c r="K103">
        <f t="shared" si="33"/>
        <v>1096.8016780083938</v>
      </c>
      <c r="M103">
        <f>$P103*Price!C105/100</f>
        <v>20724555.616927456</v>
      </c>
      <c r="N103">
        <f>$P103*Price!D105/100</f>
        <v>20993974.839947511</v>
      </c>
      <c r="O103">
        <f>$P103*Price!E105/100</f>
        <v>21119938.688987192</v>
      </c>
      <c r="P103" s="10">
        <v>20499065.8921142</v>
      </c>
    </row>
    <row r="104" spans="8:16">
      <c r="H104" s="14" t="s">
        <v>102</v>
      </c>
      <c r="I104">
        <f>C60/SUM(M104:M105)*M104</f>
        <v>31783.607398039861</v>
      </c>
      <c r="J104">
        <f>D60/SUM(N104:N105)*N104</f>
        <v>32600.910769839516</v>
      </c>
      <c r="K104">
        <f>E60/SUM(O104:O105)*O104</f>
        <v>34588.909997640039</v>
      </c>
      <c r="M104">
        <f>$P104*Price!C106/100</f>
        <v>274417609.14623195</v>
      </c>
      <c r="N104">
        <f>$P104*Price!D106/100</f>
        <v>279905961.32915658</v>
      </c>
      <c r="O104">
        <f>$P104*Price!E106/100</f>
        <v>288138489.60354352</v>
      </c>
      <c r="P104" s="10">
        <v>274417609.14623195</v>
      </c>
    </row>
    <row r="105" spans="8:16">
      <c r="H105" s="14" t="s">
        <v>103</v>
      </c>
      <c r="I105">
        <f>C60/SUM(M104:M105)*M105</f>
        <v>6037.0035819389987</v>
      </c>
      <c r="J105">
        <f>D60/SUM(N104:N105)*N105</f>
        <v>6192.2428322007445</v>
      </c>
      <c r="K105">
        <f>E60/SUM(O104:O105)*O105</f>
        <v>6569.84498128417</v>
      </c>
      <c r="M105">
        <f>$P105*Price!C107/100</f>
        <v>52123098.193854071</v>
      </c>
      <c r="N105">
        <f>$P105*Price!D107/100</f>
        <v>53165560.157731161</v>
      </c>
      <c r="O105">
        <f>$P105*Price!E107/100</f>
        <v>54729253.103546783</v>
      </c>
      <c r="P105" s="10">
        <v>52123098.193854079</v>
      </c>
    </row>
    <row r="106" spans="8:16">
      <c r="H106" s="14" t="s">
        <v>104</v>
      </c>
      <c r="I106">
        <f t="shared" ref="I106:K107" si="35">C$61/SUM(M$106:M$107)*M106</f>
        <v>18262.621239012526</v>
      </c>
      <c r="J106">
        <f t="shared" si="35"/>
        <v>18732.237595948318</v>
      </c>
      <c r="K106">
        <f t="shared" si="35"/>
        <v>19874.526967513149</v>
      </c>
      <c r="M106">
        <f>$P106*Price!C108/100</f>
        <v>165297320.36084244</v>
      </c>
      <c r="N106">
        <f>$P106*Price!D108/100</f>
        <v>168603266.76805928</v>
      </c>
      <c r="O106">
        <f>$P106*Price!E108/100</f>
        <v>173562186.37888455</v>
      </c>
      <c r="P106" s="10">
        <v>165297320.36084244</v>
      </c>
    </row>
    <row r="107" spans="8:16">
      <c r="H107" s="14" t="s">
        <v>105</v>
      </c>
      <c r="I107">
        <f t="shared" si="35"/>
        <v>8616.4405800572404</v>
      </c>
      <c r="J107">
        <f t="shared" si="35"/>
        <v>8838.0090713489626</v>
      </c>
      <c r="K107">
        <f t="shared" si="35"/>
        <v>9376.9496958357631</v>
      </c>
      <c r="M107">
        <f>$P107*Price!C109/100</f>
        <v>77988505.608896717</v>
      </c>
      <c r="N107">
        <f>$P107*Price!D109/100</f>
        <v>79548275.721074641</v>
      </c>
      <c r="O107">
        <f>$P107*Price!E109/100</f>
        <v>81887930.889341548</v>
      </c>
      <c r="P107" s="10">
        <v>77988505.608896717</v>
      </c>
    </row>
    <row r="108" spans="8:16">
      <c r="H108" s="14" t="s">
        <v>106</v>
      </c>
      <c r="I108">
        <v>4606.7728872218986</v>
      </c>
      <c r="J108">
        <v>4606.7728872218986</v>
      </c>
      <c r="K108">
        <v>4606.7728872218986</v>
      </c>
      <c r="M108">
        <f>$P108*Price!C110/100</f>
        <v>74173459.561716124</v>
      </c>
      <c r="N108">
        <f>$P108*Price!D110/100</f>
        <v>75656928.752950445</v>
      </c>
      <c r="O108">
        <f>$P108*Price!E110/100</f>
        <v>77882132.539801925</v>
      </c>
      <c r="P108" s="10">
        <v>74173459.561716124</v>
      </c>
    </row>
    <row r="109" spans="8:16">
      <c r="H109" s="14" t="s">
        <v>107</v>
      </c>
      <c r="I109">
        <v>5669.3548228521822</v>
      </c>
      <c r="J109">
        <v>5669.3548228521822</v>
      </c>
      <c r="K109">
        <v>5669.3548228521822</v>
      </c>
      <c r="M109">
        <f>$P109*Price!C111/100</f>
        <v>76092946.873288259</v>
      </c>
      <c r="N109">
        <f>$P109*Price!D111/100</f>
        <v>77614805.810754016</v>
      </c>
      <c r="O109">
        <f>$P109*Price!E111/100</f>
        <v>79897594.216952667</v>
      </c>
      <c r="P109" s="10">
        <v>76092946.873288259</v>
      </c>
    </row>
    <row r="110" spans="8:16">
      <c r="H110" s="11" t="s">
        <v>108</v>
      </c>
      <c r="I110">
        <v>52667.90838366669</v>
      </c>
      <c r="J110">
        <v>52667.90838366669</v>
      </c>
      <c r="K110">
        <v>52667.90838366669</v>
      </c>
      <c r="M110">
        <f>$P110*Price!C112/100</f>
        <v>545533503.82610583</v>
      </c>
      <c r="N110">
        <f>$P110*Price!D112/100</f>
        <v>560262908.4294107</v>
      </c>
      <c r="O110">
        <f>$P110*Price!E112/100</f>
        <v>561383434.24626958</v>
      </c>
      <c r="P110" s="10">
        <v>536942425.02569473</v>
      </c>
    </row>
    <row r="111" spans="8:16">
      <c r="H111" s="11" t="s">
        <v>109</v>
      </c>
      <c r="I111">
        <v>42061.068230933357</v>
      </c>
      <c r="J111">
        <v>42061.068230933357</v>
      </c>
      <c r="K111">
        <v>42061.068230933357</v>
      </c>
      <c r="M111">
        <f>$P111*Price!C113/100</f>
        <v>423327565.70112425</v>
      </c>
      <c r="N111">
        <f>$P111*Price!D113/100</f>
        <v>434757409.97505462</v>
      </c>
      <c r="O111">
        <f>$P111*Price!E113/100</f>
        <v>435626924.79500473</v>
      </c>
      <c r="P111" s="10">
        <v>416660989.86331129</v>
      </c>
    </row>
    <row r="112" spans="8:16">
      <c r="H112" s="13" t="s">
        <v>110</v>
      </c>
      <c r="I112">
        <f t="shared" ref="I112:K113" si="36">C$66/SUM(M$112:M$113)*M112</f>
        <v>1174.2144200520715</v>
      </c>
      <c r="J112">
        <f t="shared" si="36"/>
        <v>1238.5875317896923</v>
      </c>
      <c r="K112">
        <f t="shared" si="36"/>
        <v>1401.8052552289178</v>
      </c>
      <c r="M112">
        <f>$P112*Price!C114/100</f>
        <v>14963839.105228066</v>
      </c>
      <c r="N112">
        <f>$P112*Price!D114/100</f>
        <v>16041235.520804487</v>
      </c>
      <c r="O112">
        <f>$P112*Price!E114/100</f>
        <v>15672287.103825985</v>
      </c>
      <c r="P112" s="10">
        <v>14210673.414271668</v>
      </c>
    </row>
    <row r="113" spans="8:16">
      <c r="H113" s="13" t="s">
        <v>111</v>
      </c>
      <c r="I113">
        <f t="shared" si="36"/>
        <v>2735.2394130862913</v>
      </c>
      <c r="J113">
        <f t="shared" si="36"/>
        <v>2885.1914741075998</v>
      </c>
      <c r="K113">
        <f t="shared" si="36"/>
        <v>3265.3942228060782</v>
      </c>
      <c r="M113">
        <f>$P113*Price!C115/100</f>
        <v>34857077.031882003</v>
      </c>
      <c r="N113">
        <f>$P113*Price!D115/100</f>
        <v>37366786.578177512</v>
      </c>
      <c r="O113">
        <f>$P113*Price!E115/100</f>
        <v>36507350.486879431</v>
      </c>
      <c r="P113" s="10">
        <v>33102637.257247869</v>
      </c>
    </row>
    <row r="114" spans="8:16">
      <c r="H114" s="13" t="s">
        <v>112</v>
      </c>
      <c r="I114">
        <f t="shared" ref="I114:K115" si="37">C$67/SUM(M$114:M$115)*M114</f>
        <v>4238.5291108538886</v>
      </c>
      <c r="J114">
        <f t="shared" si="37"/>
        <v>4469.1822305927408</v>
      </c>
      <c r="K114">
        <f t="shared" si="37"/>
        <v>5054.9020145583627</v>
      </c>
      <c r="M114">
        <f>$P114*Price!C116/100</f>
        <v>47970476.959423803</v>
      </c>
      <c r="N114">
        <f>$P114*Price!D116/100</f>
        <v>51424351.300502308</v>
      </c>
      <c r="O114">
        <f>$P114*Price!E116/100</f>
        <v>50241591.22059077</v>
      </c>
      <c r="P114" s="10">
        <v>45556008.508474648</v>
      </c>
    </row>
    <row r="115" spans="8:16">
      <c r="H115" s="13" t="s">
        <v>113</v>
      </c>
      <c r="I115">
        <f t="shared" si="37"/>
        <v>17380.728775251162</v>
      </c>
      <c r="J115">
        <f t="shared" si="37"/>
        <v>18326.556728887394</v>
      </c>
      <c r="K115">
        <f t="shared" si="37"/>
        <v>20728.389165837267</v>
      </c>
      <c r="M115">
        <f>$P115*Price!C117/100</f>
        <v>196710185.87936786</v>
      </c>
      <c r="N115">
        <f>$P115*Price!D117/100</f>
        <v>210873319.26268235</v>
      </c>
      <c r="O115">
        <f>$P115*Price!E117/100</f>
        <v>206023232.91964069</v>
      </c>
      <c r="P115" s="10">
        <v>186809293.33273304</v>
      </c>
    </row>
    <row r="116" spans="8:16">
      <c r="H116" s="13" t="s">
        <v>114</v>
      </c>
      <c r="I116">
        <f t="shared" ref="I116:K117" si="38">C$68/SUM(M$116:M$117)*M116</f>
        <v>58.075508234668774</v>
      </c>
      <c r="J116">
        <f t="shared" si="38"/>
        <v>61.254833706063927</v>
      </c>
      <c r="K116">
        <f t="shared" si="38"/>
        <v>69.326819798541209</v>
      </c>
      <c r="M116">
        <f>$P116*Price!C118/100</f>
        <v>587302.34188173781</v>
      </c>
      <c r="N116">
        <f>$P116*Price!D118/100</f>
        <v>629588.11049722286</v>
      </c>
      <c r="O116">
        <f>$P116*Price!E118/100</f>
        <v>615107.58395578689</v>
      </c>
      <c r="P116" s="10">
        <v>557742.01508237212</v>
      </c>
    </row>
    <row r="117" spans="8:16">
      <c r="H117" s="13" t="s">
        <v>115</v>
      </c>
      <c r="I117">
        <f t="shared" si="38"/>
        <v>2915.7357824106343</v>
      </c>
      <c r="J117">
        <f t="shared" si="38"/>
        <v>3075.3568227193705</v>
      </c>
      <c r="K117">
        <f t="shared" si="38"/>
        <v>3480.6185139275599</v>
      </c>
      <c r="M117">
        <f>$P117*Price!C119/100</f>
        <v>29486069.177366246</v>
      </c>
      <c r="N117">
        <f>$P117*Price!D119/100</f>
        <v>31609066.158136617</v>
      </c>
      <c r="O117">
        <f>$P117*Price!E119/100</f>
        <v>30882057.636499476</v>
      </c>
      <c r="P117" s="10">
        <v>28001965.030737177</v>
      </c>
    </row>
    <row r="118" spans="8:16">
      <c r="H118" s="13" t="s">
        <v>116</v>
      </c>
      <c r="I118">
        <f t="shared" ref="I118:K119" si="39">C$69/SUM(M$118:M$119)*M118</f>
        <v>1017.4522145903388</v>
      </c>
      <c r="J118">
        <f t="shared" si="39"/>
        <v>1073.2931193603529</v>
      </c>
      <c r="K118">
        <f t="shared" si="39"/>
        <v>1213.7475266393344</v>
      </c>
      <c r="M118">
        <f>$P118*Price!C120/100</f>
        <v>9733943.8148354609</v>
      </c>
      <c r="N118">
        <f>$P118*Price!D120/100</f>
        <v>10434787.769503612</v>
      </c>
      <c r="O118">
        <f>$P118*Price!E120/100</f>
        <v>10194787.650805032</v>
      </c>
      <c r="P118" s="10">
        <v>9244011.2201666292</v>
      </c>
    </row>
    <row r="119" spans="8:16">
      <c r="H119" s="13" t="s">
        <v>117</v>
      </c>
      <c r="I119">
        <f t="shared" si="39"/>
        <v>1497.8603620368026</v>
      </c>
      <c r="J119">
        <f t="shared" si="39"/>
        <v>1580.0675425174634</v>
      </c>
      <c r="K119">
        <f t="shared" si="39"/>
        <v>1786.8399946480693</v>
      </c>
      <c r="M119">
        <f>$P119*Price!C121/100</f>
        <v>14329998.399389973</v>
      </c>
      <c r="N119">
        <f>$P119*Price!D121/100</f>
        <v>15361758.284146048</v>
      </c>
      <c r="O119">
        <f>$P119*Price!E121/100</f>
        <v>15008437.843610693</v>
      </c>
      <c r="P119" s="10">
        <v>13608735.422022766</v>
      </c>
    </row>
    <row r="120" spans="8:16">
      <c r="H120" s="13" t="s">
        <v>118</v>
      </c>
      <c r="I120">
        <f t="shared" ref="I120:K122" si="40">C$70/SUM(M$120:M$122)*M120</f>
        <v>916.90199173665997</v>
      </c>
      <c r="J120">
        <f t="shared" si="40"/>
        <v>967.20508002277427</v>
      </c>
      <c r="K120">
        <f t="shared" si="40"/>
        <v>1090.7774395343845</v>
      </c>
      <c r="M120">
        <f>$P120*Price!C122/100</f>
        <v>6360258.0555642238</v>
      </c>
      <c r="N120">
        <f>$P120*Price!D122/100</f>
        <v>6818196.6355648478</v>
      </c>
      <c r="O120">
        <f>$P120*Price!E122/100</f>
        <v>6661378.1129468568</v>
      </c>
      <c r="P120" s="10">
        <v>6040131.1068985984</v>
      </c>
    </row>
    <row r="121" spans="8:16">
      <c r="H121" s="13" t="s">
        <v>119</v>
      </c>
      <c r="I121">
        <f t="shared" si="40"/>
        <v>7293.1537089047588</v>
      </c>
      <c r="J121">
        <f t="shared" si="40"/>
        <v>7693.2707968918512</v>
      </c>
      <c r="K121">
        <f t="shared" si="40"/>
        <v>8676.1808791169224</v>
      </c>
      <c r="M121">
        <f>$P121*Price!C123/100</f>
        <v>50590292.14198941</v>
      </c>
      <c r="N121">
        <f>$P121*Price!D123/100</f>
        <v>54232793.176212646</v>
      </c>
      <c r="O121">
        <f>$P121*Price!E123/100</f>
        <v>52985438.933159761</v>
      </c>
      <c r="P121" s="10">
        <v>48043962.148138091</v>
      </c>
    </row>
    <row r="122" spans="8:16">
      <c r="H122" s="13" t="s">
        <v>120</v>
      </c>
      <c r="I122">
        <f t="shared" si="40"/>
        <v>4810.7026074371497</v>
      </c>
      <c r="J122">
        <f t="shared" si="40"/>
        <v>5074.6274327304209</v>
      </c>
      <c r="K122">
        <f t="shared" si="40"/>
        <v>5722.9735781932613</v>
      </c>
      <c r="M122">
        <f>$P122*Price!C124/100</f>
        <v>33370316.879695129</v>
      </c>
      <c r="N122">
        <f>$P122*Price!D124/100</f>
        <v>35772979.69503317</v>
      </c>
      <c r="O122">
        <f>$P122*Price!E124/100</f>
        <v>34950201.162047416</v>
      </c>
      <c r="P122" s="10">
        <v>31690709.287459761</v>
      </c>
    </row>
    <row r="123" spans="8:16">
      <c r="H123" s="13" t="s">
        <v>121</v>
      </c>
      <c r="I123">
        <v>3179.9173755096003</v>
      </c>
      <c r="J123">
        <v>3179.9173755096003</v>
      </c>
      <c r="K123">
        <v>3179.9173755096003</v>
      </c>
      <c r="M123">
        <f>$P123*Price!C125/100</f>
        <v>40268249.795404986</v>
      </c>
      <c r="N123">
        <f>$P123*Price!D125/100</f>
        <v>39905835.547246337</v>
      </c>
      <c r="O123">
        <f>$P123*Price!E125/100</f>
        <v>38988001.329659671</v>
      </c>
      <c r="P123" s="10">
        <v>39909068.181769058</v>
      </c>
    </row>
    <row r="124" spans="8:16">
      <c r="H124" s="14" t="s">
        <v>122</v>
      </c>
      <c r="I124">
        <v>4154.8767772352421</v>
      </c>
      <c r="J124">
        <v>4154.8767772352421</v>
      </c>
      <c r="K124">
        <v>4154.8767772352421</v>
      </c>
      <c r="M124">
        <f>$P124*Price!C126/100</f>
        <v>33200209.461722277</v>
      </c>
      <c r="N124">
        <f>$P124*Price!D126/100</f>
        <v>33598611.975262955</v>
      </c>
      <c r="O124">
        <f>$P124*Price!E126/100</f>
        <v>33632210.587238207</v>
      </c>
      <c r="P124" s="10">
        <v>33067937.710878763</v>
      </c>
    </row>
    <row r="125" spans="8:16">
      <c r="H125" s="14" t="s">
        <v>123</v>
      </c>
      <c r="I125">
        <v>13825.679085158639</v>
      </c>
      <c r="J125">
        <v>13825.679085158639</v>
      </c>
      <c r="K125">
        <v>13825.679085158639</v>
      </c>
      <c r="M125">
        <f>$P125*Price!C127/100</f>
        <v>112902456.46056004</v>
      </c>
      <c r="N125">
        <f>$P125*Price!D127/100</f>
        <v>114257285.93808676</v>
      </c>
      <c r="O125">
        <f>$P125*Price!E127/100</f>
        <v>114371543.22402483</v>
      </c>
      <c r="P125" s="10">
        <v>112452645.87705182</v>
      </c>
    </row>
    <row r="126" spans="8:16">
      <c r="H126" s="15" t="s">
        <v>124</v>
      </c>
      <c r="I126">
        <f t="shared" ref="I126:K127" si="41">C$74/SUM(M$126:M$127)*M126</f>
        <v>10080.299252201778</v>
      </c>
      <c r="J126">
        <f t="shared" si="41"/>
        <v>10815.726865491593</v>
      </c>
      <c r="K126">
        <f t="shared" si="41"/>
        <v>11598.474147618246</v>
      </c>
      <c r="M126">
        <f>$P126*Price!C128/100</f>
        <v>113757722.12205639</v>
      </c>
      <c r="N126">
        <f>$P126*Price!D128/100</f>
        <v>112733902.62295786</v>
      </c>
      <c r="O126">
        <f>$P126*Price!E128/100</f>
        <v>110141022.86262983</v>
      </c>
      <c r="P126" s="10">
        <v>112743034.80877738</v>
      </c>
    </row>
    <row r="127" spans="8:16">
      <c r="H127" s="15" t="s">
        <v>125</v>
      </c>
      <c r="I127">
        <f t="shared" si="41"/>
        <v>411.77929635788382</v>
      </c>
      <c r="J127">
        <f t="shared" si="41"/>
        <v>441.82144664985009</v>
      </c>
      <c r="K127">
        <f t="shared" si="41"/>
        <v>484.95046167561139</v>
      </c>
      <c r="M127">
        <f>$P127*Price!C129/100</f>
        <v>4646992.4749966543</v>
      </c>
      <c r="N127">
        <f>$P127*Price!D129/100</f>
        <v>4605169.542721685</v>
      </c>
      <c r="O127">
        <f>$P127*Price!E129/100</f>
        <v>4605169.542721685</v>
      </c>
      <c r="P127" s="10">
        <v>4472562.5360891763</v>
      </c>
    </row>
    <row r="128" spans="8:16">
      <c r="H128" s="15" t="s">
        <v>126</v>
      </c>
      <c r="I128">
        <v>7889.1478413249633</v>
      </c>
      <c r="J128">
        <v>7889.1478413249633</v>
      </c>
      <c r="K128">
        <v>7889.1478413249633</v>
      </c>
      <c r="M128">
        <f>$P128*Price!C130/100</f>
        <v>101861962.08345923</v>
      </c>
      <c r="N128">
        <f>$P128*Price!D130/100</f>
        <v>100945204.4247081</v>
      </c>
      <c r="O128">
        <f>$P128*Price!E130/100</f>
        <v>100945204.4247081</v>
      </c>
      <c r="P128" s="10">
        <v>98038462.063002139</v>
      </c>
    </row>
    <row r="129" spans="8:16">
      <c r="H129" s="15" t="s">
        <v>127</v>
      </c>
      <c r="I129">
        <f t="shared" ref="I129:K130" si="42">C$76/SUM(M$129:M$130)*M129</f>
        <v>17599.797555725963</v>
      </c>
      <c r="J129">
        <f t="shared" si="42"/>
        <v>18880.735882404268</v>
      </c>
      <c r="K129">
        <f t="shared" si="42"/>
        <v>20264.644170330332</v>
      </c>
      <c r="M129">
        <f>$P129*Price!C131/100</f>
        <v>169081876.1031678</v>
      </c>
      <c r="N129">
        <f>$P129*Price!D131/100</f>
        <v>167560139.21823928</v>
      </c>
      <c r="O129">
        <f>$P129*Price!E131/100</f>
        <v>163706256.01621976</v>
      </c>
      <c r="P129" s="10">
        <v>167573712.68896708</v>
      </c>
    </row>
    <row r="130" spans="8:16">
      <c r="H130" s="15" t="s">
        <v>128</v>
      </c>
      <c r="I130">
        <f t="shared" si="42"/>
        <v>6846.373506614058</v>
      </c>
      <c r="J130">
        <f t="shared" si="42"/>
        <v>7344.6623190625687</v>
      </c>
      <c r="K130">
        <f t="shared" si="42"/>
        <v>7883.0067521755564</v>
      </c>
      <c r="M130">
        <f>$P130*Price!C132/100</f>
        <v>65773351.843170092</v>
      </c>
      <c r="N130">
        <f>$P130*Price!D132/100</f>
        <v>65181391.676581554</v>
      </c>
      <c r="O130">
        <f>$P130*Price!E132/100</f>
        <v>63682219.668020181</v>
      </c>
      <c r="P130" s="10">
        <v>65186671.796997115</v>
      </c>
    </row>
    <row r="131" spans="8:16">
      <c r="H131" s="11" t="s">
        <v>129</v>
      </c>
      <c r="I131">
        <v>58564.46320155904</v>
      </c>
      <c r="J131">
        <v>58564.46320155904</v>
      </c>
      <c r="K131">
        <v>58564.46320155904</v>
      </c>
      <c r="M131">
        <f>$P131*Price!C133/100</f>
        <v>673048886.43625712</v>
      </c>
      <c r="N131">
        <f>$P131*Price!D133/100</f>
        <v>673048886.43625712</v>
      </c>
      <c r="O131">
        <f>$P131*Price!E133/100</f>
        <v>740353775.07988286</v>
      </c>
      <c r="P131" s="10">
        <v>673048886.43625712</v>
      </c>
    </row>
    <row r="132" spans="8:16">
      <c r="H132" s="11" t="s">
        <v>130</v>
      </c>
      <c r="I132">
        <v>4841.4699779630073</v>
      </c>
      <c r="J132">
        <v>4841.4699779630073</v>
      </c>
      <c r="K132">
        <v>4841.4699779630073</v>
      </c>
      <c r="M132">
        <f>$P132*Price!C134/100</f>
        <v>67592232.028679252</v>
      </c>
      <c r="N132">
        <f>$P132*Price!D134/100</f>
        <v>67592232.028679252</v>
      </c>
      <c r="O132">
        <f>$P132*Price!E134/100</f>
        <v>74351455.231547177</v>
      </c>
      <c r="P132" s="10">
        <v>67592232.028679252</v>
      </c>
    </row>
    <row r="133" spans="8:16">
      <c r="H133" s="11" t="s">
        <v>131</v>
      </c>
      <c r="I133">
        <v>13023.149345826521</v>
      </c>
      <c r="J133">
        <v>13023.149345826521</v>
      </c>
      <c r="K133">
        <v>13023.149345826521</v>
      </c>
      <c r="M133">
        <f>$P133*Price!C135/100</f>
        <v>95530272.66416806</v>
      </c>
      <c r="N133">
        <f>$P133*Price!D135/100</f>
        <v>95530272.66416806</v>
      </c>
      <c r="O133">
        <f>$P133*Price!E135/100</f>
        <v>105083299.93058486</v>
      </c>
      <c r="P133" s="10">
        <v>95530272.66416806</v>
      </c>
    </row>
    <row r="134" spans="8:16">
      <c r="H134" t="s">
        <v>132</v>
      </c>
      <c r="I134">
        <v>70402.859429855787</v>
      </c>
      <c r="J134">
        <v>70402.859429855787</v>
      </c>
      <c r="K134">
        <v>70402.859429855787</v>
      </c>
      <c r="M134">
        <f>$P134*Price!C136/100</f>
        <v>775824882.47294295</v>
      </c>
      <c r="N134">
        <f>$P134*Price!D136/100</f>
        <v>781255656.65025365</v>
      </c>
      <c r="O134">
        <f>$P134*Price!E136/100</f>
        <v>781255656.65025365</v>
      </c>
      <c r="P134" s="10">
        <v>769667542.13585615</v>
      </c>
    </row>
    <row r="135" spans="8:16">
      <c r="H135" s="13" t="s">
        <v>133</v>
      </c>
      <c r="I135">
        <f t="shared" ref="I135:K136" si="43">C$81/SUM(M$135:M$136)*M135</f>
        <v>4035.1570206259125</v>
      </c>
      <c r="J135">
        <f t="shared" si="43"/>
        <v>4236.4335105988794</v>
      </c>
      <c r="K135">
        <f t="shared" si="43"/>
        <v>4462.1326695086964</v>
      </c>
      <c r="M135">
        <f>$P135*Price!C137/100</f>
        <v>33043104.732037805</v>
      </c>
      <c r="N135">
        <f>$P135*Price!D137/100</f>
        <v>32943975.417841695</v>
      </c>
      <c r="O135">
        <f>$P135*Price!E137/100</f>
        <v>32943975.417841692</v>
      </c>
      <c r="P135" s="10">
        <v>32911458.896451999</v>
      </c>
    </row>
    <row r="136" spans="8:16">
      <c r="H136" s="13" t="s">
        <v>134</v>
      </c>
      <c r="I136">
        <f t="shared" si="43"/>
        <v>35541.501346775942</v>
      </c>
      <c r="J136">
        <f t="shared" si="43"/>
        <v>38100.295550747229</v>
      </c>
      <c r="K136">
        <f t="shared" si="43"/>
        <v>40932.719593257774</v>
      </c>
      <c r="M136">
        <f>$P136*Price!C138/100</f>
        <v>291042342.4249332</v>
      </c>
      <c r="N136">
        <f>$P136*Price!D138/100</f>
        <v>296281104.58858198</v>
      </c>
      <c r="O136">
        <f>$P136*Price!E138/100</f>
        <v>302206726.68035358</v>
      </c>
      <c r="P136" s="10">
        <v>285615645.16676462</v>
      </c>
    </row>
    <row r="137" spans="8:16">
      <c r="H137" s="15" t="s">
        <v>135</v>
      </c>
      <c r="I137">
        <v>7051.2672385145706</v>
      </c>
      <c r="J137">
        <v>7051.2672385145706</v>
      </c>
      <c r="K137">
        <v>7051.2672385145706</v>
      </c>
      <c r="M137">
        <f>$P137*Price!C139/100</f>
        <v>95927166.192667216</v>
      </c>
      <c r="N137">
        <f>$P137*Price!D139/100</f>
        <v>97845709.51652056</v>
      </c>
      <c r="O137">
        <f>$P137*Price!E139/100</f>
        <v>100723524.50230056</v>
      </c>
      <c r="P137" s="10">
        <v>95927166.192667216</v>
      </c>
    </row>
    <row r="138" spans="8:16">
      <c r="H138" s="15" t="s">
        <v>136</v>
      </c>
      <c r="I138">
        <f t="shared" ref="I138:K139" si="44">C$83/SUM(M$138:M$139)*M138</f>
        <v>16248.347404352744</v>
      </c>
      <c r="J138">
        <f t="shared" si="44"/>
        <v>17429.388615815587</v>
      </c>
      <c r="K138">
        <f t="shared" si="44"/>
        <v>18705.998520897283</v>
      </c>
      <c r="M138">
        <f>$P138*Price!C140/100</f>
        <v>152231198.54332459</v>
      </c>
      <c r="N138">
        <f>$P138*Price!D140/100</f>
        <v>155275822.51419106</v>
      </c>
      <c r="O138">
        <f>$P138*Price!E140/100</f>
        <v>159842758.47049081</v>
      </c>
      <c r="P138" s="10">
        <v>152231198.54332459</v>
      </c>
    </row>
    <row r="139" spans="8:16">
      <c r="H139" s="15" t="s">
        <v>137</v>
      </c>
      <c r="I139">
        <f t="shared" si="44"/>
        <v>3512.783023725935</v>
      </c>
      <c r="J139">
        <f t="shared" si="44"/>
        <v>3768.1161609800038</v>
      </c>
      <c r="K139">
        <f t="shared" si="44"/>
        <v>4044.1106046543196</v>
      </c>
      <c r="M139">
        <f>$P139*Price!C141/100</f>
        <v>32911357.482496228</v>
      </c>
      <c r="N139">
        <f>$P139*Price!D141/100</f>
        <v>33569584.63214615</v>
      </c>
      <c r="O139">
        <f>$P139*Price!E141/100</f>
        <v>34556925.356621042</v>
      </c>
      <c r="P139" s="10">
        <v>32911357.482496228</v>
      </c>
    </row>
    <row r="140" spans="8:16">
      <c r="H140" s="12" t="s">
        <v>138</v>
      </c>
      <c r="I140">
        <f t="shared" ref="I140:K142" si="45">C$84/SUM(M$140:M$142)*M140</f>
        <v>835.27702607925346</v>
      </c>
      <c r="J140">
        <f t="shared" si="45"/>
        <v>895.58801988067535</v>
      </c>
      <c r="K140">
        <f t="shared" si="45"/>
        <v>961.15500115988164</v>
      </c>
      <c r="M140">
        <f>$P140*Price!C142/100</f>
        <v>6292801.5155540407</v>
      </c>
      <c r="N140">
        <f>$P140*Price!D142/100</f>
        <v>6336851.1261629201</v>
      </c>
      <c r="O140">
        <f>$P140*Price!E142/100</f>
        <v>6336851.1261629201</v>
      </c>
      <c r="P140" s="10">
        <v>6242858.6463829773</v>
      </c>
    </row>
    <row r="141" spans="8:16">
      <c r="H141" s="12" t="s">
        <v>139</v>
      </c>
      <c r="I141">
        <f t="shared" si="45"/>
        <v>1209.2185413300099</v>
      </c>
      <c r="J141">
        <f t="shared" si="45"/>
        <v>1296.5298999256656</v>
      </c>
      <c r="K141">
        <f t="shared" si="45"/>
        <v>1391.4502760241353</v>
      </c>
      <c r="M141">
        <f>$P141*Price!C143/100</f>
        <v>9109998.2783382982</v>
      </c>
      <c r="N141">
        <f>$P141*Price!D143/100</f>
        <v>9173768.2662866674</v>
      </c>
      <c r="O141">
        <f>$P141*Price!E143/100</f>
        <v>9173768.2662866674</v>
      </c>
      <c r="P141" s="10">
        <v>9037696.7047006935</v>
      </c>
    </row>
    <row r="142" spans="8:16">
      <c r="H142" s="12" t="s">
        <v>140</v>
      </c>
      <c r="I142">
        <f t="shared" si="45"/>
        <v>4050.891586970632</v>
      </c>
      <c r="J142">
        <f t="shared" si="45"/>
        <v>4343.3853222991511</v>
      </c>
      <c r="K142">
        <f t="shared" si="45"/>
        <v>4661.3693258742669</v>
      </c>
      <c r="M142">
        <f>$P142*Price!C144/100</f>
        <v>30518565.603904452</v>
      </c>
      <c r="N142">
        <f>$P142*Price!D144/100</f>
        <v>30732195.563131787</v>
      </c>
      <c r="O142">
        <f>$P142*Price!E144/100</f>
        <v>30732195.563131787</v>
      </c>
      <c r="P142" s="10">
        <v>30276354.765778229</v>
      </c>
    </row>
    <row r="143" spans="8:16">
      <c r="H143" s="13" t="s">
        <v>141</v>
      </c>
      <c r="I143">
        <f t="shared" ref="I143:K144" si="46">C$85/SUM(M$143:M$144)*M143</f>
        <v>11328.499219782814</v>
      </c>
      <c r="J143">
        <f t="shared" si="46"/>
        <v>12149.312201143428</v>
      </c>
      <c r="K143">
        <f t="shared" si="46"/>
        <v>13050.183302535052</v>
      </c>
      <c r="M143">
        <f>$P143*Price!C145/100</f>
        <v>95099180.589718461</v>
      </c>
      <c r="N143">
        <f>$P143*Price!D145/100</f>
        <v>95764874.85384649</v>
      </c>
      <c r="O143">
        <f>$P143*Price!E145/100</f>
        <v>95764874.85384649</v>
      </c>
      <c r="P143" s="10">
        <v>94344425.188212752</v>
      </c>
    </row>
    <row r="144" spans="8:16">
      <c r="H144" s="13" t="s">
        <v>142</v>
      </c>
      <c r="I144">
        <f t="shared" si="46"/>
        <v>7556.6514519120483</v>
      </c>
      <c r="J144">
        <f t="shared" si="46"/>
        <v>8104.1730156259255</v>
      </c>
      <c r="K144">
        <f t="shared" si="46"/>
        <v>8705.0971790339663</v>
      </c>
      <c r="M144">
        <f>$P144*Price!C146/100</f>
        <v>63435707.337473728</v>
      </c>
      <c r="N144">
        <f>$P144*Price!D146/100</f>
        <v>63879757.28883604</v>
      </c>
      <c r="O144">
        <f>$P144*Price!E146/100</f>
        <v>63879757.28883604</v>
      </c>
      <c r="P144" s="10">
        <v>62932249.342731871</v>
      </c>
    </row>
    <row r="145" spans="8:16">
      <c r="H145" t="s">
        <v>143</v>
      </c>
      <c r="I145">
        <v>37930.942283142766</v>
      </c>
      <c r="J145">
        <v>37930.942283142766</v>
      </c>
      <c r="K145">
        <v>37930.942283142766</v>
      </c>
      <c r="M145">
        <f>$P145*Price!C147/100</f>
        <v>380384713.51055342</v>
      </c>
      <c r="N145">
        <f>$P145*Price!D147/100</f>
        <v>387231638.35374337</v>
      </c>
      <c r="O145">
        <f>$P145*Price!E147/100</f>
        <v>394976271.12081826</v>
      </c>
      <c r="P145" s="10">
        <v>373292162.42448813</v>
      </c>
    </row>
    <row r="146" spans="8:16">
      <c r="H146" s="11" t="s">
        <v>144</v>
      </c>
      <c r="I146">
        <f t="shared" ref="I146:K147" si="47">C$87/SUM(M$146:M$147)*M146</f>
        <v>26081.448005270973</v>
      </c>
      <c r="J146">
        <f t="shared" si="47"/>
        <v>27984.467899762963</v>
      </c>
      <c r="K146">
        <f t="shared" si="47"/>
        <v>30037.726328245724</v>
      </c>
      <c r="M146">
        <f>$P146*Price!C148/100</f>
        <v>201043589.7704092</v>
      </c>
      <c r="N146">
        <f>$P146*Price!D148/100</f>
        <v>204662374.38627654</v>
      </c>
      <c r="O146">
        <f>$P146*Price!E148/100</f>
        <v>208755621.87400207</v>
      </c>
      <c r="P146" s="10">
        <v>197294985.05437604</v>
      </c>
    </row>
    <row r="147" spans="8:16">
      <c r="H147" s="11" t="s">
        <v>145</v>
      </c>
      <c r="I147">
        <f t="shared" si="47"/>
        <v>1442.3414246489669</v>
      </c>
      <c r="J147">
        <f t="shared" si="47"/>
        <v>1547.5811500354635</v>
      </c>
      <c r="K147">
        <f t="shared" si="47"/>
        <v>1661.1292815008567</v>
      </c>
      <c r="M147">
        <f>$P147*Price!C149/100</f>
        <v>11117998.418929493</v>
      </c>
      <c r="N147">
        <f>$P147*Price!D149/100</f>
        <v>11318122.390470224</v>
      </c>
      <c r="O147">
        <f>$P147*Price!E149/100</f>
        <v>11544484.838279629</v>
      </c>
      <c r="P147" s="10">
        <v>10910695.209940622</v>
      </c>
    </row>
    <row r="148" spans="8:16">
      <c r="H148" s="12" t="s">
        <v>146</v>
      </c>
      <c r="I148">
        <f t="shared" ref="I148:K152" si="48">C$88/SUM(M$148:M$152)*M148</f>
        <v>812.57544132552903</v>
      </c>
      <c r="J148">
        <f t="shared" si="48"/>
        <v>871.6602601411854</v>
      </c>
      <c r="K148">
        <f t="shared" si="48"/>
        <v>935.52731813548735</v>
      </c>
      <c r="M148">
        <f>$P148*Price!C150/100</f>
        <v>7594979.7424720284</v>
      </c>
      <c r="N148">
        <f>$P148*Price!D150/100</f>
        <v>7731689.3778365245</v>
      </c>
      <c r="O148">
        <f>$P148*Price!E150/100</f>
        <v>7886323.1653932557</v>
      </c>
      <c r="P148" s="10">
        <v>7453365.7924161218</v>
      </c>
    </row>
    <row r="149" spans="8:16">
      <c r="H149" s="12" t="s">
        <v>147</v>
      </c>
      <c r="I149">
        <f t="shared" si="48"/>
        <v>2086.6565261112651</v>
      </c>
      <c r="J149">
        <f t="shared" si="48"/>
        <v>2238.3836353808638</v>
      </c>
      <c r="K149">
        <f t="shared" si="48"/>
        <v>2402.3913158861224</v>
      </c>
      <c r="M149">
        <f>$P149*Price!C151/100</f>
        <v>19503560.210310537</v>
      </c>
      <c r="N149">
        <f>$P149*Price!D151/100</f>
        <v>19854624.294096127</v>
      </c>
      <c r="O149">
        <f>$P149*Price!E151/100</f>
        <v>20251716.779978052</v>
      </c>
      <c r="P149" s="10">
        <v>19139902.070962254</v>
      </c>
    </row>
    <row r="150" spans="8:16">
      <c r="H150" s="12" t="s">
        <v>148</v>
      </c>
      <c r="I150">
        <f t="shared" si="48"/>
        <v>1751.2981409741396</v>
      </c>
      <c r="J150">
        <f t="shared" si="48"/>
        <v>1878.6403274212926</v>
      </c>
      <c r="K150">
        <f t="shared" si="48"/>
        <v>2016.2894049671881</v>
      </c>
      <c r="M150">
        <f>$P150*Price!C152/100</f>
        <v>16369032.618103601</v>
      </c>
      <c r="N150">
        <f>$P150*Price!D152/100</f>
        <v>16663675.205229467</v>
      </c>
      <c r="O150">
        <f>$P150*Price!E152/100</f>
        <v>16996948.709334053</v>
      </c>
      <c r="P150" s="10">
        <v>16063820.03739313</v>
      </c>
    </row>
    <row r="151" spans="8:16">
      <c r="H151" s="12" t="s">
        <v>149</v>
      </c>
      <c r="I151">
        <f t="shared" si="48"/>
        <v>1012.7328523335286</v>
      </c>
      <c r="J151">
        <f t="shared" si="48"/>
        <v>1086.3717220871836</v>
      </c>
      <c r="K151">
        <f t="shared" si="48"/>
        <v>1165.9708147046142</v>
      </c>
      <c r="M151">
        <f>$P151*Price!C153/100</f>
        <v>9465810.9349968284</v>
      </c>
      <c r="N151">
        <f>$P151*Price!D153/100</f>
        <v>9636195.5318267699</v>
      </c>
      <c r="O151">
        <f>$P151*Price!E153/100</f>
        <v>9828919.4424633067</v>
      </c>
      <c r="P151" s="10">
        <v>9289313.9695749041</v>
      </c>
    </row>
    <row r="152" spans="8:16">
      <c r="H152" s="12" t="s">
        <v>150</v>
      </c>
      <c r="I152">
        <f t="shared" si="48"/>
        <v>2841.5297317216391</v>
      </c>
      <c r="J152">
        <f t="shared" si="48"/>
        <v>3048.1459556678096</v>
      </c>
      <c r="K152">
        <f t="shared" si="48"/>
        <v>3271.4853958462577</v>
      </c>
      <c r="M152">
        <f>$P152*Price!C154/100</f>
        <v>26559208.723872855</v>
      </c>
      <c r="N152">
        <f>$P152*Price!D154/100</f>
        <v>27037274.480902568</v>
      </c>
      <c r="O152">
        <f>$P152*Price!E154/100</f>
        <v>27578019.970520619</v>
      </c>
      <c r="P152" s="10">
        <v>26063992.859541565</v>
      </c>
    </row>
    <row r="153" spans="8:16">
      <c r="H153" s="15" t="s">
        <v>151</v>
      </c>
      <c r="I153">
        <f>C$89/SUM(M$153:M$154)*M153</f>
        <v>1143.8187955712669</v>
      </c>
      <c r="J153">
        <f t="shared" ref="I153:K154" si="49">D$89/SUM(N$153:N$154)*N153</f>
        <v>1227.2868803447361</v>
      </c>
      <c r="K153">
        <f t="shared" si="49"/>
        <v>1317.3382989345839</v>
      </c>
      <c r="M153">
        <f>$P153*Price!C155/100</f>
        <v>10669396.009860642</v>
      </c>
      <c r="N153">
        <f>$P153*Price!D155/100</f>
        <v>10744081.781929666</v>
      </c>
      <c r="O153">
        <f>$P153*Price!E155/100</f>
        <v>10744081.781929666</v>
      </c>
      <c r="P153" s="10">
        <v>10584718.263750637</v>
      </c>
    </row>
    <row r="154" spans="8:16">
      <c r="H154" s="15" t="s">
        <v>152</v>
      </c>
      <c r="I154">
        <f t="shared" si="49"/>
        <v>49140.643588851031</v>
      </c>
      <c r="J154">
        <f t="shared" si="49"/>
        <v>52726.592185585287</v>
      </c>
      <c r="K154">
        <f t="shared" si="49"/>
        <v>56595.373397021882</v>
      </c>
      <c r="M154">
        <f>$P154*Price!C156/100</f>
        <v>458377663.19184774</v>
      </c>
      <c r="N154">
        <f>$P154*Price!D156/100</f>
        <v>461586306.83419067</v>
      </c>
      <c r="O154">
        <f>$P154*Price!E156/100</f>
        <v>461586306.83419067</v>
      </c>
      <c r="P154" s="10">
        <v>454739745.23000771</v>
      </c>
    </row>
    <row r="160" spans="8:16">
      <c r="I160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F73F-C5F7-4345-83A6-36FA14912765}">
  <dimension ref="A1:V162"/>
  <sheetViews>
    <sheetView tabSelected="1" topLeftCell="U1" zoomScale="263" workbookViewId="0">
      <selection activeCell="V8" sqref="V8"/>
    </sheetView>
  </sheetViews>
  <sheetFormatPr baseColWidth="10" defaultColWidth="8.83203125" defaultRowHeight="14"/>
  <cols>
    <col min="1" max="1" width="37.83203125" style="19" bestFit="1" customWidth="1"/>
    <col min="2" max="2" width="13.33203125" style="19" bestFit="1" customWidth="1"/>
    <col min="3" max="3" width="8.83203125" style="19"/>
    <col min="4" max="4" width="21.33203125" style="19" bestFit="1" customWidth="1"/>
    <col min="5" max="5" width="12.5" style="19" bestFit="1" customWidth="1"/>
    <col min="6" max="6" width="10.5" style="19" bestFit="1" customWidth="1"/>
    <col min="7" max="8" width="12.5" style="19" bestFit="1" customWidth="1"/>
    <col min="9" max="10" width="8.83203125" style="19"/>
    <col min="11" max="11" width="37.83203125" style="19" bestFit="1" customWidth="1"/>
    <col min="12" max="12" width="12.6640625" style="19" customWidth="1"/>
    <col min="13" max="13" width="12.33203125" style="19" customWidth="1"/>
    <col min="14" max="14" width="11.1640625" style="19" customWidth="1"/>
    <col min="15" max="16384" width="8.83203125" style="19"/>
  </cols>
  <sheetData>
    <row r="1" spans="1:22">
      <c r="E1" s="29">
        <v>2023</v>
      </c>
      <c r="F1" s="29">
        <v>2022</v>
      </c>
      <c r="G1" s="29">
        <v>2021</v>
      </c>
      <c r="H1" s="29">
        <v>2020</v>
      </c>
      <c r="L1" s="29">
        <v>2021</v>
      </c>
      <c r="M1" s="29">
        <v>2022</v>
      </c>
      <c r="N1" s="29">
        <v>2023</v>
      </c>
      <c r="T1" s="19" t="s">
        <v>424</v>
      </c>
      <c r="V1" s="19" t="s">
        <v>425</v>
      </c>
    </row>
    <row r="2" spans="1:22" ht="15" thickBot="1">
      <c r="A2" s="31" t="s">
        <v>0</v>
      </c>
      <c r="B2" s="53">
        <v>190741634.40020707</v>
      </c>
      <c r="D2" s="35" t="s">
        <v>388</v>
      </c>
      <c r="E2" s="33">
        <v>1258647.3</v>
      </c>
      <c r="F2" s="33">
        <v>1202471</v>
      </c>
      <c r="G2" s="33">
        <v>1145282.8999999999</v>
      </c>
      <c r="H2" s="33">
        <v>1025628.4</v>
      </c>
      <c r="K2" s="31" t="s">
        <v>0</v>
      </c>
      <c r="L2" s="19">
        <f>$B2*G$2/$H$2/10000</f>
        <v>21299.442585307592</v>
      </c>
      <c r="M2" s="19">
        <f t="shared" ref="M2:M33" si="0">$B2*F$2/$H$2/10000</f>
        <v>22363.000464773733</v>
      </c>
      <c r="N2" s="19">
        <f t="shared" ref="N2:N33" si="1">$B2*E$2/$H$2/10000</f>
        <v>23407.741354998336</v>
      </c>
      <c r="P2" s="19">
        <f>L2-im!K2</f>
        <v>15507.115216940041</v>
      </c>
      <c r="Q2" s="19">
        <f>M2-im!L2</f>
        <v>15915.694902265695</v>
      </c>
      <c r="R2" s="19">
        <f>N2-im!M2</f>
        <v>16761.542469725569</v>
      </c>
      <c r="T2" s="19">
        <f>(B2-im!I2)/10000</f>
        <v>14120.656088290349</v>
      </c>
      <c r="V2" s="19">
        <f>X!O2/10000-T2</f>
        <v>56668.311285884025</v>
      </c>
    </row>
    <row r="3" spans="1:22">
      <c r="A3" s="31" t="s">
        <v>1</v>
      </c>
      <c r="B3" s="53">
        <v>4350513.8358729789</v>
      </c>
      <c r="K3" s="31" t="s">
        <v>1</v>
      </c>
      <c r="L3" s="19">
        <f t="shared" ref="L2:L33" si="2">$B3*G$2/$H$2/10000</f>
        <v>485.80646776539425</v>
      </c>
      <c r="M3" s="19">
        <f>$B3*F$2/$H$2/10000</f>
        <v>510.06453436117965</v>
      </c>
      <c r="N3" s="19">
        <f t="shared" si="1"/>
        <v>533.8934153085238</v>
      </c>
      <c r="P3" s="19">
        <f>L3-im!K3</f>
        <v>-587.70260868836908</v>
      </c>
      <c r="Q3" s="19">
        <f>M3-im!L3</f>
        <v>-546.44768016516707</v>
      </c>
      <c r="R3" s="19">
        <f>N3-im!M3</f>
        <v>-619.12178840756815</v>
      </c>
      <c r="T3" s="19">
        <f>(B3-im!I3)/10000</f>
        <v>-377.36665169328552</v>
      </c>
      <c r="V3" s="19">
        <f>X!O3/10000-T3</f>
        <v>6425.8725691236314</v>
      </c>
    </row>
    <row r="4" spans="1:22">
      <c r="A4" s="31" t="s">
        <v>2</v>
      </c>
      <c r="B4" s="53">
        <v>163733684.46977085</v>
      </c>
      <c r="K4" s="31" t="s">
        <v>2</v>
      </c>
      <c r="L4" s="19">
        <f t="shared" si="2"/>
        <v>18283.560495909052</v>
      </c>
      <c r="M4" s="19">
        <f t="shared" si="0"/>
        <v>19196.524520776708</v>
      </c>
      <c r="N4" s="19">
        <f t="shared" si="1"/>
        <v>20093.335936965963</v>
      </c>
      <c r="P4" s="19">
        <f>L4-im!K4</f>
        <v>18012.521331989392</v>
      </c>
      <c r="Q4" s="19">
        <f>M4-im!L4</f>
        <v>18894.837099112683</v>
      </c>
      <c r="R4" s="19">
        <f>N4-im!M4</f>
        <v>19782.34174161961</v>
      </c>
      <c r="T4" s="19">
        <f>(B4-im!I4)/10000</f>
        <v>16141.580012777918</v>
      </c>
      <c r="V4" s="19">
        <f>X!O4/10000-T4</f>
        <v>20347.658289813084</v>
      </c>
    </row>
    <row r="5" spans="1:22">
      <c r="A5" s="31" t="s">
        <v>3</v>
      </c>
      <c r="B5" s="53">
        <v>62625136.338765562</v>
      </c>
      <c r="K5" s="31" t="s">
        <v>3</v>
      </c>
      <c r="L5" s="19">
        <f t="shared" si="2"/>
        <v>6993.1271168930962</v>
      </c>
      <c r="M5" s="19">
        <f t="shared" si="0"/>
        <v>7342.3191399937596</v>
      </c>
      <c r="N5" s="19">
        <f t="shared" si="1"/>
        <v>7685.3330860299066</v>
      </c>
      <c r="P5" s="19">
        <f>L5-im!K5</f>
        <v>6492.0772868117401</v>
      </c>
      <c r="Q5" s="19">
        <f>M5-im!L5</f>
        <v>6784.6121681435725</v>
      </c>
      <c r="R5" s="19">
        <f>N5-im!M5</f>
        <v>7110.4213777693067</v>
      </c>
      <c r="T5" s="19">
        <f>(B5-im!I5)/10000</f>
        <v>5834.0236920881434</v>
      </c>
      <c r="V5" s="19">
        <f>X!O5/10000-T5</f>
        <v>6977.7565555890887</v>
      </c>
    </row>
    <row r="6" spans="1:22">
      <c r="A6" s="49" t="s">
        <v>4</v>
      </c>
      <c r="B6" s="53">
        <v>19639627.580839083</v>
      </c>
      <c r="K6" s="49" t="s">
        <v>4</v>
      </c>
      <c r="L6" s="19">
        <f t="shared" si="2"/>
        <v>2193.087635902376</v>
      </c>
      <c r="M6" s="19">
        <f t="shared" si="0"/>
        <v>2302.5964000957024</v>
      </c>
      <c r="N6" s="19">
        <f t="shared" si="1"/>
        <v>2410.1676813579502</v>
      </c>
      <c r="P6" s="19">
        <f>L6-im!K6</f>
        <v>2193.087635902376</v>
      </c>
      <c r="Q6" s="19">
        <f>M6-im!L6</f>
        <v>2302.5964000957024</v>
      </c>
      <c r="R6" s="19">
        <f>N6-im!M6</f>
        <v>2410.1676813579502</v>
      </c>
      <c r="T6" s="19">
        <f>(B6-im!I6)/10000</f>
        <v>1963.9627580839083</v>
      </c>
      <c r="V6" s="19">
        <f>X!O6/10000-T6</f>
        <v>5065.8704271402767</v>
      </c>
    </row>
    <row r="7" spans="1:22">
      <c r="A7" s="31" t="s">
        <v>5</v>
      </c>
      <c r="B7" s="53">
        <v>-1144539.5263407384</v>
      </c>
      <c r="K7" s="31" t="s">
        <v>5</v>
      </c>
      <c r="L7" s="19">
        <f t="shared" si="2"/>
        <v>-127.80667421964399</v>
      </c>
      <c r="M7" s="19">
        <f t="shared" si="0"/>
        <v>-134.18852176660417</v>
      </c>
      <c r="N7" s="19">
        <f t="shared" si="1"/>
        <v>-140.45745852708927</v>
      </c>
      <c r="P7" s="19">
        <f>L7-im!K7</f>
        <v>-2224.0572333948116</v>
      </c>
      <c r="Q7" s="19">
        <f>M7-im!L7</f>
        <v>-3022.4214436009665</v>
      </c>
      <c r="R7" s="19">
        <f>N7-im!M7</f>
        <v>-3053.3471561184078</v>
      </c>
      <c r="T7" s="19">
        <f>(B7-im!I7)/10000</f>
        <v>-1607.7558011940739</v>
      </c>
      <c r="V7" s="19">
        <f>X!O7/10000-T7</f>
        <v>25115.017001489985</v>
      </c>
    </row>
    <row r="8" spans="1:22">
      <c r="A8" s="31" t="s">
        <v>6</v>
      </c>
      <c r="B8" s="53">
        <v>1373958.3415654444</v>
      </c>
      <c r="K8" s="31" t="s">
        <v>6</v>
      </c>
      <c r="L8" s="19">
        <f t="shared" si="2"/>
        <v>153.42506056845369</v>
      </c>
      <c r="M8" s="19">
        <f t="shared" si="0"/>
        <v>161.08612641191891</v>
      </c>
      <c r="N8" s="19">
        <f t="shared" si="1"/>
        <v>168.61164890947094</v>
      </c>
      <c r="P8" s="19">
        <f>L8-im!K8</f>
        <v>-20242.484979749355</v>
      </c>
      <c r="Q8" s="19">
        <f>M8-im!L8</f>
        <v>-27940.582632306065</v>
      </c>
      <c r="R8" s="19">
        <f>N8-im!M8</f>
        <v>-28172.960387602288</v>
      </c>
      <c r="T8" s="19">
        <f>(B8-im!I8)/10000</f>
        <v>-14391.998103491043</v>
      </c>
      <c r="V8" s="19">
        <f>X!O8/10000-T8</f>
        <v>25160.95483110804</v>
      </c>
    </row>
    <row r="9" spans="1:22">
      <c r="A9" s="31" t="s">
        <v>7</v>
      </c>
      <c r="B9" s="53">
        <v>2242228.7236643387</v>
      </c>
      <c r="K9" s="31" t="s">
        <v>7</v>
      </c>
      <c r="L9" s="19">
        <f t="shared" si="2"/>
        <v>250.38173817160214</v>
      </c>
      <c r="M9" s="19">
        <f t="shared" si="0"/>
        <v>262.88420012290811</v>
      </c>
      <c r="N9" s="19">
        <f t="shared" si="1"/>
        <v>275.16546236654187</v>
      </c>
      <c r="P9" s="19">
        <f>L9-im!K9</f>
        <v>-11353.2879061485</v>
      </c>
      <c r="Q9" s="19">
        <f>M9-im!L9</f>
        <v>-11157.064621409761</v>
      </c>
      <c r="R9" s="19">
        <f>N9-im!M9</f>
        <v>-12187.894061076835</v>
      </c>
      <c r="T9" s="19">
        <f>(B9-im!I9)/10000</f>
        <v>-8557.2869455335658</v>
      </c>
      <c r="V9" s="19">
        <f>X!O9/10000-T9</f>
        <v>14619.866570861837</v>
      </c>
    </row>
    <row r="10" spans="1:22">
      <c r="A10" s="31" t="s">
        <v>8</v>
      </c>
      <c r="B10" s="53">
        <v>505691.2863708614</v>
      </c>
      <c r="K10" s="31" t="s">
        <v>8</v>
      </c>
      <c r="L10" s="19">
        <f t="shared" si="2"/>
        <v>56.468754468923692</v>
      </c>
      <c r="M10" s="19">
        <f t="shared" si="0"/>
        <v>59.288442755061787</v>
      </c>
      <c r="N10" s="19">
        <f t="shared" si="1"/>
        <v>62.058243728840921</v>
      </c>
      <c r="P10" s="19">
        <f>L10-im!K10</f>
        <v>-5214.8721551688805</v>
      </c>
      <c r="Q10" s="19">
        <f>M10-im!L10</f>
        <v>-5128.5913620084093</v>
      </c>
      <c r="R10" s="19">
        <f>N10-im!M10</f>
        <v>-5599.6882157057598</v>
      </c>
      <c r="T10" s="19">
        <f>(B10-im!I10)/10000</f>
        <v>-3938.7147246946929</v>
      </c>
      <c r="V10" s="19">
        <f>X!O10/10000-T10</f>
        <v>8893.8392895369616</v>
      </c>
    </row>
    <row r="11" spans="1:22">
      <c r="A11" s="31" t="s">
        <v>9</v>
      </c>
      <c r="B11" s="53">
        <v>3386376.2005382702</v>
      </c>
      <c r="K11" s="31" t="s">
        <v>9</v>
      </c>
      <c r="L11" s="19">
        <f t="shared" si="2"/>
        <v>378.14463361617629</v>
      </c>
      <c r="M11" s="19">
        <f t="shared" si="0"/>
        <v>397.02675708253145</v>
      </c>
      <c r="N11" s="19">
        <f t="shared" si="1"/>
        <v>415.57480873109137</v>
      </c>
      <c r="P11" s="19">
        <f>L11-im!K11</f>
        <v>-538.86409755041723</v>
      </c>
      <c r="Q11" s="19">
        <f>M11-im!L11</f>
        <v>-505.46298106225953</v>
      </c>
      <c r="R11" s="19">
        <f>N11-im!M11</f>
        <v>-569.34933598900648</v>
      </c>
      <c r="T11" s="19">
        <f>(B11-im!I11)/10000</f>
        <v>-355.34294149906077</v>
      </c>
      <c r="V11" s="19">
        <f>X!O11/10000-T11</f>
        <v>8691.0986751564906</v>
      </c>
    </row>
    <row r="12" spans="1:22">
      <c r="A12" s="31" t="s">
        <v>10</v>
      </c>
      <c r="B12" s="53">
        <v>0</v>
      </c>
      <c r="K12" s="31" t="s">
        <v>10</v>
      </c>
      <c r="L12" s="19">
        <f t="shared" si="2"/>
        <v>0</v>
      </c>
      <c r="M12" s="19">
        <f t="shared" si="0"/>
        <v>0</v>
      </c>
      <c r="N12" s="19">
        <f t="shared" si="1"/>
        <v>0</v>
      </c>
      <c r="P12" s="19">
        <f>L12-im!K12</f>
        <v>0</v>
      </c>
      <c r="Q12" s="19">
        <f>M12-im!L12</f>
        <v>0</v>
      </c>
      <c r="R12" s="19">
        <f>N12-im!M12</f>
        <v>0</v>
      </c>
      <c r="T12" s="19">
        <f>(B12-im!I12)/10000</f>
        <v>0</v>
      </c>
      <c r="V12" s="19">
        <f>X!O12/10000-T12</f>
        <v>2023.6774422584788</v>
      </c>
    </row>
    <row r="13" spans="1:22">
      <c r="A13" s="48" t="s">
        <v>11</v>
      </c>
      <c r="B13" s="53">
        <v>55574879.906628303</v>
      </c>
      <c r="K13" s="48" t="s">
        <v>11</v>
      </c>
      <c r="L13" s="19">
        <f t="shared" si="2"/>
        <v>6205.8499576079394</v>
      </c>
      <c r="M13" s="19">
        <f t="shared" si="0"/>
        <v>6515.7303967209991</v>
      </c>
      <c r="N13" s="19">
        <f t="shared" si="1"/>
        <v>6820.1282786535512</v>
      </c>
      <c r="P13" s="19">
        <f>L13-im!K13</f>
        <v>5917.1446482311603</v>
      </c>
      <c r="Q13" s="19">
        <f>M13-im!L13</f>
        <v>6194.3791973334028</v>
      </c>
      <c r="R13" s="19">
        <f>N13-im!M13</f>
        <v>6488.863696504588</v>
      </c>
      <c r="T13" s="19">
        <f>(B13-im!I13)/10000</f>
        <v>5310.5917464533959</v>
      </c>
      <c r="V13" s="19">
        <f>X!O13/10000-T13</f>
        <v>7974.2519262389524</v>
      </c>
    </row>
    <row r="14" spans="1:22">
      <c r="A14" s="48" t="s">
        <v>12</v>
      </c>
      <c r="B14" s="53">
        <v>5779554.0202181926</v>
      </c>
      <c r="K14" s="48" t="s">
        <v>12</v>
      </c>
      <c r="L14" s="19">
        <f t="shared" si="2"/>
        <v>645.38232258215055</v>
      </c>
      <c r="M14" s="19">
        <f t="shared" si="0"/>
        <v>677.60858633066221</v>
      </c>
      <c r="N14" s="19">
        <f t="shared" si="1"/>
        <v>709.2646871665969</v>
      </c>
      <c r="P14" s="19">
        <f>L14-im!K14</f>
        <v>377.39834792202214</v>
      </c>
      <c r="Q14" s="19">
        <f>M14-im!L14</f>
        <v>379.32182513605176</v>
      </c>
      <c r="R14" s="19">
        <f>N14-im!M14</f>
        <v>401.77605947201448</v>
      </c>
      <c r="T14" s="19">
        <f>(B14-im!I14)/10000</f>
        <v>348.77971767181924</v>
      </c>
      <c r="V14" s="19">
        <f>X!O14/10000-T14</f>
        <v>10696.679534271047</v>
      </c>
    </row>
    <row r="15" spans="1:22">
      <c r="A15" s="48" t="s">
        <v>13</v>
      </c>
      <c r="B15" s="53">
        <v>31596846.89446092</v>
      </c>
      <c r="K15" s="48" t="s">
        <v>13</v>
      </c>
      <c r="L15" s="19">
        <f t="shared" si="2"/>
        <v>3528.307956580004</v>
      </c>
      <c r="M15" s="19">
        <f t="shared" si="0"/>
        <v>3704.4890802584364</v>
      </c>
      <c r="N15" s="19">
        <f t="shared" si="1"/>
        <v>3877.5531208210132</v>
      </c>
      <c r="P15" s="19">
        <f>L15-im!K15</f>
        <v>2469.1845902265022</v>
      </c>
      <c r="Q15" s="19">
        <f>M15-im!L15</f>
        <v>2725.4911499134796</v>
      </c>
      <c r="R15" s="19">
        <f>N15-im!M15</f>
        <v>2795.152444440987</v>
      </c>
      <c r="T15" s="19">
        <f>(B15-im!I15)/10000</f>
        <v>2332.063469737117</v>
      </c>
      <c r="V15" s="19">
        <f>X!O15/10000-T15</f>
        <v>6782.3963411533441</v>
      </c>
    </row>
    <row r="16" spans="1:22">
      <c r="A16" s="48" t="s">
        <v>14</v>
      </c>
      <c r="B16" s="53">
        <v>3307380.8721916592</v>
      </c>
      <c r="K16" s="48" t="s">
        <v>14</v>
      </c>
      <c r="L16" s="19">
        <f t="shared" si="2"/>
        <v>369.32350515139717</v>
      </c>
      <c r="M16" s="19">
        <f t="shared" si="0"/>
        <v>387.76515790369848</v>
      </c>
      <c r="N16" s="19">
        <f t="shared" si="1"/>
        <v>405.88053186277574</v>
      </c>
      <c r="P16" s="19">
        <f>L16-im!K16</f>
        <v>184.47685335924075</v>
      </c>
      <c r="Q16" s="19">
        <f>M16-im!L16</f>
        <v>182.01662704218572</v>
      </c>
      <c r="R16" s="19">
        <f>N16-im!M16</f>
        <v>193.78485201627075</v>
      </c>
      <c r="T16" s="19">
        <f>(B16-im!I16)/10000</f>
        <v>172.66013506549774</v>
      </c>
      <c r="V16" s="19">
        <f>X!O16/10000-T16</f>
        <v>1061.8753509185392</v>
      </c>
    </row>
    <row r="17" spans="1:22">
      <c r="A17" s="48" t="s">
        <v>15</v>
      </c>
      <c r="B17" s="53">
        <v>153214598.96850464</v>
      </c>
      <c r="K17" s="48" t="s">
        <v>15</v>
      </c>
      <c r="L17" s="19">
        <f t="shared" si="2"/>
        <v>17108.931483272692</v>
      </c>
      <c r="M17" s="19">
        <f t="shared" si="0"/>
        <v>17963.242051044683</v>
      </c>
      <c r="N17" s="19">
        <f t="shared" si="1"/>
        <v>18802.437735956915</v>
      </c>
      <c r="P17" s="19">
        <f>L17-im!K17</f>
        <v>13985.693708249444</v>
      </c>
      <c r="Q17" s="19">
        <f>M17-im!L17</f>
        <v>14486.838353644951</v>
      </c>
      <c r="R17" s="19">
        <f>N17-im!M17</f>
        <v>15218.790248737727</v>
      </c>
      <c r="T17" s="19">
        <f>(B17-im!I17)/10000</f>
        <v>12650.516026469773</v>
      </c>
      <c r="V17" s="19">
        <f>X!O17/10000-T17</f>
        <v>6676.1489841356997</v>
      </c>
    </row>
    <row r="18" spans="1:22">
      <c r="A18" s="48" t="s">
        <v>16</v>
      </c>
      <c r="B18" s="53">
        <v>31383790.490222804</v>
      </c>
      <c r="K18" s="48" t="s">
        <v>16</v>
      </c>
      <c r="L18" s="19">
        <f t="shared" si="2"/>
        <v>3504.5167027000016</v>
      </c>
      <c r="M18" s="19">
        <f t="shared" si="0"/>
        <v>3679.5098433866201</v>
      </c>
      <c r="N18" s="19">
        <f t="shared" si="1"/>
        <v>3851.406919336926</v>
      </c>
      <c r="P18" s="19">
        <f>L18-im!K18</f>
        <v>2440.4163236356426</v>
      </c>
      <c r="Q18" s="19">
        <f>M18-im!L18</f>
        <v>2495.0843341388463</v>
      </c>
      <c r="R18" s="19">
        <f>N18-im!M18</f>
        <v>2630.4429952711089</v>
      </c>
      <c r="T18" s="19">
        <f>(B18-im!I18)/10000</f>
        <v>2228.3771248458338</v>
      </c>
      <c r="V18" s="19">
        <f>X!O18/10000-T18</f>
        <v>3038.8320774078561</v>
      </c>
    </row>
    <row r="19" spans="1:22">
      <c r="A19" s="48" t="s">
        <v>17</v>
      </c>
      <c r="B19" s="53">
        <v>75575500.529728994</v>
      </c>
      <c r="K19" s="48" t="s">
        <v>17</v>
      </c>
      <c r="L19" s="19">
        <f t="shared" si="2"/>
        <v>8439.2484076727542</v>
      </c>
      <c r="M19" s="19">
        <f t="shared" si="0"/>
        <v>8860.6504751120137</v>
      </c>
      <c r="N19" s="19">
        <f t="shared" si="1"/>
        <v>9274.5968898571809</v>
      </c>
      <c r="P19" s="19">
        <f>L19-im!K19</f>
        <v>7629.1714342816304</v>
      </c>
      <c r="Q19" s="19">
        <f>M19-im!L19</f>
        <v>7958.9725407593132</v>
      </c>
      <c r="R19" s="19">
        <f>N19-im!M19</f>
        <v>8345.1030378799278</v>
      </c>
      <c r="T19" s="19">
        <f>(B19-im!I19)/10000</f>
        <v>6864.78495390853</v>
      </c>
      <c r="V19" s="19">
        <f>X!O19/10000-T19</f>
        <v>4946.1261386166489</v>
      </c>
    </row>
    <row r="20" spans="1:22">
      <c r="A20" s="47" t="s">
        <v>18</v>
      </c>
      <c r="B20" s="53">
        <v>30489306.110039953</v>
      </c>
      <c r="K20" s="47" t="s">
        <v>18</v>
      </c>
      <c r="L20" s="19">
        <f t="shared" si="2"/>
        <v>3404.6328007974694</v>
      </c>
      <c r="M20" s="19">
        <f t="shared" si="0"/>
        <v>3574.6383785244102</v>
      </c>
      <c r="N20" s="19">
        <f t="shared" si="1"/>
        <v>3741.6361339326495</v>
      </c>
      <c r="P20" s="19">
        <f>L20-im!K20</f>
        <v>3376.1098461838578</v>
      </c>
      <c r="Q20" s="19">
        <f>M20-im!L20</f>
        <v>3542.8901377492466</v>
      </c>
      <c r="R20" s="19">
        <f>N20-im!M20</f>
        <v>3708.9084897402777</v>
      </c>
      <c r="T20" s="19">
        <f>(B20-im!I20)/10000</f>
        <v>3024.5382283939953</v>
      </c>
      <c r="V20" s="19">
        <f>X!O20/10000-T20</f>
        <v>487.50139630593503</v>
      </c>
    </row>
    <row r="21" spans="1:22">
      <c r="A21" s="47" t="s">
        <v>19</v>
      </c>
      <c r="B21" s="53">
        <v>36828596.390104041</v>
      </c>
      <c r="K21" s="47" t="s">
        <v>19</v>
      </c>
      <c r="L21" s="19">
        <f t="shared" si="2"/>
        <v>4112.5188885748375</v>
      </c>
      <c r="M21" s="19">
        <f t="shared" si="0"/>
        <v>4317.8717681574335</v>
      </c>
      <c r="N21" s="19">
        <f t="shared" si="1"/>
        <v>4519.5914435671039</v>
      </c>
      <c r="P21" s="19">
        <f>L21-im!K21</f>
        <v>3045.4003923944329</v>
      </c>
      <c r="Q21" s="19">
        <f>M21-im!L21</f>
        <v>3130.0868625853354</v>
      </c>
      <c r="R21" s="19">
        <f>N21-im!M21</f>
        <v>3295.164488954736</v>
      </c>
      <c r="T21" s="19">
        <f>(B21-im!I21)/10000</f>
        <v>2770.2766684993944</v>
      </c>
      <c r="V21" s="19">
        <f>X!O21/10000-T21</f>
        <v>1673.1669216535051</v>
      </c>
    </row>
    <row r="22" spans="1:22">
      <c r="A22" s="47" t="s">
        <v>20</v>
      </c>
      <c r="B22" s="53">
        <v>18318229.658593103</v>
      </c>
      <c r="K22" s="47" t="s">
        <v>20</v>
      </c>
      <c r="L22" s="19">
        <f t="shared" si="2"/>
        <v>2045.5318111568979</v>
      </c>
      <c r="M22" s="19">
        <f t="shared" si="0"/>
        <v>2147.6725815897948</v>
      </c>
      <c r="N22" s="19">
        <f t="shared" si="1"/>
        <v>2248.0062272620507</v>
      </c>
      <c r="P22" s="19">
        <f>L22-im!K22</f>
        <v>2016.4180634825093</v>
      </c>
      <c r="Q22" s="19">
        <f>M22-im!L22</f>
        <v>2115.2667427293022</v>
      </c>
      <c r="R22" s="19">
        <f>N22-im!M22</f>
        <v>2214.6006987008832</v>
      </c>
      <c r="T22" s="19">
        <f>(B22-im!I22)/10000</f>
        <v>1806.9253463067487</v>
      </c>
      <c r="V22" s="19">
        <f>X!O22/10000-T22</f>
        <v>1525.6155491591041</v>
      </c>
    </row>
    <row r="23" spans="1:22">
      <c r="A23" s="47" t="s">
        <v>21</v>
      </c>
      <c r="B23" s="53">
        <v>105109831.91302174</v>
      </c>
      <c r="K23" s="47" t="s">
        <v>21</v>
      </c>
      <c r="L23" s="19">
        <f t="shared" si="2"/>
        <v>11737.242563862124</v>
      </c>
      <c r="M23" s="19">
        <f t="shared" si="0"/>
        <v>12323.32535743776</v>
      </c>
      <c r="N23" s="19">
        <f t="shared" si="1"/>
        <v>12899.038885894604</v>
      </c>
      <c r="P23" s="19">
        <f>L23-im!K23</f>
        <v>10911.413859560893</v>
      </c>
      <c r="Q23" s="19">
        <f>M23-im!L23</f>
        <v>11404.114535895278</v>
      </c>
      <c r="R23" s="19">
        <f>N23-im!M23</f>
        <v>11951.471273620653</v>
      </c>
      <c r="T23" s="19">
        <f>(B23-im!I23)/10000</f>
        <v>9804.7474594673204</v>
      </c>
      <c r="V23" s="19">
        <f>X!O23/10000-T23</f>
        <v>3719.0780375038576</v>
      </c>
    </row>
    <row r="24" spans="1:22">
      <c r="A24" s="46" t="s">
        <v>22</v>
      </c>
      <c r="B24" s="53">
        <v>34288146.594711155</v>
      </c>
      <c r="K24" s="46" t="s">
        <v>22</v>
      </c>
      <c r="L24" s="19">
        <f t="shared" si="2"/>
        <v>3828.8358598119853</v>
      </c>
      <c r="M24" s="19">
        <f t="shared" si="0"/>
        <v>4020.0234240675195</v>
      </c>
      <c r="N24" s="19">
        <f t="shared" si="1"/>
        <v>4207.8284038777974</v>
      </c>
      <c r="P24" s="19">
        <f>L24-im!K24</f>
        <v>3421.0048184912694</v>
      </c>
      <c r="Q24" s="19">
        <f>M24-im!L24</f>
        <v>3628.286741628146</v>
      </c>
      <c r="R24" s="19">
        <f>N24-im!M24</f>
        <v>3746.3667166903438</v>
      </c>
      <c r="T24" s="19">
        <f>(B24-im!I24)/10000</f>
        <v>3074.1021788192083</v>
      </c>
      <c r="V24" s="19">
        <f>X!O24/10000-T24</f>
        <v>6248.2854197163833</v>
      </c>
    </row>
    <row r="25" spans="1:22">
      <c r="A25" s="46" t="s">
        <v>23</v>
      </c>
      <c r="B25" s="53">
        <v>29805832.006614711</v>
      </c>
      <c r="K25" s="46" t="s">
        <v>23</v>
      </c>
      <c r="L25" s="19">
        <f t="shared" si="2"/>
        <v>3328.3116689678745</v>
      </c>
      <c r="M25" s="19">
        <f t="shared" si="0"/>
        <v>3494.5062577075673</v>
      </c>
      <c r="N25" s="19">
        <f t="shared" si="1"/>
        <v>3657.7604500206107</v>
      </c>
      <c r="P25" s="19">
        <f>L25-im!K25</f>
        <v>3135.5300201063324</v>
      </c>
      <c r="Q25" s="19">
        <f>M25-im!L25</f>
        <v>3309.3324089596872</v>
      </c>
      <c r="R25" s="19">
        <f>N25-im!M25</f>
        <v>3439.6276059527954</v>
      </c>
      <c r="T25" s="19">
        <f>(B25-im!I25)/10000</f>
        <v>2812.9106844390799</v>
      </c>
      <c r="V25" s="19">
        <f>X!O25/10000-T25</f>
        <v>3610.7269862050925</v>
      </c>
    </row>
    <row r="26" spans="1:22">
      <c r="A26" s="46" t="s">
        <v>24</v>
      </c>
      <c r="B26" s="53">
        <v>10002646.969995139</v>
      </c>
      <c r="K26" s="46" t="s">
        <v>24</v>
      </c>
      <c r="L26" s="19">
        <f t="shared" si="2"/>
        <v>1116.9601514030076</v>
      </c>
      <c r="M26" s="19">
        <f t="shared" si="0"/>
        <v>1172.7339945595329</v>
      </c>
      <c r="N26" s="19">
        <f t="shared" si="1"/>
        <v>1227.5210594439041</v>
      </c>
      <c r="P26" s="19">
        <f>L26-im!K26</f>
        <v>1067.0054087344583</v>
      </c>
      <c r="Q26" s="19">
        <f>M26-im!L26</f>
        <v>1124.7506309055116</v>
      </c>
      <c r="R26" s="19">
        <f>N26-im!M26</f>
        <v>1170.9971622922997</v>
      </c>
      <c r="T26" s="19">
        <f>(B26-im!I26)/10000</f>
        <v>956.81638410281562</v>
      </c>
      <c r="V26" s="19">
        <f>X!O26/10000-T26</f>
        <v>1869.2487472709834</v>
      </c>
    </row>
    <row r="27" spans="1:22">
      <c r="A27" s="31" t="s">
        <v>25</v>
      </c>
      <c r="B27" s="53">
        <v>31599159.136377376</v>
      </c>
      <c r="K27" s="31" t="s">
        <v>25</v>
      </c>
      <c r="L27" s="19">
        <f t="shared" si="2"/>
        <v>3528.5661564433835</v>
      </c>
      <c r="M27" s="19">
        <f t="shared" si="0"/>
        <v>3704.7601729709154</v>
      </c>
      <c r="N27" s="19">
        <f t="shared" si="1"/>
        <v>3877.8368782759644</v>
      </c>
      <c r="P27" s="19">
        <f>L27-im!K27</f>
        <v>3357.6671803928357</v>
      </c>
      <c r="Q27" s="19">
        <f>M27-im!L27</f>
        <v>3540.6054345441257</v>
      </c>
      <c r="R27" s="19">
        <f>N27-im!M27</f>
        <v>3684.4643248491734</v>
      </c>
      <c r="T27" s="19">
        <f>(B27-im!I27)/10000</f>
        <v>3011.2759289532723</v>
      </c>
      <c r="V27" s="19">
        <f>X!O27/10000-T27</f>
        <v>7656.9803534198372</v>
      </c>
    </row>
    <row r="28" spans="1:22">
      <c r="A28" s="45" t="s">
        <v>26</v>
      </c>
      <c r="B28" s="53">
        <v>19202966.56763434</v>
      </c>
      <c r="K28" s="45" t="s">
        <v>26</v>
      </c>
      <c r="L28" s="19">
        <f t="shared" si="2"/>
        <v>2144.3272474887885</v>
      </c>
      <c r="M28" s="19">
        <f t="shared" si="0"/>
        <v>2251.4012298752482</v>
      </c>
      <c r="N28" s="19">
        <f t="shared" si="1"/>
        <v>2356.580806688195</v>
      </c>
      <c r="P28" s="19">
        <f>L28-im!K28</f>
        <v>1579.5002240498711</v>
      </c>
      <c r="Q28" s="19">
        <f>M28-im!L28</f>
        <v>1699.0223897386632</v>
      </c>
      <c r="R28" s="19">
        <f>N28-im!M28</f>
        <v>1863.7993623746677</v>
      </c>
      <c r="T28" s="19">
        <f>(B28-im!I28)/10000</f>
        <v>1436.9182100672278</v>
      </c>
      <c r="V28" s="19">
        <f>X!O28/10000-T28</f>
        <v>21589.538375686025</v>
      </c>
    </row>
    <row r="29" spans="1:22">
      <c r="A29" s="45" t="s">
        <v>27</v>
      </c>
      <c r="B29" s="53">
        <v>632125.01539043617</v>
      </c>
      <c r="K29" s="45" t="s">
        <v>27</v>
      </c>
      <c r="L29" s="19">
        <f t="shared" si="2"/>
        <v>70.587161079870967</v>
      </c>
      <c r="M29" s="19">
        <f t="shared" si="0"/>
        <v>74.111832256356507</v>
      </c>
      <c r="N29" s="19">
        <f t="shared" si="1"/>
        <v>77.574143216357001</v>
      </c>
      <c r="P29" s="19">
        <f>L29-im!K29</f>
        <v>41.532255932078712</v>
      </c>
      <c r="Q29" s="19">
        <f>M29-im!L29</f>
        <v>45.697266132907536</v>
      </c>
      <c r="R29" s="19">
        <f>N29-im!M29</f>
        <v>52.225288560025248</v>
      </c>
      <c r="T29" s="19">
        <f>(B29-im!I29)/10000</f>
        <v>38.347340460637376</v>
      </c>
      <c r="V29" s="19">
        <f>X!O29/10000-T29</f>
        <v>2375.4151472119588</v>
      </c>
    </row>
    <row r="30" spans="1:22">
      <c r="A30" s="45" t="s">
        <v>28</v>
      </c>
      <c r="B30" s="53">
        <v>513474.70674625674</v>
      </c>
      <c r="K30" s="45" t="s">
        <v>28</v>
      </c>
      <c r="L30" s="19">
        <f t="shared" si="2"/>
        <v>57.337901448419565</v>
      </c>
      <c r="M30" s="19">
        <f t="shared" si="0"/>
        <v>60.200989373527293</v>
      </c>
      <c r="N30" s="19">
        <f t="shared" si="1"/>
        <v>63.013422138512148</v>
      </c>
      <c r="P30" s="19">
        <f>L30-im!K30</f>
        <v>-8.2603500320272829</v>
      </c>
      <c r="Q30" s="19">
        <f>M30-im!L30</f>
        <v>-3.9515468262139706</v>
      </c>
      <c r="R30" s="19">
        <f>N30-im!M30</f>
        <v>5.7824474019211465</v>
      </c>
      <c r="T30" s="19">
        <f>(B30-im!I30)/10000</f>
        <v>-4.7914525545576181</v>
      </c>
      <c r="V30" s="19">
        <f>X!O30/10000-T30</f>
        <v>2184.2093660135438</v>
      </c>
    </row>
    <row r="31" spans="1:22">
      <c r="A31" s="45" t="s">
        <v>29</v>
      </c>
      <c r="B31" s="53">
        <v>12777254.373784132</v>
      </c>
      <c r="K31" s="45" t="s">
        <v>29</v>
      </c>
      <c r="L31" s="19">
        <f t="shared" si="2"/>
        <v>1426.7907307603002</v>
      </c>
      <c r="M31" s="19">
        <f t="shared" si="0"/>
        <v>1498.0355306169934</v>
      </c>
      <c r="N31" s="19">
        <f t="shared" si="1"/>
        <v>1568.0198324243545</v>
      </c>
      <c r="P31" s="19">
        <f>L31-im!K31</f>
        <v>1333.8218632571948</v>
      </c>
      <c r="Q31" s="19">
        <f>M31-im!L31</f>
        <v>1407.1155974885976</v>
      </c>
      <c r="R31" s="19">
        <f>N31-im!M31</f>
        <v>1486.9094554359424</v>
      </c>
      <c r="T31" s="19">
        <f>(B31-im!I31)/10000</f>
        <v>1198.162766153607</v>
      </c>
      <c r="V31" s="19">
        <f>X!O31/10000-T31</f>
        <v>2268.3191108439878</v>
      </c>
    </row>
    <row r="32" spans="1:22">
      <c r="A32" s="45" t="s">
        <v>30</v>
      </c>
      <c r="B32" s="53">
        <v>57819522.169837646</v>
      </c>
      <c r="K32" s="45" t="s">
        <v>30</v>
      </c>
      <c r="L32" s="19">
        <f t="shared" si="2"/>
        <v>6456.5012071902402</v>
      </c>
      <c r="M32" s="19">
        <f t="shared" si="0"/>
        <v>6778.897565930004</v>
      </c>
      <c r="N32" s="19">
        <f t="shared" si="1"/>
        <v>7095.5899296817734</v>
      </c>
      <c r="P32" s="19">
        <f>L32-im!K32</f>
        <v>5994.5718496336522</v>
      </c>
      <c r="Q32" s="19">
        <f>M32-im!L32</f>
        <v>6327.1486372073332</v>
      </c>
      <c r="R32" s="19">
        <f>N32-im!M32</f>
        <v>6692.5812092391125</v>
      </c>
      <c r="T32" s="19">
        <f>(B32-im!I32)/10000</f>
        <v>5386.6334980251504</v>
      </c>
      <c r="V32" s="19">
        <f>X!O32/10000-T32</f>
        <v>2210.0810856161279</v>
      </c>
    </row>
    <row r="33" spans="1:22">
      <c r="A33" s="31" t="s">
        <v>31</v>
      </c>
      <c r="B33" s="53">
        <v>127110128.64531583</v>
      </c>
      <c r="K33" s="31" t="s">
        <v>31</v>
      </c>
      <c r="L33" s="19">
        <f t="shared" si="2"/>
        <v>14193.937760916173</v>
      </c>
      <c r="M33" s="19">
        <f t="shared" si="0"/>
        <v>14902.692193611405</v>
      </c>
      <c r="N33" s="19">
        <f t="shared" si="1"/>
        <v>15598.906994197843</v>
      </c>
      <c r="P33" s="19">
        <f>L33-im!K33</f>
        <v>13254.777880217249</v>
      </c>
      <c r="Q33" s="19">
        <f>M33-im!L33</f>
        <v>13984.230391899491</v>
      </c>
      <c r="R33" s="19">
        <f>N33-im!M33</f>
        <v>14779.540102659261</v>
      </c>
      <c r="T33" s="19">
        <f>(B33-im!I33)/10000</f>
        <v>11907.280703191866</v>
      </c>
      <c r="V33" s="19">
        <f>X!O33/10000-T33</f>
        <v>10196.182724002547</v>
      </c>
    </row>
    <row r="34" spans="1:22">
      <c r="A34" s="43" t="s">
        <v>32</v>
      </c>
      <c r="B34" s="53">
        <v>41683471.099847846</v>
      </c>
      <c r="K34" s="43" t="s">
        <v>32</v>
      </c>
      <c r="L34" s="19">
        <f t="shared" ref="L34:L65" si="3">$B34*G$2/$H$2/10000</f>
        <v>4654.6455483584432</v>
      </c>
      <c r="M34" s="19">
        <f t="shared" ref="M34:M65" si="4">$B34*F$2/$H$2/10000</f>
        <v>4887.0687645647431</v>
      </c>
      <c r="N34" s="19">
        <f t="shared" ref="N34:N65" si="5">$B34*E$2/$H$2/10000</f>
        <v>5115.3798348847913</v>
      </c>
      <c r="P34" s="19">
        <f>L34-im!K34</f>
        <v>3869.8525857255454</v>
      </c>
      <c r="Q34" s="19">
        <f>M34-im!L34</f>
        <v>4119.5717991979736</v>
      </c>
      <c r="R34" s="19">
        <f>N34-im!M34</f>
        <v>4430.6898438522467</v>
      </c>
      <c r="T34" s="19">
        <f>(B34-im!I34)/10000</f>
        <v>3496.7220150204175</v>
      </c>
      <c r="V34" s="19">
        <f>X!O34/10000-T34</f>
        <v>4405.12827859138</v>
      </c>
    </row>
    <row r="35" spans="1:22">
      <c r="A35" s="43" t="s">
        <v>33</v>
      </c>
      <c r="B35" s="53">
        <v>54698613.402243569</v>
      </c>
      <c r="K35" s="43" t="s">
        <v>33</v>
      </c>
      <c r="L35" s="19">
        <f t="shared" si="3"/>
        <v>6108.0003813564808</v>
      </c>
      <c r="M35" s="19">
        <f t="shared" si="4"/>
        <v>6412.994838716364</v>
      </c>
      <c r="N35" s="19">
        <f t="shared" si="5"/>
        <v>6712.5931840886715</v>
      </c>
      <c r="P35" s="19">
        <f>L35-im!K35</f>
        <v>5575.1376413249645</v>
      </c>
      <c r="Q35" s="19">
        <f>M35-im!L35</f>
        <v>5974.0651670051357</v>
      </c>
      <c r="R35" s="19">
        <f>N35-im!M35</f>
        <v>6264.1455005542548</v>
      </c>
      <c r="T35" s="19">
        <f>(B35-im!I35)/10000</f>
        <v>4978.93275992292</v>
      </c>
      <c r="V35" s="19">
        <f>X!O35/10000-T35</f>
        <v>2071.6127531581124</v>
      </c>
    </row>
    <row r="36" spans="1:22">
      <c r="A36" s="31" t="s">
        <v>34</v>
      </c>
      <c r="B36" s="53">
        <v>10949965.133785833</v>
      </c>
      <c r="K36" s="31" t="s">
        <v>34</v>
      </c>
      <c r="L36" s="19">
        <f t="shared" si="3"/>
        <v>1222.7438147501691</v>
      </c>
      <c r="M36" s="19">
        <f t="shared" si="4"/>
        <v>1283.7998172036366</v>
      </c>
      <c r="N36" s="19">
        <f t="shared" si="5"/>
        <v>1343.7755868240074</v>
      </c>
      <c r="T36" s="19">
        <f>(B36-im!I36)/10000</f>
        <v>270.33619988298949</v>
      </c>
      <c r="V36" s="19">
        <f>X!O36/10000-T36</f>
        <v>16093.512316243625</v>
      </c>
    </row>
    <row r="37" spans="1:22">
      <c r="A37" s="31" t="s">
        <v>35</v>
      </c>
      <c r="B37" s="53">
        <v>79739029.276742399</v>
      </c>
      <c r="K37" s="31" t="s">
        <v>35</v>
      </c>
      <c r="L37" s="19">
        <f t="shared" si="3"/>
        <v>8904.1749129852888</v>
      </c>
      <c r="M37" s="19">
        <f t="shared" si="4"/>
        <v>9348.7924352946648</v>
      </c>
      <c r="N37" s="19">
        <f t="shared" si="5"/>
        <v>9785.5435656610898</v>
      </c>
      <c r="T37" s="19">
        <f>(B37-im!I37)/10000</f>
        <v>7824.8761751062393</v>
      </c>
      <c r="V37" s="19">
        <f>X!O37/10000-T37</f>
        <v>2352.5932997221826</v>
      </c>
    </row>
    <row r="38" spans="1:22">
      <c r="A38" s="31" t="s">
        <v>36</v>
      </c>
      <c r="B38" s="53">
        <v>4631142.2989019863</v>
      </c>
      <c r="K38" s="31" t="s">
        <v>36</v>
      </c>
      <c r="L38" s="19">
        <f t="shared" si="3"/>
        <v>517.14325406737305</v>
      </c>
      <c r="M38" s="19">
        <f t="shared" si="4"/>
        <v>542.96607926447541</v>
      </c>
      <c r="N38" s="19">
        <f t="shared" si="5"/>
        <v>568.3320343341486</v>
      </c>
      <c r="T38" s="19">
        <f>(B38-im!I38)/10000</f>
        <v>-1174.0907787695426</v>
      </c>
      <c r="V38" s="19">
        <f>X!O38/10000-T38</f>
        <v>19034.462275373688</v>
      </c>
    </row>
    <row r="39" spans="1:22">
      <c r="A39" s="31" t="s">
        <v>37</v>
      </c>
      <c r="B39" s="53">
        <v>1772351.2483441676</v>
      </c>
      <c r="K39" s="31" t="s">
        <v>37</v>
      </c>
      <c r="L39" s="19">
        <f t="shared" si="3"/>
        <v>197.91218510741592</v>
      </c>
      <c r="M39" s="19">
        <f t="shared" si="4"/>
        <v>207.79465330207896</v>
      </c>
      <c r="N39" s="19">
        <f t="shared" si="5"/>
        <v>217.50227600756921</v>
      </c>
      <c r="T39" s="19">
        <f>(B39-im!I39)/10000</f>
        <v>79.731833179212032</v>
      </c>
      <c r="V39" s="19">
        <f>X!O39/10000-T39</f>
        <v>9499.7897356267113</v>
      </c>
    </row>
    <row r="40" spans="1:22">
      <c r="A40" s="44" t="s">
        <v>38</v>
      </c>
      <c r="B40" s="53">
        <v>38441424.352881953</v>
      </c>
      <c r="K40" s="44" t="s">
        <v>38</v>
      </c>
      <c r="L40" s="19">
        <f t="shared" si="3"/>
        <v>4292.6176735159897</v>
      </c>
      <c r="M40" s="19">
        <f t="shared" si="4"/>
        <v>4506.9635340669502</v>
      </c>
      <c r="N40" s="19">
        <f t="shared" si="5"/>
        <v>4717.5170822014206</v>
      </c>
      <c r="T40" s="19">
        <f>(B40-im!I40)/10000</f>
        <v>3478.9360462557897</v>
      </c>
      <c r="V40" s="19">
        <f>X!O40/10000-T40</f>
        <v>1653.8058323710384</v>
      </c>
    </row>
    <row r="41" spans="1:22">
      <c r="A41" s="44" t="s">
        <v>39</v>
      </c>
      <c r="B41" s="53">
        <v>52939489.220433474</v>
      </c>
      <c r="K41" s="44" t="s">
        <v>39</v>
      </c>
      <c r="L41" s="19">
        <f t="shared" si="3"/>
        <v>5911.5652159102438</v>
      </c>
      <c r="M41" s="19">
        <f t="shared" si="4"/>
        <v>6206.7509579867192</v>
      </c>
      <c r="N41" s="19">
        <f t="shared" si="5"/>
        <v>6496.7141286919996</v>
      </c>
      <c r="T41" s="19">
        <f>(B41-im!I41)/10000</f>
        <v>4802.7965178997911</v>
      </c>
      <c r="V41" s="19">
        <f>X!O41/10000-T41</f>
        <v>5463.8451763967314</v>
      </c>
    </row>
    <row r="42" spans="1:22">
      <c r="A42" s="50" t="s">
        <v>40</v>
      </c>
      <c r="B42" s="53">
        <v>39944180.653689474</v>
      </c>
      <c r="K42" s="50" t="s">
        <v>40</v>
      </c>
      <c r="L42" s="19">
        <f t="shared" si="3"/>
        <v>4460.42514590873</v>
      </c>
      <c r="M42" s="19">
        <f t="shared" si="4"/>
        <v>4683.1502379246358</v>
      </c>
      <c r="N42" s="19">
        <f t="shared" si="5"/>
        <v>4901.9347680386472</v>
      </c>
      <c r="T42" s="19">
        <f>(B42-im!I42)/10000</f>
        <v>2234.4678945035098</v>
      </c>
      <c r="V42" s="19">
        <f>X!O42/10000-T42</f>
        <v>32866.195241267087</v>
      </c>
    </row>
    <row r="43" spans="1:22">
      <c r="A43" s="50" t="s">
        <v>41</v>
      </c>
      <c r="B43" s="53">
        <v>4140857.3321681633</v>
      </c>
      <c r="K43" s="50" t="s">
        <v>41</v>
      </c>
      <c r="L43" s="19">
        <f t="shared" si="3"/>
        <v>462.3948687333363</v>
      </c>
      <c r="M43" s="19">
        <f t="shared" si="4"/>
        <v>485.48390987121479</v>
      </c>
      <c r="N43" s="19">
        <f t="shared" si="5"/>
        <v>508.16444833417853</v>
      </c>
      <c r="T43" s="19">
        <f>(B43-im!I43)/10000</f>
        <v>-90.978913927465172</v>
      </c>
      <c r="V43" s="19">
        <f>X!O43/10000-T43</f>
        <v>5923.644225642448</v>
      </c>
    </row>
    <row r="44" spans="1:22">
      <c r="A44" s="47" t="s">
        <v>42</v>
      </c>
      <c r="B44" s="53">
        <v>18556550.891333658</v>
      </c>
      <c r="K44" s="47" t="s">
        <v>42</v>
      </c>
      <c r="L44" s="19">
        <f t="shared" si="3"/>
        <v>2072.1442989316788</v>
      </c>
      <c r="M44" s="19">
        <f t="shared" si="4"/>
        <v>2175.613926725593</v>
      </c>
      <c r="N44" s="19">
        <f t="shared" si="5"/>
        <v>2277.2529189606785</v>
      </c>
      <c r="T44" s="19">
        <f>(B44-im!I44)/10000</f>
        <v>-1617.1863650048938</v>
      </c>
      <c r="V44" s="19">
        <f>X!O44/10000-T44</f>
        <v>24322.633520931875</v>
      </c>
    </row>
    <row r="45" spans="1:22">
      <c r="A45" s="47" t="s">
        <v>43</v>
      </c>
      <c r="B45" s="53">
        <v>3214075.3392838063</v>
      </c>
      <c r="K45" s="47" t="s">
        <v>43</v>
      </c>
      <c r="L45" s="19">
        <f t="shared" si="3"/>
        <v>358.90440683910867</v>
      </c>
      <c r="M45" s="19">
        <f t="shared" si="4"/>
        <v>376.82579648768871</v>
      </c>
      <c r="N45" s="19">
        <f t="shared" si="5"/>
        <v>394.43011209382917</v>
      </c>
      <c r="T45" s="19">
        <f>(B45-im!I45)/10000</f>
        <v>96.932530198380633</v>
      </c>
      <c r="V45" s="19">
        <f>X!O45/10000-T45</f>
        <v>6557.0190710261468</v>
      </c>
    </row>
    <row r="46" spans="1:22">
      <c r="A46" s="47" t="s">
        <v>44</v>
      </c>
      <c r="B46" s="53">
        <v>3592927.2681442881</v>
      </c>
      <c r="K46" s="47" t="s">
        <v>44</v>
      </c>
      <c r="L46" s="19">
        <f t="shared" si="3"/>
        <v>401.20945960051102</v>
      </c>
      <c r="M46" s="19">
        <f t="shared" si="4"/>
        <v>421.24329289757674</v>
      </c>
      <c r="N46" s="19">
        <f t="shared" si="5"/>
        <v>440.92267775991627</v>
      </c>
      <c r="T46" s="19">
        <f>(B46-im!I46)/10000</f>
        <v>296.68850787442881</v>
      </c>
      <c r="V46" s="19">
        <f>X!O46/10000-T46</f>
        <v>2493.8551759261431</v>
      </c>
    </row>
    <row r="47" spans="1:22">
      <c r="A47" s="47" t="s">
        <v>45</v>
      </c>
      <c r="B47" s="53">
        <v>4414535.9265265912</v>
      </c>
      <c r="K47" s="47" t="s">
        <v>45</v>
      </c>
      <c r="L47" s="19">
        <f t="shared" si="3"/>
        <v>492.95558782172577</v>
      </c>
      <c r="M47" s="19">
        <f t="shared" si="4"/>
        <v>517.57063572989557</v>
      </c>
      <c r="N47" s="19">
        <f t="shared" si="5"/>
        <v>541.7501821006216</v>
      </c>
      <c r="T47" s="19">
        <f>(B47-im!I47)/10000</f>
        <v>129.21102851390378</v>
      </c>
      <c r="V47" s="19">
        <f>X!O47/10000-T47</f>
        <v>6491.1424930370922</v>
      </c>
    </row>
    <row r="48" spans="1:22">
      <c r="A48" s="47" t="s">
        <v>46</v>
      </c>
      <c r="B48" s="53">
        <v>6113562.3446521889</v>
      </c>
      <c r="K48" s="47" t="s">
        <v>46</v>
      </c>
      <c r="L48" s="19">
        <f t="shared" si="3"/>
        <v>682.6798489018106</v>
      </c>
      <c r="M48" s="19">
        <f t="shared" si="4"/>
        <v>716.76851246867409</v>
      </c>
      <c r="N48" s="19">
        <f t="shared" si="5"/>
        <v>750.25406262913032</v>
      </c>
      <c r="T48" s="19">
        <f>(B48-im!I48)/10000</f>
        <v>-3877.588913232451</v>
      </c>
      <c r="V48" s="19">
        <f>X!O48/10000-T48</f>
        <v>21229.102934332252</v>
      </c>
    </row>
    <row r="49" spans="1:22">
      <c r="A49" s="47" t="s">
        <v>47</v>
      </c>
      <c r="B49" s="53">
        <v>3938868.1561922971</v>
      </c>
      <c r="K49" s="47" t="s">
        <v>47</v>
      </c>
      <c r="L49" s="19">
        <f t="shared" si="3"/>
        <v>439.83945302621947</v>
      </c>
      <c r="M49" s="19">
        <f t="shared" si="4"/>
        <v>461.80222102319982</v>
      </c>
      <c r="N49" s="19">
        <f t="shared" si="5"/>
        <v>483.37641292376583</v>
      </c>
      <c r="T49" s="19">
        <f>(B49-im!I49)/10000</f>
        <v>-1495.5080260839725</v>
      </c>
      <c r="V49" s="19">
        <f>X!O49/10000-T49</f>
        <v>19691.513070163583</v>
      </c>
    </row>
    <row r="50" spans="1:22">
      <c r="A50" s="47" t="s">
        <v>48</v>
      </c>
      <c r="B50" s="53">
        <v>27840063.53411866</v>
      </c>
      <c r="K50" s="47" t="s">
        <v>48</v>
      </c>
      <c r="L50" s="19">
        <f t="shared" si="3"/>
        <v>3108.8012676462217</v>
      </c>
      <c r="M50" s="19">
        <f t="shared" si="4"/>
        <v>3264.0349114684423</v>
      </c>
      <c r="N50" s="19">
        <f t="shared" si="5"/>
        <v>3416.5220852939433</v>
      </c>
      <c r="T50" s="19">
        <f>(B50-im!I50)/10000</f>
        <v>1065.7185194612007</v>
      </c>
      <c r="V50" s="19">
        <f>X!O50/10000-T50</f>
        <v>2808.0186489715452</v>
      </c>
    </row>
    <row r="51" spans="1:22">
      <c r="A51" s="31" t="s">
        <v>49</v>
      </c>
      <c r="B51" s="53">
        <v>86457590.941377878</v>
      </c>
      <c r="K51" s="31" t="s">
        <v>49</v>
      </c>
      <c r="L51" s="19">
        <f t="shared" si="3"/>
        <v>9654.4128926573194</v>
      </c>
      <c r="M51" s="19">
        <f t="shared" si="4"/>
        <v>10136.492499317452</v>
      </c>
      <c r="N51" s="19">
        <f t="shared" si="5"/>
        <v>10610.0429164081</v>
      </c>
      <c r="T51" s="19">
        <f>(B51-im!I51)/10000</f>
        <v>5541.8329249412673</v>
      </c>
      <c r="V51" s="19">
        <f>X!O51/10000-T51</f>
        <v>24463.78075538377</v>
      </c>
    </row>
    <row r="52" spans="1:22">
      <c r="A52" s="31" t="s">
        <v>50</v>
      </c>
      <c r="B52" s="53">
        <v>3673912.5811164747</v>
      </c>
      <c r="K52" s="31" t="s">
        <v>50</v>
      </c>
      <c r="L52" s="19">
        <f t="shared" si="3"/>
        <v>410.25280259863717</v>
      </c>
      <c r="M52" s="19">
        <f t="shared" si="4"/>
        <v>430.73820258172526</v>
      </c>
      <c r="N52" s="19">
        <f t="shared" si="5"/>
        <v>450.86116479012111</v>
      </c>
      <c r="T52" s="19">
        <f>(B52-im!I52)/10000</f>
        <v>229.18592784652444</v>
      </c>
      <c r="V52" s="19">
        <f>X!O52/10000-T52</f>
        <v>7088.9211687410188</v>
      </c>
    </row>
    <row r="53" spans="1:22">
      <c r="A53" s="50" t="s">
        <v>51</v>
      </c>
      <c r="B53" s="53">
        <v>13749673.002734203</v>
      </c>
      <c r="K53" s="50" t="s">
        <v>51</v>
      </c>
      <c r="L53" s="19">
        <f t="shared" si="3"/>
        <v>1535.3772741300002</v>
      </c>
      <c r="M53" s="19">
        <f t="shared" si="4"/>
        <v>1612.0441911778962</v>
      </c>
      <c r="N53" s="19">
        <f t="shared" si="5"/>
        <v>1687.3546794115975</v>
      </c>
      <c r="T53" s="19">
        <f>(B53-im!I53)/10000</f>
        <v>995.28882719097078</v>
      </c>
      <c r="V53" s="19">
        <f>X!O53/10000-T53</f>
        <v>7602.0394411511406</v>
      </c>
    </row>
    <row r="54" spans="1:22">
      <c r="A54" s="50" t="s">
        <v>52</v>
      </c>
      <c r="B54" s="53">
        <v>47885864.931111991</v>
      </c>
      <c r="K54" s="50" t="s">
        <v>52</v>
      </c>
      <c r="L54" s="19">
        <f t="shared" si="3"/>
        <v>5347.2448946725963</v>
      </c>
      <c r="M54" s="19">
        <f t="shared" si="4"/>
        <v>5614.2520906772052</v>
      </c>
      <c r="N54" s="19">
        <f t="shared" si="5"/>
        <v>5876.5352640107076</v>
      </c>
      <c r="T54" s="19">
        <f>(B54-im!I54)/10000</f>
        <v>3482.7766773593039</v>
      </c>
      <c r="V54" s="19">
        <f>X!O54/10000-T54</f>
        <v>23739.052990238401</v>
      </c>
    </row>
    <row r="55" spans="1:22">
      <c r="A55" s="46" t="s">
        <v>53</v>
      </c>
      <c r="B55" s="53">
        <v>2035808.7088086705</v>
      </c>
      <c r="K55" s="46" t="s">
        <v>53</v>
      </c>
      <c r="L55" s="19">
        <f t="shared" si="3"/>
        <v>227.3315463836268</v>
      </c>
      <c r="M55" s="19">
        <f t="shared" si="4"/>
        <v>238.68302924235235</v>
      </c>
      <c r="N55" s="19">
        <f t="shared" si="5"/>
        <v>249.83367608175823</v>
      </c>
      <c r="T55" s="19">
        <f>(B55-im!I55)/10000</f>
        <v>97.292625675682814</v>
      </c>
      <c r="V55" s="19">
        <f>X!O55/10000-T55</f>
        <v>14274.044011212591</v>
      </c>
    </row>
    <row r="56" spans="1:22">
      <c r="A56" s="46" t="s">
        <v>54</v>
      </c>
      <c r="B56" s="53">
        <v>3298347.9538998762</v>
      </c>
      <c r="K56" s="46" t="s">
        <v>54</v>
      </c>
      <c r="L56" s="19">
        <f t="shared" si="3"/>
        <v>368.31483116609445</v>
      </c>
      <c r="M56" s="19">
        <f t="shared" si="4"/>
        <v>386.7061171935116</v>
      </c>
      <c r="N56" s="19">
        <f t="shared" si="5"/>
        <v>404.77201554058018</v>
      </c>
      <c r="T56" s="19">
        <f>(B56-im!I56)/10000</f>
        <v>326.43857711341053</v>
      </c>
      <c r="V56" s="19">
        <f>X!O56/10000-T56</f>
        <v>19379.429283712889</v>
      </c>
    </row>
    <row r="57" spans="1:22">
      <c r="A57" s="46" t="s">
        <v>55</v>
      </c>
      <c r="B57" s="53">
        <v>4604010.1462608511</v>
      </c>
      <c r="K57" s="46" t="s">
        <v>55</v>
      </c>
      <c r="L57" s="19">
        <f t="shared" si="3"/>
        <v>514.11350270127571</v>
      </c>
      <c r="M57" s="19">
        <f t="shared" si="4"/>
        <v>539.78504150084291</v>
      </c>
      <c r="N57" s="19">
        <f t="shared" si="5"/>
        <v>565.00238680635448</v>
      </c>
      <c r="T57" s="19">
        <f>(B57-im!I57)/10000</f>
        <v>443.55676172346381</v>
      </c>
      <c r="V57" s="19">
        <f>X!O57/10000-T57</f>
        <v>12511.297974784005</v>
      </c>
    </row>
    <row r="58" spans="1:22">
      <c r="A58" s="46" t="s">
        <v>56</v>
      </c>
      <c r="B58" s="53">
        <v>11552399.055037724</v>
      </c>
      <c r="K58" s="46" t="s">
        <v>56</v>
      </c>
      <c r="L58" s="19">
        <f t="shared" si="3"/>
        <v>1290.0154765323252</v>
      </c>
      <c r="M58" s="19">
        <f t="shared" si="4"/>
        <v>1354.4305953413798</v>
      </c>
      <c r="N58" s="19">
        <f t="shared" si="5"/>
        <v>1417.7060501781914</v>
      </c>
      <c r="T58" s="19">
        <f>(B58-im!I58)/10000</f>
        <v>624.4521420617499</v>
      </c>
      <c r="V58" s="19">
        <f>X!O58/10000-T58</f>
        <v>8851.1952621018536</v>
      </c>
    </row>
    <row r="59" spans="1:22">
      <c r="A59" s="46" t="s">
        <v>57</v>
      </c>
      <c r="B59" s="53">
        <v>17761919.331031438</v>
      </c>
      <c r="K59" s="46" t="s">
        <v>57</v>
      </c>
      <c r="L59" s="19">
        <f t="shared" si="3"/>
        <v>1983.4106076830305</v>
      </c>
      <c r="M59" s="19">
        <f t="shared" si="4"/>
        <v>2082.4494426933484</v>
      </c>
      <c r="N59" s="19">
        <f t="shared" si="5"/>
        <v>2179.736033910579</v>
      </c>
      <c r="T59" s="19">
        <f>(B59-im!I59)/10000</f>
        <v>1696.3882238441204</v>
      </c>
      <c r="V59" s="19">
        <f>X!O59/10000-T59</f>
        <v>5531.5732879531442</v>
      </c>
    </row>
    <row r="60" spans="1:22">
      <c r="A60" s="46" t="s">
        <v>58</v>
      </c>
      <c r="B60" s="53">
        <v>612763.82391671289</v>
      </c>
      <c r="K60" s="46" t="s">
        <v>58</v>
      </c>
      <c r="L60" s="19">
        <f t="shared" si="3"/>
        <v>68.425165417652465</v>
      </c>
      <c r="M60" s="19">
        <f t="shared" si="4"/>
        <v>71.841880364170265</v>
      </c>
      <c r="N60" s="19">
        <f t="shared" si="5"/>
        <v>75.198145108934796</v>
      </c>
      <c r="T60" s="19">
        <f>(B60-im!I60)/10000</f>
        <v>30.169462249493773</v>
      </c>
      <c r="V60" s="19">
        <f>X!O60/10000-T60</f>
        <v>3629.8047475595481</v>
      </c>
    </row>
    <row r="61" spans="1:22">
      <c r="A61" s="46" t="s">
        <v>59</v>
      </c>
      <c r="B61" s="53">
        <v>2316306.5778209288</v>
      </c>
      <c r="K61" s="46" t="s">
        <v>59</v>
      </c>
      <c r="L61" s="19">
        <f t="shared" si="3"/>
        <v>258.65374971440224</v>
      </c>
      <c r="M61" s="19">
        <f t="shared" si="4"/>
        <v>271.5692629941712</v>
      </c>
      <c r="N61" s="19">
        <f t="shared" si="5"/>
        <v>284.256268658956</v>
      </c>
      <c r="T61" s="19">
        <f>(B61-im!I61)/10000</f>
        <v>-243.81433587008155</v>
      </c>
      <c r="V61" s="19">
        <f>X!O61/10000-T61</f>
        <v>6151.3606309687457</v>
      </c>
    </row>
    <row r="62" spans="1:22">
      <c r="A62" s="45" t="s">
        <v>60</v>
      </c>
      <c r="B62" s="53">
        <v>987284.29907010228</v>
      </c>
      <c r="K62" s="45" t="s">
        <v>60</v>
      </c>
      <c r="L62" s="19">
        <f t="shared" si="3"/>
        <v>110.24654008834719</v>
      </c>
      <c r="M62" s="19">
        <f t="shared" si="4"/>
        <v>115.75154689428695</v>
      </c>
      <c r="N62" s="19">
        <f t="shared" si="5"/>
        <v>121.15915641152067</v>
      </c>
      <c r="T62" s="19">
        <f>(B62-im!I62)/10000</f>
        <v>-160.47719589602914</v>
      </c>
      <c r="V62" s="19">
        <f>X!O62/10000-T62</f>
        <v>6805.2709334673473</v>
      </c>
    </row>
    <row r="63" spans="1:22">
      <c r="A63" s="45" t="s">
        <v>61</v>
      </c>
      <c r="B63" s="53">
        <v>28929125.707584444</v>
      </c>
      <c r="K63" s="45" t="s">
        <v>61</v>
      </c>
      <c r="L63" s="19">
        <f t="shared" si="3"/>
        <v>3230.4129824063825</v>
      </c>
      <c r="M63" s="19">
        <f t="shared" si="4"/>
        <v>3391.7191371382437</v>
      </c>
      <c r="N63" s="19">
        <f t="shared" si="5"/>
        <v>3550.1713840228826</v>
      </c>
      <c r="T63" s="19">
        <f>(B63-im!I63)/10000</f>
        <v>1687.1959120491929</v>
      </c>
      <c r="V63" s="19">
        <f>X!O63/10000-T63</f>
        <v>54728.417773264468</v>
      </c>
    </row>
    <row r="64" spans="1:22">
      <c r="A64" s="45" t="s">
        <v>62</v>
      </c>
      <c r="B64" s="53">
        <v>2256966.0827148193</v>
      </c>
      <c r="K64" s="45" t="s">
        <v>62</v>
      </c>
      <c r="L64" s="19">
        <f t="shared" si="3"/>
        <v>252.02740684767193</v>
      </c>
      <c r="M64" s="19">
        <f t="shared" si="4"/>
        <v>264.61204296294557</v>
      </c>
      <c r="N64" s="19">
        <f t="shared" si="5"/>
        <v>276.97402550481087</v>
      </c>
      <c r="T64" s="19">
        <f>(B64-im!I64)/10000</f>
        <v>-963.50197460171285</v>
      </c>
      <c r="V64" s="19">
        <f>X!O64/10000-T64</f>
        <v>6254.0886427846599</v>
      </c>
    </row>
    <row r="65" spans="1:22">
      <c r="A65" s="44" t="s">
        <v>63</v>
      </c>
      <c r="B65" s="53">
        <v>6154420.1687428653</v>
      </c>
      <c r="K65" s="44" t="s">
        <v>63</v>
      </c>
      <c r="L65" s="19">
        <f t="shared" si="3"/>
        <v>687.24229737362168</v>
      </c>
      <c r="M65" s="19">
        <f t="shared" si="4"/>
        <v>721.5587804246062</v>
      </c>
      <c r="N65" s="19">
        <f t="shared" si="5"/>
        <v>755.26811937479033</v>
      </c>
      <c r="T65" s="19">
        <f>(B65-im!I65)/10000</f>
        <v>-4156.8912729439899</v>
      </c>
      <c r="V65" s="19">
        <f>X!O65/10000-T65</f>
        <v>32853.328459512151</v>
      </c>
    </row>
    <row r="66" spans="1:22">
      <c r="A66" s="44" t="s">
        <v>64</v>
      </c>
      <c r="B66" s="53">
        <v>10853421.453319488</v>
      </c>
      <c r="K66" s="44" t="s">
        <v>64</v>
      </c>
      <c r="L66" s="19">
        <f t="shared" ref="L66:L97" si="6">$B66*G$2/$H$2/10000</f>
        <v>1211.963123971602</v>
      </c>
      <c r="M66" s="19">
        <f t="shared" ref="M66:M97" si="7">$B66*F$2/$H$2/10000</f>
        <v>1272.4808077072105</v>
      </c>
      <c r="N66" s="19">
        <f t="shared" ref="N66:N97" si="8">$B66*E$2/$H$2/10000</f>
        <v>1331.9277828093147</v>
      </c>
      <c r="T66" s="19">
        <f>(B66-im!I66)/10000</f>
        <v>390.41301389415355</v>
      </c>
      <c r="V66" s="19">
        <f>X!O66/10000-T66</f>
        <v>23380.152075136011</v>
      </c>
    </row>
    <row r="67" spans="1:22">
      <c r="A67" s="31" t="s">
        <v>65</v>
      </c>
      <c r="B67" s="53">
        <v>101901377.11989695</v>
      </c>
      <c r="K67" s="31" t="s">
        <v>65</v>
      </c>
      <c r="L67" s="19">
        <f t="shared" si="6"/>
        <v>11378.965783501044</v>
      </c>
      <c r="M67" s="19">
        <f t="shared" si="7"/>
        <v>11947.15852707858</v>
      </c>
      <c r="N67" s="19">
        <f t="shared" si="8"/>
        <v>12505.298525103251</v>
      </c>
      <c r="T67" s="19">
        <f>(B67-im!I67)/10000</f>
        <v>9371.3935791640797</v>
      </c>
      <c r="V67" s="19">
        <f>X!O67/10000-T67</f>
        <v>42576.773832482213</v>
      </c>
    </row>
    <row r="68" spans="1:22">
      <c r="A68" s="48" t="s">
        <v>66</v>
      </c>
      <c r="B68" s="53">
        <v>29859851.515243661</v>
      </c>
      <c r="K68" s="48" t="s">
        <v>66</v>
      </c>
      <c r="L68" s="19">
        <f t="shared" si="6"/>
        <v>3334.3438361250187</v>
      </c>
      <c r="M68" s="19">
        <f t="shared" si="7"/>
        <v>3500.8396326960683</v>
      </c>
      <c r="N68" s="19">
        <f t="shared" si="8"/>
        <v>3664.3897037233314</v>
      </c>
      <c r="T68" s="19">
        <f>(B68-im!I68)/10000</f>
        <v>2122.3915503717571</v>
      </c>
      <c r="V68" s="19">
        <f>X!O68/10000-T68</f>
        <v>3494.9184456270978</v>
      </c>
    </row>
    <row r="69" spans="1:22">
      <c r="A69" s="48" t="s">
        <v>67</v>
      </c>
      <c r="B69" s="53">
        <v>40610210.983843632</v>
      </c>
      <c r="K69" s="48" t="s">
        <v>67</v>
      </c>
      <c r="L69" s="19">
        <f t="shared" si="6"/>
        <v>4534.7983933740798</v>
      </c>
      <c r="M69" s="19">
        <f t="shared" si="7"/>
        <v>4761.237209495509</v>
      </c>
      <c r="N69" s="19">
        <f t="shared" si="8"/>
        <v>4983.6697586811297</v>
      </c>
      <c r="T69" s="19">
        <f>(B69-im!I69)/10000</f>
        <v>3491.810282264275</v>
      </c>
      <c r="V69" s="19">
        <f>X!O69/10000-T69</f>
        <v>2788.0160309621861</v>
      </c>
    </row>
    <row r="70" spans="1:22">
      <c r="A70" s="48" t="s">
        <v>68</v>
      </c>
      <c r="B70" s="53">
        <v>54582529.429483667</v>
      </c>
      <c r="K70" s="48" t="s">
        <v>68</v>
      </c>
      <c r="L70" s="19">
        <f t="shared" si="6"/>
        <v>6095.0376953616333</v>
      </c>
      <c r="M70" s="19">
        <f t="shared" si="7"/>
        <v>6399.3848791239261</v>
      </c>
      <c r="N70" s="19">
        <f t="shared" si="8"/>
        <v>6698.3474027815691</v>
      </c>
      <c r="T70" s="19">
        <f>(B70-im!I70)/10000</f>
        <v>5213.534499009832</v>
      </c>
      <c r="V70" s="19">
        <f>X!O70/10000-T70</f>
        <v>2500.8531976370195</v>
      </c>
    </row>
    <row r="71" spans="1:22">
      <c r="A71" s="48" t="s">
        <v>69</v>
      </c>
      <c r="B71" s="53">
        <v>37893318.267092317</v>
      </c>
      <c r="K71" s="48" t="s">
        <v>69</v>
      </c>
      <c r="L71" s="19">
        <f t="shared" si="6"/>
        <v>4231.4126086561628</v>
      </c>
      <c r="M71" s="19">
        <f t="shared" si="7"/>
        <v>4442.7022798850703</v>
      </c>
      <c r="N71" s="19">
        <f t="shared" si="8"/>
        <v>4650.2537103025261</v>
      </c>
      <c r="T71" s="19">
        <f>(B71-im!I71)/10000</f>
        <v>2458.9438597118833</v>
      </c>
      <c r="V71" s="19">
        <f>X!O71/10000-T71</f>
        <v>7373.9727566930242</v>
      </c>
    </row>
    <row r="72" spans="1:22">
      <c r="A72" s="48" t="s">
        <v>70</v>
      </c>
      <c r="B72" s="53">
        <v>40169194.708088398</v>
      </c>
      <c r="K72" s="48" t="s">
        <v>70</v>
      </c>
      <c r="L72" s="19">
        <f t="shared" si="6"/>
        <v>4485.5516682205889</v>
      </c>
      <c r="M72" s="19">
        <f t="shared" si="7"/>
        <v>4709.5314179901579</v>
      </c>
      <c r="N72" s="19">
        <f t="shared" si="8"/>
        <v>4929.5484078356012</v>
      </c>
      <c r="T72" s="19">
        <f>(B72-im!I72)/10000</f>
        <v>3412.3261381975094</v>
      </c>
      <c r="V72" s="19">
        <f>X!O72/10000-T72</f>
        <v>3715.2753935049618</v>
      </c>
    </row>
    <row r="73" spans="1:22">
      <c r="A73" s="48" t="s">
        <v>71</v>
      </c>
      <c r="B73" s="53">
        <v>15023840.202850861</v>
      </c>
      <c r="K73" s="48" t="s">
        <v>71</v>
      </c>
      <c r="L73" s="19">
        <f t="shared" si="6"/>
        <v>1677.659011456549</v>
      </c>
      <c r="M73" s="19">
        <f t="shared" si="7"/>
        <v>1761.4305680851151</v>
      </c>
      <c r="N73" s="19">
        <f t="shared" si="8"/>
        <v>1843.7199971207592</v>
      </c>
      <c r="T73" s="19">
        <f>(B73-im!I73)/10000</f>
        <v>957.53194379414913</v>
      </c>
      <c r="V73" s="19">
        <f>X!O73/10000-T73</f>
        <v>771.28518942722803</v>
      </c>
    </row>
    <row r="74" spans="1:22">
      <c r="A74" s="48" t="s">
        <v>72</v>
      </c>
      <c r="B74" s="53">
        <v>55810840.694770552</v>
      </c>
      <c r="K74" s="48" t="s">
        <v>72</v>
      </c>
      <c r="L74" s="19">
        <f t="shared" si="6"/>
        <v>6232.1988628966228</v>
      </c>
      <c r="M74" s="19">
        <f t="shared" si="7"/>
        <v>6543.3949977478624</v>
      </c>
      <c r="N74" s="19">
        <f t="shared" si="8"/>
        <v>6849.0852974823129</v>
      </c>
      <c r="T74" s="19">
        <f>(B74-im!I74)/10000</f>
        <v>4196.1963882520513</v>
      </c>
      <c r="V74" s="19">
        <f>X!O74/10000-T74</f>
        <v>10794.042967424419</v>
      </c>
    </row>
    <row r="75" spans="1:22">
      <c r="A75" s="47" t="s">
        <v>73</v>
      </c>
      <c r="B75" s="53">
        <v>65857885.566442668</v>
      </c>
      <c r="K75" s="47" t="s">
        <v>73</v>
      </c>
      <c r="L75" s="19">
        <f t="shared" si="6"/>
        <v>7354.1167706942979</v>
      </c>
      <c r="M75" s="19">
        <f t="shared" si="7"/>
        <v>7721.3343073344959</v>
      </c>
      <c r="N75" s="19">
        <f t="shared" si="8"/>
        <v>8082.0548506566347</v>
      </c>
      <c r="T75" s="19">
        <f>(B75-im!I75)/10000</f>
        <v>6312.3953133756113</v>
      </c>
      <c r="V75" s="19">
        <f>X!O75/10000-T75</f>
        <v>5535.3441920351306</v>
      </c>
    </row>
    <row r="76" spans="1:22">
      <c r="A76" s="47" t="s">
        <v>74</v>
      </c>
      <c r="B76" s="53">
        <v>44404114.299791723</v>
      </c>
      <c r="K76" s="47" t="s">
        <v>74</v>
      </c>
      <c r="L76" s="19">
        <f t="shared" si="6"/>
        <v>4958.4501362478777</v>
      </c>
      <c r="M76" s="19">
        <f t="shared" si="7"/>
        <v>5206.0434096973959</v>
      </c>
      <c r="N76" s="19">
        <f t="shared" si="8"/>
        <v>5449.2561411447105</v>
      </c>
      <c r="T76" s="19">
        <f>(B76-im!I76)/10000</f>
        <v>4086.4367049775869</v>
      </c>
      <c r="V76" s="19">
        <f>X!O76/10000-T76</f>
        <v>1827.813832656831</v>
      </c>
    </row>
    <row r="77" spans="1:22">
      <c r="A77" s="47" t="s">
        <v>75</v>
      </c>
      <c r="B77" s="53">
        <v>12283631.267975416</v>
      </c>
      <c r="K77" s="47" t="s">
        <v>75</v>
      </c>
      <c r="L77" s="19">
        <f t="shared" si="6"/>
        <v>1371.6695872615812</v>
      </c>
      <c r="M77" s="19">
        <f t="shared" si="7"/>
        <v>1440.1619899013781</v>
      </c>
      <c r="N77" s="19">
        <f t="shared" si="8"/>
        <v>1507.4425912574998</v>
      </c>
      <c r="T77" s="19">
        <f>(B77-im!I77)/10000</f>
        <v>1169.8945838664313</v>
      </c>
      <c r="V77" s="19">
        <f>X!O77/10000-T77</f>
        <v>1205.8379504644972</v>
      </c>
    </row>
    <row r="78" spans="1:22">
      <c r="A78" s="47" t="s">
        <v>76</v>
      </c>
      <c r="B78" s="53">
        <v>47000092.636499226</v>
      </c>
      <c r="K78" s="47" t="s">
        <v>76</v>
      </c>
      <c r="L78" s="19">
        <f t="shared" si="6"/>
        <v>5248.3338405019276</v>
      </c>
      <c r="M78" s="19">
        <f t="shared" si="7"/>
        <v>5510.4020513378782</v>
      </c>
      <c r="N78" s="19">
        <f t="shared" si="8"/>
        <v>5767.8336224581562</v>
      </c>
      <c r="T78" s="19">
        <f>(B78-im!I78)/10000</f>
        <v>3170.4011297692305</v>
      </c>
      <c r="V78" s="19">
        <f>X!O78/10000-T78</f>
        <v>2081.2030972906687</v>
      </c>
    </row>
    <row r="79" spans="1:22">
      <c r="A79" s="47" t="s">
        <v>77</v>
      </c>
      <c r="B79" s="53">
        <v>103606557.34446394</v>
      </c>
      <c r="K79" s="47" t="s">
        <v>77</v>
      </c>
      <c r="L79" s="19">
        <f t="shared" si="6"/>
        <v>11569.377218345744</v>
      </c>
      <c r="M79" s="19">
        <f t="shared" si="7"/>
        <v>12147.077890642937</v>
      </c>
      <c r="N79" s="19">
        <f t="shared" si="8"/>
        <v>12714.557598434747</v>
      </c>
      <c r="T79" s="19">
        <f>(B79-im!I79)/10000</f>
        <v>6654.2386989865754</v>
      </c>
      <c r="V79" s="19">
        <f>X!O79/10000-T79</f>
        <v>6691.5428770390899</v>
      </c>
    </row>
    <row r="80" spans="1:22">
      <c r="A80" s="45" t="s">
        <v>78</v>
      </c>
      <c r="B80" s="53">
        <v>339297086.88577598</v>
      </c>
      <c r="K80" s="45" t="s">
        <v>78</v>
      </c>
      <c r="L80" s="19">
        <f t="shared" si="6"/>
        <v>37888.103686490489</v>
      </c>
      <c r="M80" s="19">
        <f t="shared" si="7"/>
        <v>39779.993159766826</v>
      </c>
      <c r="N80" s="19">
        <f t="shared" si="8"/>
        <v>41638.410393730061</v>
      </c>
      <c r="T80" s="19">
        <f>(B80-im!I80)/10000</f>
        <v>30558.053559263863</v>
      </c>
      <c r="V80" s="19">
        <f>X!O80/10000-T80</f>
        <v>3555.638047682638</v>
      </c>
    </row>
    <row r="81" spans="1:22">
      <c r="A81" s="45" t="s">
        <v>79</v>
      </c>
      <c r="B81" s="53">
        <v>33212540.072094448</v>
      </c>
      <c r="K81" s="45" t="s">
        <v>79</v>
      </c>
      <c r="L81" s="19">
        <f t="shared" si="6"/>
        <v>3708.7266899136698</v>
      </c>
      <c r="M81" s="19">
        <f t="shared" si="7"/>
        <v>3893.916770736017</v>
      </c>
      <c r="N81" s="19">
        <f t="shared" si="8"/>
        <v>4075.8303775405871</v>
      </c>
      <c r="T81" s="19">
        <f>(B81-im!I81)/10000</f>
        <v>1539.8207471401793</v>
      </c>
      <c r="V81" s="19">
        <f>X!O81/10000-T81</f>
        <v>34992.233712238783</v>
      </c>
    </row>
    <row r="82" spans="1:22">
      <c r="A82" s="44" t="s">
        <v>80</v>
      </c>
      <c r="B82" s="53">
        <v>33554810.450621232</v>
      </c>
      <c r="K82" s="44" t="s">
        <v>80</v>
      </c>
      <c r="L82" s="19">
        <f t="shared" si="6"/>
        <v>3746.9468105444221</v>
      </c>
      <c r="M82" s="19">
        <f t="shared" si="7"/>
        <v>3934.0453596418506</v>
      </c>
      <c r="N82" s="19">
        <f t="shared" si="8"/>
        <v>4117.8336691618715</v>
      </c>
      <c r="T82" s="19">
        <f>(B82-im!I82)/10000</f>
        <v>3307.5599451407693</v>
      </c>
      <c r="V82" s="19">
        <f>X!O82/10000-T82</f>
        <v>1543.5174544425304</v>
      </c>
    </row>
    <row r="83" spans="1:22">
      <c r="A83" s="44" t="s">
        <v>81</v>
      </c>
      <c r="B83" s="53">
        <v>23173534.020590253</v>
      </c>
      <c r="K83" s="44" t="s">
        <v>81</v>
      </c>
      <c r="L83" s="19">
        <f t="shared" si="6"/>
        <v>2587.7064486855338</v>
      </c>
      <c r="M83" s="19">
        <f t="shared" si="7"/>
        <v>2716.9199514437378</v>
      </c>
      <c r="N83" s="19">
        <f t="shared" si="8"/>
        <v>2843.8473453420424</v>
      </c>
      <c r="T83" s="19">
        <f>(B83-im!I83)/10000</f>
        <v>2151.4197466175915</v>
      </c>
      <c r="V83" s="19">
        <f>X!O83/10000-T83</f>
        <v>1215.298416843385</v>
      </c>
    </row>
    <row r="84" spans="1:22">
      <c r="A84" s="44" t="s">
        <v>82</v>
      </c>
      <c r="B84" s="53">
        <v>47669631.207987458</v>
      </c>
      <c r="K84" s="44" t="s">
        <v>82</v>
      </c>
      <c r="L84" s="19">
        <f t="shared" si="6"/>
        <v>5323.0988408486319</v>
      </c>
      <c r="M84" s="19">
        <f t="shared" si="7"/>
        <v>5588.9003374223921</v>
      </c>
      <c r="N84" s="19">
        <f t="shared" si="8"/>
        <v>5849.999143152545</v>
      </c>
      <c r="T84" s="19">
        <f>(B84-im!I84)/10000</f>
        <v>4060.0711685791293</v>
      </c>
      <c r="V84" s="19">
        <f>X!O84/10000-T84</f>
        <v>3323.5256716394042</v>
      </c>
    </row>
    <row r="85" spans="1:22">
      <c r="A85" s="43" t="s">
        <v>83</v>
      </c>
      <c r="B85" s="53">
        <v>39963569.965080634</v>
      </c>
      <c r="K85" s="43" t="s">
        <v>83</v>
      </c>
      <c r="L85" s="19">
        <f t="shared" si="6"/>
        <v>4462.5902816225107</v>
      </c>
      <c r="M85" s="19">
        <f t="shared" si="7"/>
        <v>4685.4234866624665</v>
      </c>
      <c r="N85" s="19">
        <f t="shared" si="8"/>
        <v>4904.3142170117198</v>
      </c>
      <c r="T85" s="19">
        <f>(B85-im!I85)/10000</f>
        <v>3627.7665892695263</v>
      </c>
      <c r="V85" s="19">
        <f>X!O85/10000-T85</f>
        <v>4635.4593574645987</v>
      </c>
    </row>
    <row r="86" spans="1:22">
      <c r="A86" s="43" t="s">
        <v>84</v>
      </c>
      <c r="B86" s="53">
        <v>68076738.05810672</v>
      </c>
      <c r="K86" s="43" t="s">
        <v>84</v>
      </c>
      <c r="L86" s="19">
        <f t="shared" si="6"/>
        <v>7601.8881678519074</v>
      </c>
      <c r="M86" s="19">
        <f t="shared" si="7"/>
        <v>7981.4778227152865</v>
      </c>
      <c r="N86" s="19">
        <f t="shared" si="8"/>
        <v>8354.3515906582998</v>
      </c>
      <c r="T86" s="19">
        <f>(B86-im!I86)/10000</f>
        <v>4270.6763258391738</v>
      </c>
      <c r="V86" s="19">
        <f>X!O86/10000-T86</f>
        <v>16507.62113528081</v>
      </c>
    </row>
    <row r="87" spans="1:22">
      <c r="A87" s="43" t="s">
        <v>85</v>
      </c>
      <c r="B87" s="53">
        <v>13215832.818041015</v>
      </c>
      <c r="K87" s="43" t="s">
        <v>85</v>
      </c>
      <c r="L87" s="19">
        <f t="shared" si="6"/>
        <v>1475.7652319067201</v>
      </c>
      <c r="M87" s="19">
        <f t="shared" si="7"/>
        <v>1549.4555049901696</v>
      </c>
      <c r="N87" s="19">
        <f t="shared" si="8"/>
        <v>1621.8420135088611</v>
      </c>
      <c r="T87" s="19">
        <f>(B87-im!I87)/10000</f>
        <v>788.61619777677868</v>
      </c>
      <c r="V87" s="19">
        <f>X!O87/10000-T87</f>
        <v>14036.76769180888</v>
      </c>
    </row>
    <row r="88" spans="1:22">
      <c r="A88" s="43" t="s">
        <v>86</v>
      </c>
      <c r="B88" s="53">
        <v>18243146.253593147</v>
      </c>
      <c r="K88" s="43" t="s">
        <v>86</v>
      </c>
      <c r="L88" s="19">
        <f t="shared" si="6"/>
        <v>2037.1475133137201</v>
      </c>
      <c r="M88" s="19">
        <f t="shared" si="7"/>
        <v>2138.8696255587702</v>
      </c>
      <c r="N88" s="19">
        <f t="shared" si="8"/>
        <v>2238.7920201498055</v>
      </c>
      <c r="T88" s="19">
        <f>(B88-im!I88)/10000</f>
        <v>1510.6989678176758</v>
      </c>
      <c r="V88" s="19">
        <f>X!O88/10000-T88</f>
        <v>6010.1209535493317</v>
      </c>
    </row>
    <row r="89" spans="1:22">
      <c r="A89" s="43" t="s">
        <v>87</v>
      </c>
      <c r="B89" s="53">
        <v>92141234.829625338</v>
      </c>
      <c r="K89" s="43" t="s">
        <v>87</v>
      </c>
      <c r="L89" s="19">
        <f t="shared" si="6"/>
        <v>10289.085270576976</v>
      </c>
      <c r="M89" s="19">
        <f t="shared" si="7"/>
        <v>10802.856354876132</v>
      </c>
      <c r="N89" s="19">
        <f t="shared" si="8"/>
        <v>11307.537548392174</v>
      </c>
      <c r="T89" s="19">
        <f>(B89-im!I89)/10000</f>
        <v>8848.7965385658554</v>
      </c>
      <c r="V89" s="19">
        <f>X!O89/10000-T89</f>
        <v>3875.3442973787169</v>
      </c>
    </row>
    <row r="90" spans="1:22">
      <c r="A90" s="43" t="s">
        <v>88</v>
      </c>
      <c r="B90" s="53">
        <v>43596043.625301525</v>
      </c>
      <c r="K90" s="43" t="s">
        <v>88</v>
      </c>
      <c r="L90" s="19">
        <f t="shared" si="6"/>
        <v>4868.2157467277466</v>
      </c>
      <c r="M90" s="19">
        <f t="shared" si="7"/>
        <v>5111.303292124122</v>
      </c>
      <c r="N90" s="19">
        <f t="shared" si="8"/>
        <v>5350.0900130756881</v>
      </c>
      <c r="T90" s="19">
        <f>(B90-im!I90)/10000</f>
        <v>3433.4808344498292</v>
      </c>
      <c r="V90" s="19">
        <f>X!O90/10000-T90</f>
        <v>2221.2765695145331</v>
      </c>
    </row>
    <row r="91" spans="1:22">
      <c r="A91" s="47" t="s">
        <v>89</v>
      </c>
      <c r="B91" s="53">
        <v>145297407.26452726</v>
      </c>
      <c r="K91" s="47" t="s">
        <v>89</v>
      </c>
      <c r="L91" s="19">
        <f t="shared" si="6"/>
        <v>16224.846733417175</v>
      </c>
      <c r="M91" s="19">
        <f t="shared" si="7"/>
        <v>17035.011765546213</v>
      </c>
      <c r="N91" s="19">
        <f t="shared" si="8"/>
        <v>17830.842959350346</v>
      </c>
      <c r="T91" s="19">
        <f>(B91-im!I91)/10000</f>
        <v>10360.31756776275</v>
      </c>
      <c r="V91" s="19">
        <f>X!O91/10000-T91</f>
        <v>10894.458333348639</v>
      </c>
    </row>
    <row r="92" spans="1:22">
      <c r="A92" s="47" t="s">
        <v>90</v>
      </c>
      <c r="B92" s="53">
        <v>220150423.76495978</v>
      </c>
      <c r="K92" s="47" t="s">
        <v>90</v>
      </c>
      <c r="L92" s="19">
        <f t="shared" si="6"/>
        <v>24583.41790903626</v>
      </c>
      <c r="M92" s="19">
        <f t="shared" si="7"/>
        <v>25810.956503844372</v>
      </c>
      <c r="N92" s="19">
        <f t="shared" si="8"/>
        <v>27016.776881921607</v>
      </c>
      <c r="T92" s="19">
        <f>(B92-im!I92)/10000</f>
        <v>19106.804650053637</v>
      </c>
      <c r="V92" s="19">
        <f>X!O92/10000-T92</f>
        <v>9140.1735908621267</v>
      </c>
    </row>
    <row r="93" spans="1:22">
      <c r="A93" s="47" t="s">
        <v>91</v>
      </c>
      <c r="B93" s="53">
        <v>35059897.992353179</v>
      </c>
      <c r="K93" s="47" t="s">
        <v>91</v>
      </c>
      <c r="L93" s="19">
        <f t="shared" si="6"/>
        <v>3915.0146043524555</v>
      </c>
      <c r="M93" s="19">
        <f t="shared" si="7"/>
        <v>4110.5053837006581</v>
      </c>
      <c r="N93" s="19">
        <f t="shared" si="8"/>
        <v>4302.5374440051337</v>
      </c>
      <c r="T93" s="19">
        <f>(B93-im!I93)/10000</f>
        <v>2887.0146717096613</v>
      </c>
      <c r="V93" s="19">
        <f>X!O93/10000-T93</f>
        <v>478.54195343753736</v>
      </c>
    </row>
    <row r="94" spans="1:22">
      <c r="A94" s="47" t="s">
        <v>92</v>
      </c>
      <c r="B94" s="53">
        <v>31124078.306537196</v>
      </c>
      <c r="K94" s="47" t="s">
        <v>92</v>
      </c>
      <c r="L94" s="19">
        <f t="shared" si="6"/>
        <v>3475.5155632135393</v>
      </c>
      <c r="M94" s="19">
        <f t="shared" si="7"/>
        <v>3649.0605725563064</v>
      </c>
      <c r="N94" s="19">
        <f t="shared" si="8"/>
        <v>3819.5351382149338</v>
      </c>
      <c r="T94" s="19">
        <f>(B94-im!I94)/10000</f>
        <v>2843.4191090549198</v>
      </c>
      <c r="V94" s="19">
        <f>X!O94/10000-T94</f>
        <v>1932.2790005655311</v>
      </c>
    </row>
    <row r="95" spans="1:22">
      <c r="A95" s="47" t="s">
        <v>93</v>
      </c>
      <c r="B95" s="53">
        <v>129033371.75318143</v>
      </c>
      <c r="K95" s="47" t="s">
        <v>93</v>
      </c>
      <c r="L95" s="19">
        <f t="shared" si="6"/>
        <v>14408.699505421428</v>
      </c>
      <c r="M95" s="19">
        <f t="shared" si="7"/>
        <v>15128.177765496725</v>
      </c>
      <c r="N95" s="19">
        <f t="shared" si="8"/>
        <v>15834.926662233423</v>
      </c>
      <c r="T95" s="19">
        <f>(B95-im!I95)/10000</f>
        <v>-14962.52322640774</v>
      </c>
      <c r="V95" s="19">
        <f>X!O95/10000-T95</f>
        <v>60824.599579060879</v>
      </c>
    </row>
    <row r="96" spans="1:22">
      <c r="A96" s="47" t="s">
        <v>94</v>
      </c>
      <c r="B96" s="53">
        <v>21494918.032734804</v>
      </c>
      <c r="K96" s="47" t="s">
        <v>94</v>
      </c>
      <c r="L96" s="19">
        <f t="shared" si="6"/>
        <v>2400.2613480469931</v>
      </c>
      <c r="M96" s="19">
        <f t="shared" si="7"/>
        <v>2520.1150418358784</v>
      </c>
      <c r="N96" s="19">
        <f t="shared" si="8"/>
        <v>2637.8482251098908</v>
      </c>
      <c r="T96" s="19">
        <f>(B96-im!I96)/10000</f>
        <v>2149.4918032734804</v>
      </c>
      <c r="V96" s="19">
        <f>X!O96/10000-T96</f>
        <v>3481.3521320273439</v>
      </c>
    </row>
    <row r="97" spans="1:22">
      <c r="A97" s="31" t="s">
        <v>95</v>
      </c>
      <c r="B97" s="53">
        <v>37513772.096146554</v>
      </c>
      <c r="K97" s="31" t="s">
        <v>95</v>
      </c>
      <c r="L97" s="19">
        <f t="shared" si="6"/>
        <v>4189.0300323405427</v>
      </c>
      <c r="M97" s="19">
        <f t="shared" si="7"/>
        <v>4398.2033888906981</v>
      </c>
      <c r="N97" s="19">
        <f t="shared" si="8"/>
        <v>4603.6759475098588</v>
      </c>
      <c r="T97" s="19">
        <f>(B97-im!I97)/10000</f>
        <v>-632.72575330931841</v>
      </c>
      <c r="V97" s="19">
        <f>X!O97/10000-T97</f>
        <v>10348.991736822534</v>
      </c>
    </row>
    <row r="98" spans="1:22">
      <c r="A98" s="31" t="s">
        <v>96</v>
      </c>
      <c r="B98" s="53">
        <v>13324637.126373768</v>
      </c>
      <c r="K98" s="31" t="s">
        <v>96</v>
      </c>
      <c r="L98" s="19">
        <f t="shared" ref="L98:L129" si="9">$B98*G$2/$H$2/10000</f>
        <v>1487.9150235641889</v>
      </c>
      <c r="M98" s="19">
        <f t="shared" ref="M98:M129" si="10">$B98*F$2/$H$2/10000</f>
        <v>1562.2119795032772</v>
      </c>
      <c r="N98" s="19">
        <f t="shared" ref="N98:N129" si="11">$B98*E$2/$H$2/10000</f>
        <v>1635.1944371460561</v>
      </c>
      <c r="T98" s="19">
        <f>(B98-im!I98)/10000</f>
        <v>1231.0522391347945</v>
      </c>
      <c r="V98" s="19">
        <f>X!O98/10000-T98</f>
        <v>3234.9778913242903</v>
      </c>
    </row>
    <row r="99" spans="1:22">
      <c r="A99" s="31" t="s">
        <v>97</v>
      </c>
      <c r="B99" s="53">
        <v>473731.06197337573</v>
      </c>
      <c r="K99" s="31" t="s">
        <v>97</v>
      </c>
      <c r="L99" s="19">
        <f t="shared" si="9"/>
        <v>52.899869433895105</v>
      </c>
      <c r="M99" s="19">
        <f t="shared" si="10"/>
        <v>55.541350436687118</v>
      </c>
      <c r="N99" s="19">
        <f t="shared" si="11"/>
        <v>58.136097058049693</v>
      </c>
      <c r="T99" s="19">
        <f>(B99-im!I99)/10000</f>
        <v>-546.83892929738465</v>
      </c>
      <c r="V99" s="19">
        <f>X!O99/10000-T99</f>
        <v>10429.258152113562</v>
      </c>
    </row>
    <row r="100" spans="1:22">
      <c r="A100" s="31" t="s">
        <v>98</v>
      </c>
      <c r="B100" s="53">
        <v>7225543.4595030798</v>
      </c>
      <c r="K100" s="31" t="s">
        <v>98</v>
      </c>
      <c r="L100" s="19">
        <f t="shared" si="9"/>
        <v>806.85084065298099</v>
      </c>
      <c r="M100" s="19">
        <f t="shared" si="10"/>
        <v>847.1398090470318</v>
      </c>
      <c r="N100" s="19">
        <f t="shared" si="11"/>
        <v>886.71596519131208</v>
      </c>
      <c r="T100" s="19">
        <f>(B100-im!I100)/10000</f>
        <v>490.79853633418998</v>
      </c>
      <c r="V100" s="19">
        <f>X!O100/10000-T100</f>
        <v>1578.9074783927472</v>
      </c>
    </row>
    <row r="101" spans="1:22">
      <c r="A101" s="31" t="s">
        <v>99</v>
      </c>
      <c r="B101" s="53">
        <v>62570452.605256349</v>
      </c>
      <c r="K101" s="31" t="s">
        <v>99</v>
      </c>
      <c r="L101" s="19">
        <f t="shared" si="9"/>
        <v>6987.0207780966821</v>
      </c>
      <c r="M101" s="19">
        <f t="shared" si="10"/>
        <v>7335.9078897089048</v>
      </c>
      <c r="N101" s="19">
        <f t="shared" si="11"/>
        <v>7678.6223189006732</v>
      </c>
      <c r="T101" s="19">
        <f>(B101-im!I101)/10000</f>
        <v>6244.7234164056345</v>
      </c>
      <c r="V101" s="19">
        <f>X!O101/10000-T101</f>
        <v>63705.533153891804</v>
      </c>
    </row>
    <row r="102" spans="1:22">
      <c r="A102" s="31" t="s">
        <v>100</v>
      </c>
      <c r="B102" s="53">
        <v>34665965.097784251</v>
      </c>
      <c r="K102" s="31" t="s">
        <v>100</v>
      </c>
      <c r="L102" s="19">
        <f t="shared" si="9"/>
        <v>3871.0255135767616</v>
      </c>
      <c r="M102" s="19">
        <f t="shared" si="10"/>
        <v>4064.319759193264</v>
      </c>
      <c r="N102" s="19">
        <f t="shared" si="11"/>
        <v>4254.1941479214483</v>
      </c>
      <c r="T102" s="19">
        <f>(B102-im!I102)/10000</f>
        <v>3466.5965097784251</v>
      </c>
      <c r="V102" s="19">
        <f>X!O102/10000-T102</f>
        <v>4660.5040234562312</v>
      </c>
    </row>
    <row r="103" spans="1:22">
      <c r="A103" s="31" t="s">
        <v>101</v>
      </c>
      <c r="B103" s="53">
        <v>21689036.933508985</v>
      </c>
      <c r="K103" s="31" t="s">
        <v>101</v>
      </c>
      <c r="L103" s="19">
        <f t="shared" si="9"/>
        <v>2421.9379180038572</v>
      </c>
      <c r="M103" s="19">
        <f t="shared" si="10"/>
        <v>2542.8740010001166</v>
      </c>
      <c r="N103" s="19">
        <f t="shared" si="11"/>
        <v>2661.670423319144</v>
      </c>
      <c r="T103" s="19">
        <f>(B103-im!I103)/10000</f>
        <v>2168.9036933508983</v>
      </c>
      <c r="V103" s="19">
        <f>X!O103/10000-T103</f>
        <v>1898.9515035722934</v>
      </c>
    </row>
    <row r="104" spans="1:22">
      <c r="A104" s="44" t="s">
        <v>102</v>
      </c>
      <c r="B104" s="53">
        <v>1168306514.7283816</v>
      </c>
      <c r="K104" s="44" t="s">
        <v>102</v>
      </c>
      <c r="L104" s="19">
        <f t="shared" si="9"/>
        <v>130460.64961510558</v>
      </c>
      <c r="M104" s="19">
        <f t="shared" si="10"/>
        <v>136975.01971200795</v>
      </c>
      <c r="N104" s="19">
        <f t="shared" si="11"/>
        <v>143374.13436828463</v>
      </c>
      <c r="T104" s="19">
        <f>(B104-im!I104)/10000</f>
        <v>116517.61923497438</v>
      </c>
      <c r="V104" s="19">
        <f>X!O104/10000-T104</f>
        <v>0</v>
      </c>
    </row>
    <row r="105" spans="1:22">
      <c r="A105" s="44" t="s">
        <v>103</v>
      </c>
      <c r="B105" s="53">
        <v>201329983.63217902</v>
      </c>
      <c r="K105" s="44" t="s">
        <v>103</v>
      </c>
      <c r="L105" s="19">
        <f t="shared" si="9"/>
        <v>22481.806033375684</v>
      </c>
      <c r="M105" s="19">
        <f t="shared" si="10"/>
        <v>23604.403578154615</v>
      </c>
      <c r="N105" s="19">
        <f t="shared" si="11"/>
        <v>24707.139574887584</v>
      </c>
      <c r="T105" s="19">
        <f>(B105-im!I105)/10000</f>
        <v>20105.956713515399</v>
      </c>
      <c r="V105" s="19">
        <f>X!O105/10000-T105</f>
        <v>0</v>
      </c>
    </row>
    <row r="106" spans="1:22">
      <c r="A106" s="43" t="s">
        <v>104</v>
      </c>
      <c r="B106" s="53">
        <v>658381899.89633334</v>
      </c>
      <c r="K106" s="43" t="s">
        <v>104</v>
      </c>
      <c r="L106" s="19">
        <f t="shared" si="9"/>
        <v>73519.174354062576</v>
      </c>
      <c r="M106" s="19">
        <f t="shared" si="10"/>
        <v>77190.251513144904</v>
      </c>
      <c r="N106" s="19">
        <f t="shared" si="11"/>
        <v>80796.378169070798</v>
      </c>
      <c r="T106" s="19">
        <f>(B106-im!I106)/10000</f>
        <v>65729.768106782081</v>
      </c>
      <c r="V106" s="19">
        <f>X!O106/10000-T106</f>
        <v>0</v>
      </c>
    </row>
    <row r="107" spans="1:22">
      <c r="A107" s="43" t="s">
        <v>105</v>
      </c>
      <c r="B107" s="53">
        <v>311075387.80722684</v>
      </c>
      <c r="K107" s="43" t="s">
        <v>105</v>
      </c>
      <c r="L107" s="19">
        <f t="shared" si="9"/>
        <v>34736.686529593506</v>
      </c>
      <c r="M107" s="19">
        <f t="shared" si="10"/>
        <v>36471.214394213719</v>
      </c>
      <c r="N107" s="19">
        <f t="shared" si="11"/>
        <v>38175.054138518295</v>
      </c>
      <c r="T107" s="19">
        <f>(B107-im!I107)/10000</f>
        <v>31057.634327645439</v>
      </c>
      <c r="V107" s="19">
        <f>X!O107/10000-T107</f>
        <v>0</v>
      </c>
    </row>
    <row r="108" spans="1:22">
      <c r="A108" s="45" t="s">
        <v>106</v>
      </c>
      <c r="B108" s="53">
        <v>295304914.37107307</v>
      </c>
      <c r="K108" s="45" t="s">
        <v>106</v>
      </c>
      <c r="L108" s="19">
        <f t="shared" si="9"/>
        <v>32975.65363002372</v>
      </c>
      <c r="M108" s="19">
        <f t="shared" si="10"/>
        <v>34622.246779505971</v>
      </c>
      <c r="N108" s="19">
        <f t="shared" si="11"/>
        <v>36239.70759291399</v>
      </c>
      <c r="T108" s="19">
        <f>(B108-im!I108)/10000</f>
        <v>29500.958699480427</v>
      </c>
      <c r="V108" s="19">
        <f>X!O108/10000-T108</f>
        <v>0</v>
      </c>
    </row>
    <row r="109" spans="1:22">
      <c r="A109" s="45" t="s">
        <v>107</v>
      </c>
      <c r="B109" s="53">
        <v>81458686.595327973</v>
      </c>
      <c r="K109" s="45" t="s">
        <v>107</v>
      </c>
      <c r="L109" s="19">
        <f t="shared" si="9"/>
        <v>9096.2029536319715</v>
      </c>
      <c r="M109" s="19">
        <f t="shared" si="10"/>
        <v>9550.4091276109957</v>
      </c>
      <c r="N109" s="19">
        <f t="shared" si="11"/>
        <v>9996.5792625044069</v>
      </c>
      <c r="T109" s="19">
        <f>(B109-im!I109)/10000</f>
        <v>8119.2968342780514</v>
      </c>
      <c r="V109" s="19">
        <f>X!O109/10000-T109</f>
        <v>14999.264224792954</v>
      </c>
    </row>
    <row r="110" spans="1:22">
      <c r="A110" s="31" t="s">
        <v>108</v>
      </c>
      <c r="B110" s="53">
        <v>257053670.9980751</v>
      </c>
      <c r="K110" s="31" t="s">
        <v>108</v>
      </c>
      <c r="L110" s="19">
        <f t="shared" si="9"/>
        <v>28704.272792789405</v>
      </c>
      <c r="M110" s="19">
        <f t="shared" si="10"/>
        <v>30137.580513441942</v>
      </c>
      <c r="N110" s="19">
        <f t="shared" si="11"/>
        <v>31545.529448757028</v>
      </c>
      <c r="T110" s="19">
        <f>(B110-im!I110)/10000</f>
        <v>25705.36709980751</v>
      </c>
      <c r="V110" s="19">
        <f>X!O110/10000-T110</f>
        <v>59929.314150712074</v>
      </c>
    </row>
    <row r="111" spans="1:22">
      <c r="A111" s="31" t="s">
        <v>109</v>
      </c>
      <c r="B111" s="53">
        <v>232784794.40158409</v>
      </c>
      <c r="K111" s="31" t="s">
        <v>109</v>
      </c>
      <c r="L111" s="19">
        <f t="shared" si="9"/>
        <v>25994.253319052979</v>
      </c>
      <c r="M111" s="19">
        <f t="shared" si="10"/>
        <v>27292.240007089044</v>
      </c>
      <c r="N111" s="19">
        <f t="shared" si="11"/>
        <v>28567.262076070529</v>
      </c>
      <c r="T111" s="19">
        <f>(B111-im!I111)/10000</f>
        <v>23278.479440158408</v>
      </c>
      <c r="V111" s="19">
        <f>X!O111/10000-T111</f>
        <v>40938.309165279512</v>
      </c>
    </row>
    <row r="112" spans="1:22">
      <c r="A112" s="31" t="s">
        <v>110</v>
      </c>
      <c r="B112" s="53">
        <v>7153289.5846809484</v>
      </c>
      <c r="K112" s="31" t="s">
        <v>110</v>
      </c>
      <c r="L112" s="19">
        <f t="shared" si="9"/>
        <v>798.78250642076512</v>
      </c>
      <c r="M112" s="19">
        <f t="shared" si="10"/>
        <v>838.66859382802625</v>
      </c>
      <c r="N112" s="19">
        <f t="shared" si="11"/>
        <v>877.84899695414026</v>
      </c>
      <c r="T112" s="19">
        <f>(B112-im!I112)/10000</f>
        <v>618.6579236686365</v>
      </c>
      <c r="V112" s="19">
        <f>X!O112/10000-T112</f>
        <v>2463.1741052399007</v>
      </c>
    </row>
    <row r="113" spans="1:22">
      <c r="A113" s="31" t="s">
        <v>111</v>
      </c>
      <c r="B113" s="53">
        <v>7822395.4889633292</v>
      </c>
      <c r="K113" s="31" t="s">
        <v>111</v>
      </c>
      <c r="L113" s="19">
        <f t="shared" si="9"/>
        <v>873.49919235337472</v>
      </c>
      <c r="M113" s="19">
        <f t="shared" si="10"/>
        <v>917.11615298574247</v>
      </c>
      <c r="N113" s="19">
        <f t="shared" si="11"/>
        <v>959.9614208923889</v>
      </c>
      <c r="T113" s="19">
        <f>(B113-im!I113)/10000</f>
        <v>763.38614432938493</v>
      </c>
      <c r="V113" s="19">
        <f>X!O113/10000-T113</f>
        <v>5843.6800524801583</v>
      </c>
    </row>
    <row r="114" spans="1:22">
      <c r="A114" s="31" t="s">
        <v>112</v>
      </c>
      <c r="B114" s="53">
        <v>44768417.786182068</v>
      </c>
      <c r="K114" s="31" t="s">
        <v>112</v>
      </c>
      <c r="L114" s="19">
        <f t="shared" si="9"/>
        <v>4999.1306159784745</v>
      </c>
      <c r="M114" s="19">
        <f t="shared" si="10"/>
        <v>5248.7552122940569</v>
      </c>
      <c r="N114" s="19">
        <f t="shared" si="11"/>
        <v>5493.9633274439393</v>
      </c>
      <c r="T114" s="19">
        <f>(B114-im!I114)/10000</f>
        <v>4128.4848805441979</v>
      </c>
      <c r="V114" s="19">
        <f>X!O114/10000-T114</f>
        <v>9341.036823689099</v>
      </c>
    </row>
    <row r="115" spans="1:22">
      <c r="A115" s="31" t="s">
        <v>113</v>
      </c>
      <c r="B115" s="53">
        <v>104346686.96653143</v>
      </c>
      <c r="K115" s="31" t="s">
        <v>113</v>
      </c>
      <c r="L115" s="19">
        <f t="shared" si="9"/>
        <v>11652.024871232241</v>
      </c>
      <c r="M115" s="19">
        <f t="shared" si="10"/>
        <v>12233.85243849839</v>
      </c>
      <c r="N115" s="19">
        <f t="shared" si="11"/>
        <v>12805.386026203054</v>
      </c>
      <c r="T115" s="19">
        <f>(B115-im!I115)/10000</f>
        <v>10417.97402007518</v>
      </c>
      <c r="V115" s="19">
        <f>X!O115/10000-T115</f>
        <v>29954.282891787061</v>
      </c>
    </row>
    <row r="116" spans="1:22">
      <c r="A116" s="31" t="s">
        <v>114</v>
      </c>
      <c r="B116" s="53">
        <v>745093.27994341927</v>
      </c>
      <c r="K116" s="31" t="s">
        <v>114</v>
      </c>
      <c r="L116" s="19">
        <f t="shared" si="9"/>
        <v>83.201926977071906</v>
      </c>
      <c r="M116" s="19">
        <f t="shared" si="10"/>
        <v>87.356498847618042</v>
      </c>
      <c r="N116" s="19">
        <f t="shared" si="11"/>
        <v>91.437565988707874</v>
      </c>
      <c r="T116" s="19">
        <f>(B116-im!I116)/10000</f>
        <v>49.784624975151822</v>
      </c>
      <c r="V116" s="19">
        <f>X!O116/10000-T116</f>
        <v>147.65597197136194</v>
      </c>
    </row>
    <row r="117" spans="1:22">
      <c r="A117" s="31" t="s">
        <v>115</v>
      </c>
      <c r="B117" s="53">
        <v>28321312.898460012</v>
      </c>
      <c r="K117" s="31" t="s">
        <v>115</v>
      </c>
      <c r="L117" s="19">
        <f t="shared" si="9"/>
        <v>3162.5406792709409</v>
      </c>
      <c r="M117" s="19">
        <f t="shared" si="10"/>
        <v>3320.4577254612009</v>
      </c>
      <c r="N117" s="19">
        <f t="shared" si="11"/>
        <v>3475.5808255798952</v>
      </c>
      <c r="T117" s="19">
        <f>(B117-im!I117)/10000</f>
        <v>2707.8366329979781</v>
      </c>
      <c r="V117" s="19">
        <f>X!O117/10000-T117</f>
        <v>4573.8109720012098</v>
      </c>
    </row>
    <row r="118" spans="1:22">
      <c r="A118" s="31" t="s">
        <v>116</v>
      </c>
      <c r="B118" s="53">
        <v>13236389.069907913</v>
      </c>
      <c r="K118" s="31" t="s">
        <v>116</v>
      </c>
      <c r="L118" s="19">
        <f t="shared" si="9"/>
        <v>1478.0606757293808</v>
      </c>
      <c r="M118" s="19">
        <f t="shared" si="10"/>
        <v>1551.8655685900701</v>
      </c>
      <c r="N118" s="19">
        <f t="shared" si="11"/>
        <v>1624.364668976513</v>
      </c>
      <c r="T118" s="19">
        <f>(B118-im!I118)/10000</f>
        <v>-1531.4824047136988</v>
      </c>
      <c r="V118" s="19">
        <f>X!O118/10000-T118</f>
        <v>4238.3531982869781</v>
      </c>
    </row>
    <row r="119" spans="1:22">
      <c r="A119" s="31" t="s">
        <v>117</v>
      </c>
      <c r="B119" s="53">
        <v>14400986.547890197</v>
      </c>
      <c r="K119" s="31" t="s">
        <v>117</v>
      </c>
      <c r="L119" s="19">
        <f t="shared" si="9"/>
        <v>1608.1071503508165</v>
      </c>
      <c r="M119" s="19">
        <f t="shared" si="10"/>
        <v>1688.4057320592988</v>
      </c>
      <c r="N119" s="19">
        <f t="shared" si="11"/>
        <v>1767.2836317557433</v>
      </c>
      <c r="T119" s="19">
        <f>(B119-im!I119)/10000</f>
        <v>1422.3422752393021</v>
      </c>
      <c r="V119" s="19">
        <f>X!O119/10000-T119</f>
        <v>2113.4243954561748</v>
      </c>
    </row>
    <row r="120" spans="1:22">
      <c r="A120" s="31" t="s">
        <v>118</v>
      </c>
      <c r="B120" s="53">
        <v>737912.83579790127</v>
      </c>
      <c r="K120" s="31" t="s">
        <v>118</v>
      </c>
      <c r="L120" s="19">
        <f t="shared" si="9"/>
        <v>82.400112217041183</v>
      </c>
      <c r="M120" s="19">
        <f t="shared" si="10"/>
        <v>86.514646588836484</v>
      </c>
      <c r="N120" s="19">
        <f t="shared" si="11"/>
        <v>90.55638459430061</v>
      </c>
      <c r="T120" s="19">
        <f>(B120-im!I120)/10000</f>
        <v>73.791283579790132</v>
      </c>
      <c r="V120" s="19">
        <f>X!O120/10000-T120</f>
        <v>1081.2850153269037</v>
      </c>
    </row>
    <row r="121" spans="1:22">
      <c r="A121" s="44" t="s">
        <v>119</v>
      </c>
      <c r="B121" s="53">
        <v>60727708.395772472</v>
      </c>
      <c r="K121" s="44" t="s">
        <v>119</v>
      </c>
      <c r="L121" s="19">
        <f t="shared" si="9"/>
        <v>6781.2480603954255</v>
      </c>
      <c r="M121" s="19">
        <f t="shared" si="10"/>
        <v>7119.8601991104115</v>
      </c>
      <c r="N121" s="19">
        <f t="shared" si="11"/>
        <v>7452.4814452804121</v>
      </c>
      <c r="T121" s="19">
        <f>(B121-im!I121)/10000</f>
        <v>6072.770839577247</v>
      </c>
      <c r="V121" s="19">
        <f>X!O121/10000-T121</f>
        <v>14467.934632086308</v>
      </c>
    </row>
    <row r="122" spans="1:22">
      <c r="A122" s="44" t="s">
        <v>120</v>
      </c>
      <c r="B122" s="53">
        <v>15629504.057673639</v>
      </c>
      <c r="K122" s="44" t="s">
        <v>120</v>
      </c>
      <c r="L122" s="19">
        <f t="shared" si="9"/>
        <v>1745.291348478087</v>
      </c>
      <c r="M122" s="19">
        <f t="shared" si="10"/>
        <v>1832.4400312759358</v>
      </c>
      <c r="N122" s="19">
        <f t="shared" si="11"/>
        <v>1918.0468367032315</v>
      </c>
      <c r="T122" s="19">
        <f>(B122-im!I122)/10000</f>
        <v>1562.9504057673639</v>
      </c>
      <c r="V122" s="19">
        <f>X!O122/10000-T122</f>
        <v>8447.9851747422417</v>
      </c>
    </row>
    <row r="123" spans="1:22">
      <c r="A123" s="31" t="s">
        <v>121</v>
      </c>
      <c r="B123" s="53">
        <v>15164595.483289151</v>
      </c>
      <c r="K123" s="31" t="s">
        <v>121</v>
      </c>
      <c r="L123" s="19">
        <f t="shared" si="9"/>
        <v>1693.3766549783818</v>
      </c>
      <c r="M123" s="19">
        <f t="shared" si="10"/>
        <v>1777.9330501560007</v>
      </c>
      <c r="N123" s="19">
        <f t="shared" si="11"/>
        <v>1860.993431990971</v>
      </c>
      <c r="T123" s="19">
        <f>(B123-im!I123)/10000</f>
        <v>1086.7156921335841</v>
      </c>
      <c r="V123" s="19">
        <f>X!O123/10000-T123</f>
        <v>9871.2913122088321</v>
      </c>
    </row>
    <row r="124" spans="1:22">
      <c r="A124" s="31" t="s">
        <v>122</v>
      </c>
      <c r="B124" s="53">
        <v>13273641.057965156</v>
      </c>
      <c r="K124" s="31" t="s">
        <v>122</v>
      </c>
      <c r="L124" s="19">
        <f t="shared" si="9"/>
        <v>1482.2204732655025</v>
      </c>
      <c r="M124" s="19">
        <f t="shared" si="10"/>
        <v>1556.233079798923</v>
      </c>
      <c r="N124" s="19">
        <f t="shared" si="11"/>
        <v>1628.9362188856107</v>
      </c>
      <c r="T124" s="19">
        <f>(B124-im!I124)/10000</f>
        <v>-148.53338330357448</v>
      </c>
      <c r="V124" s="19">
        <f>X!O124/10000-T124</f>
        <v>8375.922140200164</v>
      </c>
    </row>
    <row r="125" spans="1:22">
      <c r="A125" s="31" t="s">
        <v>123</v>
      </c>
      <c r="B125" s="53">
        <v>172125593.02832767</v>
      </c>
      <c r="K125" s="31" t="s">
        <v>123</v>
      </c>
      <c r="L125" s="19">
        <f t="shared" si="9"/>
        <v>19220.655195166484</v>
      </c>
      <c r="M125" s="19">
        <f t="shared" si="10"/>
        <v>20180.411733369147</v>
      </c>
      <c r="N125" s="19">
        <f t="shared" si="11"/>
        <v>21123.187786726994</v>
      </c>
      <c r="T125" s="19">
        <f>(B125-im!I125)/10000</f>
        <v>15911.717783422599</v>
      </c>
      <c r="V125" s="19">
        <f>X!O125/10000-T125</f>
        <v>19059.86947022333</v>
      </c>
    </row>
    <row r="126" spans="1:22">
      <c r="A126" s="31" t="s">
        <v>124</v>
      </c>
      <c r="B126" s="53">
        <v>70790218.70342496</v>
      </c>
      <c r="K126" s="31" t="s">
        <v>124</v>
      </c>
      <c r="L126" s="19">
        <f t="shared" si="9"/>
        <v>7904.8929386406198</v>
      </c>
      <c r="M126" s="19">
        <f t="shared" si="10"/>
        <v>8299.6127129987926</v>
      </c>
      <c r="N126" s="19">
        <f t="shared" si="11"/>
        <v>8687.3489109189377</v>
      </c>
      <c r="T126" s="19">
        <f>(B126-im!I126)/10000</f>
        <v>6916.0182950827229</v>
      </c>
      <c r="V126" s="19">
        <f>X!O126/10000-T126</f>
        <v>14441.098950734384</v>
      </c>
    </row>
    <row r="127" spans="1:22">
      <c r="A127" s="49" t="s">
        <v>125</v>
      </c>
      <c r="B127" s="53">
        <v>8408765.2377076969</v>
      </c>
      <c r="K127" s="49" t="s">
        <v>125</v>
      </c>
      <c r="L127" s="19">
        <f t="shared" si="9"/>
        <v>938.97702490112988</v>
      </c>
      <c r="M127" s="19">
        <f t="shared" si="10"/>
        <v>985.86352953483072</v>
      </c>
      <c r="N127" s="19">
        <f t="shared" si="11"/>
        <v>1031.9204950618225</v>
      </c>
      <c r="T127" s="19">
        <f>(B127-im!I127)/10000</f>
        <v>840.87652377076972</v>
      </c>
      <c r="V127" s="19">
        <f>X!O127/10000-T127</f>
        <v>171.90867371184561</v>
      </c>
    </row>
    <row r="128" spans="1:22">
      <c r="A128" s="49" t="s">
        <v>126</v>
      </c>
      <c r="B128" s="53">
        <v>31327584.157052658</v>
      </c>
      <c r="K128" s="49" t="s">
        <v>126</v>
      </c>
      <c r="L128" s="19">
        <f t="shared" si="9"/>
        <v>3498.240340593466</v>
      </c>
      <c r="M128" s="19">
        <f t="shared" si="10"/>
        <v>3672.9200799154223</v>
      </c>
      <c r="N128" s="19">
        <f t="shared" si="11"/>
        <v>3844.509299352193</v>
      </c>
      <c r="T128" s="19">
        <f>(B128-im!I128)/10000</f>
        <v>3132.7584157052656</v>
      </c>
      <c r="V128" s="19">
        <f>X!O128/10000-T128</f>
        <v>17950.692966505216</v>
      </c>
    </row>
    <row r="129" spans="1:22">
      <c r="A129" s="31" t="s">
        <v>127</v>
      </c>
      <c r="B129" s="53">
        <v>355203077.29131502</v>
      </c>
      <c r="K129" s="31" t="s">
        <v>127</v>
      </c>
      <c r="L129" s="19">
        <f t="shared" si="9"/>
        <v>39664.26928594424</v>
      </c>
      <c r="M129" s="19">
        <f t="shared" si="10"/>
        <v>41644.849104565052</v>
      </c>
      <c r="N129" s="19">
        <f t="shared" si="11"/>
        <v>43590.38753064999</v>
      </c>
      <c r="T129" s="19">
        <f>(B129-im!I129)/10000</f>
        <v>33227.942047785284</v>
      </c>
      <c r="V129" s="19">
        <f>X!O129/10000-T129</f>
        <v>2355.6852106617371</v>
      </c>
    </row>
    <row r="130" spans="1:22">
      <c r="A130" s="31" t="s">
        <v>128</v>
      </c>
      <c r="B130" s="53">
        <v>18423929.403389499</v>
      </c>
      <c r="K130" s="31" t="s">
        <v>128</v>
      </c>
      <c r="L130" s="19">
        <f t="shared" ref="L130:L154" si="12">$B130*G$2/$H$2/10000</f>
        <v>2057.3349272025998</v>
      </c>
      <c r="M130" s="19">
        <f t="shared" ref="M130:M154" si="13">$B130*F$2/$H$2/10000</f>
        <v>2160.0650697292676</v>
      </c>
      <c r="N130" s="19">
        <f t="shared" ref="N130:N154" si="14">$B130*E$2/$H$2/10000</f>
        <v>2260.9776600342584</v>
      </c>
      <c r="T130" s="19">
        <f>(B130-im!I130)/10000</f>
        <v>1532.6074388727188</v>
      </c>
      <c r="V130" s="19">
        <f>X!O130/10000-T130</f>
        <v>15954.690459774161</v>
      </c>
    </row>
    <row r="131" spans="1:22">
      <c r="A131" s="31" t="s">
        <v>129</v>
      </c>
      <c r="B131" s="53">
        <v>179489067.31118447</v>
      </c>
      <c r="K131" s="31" t="s">
        <v>129</v>
      </c>
      <c r="L131" s="19">
        <f t="shared" si="12"/>
        <v>20042.908282224686</v>
      </c>
      <c r="M131" s="19">
        <f t="shared" si="13"/>
        <v>21043.722878456494</v>
      </c>
      <c r="N131" s="19">
        <f t="shared" si="14"/>
        <v>22026.830570481528</v>
      </c>
      <c r="T131" s="19">
        <f>(B131-im!I131)/10000</f>
        <v>17404.424141445081</v>
      </c>
      <c r="V131" s="19">
        <f>X!O131/10000-T131</f>
        <v>74232.498203017225</v>
      </c>
    </row>
    <row r="132" spans="1:22">
      <c r="A132" s="31" t="s">
        <v>130</v>
      </c>
      <c r="B132" s="53">
        <v>47870346.162872724</v>
      </c>
      <c r="K132" s="31" t="s">
        <v>130</v>
      </c>
      <c r="L132" s="19">
        <f t="shared" si="12"/>
        <v>5345.5119688006635</v>
      </c>
      <c r="M132" s="19">
        <f t="shared" si="13"/>
        <v>5612.4326335752521</v>
      </c>
      <c r="N132" s="19">
        <f t="shared" si="14"/>
        <v>5874.6308066318279</v>
      </c>
      <c r="T132" s="19">
        <f>(B132-im!I132)/10000</f>
        <v>4787.034616287272</v>
      </c>
      <c r="V132" s="19">
        <f>X!O132/10000-T132</f>
        <v>5788.5793265782268</v>
      </c>
    </row>
    <row r="133" spans="1:22">
      <c r="A133" s="31" t="s">
        <v>131</v>
      </c>
      <c r="B133" s="53">
        <v>124627118.46776856</v>
      </c>
      <c r="K133" s="31" t="s">
        <v>131</v>
      </c>
      <c r="L133" s="19">
        <f t="shared" si="12"/>
        <v>13916.668810790492</v>
      </c>
      <c r="M133" s="19">
        <f t="shared" si="13"/>
        <v>14611.57820620569</v>
      </c>
      <c r="N133" s="19">
        <f t="shared" si="14"/>
        <v>15294.192922722992</v>
      </c>
      <c r="T133" s="19">
        <f>(B133-im!I133)/10000</f>
        <v>11950.88244391632</v>
      </c>
      <c r="V133" s="19">
        <f>X!O133/10000-T133</f>
        <v>8773.5968159802378</v>
      </c>
    </row>
    <row r="134" spans="1:22">
      <c r="A134" s="31" t="s">
        <v>132</v>
      </c>
      <c r="B134" s="53">
        <v>582420276.84204447</v>
      </c>
      <c r="K134" s="31" t="s">
        <v>132</v>
      </c>
      <c r="L134" s="19">
        <f t="shared" si="12"/>
        <v>65036.809011963735</v>
      </c>
      <c r="M134" s="19">
        <f t="shared" si="13"/>
        <v>68284.331119782757</v>
      </c>
      <c r="N134" s="19">
        <f t="shared" si="14"/>
        <v>71474.396468788487</v>
      </c>
      <c r="T134" s="19">
        <f>(B134-im!I134)/10000</f>
        <v>58242.027684204448</v>
      </c>
      <c r="V134" s="19">
        <f>X!O134/10000-T134</f>
        <v>48421.320349174122</v>
      </c>
    </row>
    <row r="135" spans="1:22">
      <c r="A135" s="48" t="s">
        <v>133</v>
      </c>
      <c r="B135" s="53">
        <v>638557.09070035524</v>
      </c>
      <c r="K135" s="48" t="s">
        <v>133</v>
      </c>
      <c r="L135" s="19">
        <f t="shared" si="12"/>
        <v>71.305408143228661</v>
      </c>
      <c r="M135" s="19">
        <f t="shared" si="13"/>
        <v>74.865943982396246</v>
      </c>
      <c r="N135" s="19">
        <f t="shared" si="14"/>
        <v>78.363485069822303</v>
      </c>
      <c r="T135" s="19">
        <f>(B135-im!I135)/10000</f>
        <v>63.855709070035523</v>
      </c>
      <c r="V135" s="19">
        <f>X!O135/10000-T135</f>
        <v>7060.3864724465211</v>
      </c>
    </row>
    <row r="136" spans="1:22">
      <c r="A136" s="48" t="s">
        <v>134</v>
      </c>
      <c r="B136" s="53">
        <v>97863117.672148615</v>
      </c>
      <c r="K136" s="48" t="s">
        <v>134</v>
      </c>
      <c r="L136" s="19">
        <f t="shared" si="12"/>
        <v>10928.027657053921</v>
      </c>
      <c r="M136" s="19">
        <f t="shared" si="13"/>
        <v>11473.703435898053</v>
      </c>
      <c r="N136" s="19">
        <f t="shared" si="14"/>
        <v>12009.724850407041</v>
      </c>
      <c r="T136" s="19">
        <f>(B136-im!I136)/10000</f>
        <v>6742.5931611394108</v>
      </c>
      <c r="V136" s="19">
        <f>X!O136/10000-T136</f>
        <v>82389.424718213719</v>
      </c>
    </row>
    <row r="137" spans="1:22">
      <c r="A137" s="47" t="s">
        <v>135</v>
      </c>
      <c r="B137" s="53">
        <v>258443543.94877738</v>
      </c>
      <c r="K137" s="47" t="s">
        <v>135</v>
      </c>
      <c r="L137" s="19">
        <f t="shared" si="12"/>
        <v>28859.474981380503</v>
      </c>
      <c r="M137" s="19">
        <f t="shared" si="13"/>
        <v>30300.532506279105</v>
      </c>
      <c r="N137" s="19">
        <f t="shared" si="14"/>
        <v>31716.094132490867</v>
      </c>
      <c r="T137" s="19">
        <f>(B137-im!I137)/10000</f>
        <v>23069.63177709869</v>
      </c>
      <c r="V137" s="19">
        <f>X!O137/10000-T137</f>
        <v>86.025038824136573</v>
      </c>
    </row>
    <row r="138" spans="1:22">
      <c r="A138" s="47" t="s">
        <v>136</v>
      </c>
      <c r="B138" s="53">
        <v>60870759.15931759</v>
      </c>
      <c r="K138" s="47" t="s">
        <v>136</v>
      </c>
      <c r="L138" s="19">
        <f t="shared" si="12"/>
        <v>6797.2220323837373</v>
      </c>
      <c r="M138" s="19">
        <f t="shared" si="13"/>
        <v>7136.6318090512887</v>
      </c>
      <c r="N138" s="19">
        <f t="shared" si="14"/>
        <v>7470.0365809707837</v>
      </c>
      <c r="T138" s="19">
        <f>(B138-im!I138)/10000</f>
        <v>6087.0212560655464</v>
      </c>
      <c r="V138" s="19">
        <f>X!O138/10000-T138</f>
        <v>35255.38184190607</v>
      </c>
    </row>
    <row r="139" spans="1:22">
      <c r="A139" s="47" t="s">
        <v>137</v>
      </c>
      <c r="B139" s="53">
        <v>37642169.608144693</v>
      </c>
      <c r="K139" s="47" t="s">
        <v>137</v>
      </c>
      <c r="L139" s="19">
        <f t="shared" si="12"/>
        <v>4203.3677276397393</v>
      </c>
      <c r="M139" s="19">
        <f t="shared" si="13"/>
        <v>4413.2570169542259</v>
      </c>
      <c r="N139" s="19">
        <f t="shared" si="14"/>
        <v>4619.4328417030356</v>
      </c>
      <c r="T139" s="19">
        <f>(B139-im!I139)/10000</f>
        <v>3764.2169608144695</v>
      </c>
      <c r="V139" s="19">
        <f>X!O139/10000-T139</f>
        <v>6871.9668940556048</v>
      </c>
    </row>
    <row r="140" spans="1:22">
      <c r="A140" s="46" t="s">
        <v>138</v>
      </c>
      <c r="B140" s="53">
        <v>6084445.9546769001</v>
      </c>
      <c r="K140" s="46" t="s">
        <v>138</v>
      </c>
      <c r="L140" s="19">
        <f t="shared" si="12"/>
        <v>679.42852478203872</v>
      </c>
      <c r="M140" s="19">
        <f t="shared" si="13"/>
        <v>713.35483802576903</v>
      </c>
      <c r="N140" s="19">
        <f t="shared" si="14"/>
        <v>746.68091024488035</v>
      </c>
      <c r="T140" s="19">
        <f>(B140-im!I140)/10000</f>
        <v>608.44459546768996</v>
      </c>
      <c r="V140" s="19">
        <f>X!O140/10000-T140</f>
        <v>779.58539805003727</v>
      </c>
    </row>
    <row r="141" spans="1:22">
      <c r="A141" s="46" t="s">
        <v>139</v>
      </c>
      <c r="B141" s="53">
        <v>11027612.518095931</v>
      </c>
      <c r="K141" s="46" t="s">
        <v>139</v>
      </c>
      <c r="L141" s="19">
        <f t="shared" si="12"/>
        <v>1231.414423079666</v>
      </c>
      <c r="M141" s="19">
        <f t="shared" si="13"/>
        <v>1292.9033802347255</v>
      </c>
      <c r="N141" s="19">
        <f t="shared" si="14"/>
        <v>1353.3044445091073</v>
      </c>
      <c r="T141" s="19">
        <f>(B141-im!I141)/10000</f>
        <v>967.38592566632906</v>
      </c>
      <c r="V141" s="19">
        <f>X!O141/10000-T141</f>
        <v>989.18106773928798</v>
      </c>
    </row>
    <row r="142" spans="1:22">
      <c r="A142" s="46" t="s">
        <v>140</v>
      </c>
      <c r="B142" s="53">
        <v>64126220.086376391</v>
      </c>
      <c r="K142" s="46" t="s">
        <v>140</v>
      </c>
      <c r="L142" s="19">
        <f t="shared" si="12"/>
        <v>7160.7478211956095</v>
      </c>
      <c r="M142" s="19">
        <f t="shared" si="13"/>
        <v>7518.3097497578174</v>
      </c>
      <c r="N142" s="19">
        <f t="shared" si="14"/>
        <v>7869.5455167703449</v>
      </c>
      <c r="T142" s="19">
        <f>(B142-im!I142)/10000</f>
        <v>6279.6210343482589</v>
      </c>
      <c r="V142" s="19">
        <f>X!O142/10000-T142</f>
        <v>1692.1801995689757</v>
      </c>
    </row>
    <row r="143" spans="1:22">
      <c r="A143" s="45" t="s">
        <v>141</v>
      </c>
      <c r="B143" s="53">
        <v>135084815.85476625</v>
      </c>
      <c r="K143" s="45" t="s">
        <v>141</v>
      </c>
      <c r="L143" s="19">
        <f t="shared" si="12"/>
        <v>15084.442830182224</v>
      </c>
      <c r="M143" s="19">
        <f t="shared" si="13"/>
        <v>15837.66338819173</v>
      </c>
      <c r="N143" s="19">
        <f t="shared" si="14"/>
        <v>16577.557597527404</v>
      </c>
      <c r="T143" s="19">
        <f>(B143-im!I143)/10000</f>
        <v>13394.906879797629</v>
      </c>
      <c r="V143" s="19">
        <f>X!O143/10000-T143</f>
        <v>3005.0942261643249</v>
      </c>
    </row>
    <row r="144" spans="1:22">
      <c r="A144" s="45" t="s">
        <v>142</v>
      </c>
      <c r="B144" s="53">
        <v>16769340.8158675</v>
      </c>
      <c r="K144" s="45" t="s">
        <v>142</v>
      </c>
      <c r="L144" s="19">
        <f t="shared" si="12"/>
        <v>1872.5728812389646</v>
      </c>
      <c r="M144" s="19">
        <f t="shared" si="13"/>
        <v>1966.0771893794092</v>
      </c>
      <c r="N144" s="19">
        <f t="shared" si="14"/>
        <v>2057.9271732989673</v>
      </c>
      <c r="T144" s="19">
        <f>(B144-im!I144)/10000</f>
        <v>1676.9340815867499</v>
      </c>
      <c r="V144" s="19">
        <f>X!O144/10000-T144</f>
        <v>11956.82368469414</v>
      </c>
    </row>
    <row r="145" spans="1:22">
      <c r="A145" s="31" t="s">
        <v>143</v>
      </c>
      <c r="B145" s="53">
        <v>504815833.89706254</v>
      </c>
      <c r="K145" s="31" t="s">
        <v>143</v>
      </c>
      <c r="L145" s="19">
        <f t="shared" si="12"/>
        <v>56370.995792583941</v>
      </c>
      <c r="M145" s="19">
        <f t="shared" si="13"/>
        <v>59185.802635928834</v>
      </c>
      <c r="N145" s="19">
        <f t="shared" si="14"/>
        <v>61950.808531802191</v>
      </c>
      <c r="T145" s="19">
        <f>(B145-im!I145)/10000</f>
        <v>50481.583389706255</v>
      </c>
      <c r="V145" s="19">
        <f>X!O145/10000-T145</f>
        <v>2767.1725237733044</v>
      </c>
    </row>
    <row r="146" spans="1:22">
      <c r="A146" s="43" t="s">
        <v>144</v>
      </c>
      <c r="B146" s="53">
        <v>472920866.15385514</v>
      </c>
      <c r="K146" s="43" t="s">
        <v>144</v>
      </c>
      <c r="L146" s="19">
        <f t="shared" si="12"/>
        <v>52809.397736958046</v>
      </c>
      <c r="M146" s="19">
        <f t="shared" si="13"/>
        <v>55446.361162082911</v>
      </c>
      <c r="N146" s="19">
        <f t="shared" si="14"/>
        <v>58036.670132984924</v>
      </c>
      <c r="T146" s="19">
        <f>(B146-im!I146)/10000</f>
        <v>47172.582040029039</v>
      </c>
      <c r="V146" s="19">
        <f>X!O146/10000-T146</f>
        <v>1275.2186208687417</v>
      </c>
    </row>
    <row r="147" spans="1:22">
      <c r="A147" s="43" t="s">
        <v>145</v>
      </c>
      <c r="B147" s="53">
        <v>15594191.130329493</v>
      </c>
      <c r="K147" s="43" t="s">
        <v>145</v>
      </c>
      <c r="L147" s="19">
        <f t="shared" si="12"/>
        <v>1741.3480789824109</v>
      </c>
      <c r="M147" s="19">
        <f t="shared" si="13"/>
        <v>1828.2998601324259</v>
      </c>
      <c r="N147" s="19">
        <f t="shared" si="14"/>
        <v>1913.7132475927115</v>
      </c>
      <c r="T147" s="19">
        <f>(B147-im!I147)/10000</f>
        <v>1559.4191130329493</v>
      </c>
      <c r="V147" s="19">
        <f>X!O147/10000-T147</f>
        <v>5.2295945351943374E-12</v>
      </c>
    </row>
    <row r="148" spans="1:22">
      <c r="A148" s="44" t="s">
        <v>146</v>
      </c>
      <c r="B148" s="53">
        <v>10019498.109511027</v>
      </c>
      <c r="K148" s="44" t="s">
        <v>146</v>
      </c>
      <c r="L148" s="19">
        <f t="shared" si="12"/>
        <v>1118.8418584552949</v>
      </c>
      <c r="M148" s="19">
        <f t="shared" si="13"/>
        <v>1174.7096620220182</v>
      </c>
      <c r="N148" s="19">
        <f t="shared" si="14"/>
        <v>1229.5890249227846</v>
      </c>
      <c r="T148" s="19">
        <f>(B148-im!I148)/10000</f>
        <v>774.0198452818754</v>
      </c>
      <c r="V148" s="19">
        <f>X!O148/10000-T148</f>
        <v>1244.6734491152292</v>
      </c>
    </row>
    <row r="149" spans="1:22">
      <c r="A149" s="44" t="s">
        <v>147</v>
      </c>
      <c r="B149" s="53">
        <v>24722482.547405962</v>
      </c>
      <c r="K149" s="44" t="s">
        <v>147</v>
      </c>
      <c r="L149" s="19">
        <f t="shared" si="12"/>
        <v>2760.6720433143705</v>
      </c>
      <c r="M149" s="19">
        <f t="shared" si="13"/>
        <v>2898.5223411580441</v>
      </c>
      <c r="N149" s="19">
        <f t="shared" si="14"/>
        <v>3033.9337237141285</v>
      </c>
      <c r="T149" s="19">
        <f>(B149-im!I149)/10000</f>
        <v>2236.0588751309251</v>
      </c>
      <c r="V149" s="19">
        <f>X!O149/10000-T149</f>
        <v>1437.6132865313361</v>
      </c>
    </row>
    <row r="150" spans="1:22">
      <c r="A150" s="44" t="s">
        <v>148</v>
      </c>
      <c r="B150" s="53">
        <v>26150994.493651446</v>
      </c>
      <c r="K150" s="44" t="s">
        <v>148</v>
      </c>
      <c r="L150" s="19">
        <f t="shared" si="12"/>
        <v>2920.188911653885</v>
      </c>
      <c r="M150" s="19">
        <f t="shared" si="13"/>
        <v>3066.0044612430338</v>
      </c>
      <c r="N150" s="19">
        <f t="shared" si="14"/>
        <v>3209.2401703920505</v>
      </c>
      <c r="T150" s="19">
        <f>(B150-im!I150)/10000</f>
        <v>2480.9112991488228</v>
      </c>
      <c r="V150" s="19">
        <f>X!O150/10000-T150</f>
        <v>632.38497855322794</v>
      </c>
    </row>
    <row r="151" spans="1:22">
      <c r="A151" s="44" t="s">
        <v>149</v>
      </c>
      <c r="B151" s="53">
        <v>16892258.11916865</v>
      </c>
      <c r="K151" s="44" t="s">
        <v>149</v>
      </c>
      <c r="L151" s="19">
        <f t="shared" si="12"/>
        <v>1886.2986210473516</v>
      </c>
      <c r="M151" s="19">
        <f t="shared" si="13"/>
        <v>1980.4883048104796</v>
      </c>
      <c r="N151" s="19">
        <f t="shared" si="14"/>
        <v>2073.0115383500201</v>
      </c>
      <c r="T151" s="19">
        <f>(B151-im!I151)/10000</f>
        <v>1572.686171399127</v>
      </c>
      <c r="V151" s="19">
        <f>X!O151/10000-T151</f>
        <v>168.59186329789964</v>
      </c>
    </row>
    <row r="152" spans="1:22">
      <c r="A152" s="44" t="s">
        <v>150</v>
      </c>
      <c r="B152" s="53">
        <v>25360730.997906219</v>
      </c>
      <c r="K152" s="44" t="s">
        <v>150</v>
      </c>
      <c r="L152" s="19">
        <f t="shared" si="12"/>
        <v>2831.9429866998539</v>
      </c>
      <c r="M152" s="19">
        <f t="shared" si="13"/>
        <v>2973.3520994332148</v>
      </c>
      <c r="N152" s="19">
        <f t="shared" si="14"/>
        <v>3112.2593325751282</v>
      </c>
      <c r="T152" s="19">
        <f>(B152-im!I152)/10000</f>
        <v>2126.9164551612798</v>
      </c>
      <c r="V152" s="19">
        <f>X!O152/10000-T152</f>
        <v>2910.4847529094664</v>
      </c>
    </row>
    <row r="153" spans="1:22">
      <c r="A153" s="43" t="s">
        <v>151</v>
      </c>
      <c r="B153" s="53">
        <v>11192332.931202203</v>
      </c>
      <c r="K153" s="43" t="s">
        <v>151</v>
      </c>
      <c r="L153" s="19">
        <f t="shared" si="12"/>
        <v>1249.8081680667929</v>
      </c>
      <c r="M153" s="19">
        <f t="shared" si="13"/>
        <v>1312.2155911552024</v>
      </c>
      <c r="N153" s="19">
        <f t="shared" si="14"/>
        <v>1373.5188714117839</v>
      </c>
      <c r="T153" s="19">
        <f>(B153-im!I153)/10000</f>
        <v>1119.2332931202202</v>
      </c>
      <c r="V153" s="19">
        <f>X!O153/10000-T153</f>
        <v>248.50746901028697</v>
      </c>
    </row>
    <row r="154" spans="1:22">
      <c r="A154" s="31" t="s">
        <v>152</v>
      </c>
      <c r="B154" s="53">
        <v>752986155.15728104</v>
      </c>
      <c r="K154" s="31" t="s">
        <v>152</v>
      </c>
      <c r="L154" s="19">
        <f t="shared" si="12"/>
        <v>84083.296390620686</v>
      </c>
      <c r="M154" s="19">
        <f t="shared" si="13"/>
        <v>88281.878210288531</v>
      </c>
      <c r="N154" s="19">
        <f t="shared" si="14"/>
        <v>92406.176654828683</v>
      </c>
      <c r="T154" s="19">
        <f>(B154-im!I154)/10000</f>
        <v>75052.463210693604</v>
      </c>
      <c r="V154" s="19">
        <f>X!O154/10000-T154</f>
        <v>3034.0165419941768</v>
      </c>
    </row>
    <row r="156" spans="1:22">
      <c r="L156" s="19">
        <f>SUM(L2:L154)</f>
        <v>1316638.1543749124</v>
      </c>
      <c r="M156" s="19">
        <f t="shared" ref="M156:N156" si="15">SUM(M2:M154)</f>
        <v>1382382.6393717707</v>
      </c>
      <c r="N156" s="19">
        <f t="shared" si="15"/>
        <v>1446963.9405957835</v>
      </c>
    </row>
    <row r="158" spans="1:22">
      <c r="L158" s="19">
        <f>L160+L162</f>
        <v>1318442.2999999998</v>
      </c>
      <c r="M158" s="19">
        <f t="shared" ref="M158:N158" si="16">M160+M162</f>
        <v>1383071.1</v>
      </c>
      <c r="N158" s="19">
        <f t="shared" si="16"/>
        <v>1438489.7</v>
      </c>
    </row>
    <row r="160" spans="1:22" ht="16">
      <c r="L160" s="18">
        <v>1145282.8999999999</v>
      </c>
      <c r="M160" s="18">
        <v>1202471</v>
      </c>
      <c r="N160" s="18">
        <v>1258647.3</v>
      </c>
    </row>
    <row r="162" spans="12:14" ht="16">
      <c r="L162" s="18">
        <v>173159.4</v>
      </c>
      <c r="M162" s="18">
        <v>180600.1</v>
      </c>
      <c r="N162" s="18">
        <v>179842.4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F605-2789-0A45-B0BB-6B7833C18E12}">
  <dimension ref="B1:M158"/>
  <sheetViews>
    <sheetView topLeftCell="F1" zoomScale="131" workbookViewId="0">
      <selection activeCell="I8" sqref="I8"/>
    </sheetView>
  </sheetViews>
  <sheetFormatPr baseColWidth="10" defaultColWidth="8.83203125" defaultRowHeight="14"/>
  <cols>
    <col min="1" max="1" width="8.83203125" style="19"/>
    <col min="2" max="2" width="46" style="19" bestFit="1" customWidth="1"/>
    <col min="3" max="6" width="12.33203125" style="19" bestFit="1" customWidth="1"/>
    <col min="7" max="7" width="8.83203125" style="19"/>
    <col min="8" max="8" width="41.83203125" style="19" bestFit="1" customWidth="1"/>
    <col min="9" max="9" width="11" style="19" bestFit="1" customWidth="1"/>
    <col min="10" max="10" width="5.1640625" style="19" customWidth="1"/>
    <col min="11" max="13" width="12.33203125" style="19" bestFit="1" customWidth="1"/>
    <col min="14" max="16384" width="8.83203125" style="19"/>
  </cols>
  <sheetData>
    <row r="1" spans="2:13">
      <c r="C1" s="29">
        <v>2023</v>
      </c>
      <c r="D1" s="29">
        <v>2022</v>
      </c>
      <c r="E1" s="29">
        <v>2021</v>
      </c>
      <c r="F1" s="29">
        <v>2020</v>
      </c>
      <c r="H1" s="32" t="s">
        <v>389</v>
      </c>
      <c r="I1" s="29" t="s">
        <v>390</v>
      </c>
      <c r="K1" s="29">
        <v>2021</v>
      </c>
      <c r="L1" s="29">
        <v>2022</v>
      </c>
      <c r="M1" s="29">
        <v>2023</v>
      </c>
    </row>
    <row r="2" spans="2:13">
      <c r="B2" s="54" t="s">
        <v>391</v>
      </c>
      <c r="C2" s="36">
        <v>2556800</v>
      </c>
      <c r="D2" s="36">
        <v>2709574</v>
      </c>
      <c r="E2" s="36">
        <v>2679770</v>
      </c>
      <c r="F2" s="36">
        <v>2065960</v>
      </c>
      <c r="H2" s="55" t="s">
        <v>0</v>
      </c>
      <c r="I2" s="56">
        <v>49535073.517303593</v>
      </c>
      <c r="K2" s="19">
        <f t="shared" ref="K2" si="0">$I2*E$20/$F$20/10000</f>
        <v>5792.3273683675516</v>
      </c>
      <c r="L2" s="19">
        <f>$I2*D$20/$F$20/10000</f>
        <v>6447.3055625080369</v>
      </c>
      <c r="M2" s="19">
        <f>$I2*C$20/$F$20/10000</f>
        <v>6646.1988852727663</v>
      </c>
    </row>
    <row r="3" spans="2:13">
      <c r="B3" s="57" t="s">
        <v>392</v>
      </c>
      <c r="C3" s="36">
        <v>1085410</v>
      </c>
      <c r="D3" s="36">
        <v>1089148</v>
      </c>
      <c r="E3" s="36">
        <v>976631</v>
      </c>
      <c r="F3" s="36">
        <v>686907.5</v>
      </c>
      <c r="H3" s="58" t="s">
        <v>1</v>
      </c>
      <c r="I3" s="56">
        <v>8124180.3528058343</v>
      </c>
      <c r="K3" s="19">
        <f>$I3*E$22/$F$22/10000</f>
        <v>1073.5090764537633</v>
      </c>
      <c r="L3" s="19">
        <f>$I3*D$22/$F$22/10000</f>
        <v>1056.5122145263467</v>
      </c>
      <c r="M3" s="19">
        <f>$I3*C$22/$F$22/10000</f>
        <v>1153.0152037160919</v>
      </c>
    </row>
    <row r="4" spans="2:13">
      <c r="B4" s="55" t="s">
        <v>393</v>
      </c>
      <c r="C4" s="36">
        <v>129040</v>
      </c>
      <c r="D4" s="36">
        <v>131145</v>
      </c>
      <c r="E4" s="36">
        <v>122837</v>
      </c>
      <c r="F4" s="36">
        <v>98254.31</v>
      </c>
      <c r="H4" s="55" t="s">
        <v>2</v>
      </c>
      <c r="I4" s="56">
        <v>2317884.3419916658</v>
      </c>
      <c r="K4" s="19">
        <f t="shared" ref="K4:K23" si="1">$I4*E$20/$F$20/10000</f>
        <v>271.03916391966163</v>
      </c>
      <c r="L4" s="19">
        <f>$I4*D$20/$F$20/10000</f>
        <v>301.68742166402296</v>
      </c>
      <c r="M4" s="19">
        <f>$I4*C$20/$F$20/10000</f>
        <v>310.99419534635177</v>
      </c>
    </row>
    <row r="5" spans="2:13">
      <c r="B5" s="59" t="s">
        <v>394</v>
      </c>
      <c r="C5" s="36">
        <v>7900</v>
      </c>
      <c r="D5" s="36">
        <v>7026</v>
      </c>
      <c r="E5" s="36">
        <v>7626</v>
      </c>
      <c r="F5" s="36">
        <v>6203.77</v>
      </c>
      <c r="H5" s="55" t="s">
        <v>3</v>
      </c>
      <c r="I5" s="56">
        <v>4284899.4178841272</v>
      </c>
      <c r="K5" s="19">
        <f t="shared" si="1"/>
        <v>501.04983008135559</v>
      </c>
      <c r="L5" s="19">
        <f>$I5*D$20/$F$20/10000</f>
        <v>557.70697185018707</v>
      </c>
      <c r="M5" s="19">
        <f>$I5*C$20/$F$20/10000</f>
        <v>574.91170826059988</v>
      </c>
    </row>
    <row r="6" spans="2:13">
      <c r="B6" s="58" t="s">
        <v>395</v>
      </c>
      <c r="C6" s="36">
        <v>419160</v>
      </c>
      <c r="D6" s="36">
        <v>402385</v>
      </c>
      <c r="E6" s="36">
        <v>426261</v>
      </c>
      <c r="F6" s="36">
        <v>301725.58</v>
      </c>
      <c r="H6" s="57" t="s">
        <v>4</v>
      </c>
      <c r="I6" s="56">
        <v>0</v>
      </c>
      <c r="K6" s="19">
        <f t="shared" si="1"/>
        <v>0</v>
      </c>
      <c r="L6" s="19">
        <f>$I6*D$20/$F$20/10000</f>
        <v>0</v>
      </c>
      <c r="M6" s="19">
        <f>$I6*C$20/$F$20/10000</f>
        <v>0</v>
      </c>
    </row>
    <row r="7" spans="2:13">
      <c r="B7" s="60" t="s">
        <v>396</v>
      </c>
      <c r="C7" s="36">
        <v>515660</v>
      </c>
      <c r="D7" s="36">
        <v>535666</v>
      </c>
      <c r="E7" s="36">
        <v>405329</v>
      </c>
      <c r="F7" s="36">
        <v>270069.03000000003</v>
      </c>
      <c r="H7" s="60" t="s">
        <v>5</v>
      </c>
      <c r="I7" s="56">
        <v>14933018.4856</v>
      </c>
      <c r="K7" s="19">
        <f t="shared" ref="K7:K8" si="2">$I7*E$23/$F$23/10000</f>
        <v>2096.2505591751678</v>
      </c>
      <c r="L7" s="19">
        <f>$I7*D$23/$F$23/10000</f>
        <v>2888.2329218343625</v>
      </c>
      <c r="M7" s="19">
        <f>$I7*C$23/$F$23/10000</f>
        <v>2912.8896975913185</v>
      </c>
    </row>
    <row r="8" spans="2:13">
      <c r="B8" s="61" t="s">
        <v>397</v>
      </c>
      <c r="C8" s="36">
        <v>13640</v>
      </c>
      <c r="D8" s="36">
        <v>12925</v>
      </c>
      <c r="E8" s="36">
        <v>14578</v>
      </c>
      <c r="F8" s="36">
        <v>10654.81</v>
      </c>
      <c r="H8" s="60" t="s">
        <v>6</v>
      </c>
      <c r="I8" s="56">
        <v>145293939.37647587</v>
      </c>
      <c r="K8" s="19">
        <f t="shared" si="2"/>
        <v>20395.910040317809</v>
      </c>
      <c r="L8" s="19">
        <f>$I8*D$23/$F$23/10000</f>
        <v>28101.668758717984</v>
      </c>
      <c r="M8" s="19">
        <f>$I8*C$23/$F$23/10000</f>
        <v>28341.57203651176</v>
      </c>
    </row>
    <row r="9" spans="2:13">
      <c r="B9" s="57" t="s">
        <v>398</v>
      </c>
      <c r="C9" s="36">
        <v>1471390</v>
      </c>
      <c r="D9" s="36">
        <v>1620426</v>
      </c>
      <c r="E9" s="36">
        <v>1710512</v>
      </c>
      <c r="F9" s="36">
        <v>1379053.9</v>
      </c>
      <c r="H9" s="58" t="s">
        <v>7</v>
      </c>
      <c r="I9" s="56">
        <v>87815098.179000005</v>
      </c>
      <c r="K9" s="19">
        <f t="shared" ref="K9:K12" si="3">$I9*E$22/$F$22/10000</f>
        <v>11603.669644320102</v>
      </c>
      <c r="L9" s="19">
        <f>$I9*D$22/$F$22/10000</f>
        <v>11419.948821532669</v>
      </c>
      <c r="M9" s="19">
        <f>$I9*C$22/$F$22/10000</f>
        <v>12463.059523443377</v>
      </c>
    </row>
    <row r="10" spans="2:13">
      <c r="B10" s="62" t="s">
        <v>399</v>
      </c>
      <c r="C10" s="36">
        <v>238980</v>
      </c>
      <c r="D10" s="36">
        <v>266313</v>
      </c>
      <c r="E10" s="36">
        <v>264078</v>
      </c>
      <c r="F10" s="36">
        <v>213463.86</v>
      </c>
      <c r="H10" s="58" t="s">
        <v>8</v>
      </c>
      <c r="I10" s="56">
        <v>39892838.533317789</v>
      </c>
      <c r="K10" s="19">
        <f t="shared" si="3"/>
        <v>5271.3409096378045</v>
      </c>
      <c r="L10" s="19">
        <f>$I10*D$22/$F$22/10000</f>
        <v>5187.8798047634709</v>
      </c>
      <c r="M10" s="19">
        <f>$I10*C$22/$F$22/10000</f>
        <v>5661.7464594346011</v>
      </c>
    </row>
    <row r="11" spans="2:13">
      <c r="B11" s="63" t="s">
        <v>400</v>
      </c>
      <c r="C11" s="36">
        <v>168400</v>
      </c>
      <c r="D11" s="36">
        <v>197764</v>
      </c>
      <c r="E11" s="36">
        <v>210828</v>
      </c>
      <c r="F11" s="36">
        <v>168757.39</v>
      </c>
      <c r="H11" s="58" t="s">
        <v>9</v>
      </c>
      <c r="I11" s="56">
        <v>6939805.6155288778</v>
      </c>
      <c r="K11" s="19">
        <f t="shared" si="3"/>
        <v>917.00873116659352</v>
      </c>
      <c r="L11" s="19">
        <f>$I11*D$22/$F$22/10000</f>
        <v>902.48973814479098</v>
      </c>
      <c r="M11" s="19">
        <f>$I11*C$22/$F$22/10000</f>
        <v>984.92414472009784</v>
      </c>
    </row>
    <row r="12" spans="2:13">
      <c r="B12" s="64" t="s">
        <v>401</v>
      </c>
      <c r="C12" s="36">
        <v>830680</v>
      </c>
      <c r="D12" s="36">
        <v>938075</v>
      </c>
      <c r="E12" s="36">
        <v>1005797</v>
      </c>
      <c r="F12" s="36">
        <v>828536.92</v>
      </c>
      <c r="H12" s="58" t="s">
        <v>10</v>
      </c>
      <c r="I12" s="56">
        <v>0</v>
      </c>
      <c r="K12" s="19">
        <f t="shared" si="3"/>
        <v>0</v>
      </c>
      <c r="L12" s="19">
        <f>$I12*D$22/$F$22/10000</f>
        <v>0</v>
      </c>
      <c r="M12" s="19">
        <f>$I12*C$22/$F$22/10000</f>
        <v>0</v>
      </c>
    </row>
    <row r="13" spans="2:13">
      <c r="B13" s="65" t="s">
        <v>402</v>
      </c>
      <c r="C13" s="36">
        <v>130520</v>
      </c>
      <c r="D13" s="36">
        <v>133839</v>
      </c>
      <c r="E13" s="36">
        <v>169397</v>
      </c>
      <c r="F13" s="36">
        <v>145972.60999999999</v>
      </c>
      <c r="H13" s="55" t="s">
        <v>11</v>
      </c>
      <c r="I13" s="56">
        <v>2468962.4420943414</v>
      </c>
      <c r="K13" s="19">
        <f t="shared" si="1"/>
        <v>288.70530937677927</v>
      </c>
      <c r="L13" s="19">
        <f>$I13*D$20/$F$20/10000</f>
        <v>321.35119938759641</v>
      </c>
      <c r="M13" s="19">
        <f>$I13*C$20/$F$20/10000</f>
        <v>331.26458214896303</v>
      </c>
    </row>
    <row r="14" spans="2:13">
      <c r="B14" s="54" t="s">
        <v>403</v>
      </c>
      <c r="C14" s="36">
        <v>102810</v>
      </c>
      <c r="D14" s="36">
        <v>84436</v>
      </c>
      <c r="E14" s="36">
        <v>60413</v>
      </c>
      <c r="F14" s="36">
        <v>22323.119999999999</v>
      </c>
      <c r="H14" s="55" t="s">
        <v>12</v>
      </c>
      <c r="I14" s="56">
        <v>2291756.8435</v>
      </c>
      <c r="K14" s="19">
        <f t="shared" si="1"/>
        <v>267.98397466012841</v>
      </c>
      <c r="L14" s="19">
        <f>$I14*D$20/$F$20/10000</f>
        <v>298.28676119461045</v>
      </c>
      <c r="M14" s="19">
        <f>$I14*C$20/$F$20/10000</f>
        <v>307.48862769458242</v>
      </c>
    </row>
    <row r="15" spans="2:13">
      <c r="H15" s="61" t="s">
        <v>13</v>
      </c>
      <c r="I15" s="56">
        <v>8276212.1970897494</v>
      </c>
      <c r="K15" s="19">
        <f>$I15*E$24/$F$24/10000</f>
        <v>1059.123366353502</v>
      </c>
      <c r="L15" s="19">
        <f>$I15*D$24/$F$24/10000</f>
        <v>978.99793034495679</v>
      </c>
      <c r="M15" s="19">
        <f>$I15*C$24/$F$24/10000</f>
        <v>1082.4006763800262</v>
      </c>
    </row>
    <row r="16" spans="2:13" ht="15" thickBot="1">
      <c r="B16" s="19" t="s">
        <v>404</v>
      </c>
      <c r="C16" s="33">
        <v>704.67</v>
      </c>
      <c r="D16" s="33">
        <v>672.61</v>
      </c>
      <c r="E16" s="33">
        <v>645.15</v>
      </c>
      <c r="F16" s="33">
        <v>689.76</v>
      </c>
      <c r="H16" s="55" t="s">
        <v>14</v>
      </c>
      <c r="I16" s="56">
        <v>1580779.5215366818</v>
      </c>
      <c r="K16" s="19">
        <f>$I16*E$20/$F$20/10000</f>
        <v>184.84665179215642</v>
      </c>
      <c r="L16" s="19">
        <f t="shared" ref="L16:L23" si="4">$I16*D$20/$F$20/10000</f>
        <v>205.74853086151276</v>
      </c>
      <c r="M16" s="19">
        <f t="shared" ref="M16:M23" si="5">$I16*C$20/$F$20/10000</f>
        <v>212.09567984650499</v>
      </c>
    </row>
    <row r="17" spans="2:13">
      <c r="H17" s="55" t="s">
        <v>15</v>
      </c>
      <c r="I17" s="56">
        <v>26709438.703806911</v>
      </c>
      <c r="K17" s="19">
        <f t="shared" si="1"/>
        <v>3123.2377750232486</v>
      </c>
      <c r="L17" s="19">
        <f t="shared" si="4"/>
        <v>3476.4036973997318</v>
      </c>
      <c r="M17" s="19">
        <f t="shared" si="5"/>
        <v>3583.6474872191884</v>
      </c>
    </row>
    <row r="18" spans="2:13">
      <c r="B18" s="54" t="s">
        <v>405</v>
      </c>
      <c r="C18" s="19">
        <f>C2*C$16</f>
        <v>1801700256</v>
      </c>
      <c r="D18" s="19">
        <f>D2*D$16</f>
        <v>1822486568.1400001</v>
      </c>
      <c r="E18" s="19">
        <f>E2*E$16</f>
        <v>1728853615.5</v>
      </c>
      <c r="F18" s="19">
        <f>F2*F$16</f>
        <v>1425016569.5999999</v>
      </c>
      <c r="H18" s="55" t="s">
        <v>16</v>
      </c>
      <c r="I18" s="56">
        <v>9100019.2417644672</v>
      </c>
      <c r="K18" s="19">
        <f t="shared" si="1"/>
        <v>1064.1003790643592</v>
      </c>
      <c r="L18" s="19">
        <f t="shared" si="4"/>
        <v>1184.4255092477738</v>
      </c>
      <c r="M18" s="19">
        <f t="shared" si="5"/>
        <v>1220.9639240658169</v>
      </c>
    </row>
    <row r="19" spans="2:13">
      <c r="B19" s="57" t="s">
        <v>406</v>
      </c>
      <c r="C19" s="19">
        <f t="shared" ref="C19:F30" si="6">C3*C$16</f>
        <v>764855864.69999993</v>
      </c>
      <c r="D19" s="19">
        <f t="shared" si="6"/>
        <v>732571836.27999997</v>
      </c>
      <c r="E19" s="19">
        <f t="shared" si="6"/>
        <v>630073489.64999998</v>
      </c>
      <c r="F19" s="19">
        <f t="shared" si="6"/>
        <v>473801317.19999999</v>
      </c>
      <c r="H19" s="55" t="s">
        <v>17</v>
      </c>
      <c r="I19" s="56">
        <v>6927650.9906437024</v>
      </c>
      <c r="K19" s="19">
        <f t="shared" si="1"/>
        <v>810.07697339112372</v>
      </c>
      <c r="L19" s="19">
        <f t="shared" si="4"/>
        <v>901.67793435270039</v>
      </c>
      <c r="M19" s="19">
        <f t="shared" si="5"/>
        <v>929.49385197725337</v>
      </c>
    </row>
    <row r="20" spans="2:13">
      <c r="B20" s="55" t="s">
        <v>407</v>
      </c>
      <c r="C20" s="19">
        <f t="shared" si="6"/>
        <v>90930616.799999997</v>
      </c>
      <c r="D20" s="19">
        <f t="shared" si="6"/>
        <v>88209438.450000003</v>
      </c>
      <c r="E20" s="19">
        <f t="shared" si="6"/>
        <v>79248290.549999997</v>
      </c>
      <c r="F20" s="19">
        <f>F4*F$16</f>
        <v>67771892.865600005</v>
      </c>
      <c r="H20" s="55" t="s">
        <v>18</v>
      </c>
      <c r="I20" s="56">
        <v>243923.82610000001</v>
      </c>
      <c r="K20" s="19">
        <f t="shared" si="1"/>
        <v>28.522954613611464</v>
      </c>
      <c r="L20" s="19">
        <f t="shared" si="4"/>
        <v>31.748240775163367</v>
      </c>
      <c r="M20" s="19">
        <f t="shared" si="5"/>
        <v>32.727644192371741</v>
      </c>
    </row>
    <row r="21" spans="2:13">
      <c r="B21" s="59" t="s">
        <v>408</v>
      </c>
      <c r="C21" s="19">
        <f t="shared" si="6"/>
        <v>5566893</v>
      </c>
      <c r="D21" s="19">
        <f t="shared" si="6"/>
        <v>4725757.8600000003</v>
      </c>
      <c r="E21" s="19">
        <f t="shared" si="6"/>
        <v>4919913.8999999994</v>
      </c>
      <c r="F21" s="19">
        <f t="shared" si="6"/>
        <v>4279112.3952000001</v>
      </c>
      <c r="H21" s="55" t="s">
        <v>19</v>
      </c>
      <c r="I21" s="56">
        <v>9125829.7051100936</v>
      </c>
      <c r="K21" s="19">
        <f t="shared" si="1"/>
        <v>1067.1184961804045</v>
      </c>
      <c r="L21" s="19">
        <f t="shared" si="4"/>
        <v>1187.7849055720981</v>
      </c>
      <c r="M21" s="19">
        <f t="shared" si="5"/>
        <v>1224.426954612368</v>
      </c>
    </row>
    <row r="22" spans="2:13">
      <c r="B22" s="58" t="s">
        <v>409</v>
      </c>
      <c r="C22" s="19">
        <f t="shared" si="6"/>
        <v>295369477.19999999</v>
      </c>
      <c r="D22" s="19">
        <f t="shared" si="6"/>
        <v>270648174.85000002</v>
      </c>
      <c r="E22" s="19">
        <f t="shared" si="6"/>
        <v>275002284.14999998</v>
      </c>
      <c r="F22" s="19">
        <f t="shared" si="6"/>
        <v>208118236.06080002</v>
      </c>
      <c r="H22" s="55" t="s">
        <v>20</v>
      </c>
      <c r="I22" s="56">
        <v>248976.19552561766</v>
      </c>
      <c r="K22" s="19">
        <f t="shared" si="1"/>
        <v>29.113747674388602</v>
      </c>
      <c r="L22" s="19">
        <f t="shared" si="4"/>
        <v>32.405838860492779</v>
      </c>
      <c r="M22" s="19">
        <f t="shared" si="5"/>
        <v>33.405528561167451</v>
      </c>
    </row>
    <row r="23" spans="2:13">
      <c r="B23" s="60" t="s">
        <v>410</v>
      </c>
      <c r="C23" s="19">
        <f t="shared" si="6"/>
        <v>363370132.19999999</v>
      </c>
      <c r="D23" s="19">
        <f t="shared" si="6"/>
        <v>360294308.25999999</v>
      </c>
      <c r="E23" s="19">
        <f t="shared" si="6"/>
        <v>261498004.34999999</v>
      </c>
      <c r="F23" s="19">
        <f t="shared" si="6"/>
        <v>186282814.13280001</v>
      </c>
      <c r="H23" s="55" t="s">
        <v>21</v>
      </c>
      <c r="I23" s="56">
        <v>7062357.3183485363</v>
      </c>
      <c r="K23" s="19">
        <f t="shared" si="1"/>
        <v>825.82870430123205</v>
      </c>
      <c r="L23" s="19">
        <f t="shared" si="4"/>
        <v>919.21082154248154</v>
      </c>
      <c r="M23" s="19">
        <f t="shared" si="5"/>
        <v>947.56761227395145</v>
      </c>
    </row>
    <row r="24" spans="2:13">
      <c r="B24" s="61" t="s">
        <v>411</v>
      </c>
      <c r="C24" s="19">
        <f t="shared" si="6"/>
        <v>9611698.7999999989</v>
      </c>
      <c r="D24" s="19">
        <f t="shared" si="6"/>
        <v>8693484.25</v>
      </c>
      <c r="E24" s="19">
        <f t="shared" si="6"/>
        <v>9404996.6999999993</v>
      </c>
      <c r="F24" s="19">
        <f t="shared" si="6"/>
        <v>7349261.7455999991</v>
      </c>
      <c r="H24" s="59" t="s">
        <v>22</v>
      </c>
      <c r="I24" s="56">
        <v>3547124.806519073</v>
      </c>
      <c r="K24" s="19">
        <f t="shared" ref="K24" si="7">$I24*E$21/$F$21/10000</f>
        <v>407.83104132071605</v>
      </c>
      <c r="L24" s="19">
        <f>$I24*D$21/$F$21/10000</f>
        <v>391.73668243937345</v>
      </c>
      <c r="M24" s="19">
        <f>$I24*C$21/$F$21/10000</f>
        <v>461.46168718745372</v>
      </c>
    </row>
    <row r="25" spans="2:13">
      <c r="B25" s="57" t="s">
        <v>412</v>
      </c>
      <c r="C25" s="19">
        <f t="shared" si="6"/>
        <v>1036844391.3</v>
      </c>
      <c r="D25" s="19">
        <f t="shared" si="6"/>
        <v>1089914731.8600001</v>
      </c>
      <c r="E25" s="19">
        <f>E9*E$16</f>
        <v>1103536816.8</v>
      </c>
      <c r="F25" s="19">
        <f t="shared" si="6"/>
        <v>951216218.06399989</v>
      </c>
      <c r="H25" s="59" t="s">
        <v>23</v>
      </c>
      <c r="I25" s="56">
        <v>1676725.1622239137</v>
      </c>
      <c r="K25" s="19">
        <f>$I25*E$21/$F$21/10000</f>
        <v>192.7816488615421</v>
      </c>
      <c r="L25" s="19">
        <f>$I25*D$21/$F$21/10000</f>
        <v>185.17384874788007</v>
      </c>
      <c r="M25" s="19">
        <f>$I25*C$21/$F$21/10000</f>
        <v>218.13284406781523</v>
      </c>
    </row>
    <row r="26" spans="2:13">
      <c r="B26" s="62" t="s">
        <v>413</v>
      </c>
      <c r="C26" s="19">
        <f t="shared" si="6"/>
        <v>168402036.59999999</v>
      </c>
      <c r="D26" s="19">
        <f t="shared" si="6"/>
        <v>179124786.93000001</v>
      </c>
      <c r="E26" s="19">
        <f t="shared" si="6"/>
        <v>170369921.69999999</v>
      </c>
      <c r="F26" s="19">
        <f t="shared" si="6"/>
        <v>147238832.07359999</v>
      </c>
      <c r="H26" s="59" t="s">
        <v>24</v>
      </c>
      <c r="I26" s="56">
        <v>434483.12896698387</v>
      </c>
      <c r="K26" s="19">
        <f t="shared" ref="K26:K27" si="8">$I26*E$21/$F$21/10000</f>
        <v>49.954742668549301</v>
      </c>
      <c r="L26" s="19">
        <f>$I26*D$21/$F$21/10000</f>
        <v>47.983363654021318</v>
      </c>
      <c r="M26" s="19">
        <f>$I26*C$21/$F$21/10000</f>
        <v>56.523897151604309</v>
      </c>
    </row>
    <row r="27" spans="2:13">
      <c r="B27" s="63" t="s">
        <v>414</v>
      </c>
      <c r="C27" s="19">
        <f t="shared" si="6"/>
        <v>118666428</v>
      </c>
      <c r="D27" s="19">
        <f t="shared" si="6"/>
        <v>133018044.04000001</v>
      </c>
      <c r="E27" s="19">
        <f t="shared" si="6"/>
        <v>136015684.19999999</v>
      </c>
      <c r="F27" s="19">
        <f t="shared" si="6"/>
        <v>116402097.32640001</v>
      </c>
      <c r="H27" s="59" t="s">
        <v>25</v>
      </c>
      <c r="I27" s="56">
        <v>1486399.8468446499</v>
      </c>
      <c r="K27" s="19">
        <f t="shared" si="8"/>
        <v>170.89897605054762</v>
      </c>
      <c r="L27" s="19">
        <f>$I27*D$21/$F$21/10000</f>
        <v>164.15473842678981</v>
      </c>
      <c r="M27" s="19">
        <f>$I27*C$21/$F$21/10000</f>
        <v>193.37255342679094</v>
      </c>
    </row>
    <row r="28" spans="2:13">
      <c r="B28" s="64" t="s">
        <v>415</v>
      </c>
      <c r="C28" s="19">
        <f t="shared" si="6"/>
        <v>585355275.60000002</v>
      </c>
      <c r="D28" s="19">
        <f t="shared" si="6"/>
        <v>630958625.75</v>
      </c>
      <c r="E28" s="19">
        <f t="shared" si="6"/>
        <v>648889934.54999995</v>
      </c>
      <c r="F28" s="19">
        <f t="shared" si="6"/>
        <v>571491625.93920004</v>
      </c>
      <c r="H28" s="63" t="s">
        <v>26</v>
      </c>
      <c r="I28" s="56">
        <v>4833784.4669620609</v>
      </c>
      <c r="K28" s="19">
        <f t="shared" ref="K28:K38" si="9">$I28*E$27/$F$27/10000</f>
        <v>564.82702343891754</v>
      </c>
      <c r="L28" s="19">
        <f t="shared" ref="L28:L34" si="10">$I28*D$27/$F$27/10000</f>
        <v>552.37884013658515</v>
      </c>
      <c r="M28" s="19">
        <f t="shared" ref="M28:M34" si="11">$I28*C$27/$F$27/10000</f>
        <v>492.78144431352735</v>
      </c>
    </row>
    <row r="29" spans="2:13">
      <c r="B29" s="65" t="s">
        <v>416</v>
      </c>
      <c r="C29" s="19">
        <f t="shared" si="6"/>
        <v>91973528.399999991</v>
      </c>
      <c r="D29" s="19">
        <f t="shared" si="6"/>
        <v>90021449.790000007</v>
      </c>
      <c r="E29" s="19">
        <f t="shared" si="6"/>
        <v>109286474.55</v>
      </c>
      <c r="F29" s="19">
        <f t="shared" si="6"/>
        <v>100686067.47359999</v>
      </c>
      <c r="H29" s="63" t="s">
        <v>27</v>
      </c>
      <c r="I29" s="56">
        <v>248651.61078406242</v>
      </c>
      <c r="K29" s="19">
        <f t="shared" si="9"/>
        <v>29.054905147792255</v>
      </c>
      <c r="L29" s="19">
        <f t="shared" si="10"/>
        <v>28.414566123448971</v>
      </c>
      <c r="M29" s="19">
        <f t="shared" si="11"/>
        <v>25.348854656331749</v>
      </c>
    </row>
    <row r="30" spans="2:13">
      <c r="B30" s="54" t="s">
        <v>417</v>
      </c>
      <c r="C30" s="19">
        <f t="shared" si="6"/>
        <v>72447122.700000003</v>
      </c>
      <c r="D30" s="19">
        <f t="shared" si="6"/>
        <v>56792497.960000001</v>
      </c>
      <c r="E30" s="19">
        <f t="shared" si="6"/>
        <v>38975446.949999996</v>
      </c>
      <c r="F30" s="19">
        <f t="shared" si="6"/>
        <v>15397595.2512</v>
      </c>
      <c r="H30" s="63" t="s">
        <v>28</v>
      </c>
      <c r="I30" s="56">
        <v>561389.23229183292</v>
      </c>
      <c r="K30" s="19">
        <f t="shared" si="9"/>
        <v>65.598251480446848</v>
      </c>
      <c r="L30" s="19">
        <f t="shared" si="10"/>
        <v>64.152536199741263</v>
      </c>
      <c r="M30" s="19">
        <f t="shared" si="11"/>
        <v>57.230974736591001</v>
      </c>
    </row>
    <row r="31" spans="2:13">
      <c r="H31" s="63" t="s">
        <v>29</v>
      </c>
      <c r="I31" s="56">
        <v>795626.7122480619</v>
      </c>
      <c r="K31" s="19">
        <f t="shared" si="9"/>
        <v>92.968867503105429</v>
      </c>
      <c r="L31" s="19">
        <f t="shared" si="10"/>
        <v>90.919933128395812</v>
      </c>
      <c r="M31" s="19">
        <f t="shared" si="11"/>
        <v>81.110376988412057</v>
      </c>
    </row>
    <row r="32" spans="2:13">
      <c r="H32" s="63" t="s">
        <v>30</v>
      </c>
      <c r="I32" s="56">
        <v>3953187.1895861374</v>
      </c>
      <c r="K32" s="19">
        <f t="shared" si="9"/>
        <v>461.92935755658772</v>
      </c>
      <c r="L32" s="19">
        <f t="shared" si="10"/>
        <v>451.74892872267077</v>
      </c>
      <c r="M32" s="19">
        <f t="shared" si="11"/>
        <v>403.00872044266112</v>
      </c>
    </row>
    <row r="33" spans="8:13">
      <c r="H33" s="63" t="s">
        <v>31</v>
      </c>
      <c r="I33" s="56">
        <v>8037321.6133971717</v>
      </c>
      <c r="K33" s="19">
        <f t="shared" si="9"/>
        <v>939.15988069892433</v>
      </c>
      <c r="L33" s="19">
        <f t="shared" si="10"/>
        <v>918.46180171191372</v>
      </c>
      <c r="M33" s="19">
        <f t="shared" si="11"/>
        <v>819.36689153858265</v>
      </c>
    </row>
    <row r="34" spans="8:13">
      <c r="H34" s="63" t="s">
        <v>32</v>
      </c>
      <c r="I34" s="56">
        <v>6716250.9496436724</v>
      </c>
      <c r="K34" s="19">
        <f>$I34*E$27/$F$27/10000</f>
        <v>784.7929626328978</v>
      </c>
      <c r="L34" s="19">
        <f t="shared" si="10"/>
        <v>767.4969653667697</v>
      </c>
      <c r="M34" s="19">
        <f t="shared" si="11"/>
        <v>684.68999103254498</v>
      </c>
    </row>
    <row r="35" spans="8:13">
      <c r="H35" s="65" t="s">
        <v>33</v>
      </c>
      <c r="I35" s="56">
        <v>4909285.8030143715</v>
      </c>
      <c r="K35" s="19">
        <f t="shared" ref="K35" si="12">$I35*E$29/$F$29/10000</f>
        <v>532.86274003151652</v>
      </c>
      <c r="L35" s="19">
        <f>$I35*D$29/$F$29/10000</f>
        <v>438.92967171122825</v>
      </c>
      <c r="M35" s="19">
        <f>$I35*C$29/$F$29/10000</f>
        <v>448.44768353441685</v>
      </c>
    </row>
    <row r="36" spans="8:13">
      <c r="H36" s="63" t="s">
        <v>34</v>
      </c>
      <c r="I36" s="56">
        <v>8246603.134955938</v>
      </c>
      <c r="K36" s="19">
        <f t="shared" si="9"/>
        <v>963.61439655306151</v>
      </c>
      <c r="L36" s="19">
        <f>$I36*D$27/$F$27/10000</f>
        <v>942.37736619989869</v>
      </c>
      <c r="M36" s="19">
        <f>$I36*C$27/$F$27/10000</f>
        <v>840.70215196790753</v>
      </c>
    </row>
    <row r="37" spans="8:13">
      <c r="H37" s="65" t="s">
        <v>35</v>
      </c>
      <c r="I37" s="56">
        <v>1490267.5256800032</v>
      </c>
      <c r="K37" s="19">
        <f t="shared" ref="K37" si="13">$I37*E$29/$F$29/10000</f>
        <v>161.75632647548065</v>
      </c>
      <c r="L37" s="19">
        <f>$I37*D$29/$F$29/10000</f>
        <v>133.24191380485274</v>
      </c>
      <c r="M37" s="19">
        <f>$I37*C$29/$F$29/10000</f>
        <v>136.13121063911464</v>
      </c>
    </row>
    <row r="38" spans="8:13">
      <c r="H38" s="63" t="s">
        <v>36</v>
      </c>
      <c r="I38" s="56">
        <v>16372050.086597413</v>
      </c>
      <c r="K38" s="19">
        <f t="shared" si="9"/>
        <v>1913.0717104185417</v>
      </c>
      <c r="L38" s="19">
        <f>$I38*D$27/$F$27/10000</f>
        <v>1870.9096566683427</v>
      </c>
      <c r="M38" s="19">
        <f>$I38*C$27/$F$27/10000</f>
        <v>1669.05300457415</v>
      </c>
    </row>
    <row r="39" spans="8:13">
      <c r="H39" s="65" t="s">
        <v>37</v>
      </c>
      <c r="I39" s="56">
        <v>975032.91655204725</v>
      </c>
      <c r="K39" s="19">
        <f t="shared" ref="K39:K41" si="14">$I39*E$29/$F$29/10000</f>
        <v>105.83183224244725</v>
      </c>
      <c r="L39" s="19">
        <f>$I39*D$29/$F$29/10000</f>
        <v>87.175791987309282</v>
      </c>
      <c r="M39" s="19">
        <f>$I39*C$29/$F$29/10000</f>
        <v>89.06616366256236</v>
      </c>
    </row>
    <row r="40" spans="8:13">
      <c r="H40" s="65" t="s">
        <v>38</v>
      </c>
      <c r="I40" s="56">
        <v>3652063.8903240524</v>
      </c>
      <c r="K40" s="19">
        <f t="shared" si="14"/>
        <v>396.40160492862992</v>
      </c>
      <c r="L40" s="19">
        <f>$I40*D$29/$F$29/10000</f>
        <v>326.52391178042694</v>
      </c>
      <c r="M40" s="19">
        <f>$I40*C$29/$F$29/10000</f>
        <v>333.60445031126608</v>
      </c>
    </row>
    <row r="41" spans="8:13">
      <c r="H41" s="65" t="s">
        <v>39</v>
      </c>
      <c r="I41" s="56">
        <v>4911524.0414355611</v>
      </c>
      <c r="K41" s="19">
        <f t="shared" si="14"/>
        <v>533.10568246872936</v>
      </c>
      <c r="L41" s="19">
        <f>$I41*D$29/$F$29/10000</f>
        <v>439.12978824443564</v>
      </c>
      <c r="M41" s="19">
        <f>$I41*C$29/$F$29/10000</f>
        <v>448.65213951344418</v>
      </c>
    </row>
    <row r="42" spans="8:13">
      <c r="H42" s="60" t="s">
        <v>40</v>
      </c>
      <c r="I42" s="56">
        <v>17599501.708654378</v>
      </c>
      <c r="K42" s="19">
        <f t="shared" ref="K42:K43" si="15">$I42*E$23/$F$23/10000</f>
        <v>2470.5631573112414</v>
      </c>
      <c r="L42" s="19">
        <f>$I42*D$23/$F$23/10000</f>
        <v>3403.9641946357174</v>
      </c>
      <c r="M42" s="19">
        <f>$I42*C$23/$F$23/10000</f>
        <v>3433.0237560018882</v>
      </c>
    </row>
    <row r="43" spans="8:13">
      <c r="H43" s="60" t="s">
        <v>41</v>
      </c>
      <c r="I43" s="56">
        <v>5050646.4714428149</v>
      </c>
      <c r="K43" s="19">
        <f t="shared" si="15"/>
        <v>708.99399877979135</v>
      </c>
      <c r="L43" s="19">
        <f>$I43*D$23/$F$23/10000</f>
        <v>976.8583243524713</v>
      </c>
      <c r="M43" s="19">
        <f>$I43*C$23/$F$23/10000</f>
        <v>985.19774063285104</v>
      </c>
    </row>
    <row r="44" spans="8:13">
      <c r="H44" s="62" t="s">
        <v>42</v>
      </c>
      <c r="I44" s="56">
        <v>34728414.541382596</v>
      </c>
      <c r="K44" s="19">
        <f t="shared" ref="K44:K54" si="16">$I44*E$26/$F$26/10000</f>
        <v>4018.4217592971236</v>
      </c>
      <c r="L44" s="19">
        <f t="shared" ref="L44:L52" si="17">$I44*D$26/$F$26/10000</f>
        <v>4224.9179564480182</v>
      </c>
      <c r="M44" s="19">
        <f t="shared" ref="M44:M52" si="18">$I44*C$26/$F$26/10000</f>
        <v>3972.0063343985826</v>
      </c>
    </row>
    <row r="45" spans="8:13">
      <c r="H45" s="62" t="s">
        <v>43</v>
      </c>
      <c r="I45" s="56">
        <v>2244750.0373</v>
      </c>
      <c r="K45" s="19">
        <f t="shared" si="16"/>
        <v>259.73982726221612</v>
      </c>
      <c r="L45" s="19">
        <f t="shared" si="17"/>
        <v>273.08717848392052</v>
      </c>
      <c r="M45" s="19">
        <f t="shared" si="18"/>
        <v>256.73966073724733</v>
      </c>
    </row>
    <row r="46" spans="8:13">
      <c r="H46" s="62" t="s">
        <v>44</v>
      </c>
      <c r="I46" s="56">
        <v>626042.18940000003</v>
      </c>
      <c r="K46" s="19">
        <f t="shared" si="16"/>
        <v>72.439286081581557</v>
      </c>
      <c r="L46" s="19">
        <f t="shared" si="17"/>
        <v>76.161751764922087</v>
      </c>
      <c r="M46" s="19">
        <f t="shared" si="18"/>
        <v>71.602564491807058</v>
      </c>
    </row>
    <row r="47" spans="8:13">
      <c r="H47" s="62" t="s">
        <v>45</v>
      </c>
      <c r="I47" s="56">
        <v>3122425.6413875534</v>
      </c>
      <c r="K47" s="19">
        <f t="shared" si="16"/>
        <v>361.29559338758958</v>
      </c>
      <c r="L47" s="19">
        <f t="shared" si="17"/>
        <v>379.86163014301553</v>
      </c>
      <c r="M47" s="19">
        <f t="shared" si="18"/>
        <v>357.12239070117266</v>
      </c>
    </row>
    <row r="48" spans="8:13">
      <c r="H48" s="62" t="s">
        <v>46</v>
      </c>
      <c r="I48" s="56">
        <v>44889451.4769767</v>
      </c>
      <c r="K48" s="19">
        <f t="shared" si="16"/>
        <v>5194.1544398189544</v>
      </c>
      <c r="L48" s="19">
        <f t="shared" si="17"/>
        <v>5461.0684681325647</v>
      </c>
      <c r="M48" s="19">
        <f t="shared" si="18"/>
        <v>5134.1585260612592</v>
      </c>
    </row>
    <row r="49" spans="8:13">
      <c r="H49" s="62" t="s">
        <v>47</v>
      </c>
      <c r="I49" s="56">
        <v>18893948.417032022</v>
      </c>
      <c r="K49" s="19">
        <f t="shared" si="16"/>
        <v>2186.2170917007334</v>
      </c>
      <c r="L49" s="19">
        <f t="shared" si="17"/>
        <v>2298.5610771318338</v>
      </c>
      <c r="M49" s="19">
        <f t="shared" si="18"/>
        <v>2160.964840615598</v>
      </c>
    </row>
    <row r="50" spans="8:13">
      <c r="H50" s="62" t="s">
        <v>48</v>
      </c>
      <c r="I50" s="56">
        <v>17182878.339506652</v>
      </c>
      <c r="K50" s="19">
        <f t="shared" si="16"/>
        <v>1988.229325140964</v>
      </c>
      <c r="L50" s="19">
        <f t="shared" si="17"/>
        <v>2090.3992364390037</v>
      </c>
      <c r="M50" s="19">
        <f t="shared" si="18"/>
        <v>1965.2639635014982</v>
      </c>
    </row>
    <row r="51" spans="8:13">
      <c r="H51" s="62" t="s">
        <v>49</v>
      </c>
      <c r="I51" s="56">
        <v>31039261.691965211</v>
      </c>
      <c r="K51" s="19">
        <f t="shared" si="16"/>
        <v>3591.5502110493117</v>
      </c>
      <c r="L51" s="19">
        <f t="shared" si="17"/>
        <v>3776.1105944242768</v>
      </c>
      <c r="M51" s="19">
        <f t="shared" si="18"/>
        <v>3550.0654344191312</v>
      </c>
    </row>
    <row r="52" spans="8:13">
      <c r="H52" s="62" t="s">
        <v>50</v>
      </c>
      <c r="I52" s="56">
        <v>1382053.3026512302</v>
      </c>
      <c r="K52" s="19">
        <f t="shared" si="16"/>
        <v>159.91726478801283</v>
      </c>
      <c r="L52" s="19">
        <f t="shared" si="17"/>
        <v>168.13499528409537</v>
      </c>
      <c r="M52" s="19">
        <f t="shared" si="18"/>
        <v>158.07011477779432</v>
      </c>
    </row>
    <row r="53" spans="8:13">
      <c r="H53" s="63" t="s">
        <v>51</v>
      </c>
      <c r="I53" s="56">
        <v>3796784.7308244952</v>
      </c>
      <c r="K53" s="19">
        <f t="shared" ref="K53" si="19">$I53*E$27/$F$27/10000</f>
        <v>443.6537526253677</v>
      </c>
      <c r="L53" s="19">
        <f>$I53*D$27/$F$27/10000</f>
        <v>433.87609857152364</v>
      </c>
      <c r="M53" s="19">
        <f>$I53*C$27/$F$27/10000</f>
        <v>387.06423014742302</v>
      </c>
    </row>
    <row r="54" spans="8:13">
      <c r="H54" s="62" t="s">
        <v>52</v>
      </c>
      <c r="I54" s="56">
        <v>13058098.157518951</v>
      </c>
      <c r="K54" s="19">
        <f t="shared" si="16"/>
        <v>1510.9513769678351</v>
      </c>
      <c r="L54" s="19">
        <f>$I54*D$26/$F$26/10000</f>
        <v>1588.5952212711127</v>
      </c>
      <c r="M54" s="19">
        <f>$I54*C$26/$F$26/10000</f>
        <v>1493.4988908019072</v>
      </c>
    </row>
    <row r="55" spans="8:13">
      <c r="H55" s="63" t="s">
        <v>53</v>
      </c>
      <c r="I55" s="56">
        <v>1062882.4520518424</v>
      </c>
      <c r="K55" s="19">
        <f t="shared" ref="K55:K67" si="20">$I55*E$27/$F$27/10000</f>
        <v>124.19766246532814</v>
      </c>
      <c r="L55" s="19">
        <f t="shared" ref="L55:L67" si="21">$I55*D$27/$F$27/10000</f>
        <v>121.46047886055536</v>
      </c>
      <c r="M55" s="19">
        <f t="shared" ref="M55:M67" si="22">$I55*C$27/$F$27/10000</f>
        <v>108.35583453036928</v>
      </c>
    </row>
    <row r="56" spans="8:13">
      <c r="H56" s="63" t="s">
        <v>54</v>
      </c>
      <c r="I56" s="56">
        <v>33962.182765771286</v>
      </c>
      <c r="K56" s="19">
        <f t="shared" si="20"/>
        <v>3.9684761975196392</v>
      </c>
      <c r="L56" s="19">
        <f t="shared" si="21"/>
        <v>3.8810152278994252</v>
      </c>
      <c r="M56" s="19">
        <f t="shared" si="22"/>
        <v>3.4622837633211581</v>
      </c>
    </row>
    <row r="57" spans="8:13">
      <c r="H57" s="63" t="s">
        <v>55</v>
      </c>
      <c r="I57" s="56">
        <v>168442.52902621296</v>
      </c>
      <c r="K57" s="19">
        <f t="shared" si="20"/>
        <v>19.682485419171684</v>
      </c>
      <c r="L57" s="19">
        <f t="shared" si="21"/>
        <v>19.248704498330472</v>
      </c>
      <c r="M57" s="19">
        <f t="shared" si="22"/>
        <v>17.171918463614851</v>
      </c>
    </row>
    <row r="58" spans="8:13">
      <c r="H58" s="63" t="s">
        <v>56</v>
      </c>
      <c r="I58" s="56">
        <v>5307877.6344202245</v>
      </c>
      <c r="K58" s="19">
        <f t="shared" si="20"/>
        <v>620.22474223220456</v>
      </c>
      <c r="L58" s="19">
        <f t="shared" si="21"/>
        <v>606.55565247629761</v>
      </c>
      <c r="M58" s="19">
        <f t="shared" si="22"/>
        <v>541.11299848107114</v>
      </c>
    </row>
    <row r="59" spans="8:13">
      <c r="H59" s="63" t="s">
        <v>57</v>
      </c>
      <c r="I59" s="56">
        <v>798037.09259023599</v>
      </c>
      <c r="K59" s="19">
        <f t="shared" si="20"/>
        <v>93.250520101257266</v>
      </c>
      <c r="L59" s="19">
        <f t="shared" si="21"/>
        <v>91.195378404617443</v>
      </c>
      <c r="M59" s="19">
        <f t="shared" si="22"/>
        <v>81.356103854075968</v>
      </c>
    </row>
    <row r="60" spans="8:13">
      <c r="H60" s="63" t="s">
        <v>58</v>
      </c>
      <c r="I60" s="56">
        <v>311069.20142177516</v>
      </c>
      <c r="K60" s="19">
        <f t="shared" si="20"/>
        <v>36.348391684291741</v>
      </c>
      <c r="L60" s="19">
        <f t="shared" si="21"/>
        <v>35.547312019802263</v>
      </c>
      <c r="M60" s="19">
        <f t="shared" si="22"/>
        <v>31.712032550432916</v>
      </c>
    </row>
    <row r="61" spans="8:13">
      <c r="H61" s="63" t="s">
        <v>59</v>
      </c>
      <c r="I61" s="56">
        <v>4754449.9365217444</v>
      </c>
      <c r="K61" s="19">
        <f t="shared" si="20"/>
        <v>555.55679490663658</v>
      </c>
      <c r="L61" s="19">
        <f t="shared" si="21"/>
        <v>543.31291752317077</v>
      </c>
      <c r="M61" s="19">
        <f t="shared" si="22"/>
        <v>484.69366448769563</v>
      </c>
    </row>
    <row r="62" spans="8:13">
      <c r="H62" s="63" t="s">
        <v>60</v>
      </c>
      <c r="I62" s="56">
        <v>2592056.2580303936</v>
      </c>
      <c r="K62" s="19">
        <f t="shared" si="20"/>
        <v>302.88140292892729</v>
      </c>
      <c r="L62" s="19">
        <f t="shared" si="21"/>
        <v>296.20622085358764</v>
      </c>
      <c r="M62" s="19">
        <f t="shared" si="22"/>
        <v>264.24786527085337</v>
      </c>
    </row>
    <row r="63" spans="8:13">
      <c r="H63" s="63" t="s">
        <v>61</v>
      </c>
      <c r="I63" s="56">
        <v>12057166.587092517</v>
      </c>
      <c r="K63" s="19">
        <f t="shared" si="20"/>
        <v>1408.8781907925497</v>
      </c>
      <c r="L63" s="19">
        <f t="shared" si="21"/>
        <v>1377.8280227909108</v>
      </c>
      <c r="M63" s="19">
        <f t="shared" si="22"/>
        <v>1229.1710575276024</v>
      </c>
    </row>
    <row r="64" spans="8:13">
      <c r="H64" s="63" t="s">
        <v>62</v>
      </c>
      <c r="I64" s="56">
        <v>11891985.828731949</v>
      </c>
      <c r="K64" s="19">
        <f t="shared" si="20"/>
        <v>1389.5768428090266</v>
      </c>
      <c r="L64" s="19">
        <f t="shared" si="21"/>
        <v>1358.9520558669167</v>
      </c>
      <c r="M64" s="19">
        <f t="shared" si="22"/>
        <v>1212.3316611428309</v>
      </c>
    </row>
    <row r="65" spans="8:13">
      <c r="H65" s="63" t="s">
        <v>63</v>
      </c>
      <c r="I65" s="56">
        <v>47723332.898182765</v>
      </c>
      <c r="K65" s="19">
        <f t="shared" si="20"/>
        <v>5576.4646218092757</v>
      </c>
      <c r="L65" s="19">
        <f t="shared" si="21"/>
        <v>5453.5653076641893</v>
      </c>
      <c r="M65" s="19">
        <f t="shared" si="22"/>
        <v>4865.1678770033905</v>
      </c>
    </row>
    <row r="66" spans="8:13">
      <c r="H66" s="63" t="s">
        <v>64</v>
      </c>
      <c r="I66" s="56">
        <v>6949291.3143779524</v>
      </c>
      <c r="K66" s="19">
        <f t="shared" si="20"/>
        <v>812.02369591313197</v>
      </c>
      <c r="L66" s="19">
        <f t="shared" si="21"/>
        <v>794.12756241898592</v>
      </c>
      <c r="M66" s="19">
        <f t="shared" si="22"/>
        <v>708.44735305437348</v>
      </c>
    </row>
    <row r="67" spans="8:13">
      <c r="H67" s="63" t="s">
        <v>65</v>
      </c>
      <c r="I67" s="56">
        <v>8187441.3282561656</v>
      </c>
      <c r="K67" s="19">
        <f t="shared" si="20"/>
        <v>956.7013479039349</v>
      </c>
      <c r="L67" s="19">
        <f t="shared" si="21"/>
        <v>935.6166737469016</v>
      </c>
      <c r="M67" s="19">
        <f t="shared" si="22"/>
        <v>834.67088583410043</v>
      </c>
    </row>
    <row r="68" spans="8:13">
      <c r="H68" s="64" t="s">
        <v>66</v>
      </c>
      <c r="I68" s="56">
        <v>8635936.0115260892</v>
      </c>
      <c r="K68" s="19">
        <f t="shared" ref="K68:K83" si="23">$I68*E$28/$F$28/10000</f>
        <v>980.55189244248481</v>
      </c>
      <c r="L68" s="19">
        <f t="shared" ref="L68:L97" si="24">$I68*D$28/$F$28/10000</f>
        <v>953.45549621004204</v>
      </c>
      <c r="M68" s="19">
        <f t="shared" ref="M68:M97" si="25">$I68*C$28/$F$28/10000</f>
        <v>884.54326794083602</v>
      </c>
    </row>
    <row r="69" spans="8:13">
      <c r="H69" s="64" t="s">
        <v>67</v>
      </c>
      <c r="I69" s="56">
        <v>5692108.161200881</v>
      </c>
      <c r="K69" s="19">
        <f t="shared" si="23"/>
        <v>646.30022987705343</v>
      </c>
      <c r="L69" s="19">
        <f t="shared" si="24"/>
        <v>628.44048451442382</v>
      </c>
      <c r="M69" s="19">
        <f t="shared" si="25"/>
        <v>583.01913627676254</v>
      </c>
    </row>
    <row r="70" spans="8:13">
      <c r="H70" s="64" t="s">
        <v>68</v>
      </c>
      <c r="I70" s="56">
        <v>2447184.4393853475</v>
      </c>
      <c r="K70" s="19">
        <f t="shared" si="23"/>
        <v>277.86117567249812</v>
      </c>
      <c r="L70" s="19">
        <f t="shared" si="24"/>
        <v>270.18280946703391</v>
      </c>
      <c r="M70" s="19">
        <f t="shared" si="25"/>
        <v>250.65499771869619</v>
      </c>
    </row>
    <row r="71" spans="8:13">
      <c r="H71" s="64" t="s">
        <v>69</v>
      </c>
      <c r="I71" s="56">
        <v>13303879.669973487</v>
      </c>
      <c r="K71" s="19">
        <f t="shared" si="23"/>
        <v>1510.5651975429985</v>
      </c>
      <c r="L71" s="19">
        <f t="shared" si="24"/>
        <v>1468.8225081014359</v>
      </c>
      <c r="M71" s="19">
        <f t="shared" si="25"/>
        <v>1362.6614629686744</v>
      </c>
    </row>
    <row r="72" spans="8:13">
      <c r="H72" s="64" t="s">
        <v>70</v>
      </c>
      <c r="I72" s="56">
        <v>6045933.3261133051</v>
      </c>
      <c r="K72" s="19">
        <f t="shared" si="23"/>
        <v>686.47467473000256</v>
      </c>
      <c r="L72" s="19">
        <f t="shared" si="24"/>
        <v>667.50475591857924</v>
      </c>
      <c r="M72" s="19">
        <f t="shared" si="25"/>
        <v>619.25998697709497</v>
      </c>
    </row>
    <row r="73" spans="8:13">
      <c r="H73" s="64" t="s">
        <v>71</v>
      </c>
      <c r="I73" s="56">
        <v>5448520.7649093708</v>
      </c>
      <c r="K73" s="19">
        <f t="shared" si="23"/>
        <v>618.64253508983029</v>
      </c>
      <c r="L73" s="19">
        <f t="shared" si="24"/>
        <v>601.54707753553259</v>
      </c>
      <c r="M73" s="19">
        <f t="shared" si="25"/>
        <v>558.06948504528975</v>
      </c>
    </row>
    <row r="74" spans="8:13">
      <c r="H74" s="64" t="s">
        <v>72</v>
      </c>
      <c r="I74" s="56">
        <v>13848876.81225004</v>
      </c>
      <c r="K74" s="19">
        <f t="shared" si="23"/>
        <v>1572.44592228688</v>
      </c>
      <c r="L74" s="19">
        <f t="shared" si="24"/>
        <v>1528.9932319267182</v>
      </c>
      <c r="M74" s="19">
        <f t="shared" si="25"/>
        <v>1418.4832699626486</v>
      </c>
    </row>
    <row r="75" spans="8:13">
      <c r="H75" s="64" t="s">
        <v>73</v>
      </c>
      <c r="I75" s="56">
        <v>2733932.4326865622</v>
      </c>
      <c r="K75" s="19">
        <f t="shared" si="23"/>
        <v>310.41946317142367</v>
      </c>
      <c r="L75" s="19">
        <f t="shared" si="24"/>
        <v>301.84138705206283</v>
      </c>
      <c r="M75" s="19">
        <f t="shared" si="25"/>
        <v>280.02541069206779</v>
      </c>
    </row>
    <row r="76" spans="8:13">
      <c r="H76" s="64" t="s">
        <v>74</v>
      </c>
      <c r="I76" s="56">
        <v>3539747.2500158567</v>
      </c>
      <c r="K76" s="19">
        <f t="shared" si="23"/>
        <v>401.91426385496942</v>
      </c>
      <c r="L76" s="19">
        <f t="shared" si="24"/>
        <v>390.80783672059567</v>
      </c>
      <c r="M76" s="19">
        <f t="shared" si="25"/>
        <v>362.56169522732625</v>
      </c>
    </row>
    <row r="77" spans="8:13">
      <c r="H77" s="64" t="s">
        <v>75</v>
      </c>
      <c r="I77" s="56">
        <v>584685.42931110202</v>
      </c>
      <c r="K77" s="19">
        <f t="shared" si="23"/>
        <v>66.387060236361705</v>
      </c>
      <c r="L77" s="19">
        <f t="shared" si="24"/>
        <v>64.552532045925304</v>
      </c>
      <c r="M77" s="19">
        <f t="shared" si="25"/>
        <v>59.886914362261479</v>
      </c>
    </row>
    <row r="78" spans="8:13">
      <c r="H78" s="64" t="s">
        <v>76</v>
      </c>
      <c r="I78" s="56">
        <v>15296081.33880692</v>
      </c>
      <c r="K78" s="19">
        <f t="shared" si="23"/>
        <v>1736.7661691452063</v>
      </c>
      <c r="L78" s="19">
        <f t="shared" si="24"/>
        <v>1688.7726823700839</v>
      </c>
      <c r="M78" s="19">
        <f t="shared" si="25"/>
        <v>1566.7144541204359</v>
      </c>
    </row>
    <row r="79" spans="8:13">
      <c r="H79" s="64" t="s">
        <v>77</v>
      </c>
      <c r="I79" s="56">
        <v>37064170.354598194</v>
      </c>
      <c r="K79" s="19">
        <f t="shared" si="23"/>
        <v>4208.3848623363674</v>
      </c>
      <c r="L79" s="19">
        <f t="shared" si="24"/>
        <v>4092.0911051090634</v>
      </c>
      <c r="M79" s="19">
        <f t="shared" si="25"/>
        <v>3796.3299317196547</v>
      </c>
    </row>
    <row r="80" spans="8:13">
      <c r="H80" s="64" t="s">
        <v>78</v>
      </c>
      <c r="I80" s="56">
        <v>33716551.293137401</v>
      </c>
      <c r="K80" s="19">
        <f t="shared" si="23"/>
        <v>3828.2854496599816</v>
      </c>
      <c r="L80" s="19">
        <f t="shared" si="24"/>
        <v>3722.4952918576337</v>
      </c>
      <c r="M80" s="19">
        <f t="shared" si="25"/>
        <v>3453.447133550068</v>
      </c>
    </row>
    <row r="81" spans="8:13">
      <c r="H81" s="64" t="s">
        <v>79</v>
      </c>
      <c r="I81" s="56">
        <v>17814332.600692656</v>
      </c>
      <c r="K81" s="19">
        <f t="shared" si="23"/>
        <v>2022.6964999387737</v>
      </c>
      <c r="L81" s="19">
        <f t="shared" si="24"/>
        <v>1966.801665363733</v>
      </c>
      <c r="M81" s="19">
        <f t="shared" si="25"/>
        <v>1824.6485330334306</v>
      </c>
    </row>
    <row r="82" spans="8:13">
      <c r="H82" s="64" t="s">
        <v>80</v>
      </c>
      <c r="I82" s="56">
        <v>479210.9992135372</v>
      </c>
      <c r="K82" s="19">
        <f t="shared" si="23"/>
        <v>54.411154914874331</v>
      </c>
      <c r="L82" s="19">
        <f t="shared" si="24"/>
        <v>52.907566757631812</v>
      </c>
      <c r="M82" s="19">
        <f t="shared" si="25"/>
        <v>49.08360399055686</v>
      </c>
    </row>
    <row r="83" spans="8:13">
      <c r="H83" s="64" t="s">
        <v>81</v>
      </c>
      <c r="I83" s="56">
        <v>1659336.5544143408</v>
      </c>
      <c r="K83" s="19">
        <f t="shared" si="23"/>
        <v>188.40639815514899</v>
      </c>
      <c r="L83" s="19">
        <f t="shared" si="24"/>
        <v>183.20000932811533</v>
      </c>
      <c r="M83" s="19">
        <f t="shared" si="25"/>
        <v>169.95899187955834</v>
      </c>
    </row>
    <row r="84" spans="8:13">
      <c r="H84" s="64" t="s">
        <v>82</v>
      </c>
      <c r="I84" s="56">
        <v>7068919.5221961653</v>
      </c>
      <c r="K84" s="19">
        <f t="shared" ref="K84:K97" si="26">$I84*E$28/$F$28/10000</f>
        <v>802.62781078529474</v>
      </c>
      <c r="L84" s="19">
        <f t="shared" si="24"/>
        <v>780.44813691403954</v>
      </c>
      <c r="M84" s="19">
        <f t="shared" si="25"/>
        <v>724.04023913896731</v>
      </c>
    </row>
    <row r="85" spans="8:13">
      <c r="H85" s="64" t="s">
        <v>83</v>
      </c>
      <c r="I85" s="56">
        <v>3685904.0723853689</v>
      </c>
      <c r="K85" s="19">
        <f t="shared" si="26"/>
        <v>418.50937856824766</v>
      </c>
      <c r="L85" s="19">
        <f t="shared" si="24"/>
        <v>406.94436499162686</v>
      </c>
      <c r="M85" s="19">
        <f t="shared" si="25"/>
        <v>377.53193506213148</v>
      </c>
    </row>
    <row r="86" spans="8:13">
      <c r="H86" s="64" t="s">
        <v>84</v>
      </c>
      <c r="I86" s="56">
        <v>25369974.799714983</v>
      </c>
      <c r="K86" s="19">
        <f t="shared" si="26"/>
        <v>2880.5883656243814</v>
      </c>
      <c r="L86" s="19">
        <f t="shared" si="24"/>
        <v>2800.986700134657</v>
      </c>
      <c r="M86" s="19">
        <f t="shared" si="25"/>
        <v>2598.5417662851514</v>
      </c>
    </row>
    <row r="87" spans="8:13">
      <c r="H87" s="64" t="s">
        <v>85</v>
      </c>
      <c r="I87" s="56">
        <v>5329670.8402732285</v>
      </c>
      <c r="K87" s="19">
        <f t="shared" si="26"/>
        <v>605.14793318876525</v>
      </c>
      <c r="L87" s="19">
        <f t="shared" si="24"/>
        <v>588.42538305826486</v>
      </c>
      <c r="M87" s="19">
        <f t="shared" si="25"/>
        <v>545.89617799532277</v>
      </c>
    </row>
    <row r="88" spans="8:13">
      <c r="H88" s="64" t="s">
        <v>86</v>
      </c>
      <c r="I88" s="56">
        <v>3136156.5754163899</v>
      </c>
      <c r="K88" s="19">
        <f t="shared" si="26"/>
        <v>356.08928330596319</v>
      </c>
      <c r="L88" s="19">
        <f t="shared" si="24"/>
        <v>346.24917551671541</v>
      </c>
      <c r="M88" s="19">
        <f t="shared" si="25"/>
        <v>321.22356885119382</v>
      </c>
    </row>
    <row r="89" spans="8:13">
      <c r="H89" s="64" t="s">
        <v>87</v>
      </c>
      <c r="I89" s="56">
        <v>3653269.4439667757</v>
      </c>
      <c r="K89" s="19">
        <f t="shared" si="26"/>
        <v>414.80393811427723</v>
      </c>
      <c r="L89" s="19">
        <f t="shared" si="24"/>
        <v>403.34132001874246</v>
      </c>
      <c r="M89" s="19">
        <f t="shared" si="25"/>
        <v>374.18930482136892</v>
      </c>
    </row>
    <row r="90" spans="8:13">
      <c r="H90" s="64" t="s">
        <v>88</v>
      </c>
      <c r="I90" s="56">
        <v>9261235.2808032352</v>
      </c>
      <c r="K90" s="19">
        <f t="shared" si="26"/>
        <v>1051.550378421801</v>
      </c>
      <c r="L90" s="19">
        <f t="shared" si="24"/>
        <v>1022.4920226818336</v>
      </c>
      <c r="M90" s="19">
        <f t="shared" si="25"/>
        <v>948.59009023655631</v>
      </c>
    </row>
    <row r="91" spans="8:13">
      <c r="H91" s="64" t="s">
        <v>89</v>
      </c>
      <c r="I91" s="56">
        <v>41694231.58689975</v>
      </c>
      <c r="K91" s="19">
        <f t="shared" si="26"/>
        <v>4734.0968751857527</v>
      </c>
      <c r="L91" s="19">
        <f t="shared" si="24"/>
        <v>4603.2756858927796</v>
      </c>
      <c r="M91" s="19">
        <f t="shared" si="25"/>
        <v>4270.5679862536481</v>
      </c>
    </row>
    <row r="92" spans="8:13">
      <c r="H92" s="64" t="s">
        <v>90</v>
      </c>
      <c r="I92" s="56">
        <v>29082377.264423419</v>
      </c>
      <c r="K92" s="19">
        <f t="shared" si="26"/>
        <v>3302.1064567055964</v>
      </c>
      <c r="L92" s="19">
        <f t="shared" si="24"/>
        <v>3210.8566354139098</v>
      </c>
      <c r="M92" s="19">
        <f t="shared" si="25"/>
        <v>2978.7878222612571</v>
      </c>
    </row>
    <row r="93" spans="8:13">
      <c r="H93" s="64" t="s">
        <v>91</v>
      </c>
      <c r="I93" s="56">
        <v>6189751.275256563</v>
      </c>
      <c r="K93" s="19">
        <f t="shared" si="26"/>
        <v>702.80422627038013</v>
      </c>
      <c r="L93" s="19">
        <f t="shared" si="24"/>
        <v>683.38305954209864</v>
      </c>
      <c r="M93" s="19">
        <f t="shared" si="25"/>
        <v>633.99066568452622</v>
      </c>
    </row>
    <row r="94" spans="8:13">
      <c r="H94" s="64" t="s">
        <v>92</v>
      </c>
      <c r="I94" s="56">
        <v>2689887.215987999</v>
      </c>
      <c r="K94" s="19">
        <f t="shared" si="26"/>
        <v>305.41842790099406</v>
      </c>
      <c r="L94" s="19">
        <f t="shared" si="24"/>
        <v>296.97854949896396</v>
      </c>
      <c r="M94" s="19">
        <f t="shared" si="25"/>
        <v>275.51404100802773</v>
      </c>
    </row>
    <row r="95" spans="8:13">
      <c r="H95" s="64" t="s">
        <v>93</v>
      </c>
      <c r="I95" s="56">
        <v>278658604.01725882</v>
      </c>
      <c r="K95" s="19">
        <f t="shared" si="26"/>
        <v>31639.79227611472</v>
      </c>
      <c r="L95" s="19">
        <f t="shared" si="24"/>
        <v>30765.463895502198</v>
      </c>
      <c r="M95" s="19">
        <f t="shared" si="25"/>
        <v>28541.850230048211</v>
      </c>
    </row>
    <row r="96" spans="8:13">
      <c r="H96" s="64" t="s">
        <v>94</v>
      </c>
      <c r="I96" s="56">
        <v>0</v>
      </c>
      <c r="K96" s="19">
        <f t="shared" si="26"/>
        <v>0</v>
      </c>
      <c r="L96" s="19">
        <f t="shared" si="24"/>
        <v>0</v>
      </c>
      <c r="M96" s="19">
        <f t="shared" si="25"/>
        <v>0</v>
      </c>
    </row>
    <row r="97" spans="8:13">
      <c r="H97" s="64" t="s">
        <v>95</v>
      </c>
      <c r="I97" s="56">
        <v>43841029.629239738</v>
      </c>
      <c r="K97" s="19">
        <f t="shared" si="26"/>
        <v>4977.8512152247204</v>
      </c>
      <c r="L97" s="19">
        <f t="shared" si="24"/>
        <v>4840.2941619433341</v>
      </c>
      <c r="M97" s="19">
        <f t="shared" si="25"/>
        <v>4490.4556456163346</v>
      </c>
    </row>
    <row r="98" spans="8:13">
      <c r="H98" s="65" t="s">
        <v>96</v>
      </c>
      <c r="I98" s="56">
        <v>1014114.7350258222</v>
      </c>
      <c r="K98" s="19">
        <f t="shared" ref="K98" si="27">$I98*E$29/$F$29/10000</f>
        <v>110.07384334405454</v>
      </c>
      <c r="L98" s="19">
        <f>$I98*D$29/$F$29/10000</f>
        <v>90.670021176825799</v>
      </c>
      <c r="M98" s="19">
        <f>$I98*C$29/$F$29/10000</f>
        <v>92.636163794173285</v>
      </c>
    </row>
    <row r="99" spans="8:13">
      <c r="H99" s="58" t="s">
        <v>97</v>
      </c>
      <c r="I99" s="56">
        <v>5942120.3549472215</v>
      </c>
      <c r="K99" s="19">
        <f t="shared" ref="K99" si="28">$I99*E$22/$F$22/10000</f>
        <v>785.17707108919888</v>
      </c>
      <c r="L99" s="19">
        <f>$I99*D$22/$F$22/10000</f>
        <v>772.74536784737609</v>
      </c>
      <c r="M99" s="19">
        <f>$I99*C$22/$F$22/10000</f>
        <v>843.32878075494318</v>
      </c>
    </row>
    <row r="100" spans="8:13">
      <c r="H100" s="65" t="s">
        <v>98</v>
      </c>
      <c r="I100" s="56">
        <v>2317558.0961611802</v>
      </c>
      <c r="K100" s="19">
        <f t="shared" ref="K100:K109" si="29">$I100*E$29/$F$29/10000</f>
        <v>251.5519378693333</v>
      </c>
      <c r="L100" s="19">
        <f>$I100*D$29/$F$29/10000</f>
        <v>207.20835069229884</v>
      </c>
      <c r="M100" s="19">
        <f>$I100*C$29/$F$29/10000</f>
        <v>211.70157969653494</v>
      </c>
    </row>
    <row r="101" spans="8:13">
      <c r="H101" s="60" t="s">
        <v>99</v>
      </c>
      <c r="I101" s="56">
        <v>123218.4412</v>
      </c>
      <c r="K101" s="19">
        <f t="shared" ref="K101" si="30">$I101*E$23/$F$23/10000</f>
        <v>17.297020459411449</v>
      </c>
      <c r="L101" s="19">
        <f>$I101*D$23/$F$23/10000</f>
        <v>23.831990752179962</v>
      </c>
      <c r="M101" s="19">
        <f>$I101*C$23/$F$23/10000</f>
        <v>24.035443890386397</v>
      </c>
    </row>
    <row r="102" spans="8:13">
      <c r="H102" s="65" t="s">
        <v>100</v>
      </c>
      <c r="I102" s="56">
        <v>0</v>
      </c>
      <c r="K102" s="19">
        <f t="shared" si="29"/>
        <v>0</v>
      </c>
      <c r="L102" s="19">
        <f t="shared" ref="L102:L109" si="31">$I102*D$29/$F$29/10000</f>
        <v>0</v>
      </c>
      <c r="M102" s="19">
        <f t="shared" ref="M102:M109" si="32">$I102*C$29/$F$29/10000</f>
        <v>0</v>
      </c>
    </row>
    <row r="103" spans="8:13">
      <c r="H103" s="65" t="s">
        <v>101</v>
      </c>
      <c r="I103" s="56">
        <v>0</v>
      </c>
      <c r="K103" s="19">
        <f t="shared" si="29"/>
        <v>0</v>
      </c>
      <c r="L103" s="19">
        <f t="shared" si="31"/>
        <v>0</v>
      </c>
      <c r="M103" s="19">
        <f t="shared" si="32"/>
        <v>0</v>
      </c>
    </row>
    <row r="104" spans="8:13">
      <c r="H104" s="65" t="s">
        <v>102</v>
      </c>
      <c r="I104" s="56">
        <v>3130322.3786377399</v>
      </c>
      <c r="K104" s="19">
        <f t="shared" si="29"/>
        <v>339.77083974998664</v>
      </c>
      <c r="L104" s="19">
        <f t="shared" si="31"/>
        <v>279.87602049204872</v>
      </c>
      <c r="M104" s="19">
        <f t="shared" si="32"/>
        <v>285.94501842897301</v>
      </c>
    </row>
    <row r="105" spans="8:13">
      <c r="H105" s="65" t="s">
        <v>103</v>
      </c>
      <c r="I105" s="56">
        <v>270416.49702501902</v>
      </c>
      <c r="K105" s="19">
        <f t="shared" si="29"/>
        <v>29.351494562813954</v>
      </c>
      <c r="L105" s="19">
        <f t="shared" si="31"/>
        <v>24.177411751341143</v>
      </c>
      <c r="M105" s="19">
        <f t="shared" si="32"/>
        <v>24.701689114514629</v>
      </c>
    </row>
    <row r="106" spans="8:13">
      <c r="H106" s="65" t="s">
        <v>104</v>
      </c>
      <c r="I106" s="56">
        <v>1084218.8285125201</v>
      </c>
      <c r="K106" s="19">
        <f t="shared" si="29"/>
        <v>117.68306815630937</v>
      </c>
      <c r="L106" s="19">
        <f t="shared" si="31"/>
        <v>96.937891489211324</v>
      </c>
      <c r="M106" s="19">
        <f t="shared" si="32"/>
        <v>99.039950330920959</v>
      </c>
    </row>
    <row r="107" spans="8:13">
      <c r="H107" s="65" t="s">
        <v>105</v>
      </c>
      <c r="I107" s="56">
        <v>499044.530772475</v>
      </c>
      <c r="K107" s="19">
        <f t="shared" si="29"/>
        <v>54.167193912785322</v>
      </c>
      <c r="L107" s="19">
        <f t="shared" si="31"/>
        <v>44.618598478570817</v>
      </c>
      <c r="M107" s="19">
        <f t="shared" si="32"/>
        <v>45.586134681346699</v>
      </c>
    </row>
    <row r="108" spans="8:13">
      <c r="H108" s="65" t="s">
        <v>106</v>
      </c>
      <c r="I108" s="56">
        <v>295327.37626878498</v>
      </c>
      <c r="K108" s="19">
        <f t="shared" si="29"/>
        <v>32.055366348456765</v>
      </c>
      <c r="L108" s="19">
        <f t="shared" si="31"/>
        <v>26.404644894253813</v>
      </c>
      <c r="M108" s="19">
        <f t="shared" si="32"/>
        <v>26.977218904369831</v>
      </c>
    </row>
    <row r="109" spans="8:13">
      <c r="H109" s="65" t="s">
        <v>107</v>
      </c>
      <c r="I109" s="56">
        <v>265718.25254746497</v>
      </c>
      <c r="K109" s="19">
        <f t="shared" si="29"/>
        <v>28.841538629079114</v>
      </c>
      <c r="L109" s="19">
        <f t="shared" si="31"/>
        <v>23.757350873059082</v>
      </c>
      <c r="M109" s="19">
        <f t="shared" si="32"/>
        <v>24.272519386538352</v>
      </c>
    </row>
    <row r="110" spans="8:13">
      <c r="H110" s="57" t="s">
        <v>108</v>
      </c>
      <c r="I110" s="56">
        <v>0</v>
      </c>
      <c r="K110" s="19">
        <f t="shared" ref="K110:K125" si="33">$I110*E$25/$F$25/10000</f>
        <v>0</v>
      </c>
      <c r="L110" s="19">
        <f t="shared" ref="L110:L154" si="34">$I110*D$25/$F$25/10000</f>
        <v>0</v>
      </c>
      <c r="M110" s="19">
        <f t="shared" ref="M110:M154" si="35">$I110*C$25/$F$25/10000</f>
        <v>0</v>
      </c>
    </row>
    <row r="111" spans="8:13">
      <c r="H111" s="57" t="s">
        <v>109</v>
      </c>
      <c r="I111" s="56">
        <v>0</v>
      </c>
      <c r="K111" s="19">
        <f t="shared" si="33"/>
        <v>0</v>
      </c>
      <c r="L111" s="19">
        <f t="shared" si="34"/>
        <v>0</v>
      </c>
      <c r="M111" s="19">
        <f t="shared" si="35"/>
        <v>0</v>
      </c>
    </row>
    <row r="112" spans="8:13">
      <c r="H112" s="57" t="s">
        <v>110</v>
      </c>
      <c r="I112" s="56">
        <v>966710.34799458401</v>
      </c>
      <c r="K112" s="19">
        <f t="shared" si="33"/>
        <v>112.15120599655155</v>
      </c>
      <c r="L112" s="19">
        <f t="shared" si="34"/>
        <v>110.76680881926615</v>
      </c>
      <c r="M112" s="19">
        <f t="shared" si="35"/>
        <v>105.37332977457885</v>
      </c>
    </row>
    <row r="113" spans="8:13">
      <c r="H113" s="57" t="s">
        <v>111</v>
      </c>
      <c r="I113" s="56">
        <v>188534.04566947999</v>
      </c>
      <c r="K113" s="19">
        <f t="shared" si="33"/>
        <v>21.872446733506539</v>
      </c>
      <c r="L113" s="19">
        <f t="shared" si="34"/>
        <v>21.602452726316614</v>
      </c>
      <c r="M113" s="19">
        <f t="shared" si="35"/>
        <v>20.550581887613067</v>
      </c>
    </row>
    <row r="114" spans="8:13">
      <c r="H114" s="57" t="s">
        <v>112</v>
      </c>
      <c r="I114" s="56">
        <v>3483568.9807400922</v>
      </c>
      <c r="K114" s="19">
        <f t="shared" si="33"/>
        <v>404.14014722470728</v>
      </c>
      <c r="L114" s="19">
        <f t="shared" si="34"/>
        <v>399.15143155219994</v>
      </c>
      <c r="M114" s="19">
        <f t="shared" si="35"/>
        <v>379.71587224809116</v>
      </c>
    </row>
    <row r="115" spans="8:13">
      <c r="H115" s="57" t="s">
        <v>113</v>
      </c>
      <c r="I115" s="56">
        <v>166946.76577963401</v>
      </c>
      <c r="K115" s="19">
        <f t="shared" si="33"/>
        <v>19.368036308135881</v>
      </c>
      <c r="L115" s="19">
        <f t="shared" si="34"/>
        <v>19.128956803316566</v>
      </c>
      <c r="M115" s="19">
        <f t="shared" si="35"/>
        <v>18.197525910207084</v>
      </c>
    </row>
    <row r="116" spans="8:13">
      <c r="H116" s="57" t="s">
        <v>114</v>
      </c>
      <c r="I116" s="56">
        <v>247247.03019190099</v>
      </c>
      <c r="K116" s="19">
        <f t="shared" si="33"/>
        <v>28.683930685764043</v>
      </c>
      <c r="L116" s="19">
        <f t="shared" si="34"/>
        <v>28.32985555726259</v>
      </c>
      <c r="M116" s="19">
        <f t="shared" si="35"/>
        <v>26.950412708670413</v>
      </c>
    </row>
    <row r="117" spans="8:13">
      <c r="H117" s="57" t="s">
        <v>115</v>
      </c>
      <c r="I117" s="56">
        <v>1242946.5684802299</v>
      </c>
      <c r="K117" s="19">
        <f t="shared" si="33"/>
        <v>144.19826676471462</v>
      </c>
      <c r="L117" s="19">
        <f t="shared" si="34"/>
        <v>142.41827990051041</v>
      </c>
      <c r="M117" s="19">
        <f t="shared" si="35"/>
        <v>135.48362125671812</v>
      </c>
    </row>
    <row r="118" spans="8:13">
      <c r="H118" s="57" t="s">
        <v>116</v>
      </c>
      <c r="I118" s="56">
        <v>28551213.1170449</v>
      </c>
      <c r="K118" s="19">
        <f t="shared" si="33"/>
        <v>3312.3189281915979</v>
      </c>
      <c r="L118" s="19">
        <f t="shared" si="34"/>
        <v>3271.4315838807534</v>
      </c>
      <c r="M118" s="19">
        <f t="shared" si="35"/>
        <v>3112.1383995607221</v>
      </c>
    </row>
    <row r="119" spans="8:13">
      <c r="H119" s="57" t="s">
        <v>117</v>
      </c>
      <c r="I119" s="56">
        <v>177563.795497176</v>
      </c>
      <c r="K119" s="19">
        <f t="shared" si="33"/>
        <v>20.599752394959268</v>
      </c>
      <c r="L119" s="19">
        <f t="shared" si="34"/>
        <v>20.34546855721581</v>
      </c>
      <c r="M119" s="19">
        <f t="shared" si="35"/>
        <v>19.354803036674053</v>
      </c>
    </row>
    <row r="120" spans="8:13">
      <c r="H120" s="57" t="s">
        <v>118</v>
      </c>
      <c r="I120" s="56">
        <v>0</v>
      </c>
      <c r="K120" s="19">
        <f t="shared" si="33"/>
        <v>0</v>
      </c>
      <c r="L120" s="19">
        <f t="shared" si="34"/>
        <v>0</v>
      </c>
      <c r="M120" s="19">
        <f t="shared" si="35"/>
        <v>0</v>
      </c>
    </row>
    <row r="121" spans="8:13">
      <c r="H121" s="57" t="s">
        <v>119</v>
      </c>
      <c r="I121" s="56">
        <v>0</v>
      </c>
      <c r="K121" s="19">
        <f t="shared" si="33"/>
        <v>0</v>
      </c>
      <c r="L121" s="19">
        <f t="shared" si="34"/>
        <v>0</v>
      </c>
      <c r="M121" s="19">
        <f t="shared" si="35"/>
        <v>0</v>
      </c>
    </row>
    <row r="122" spans="8:13">
      <c r="H122" s="57" t="s">
        <v>120</v>
      </c>
      <c r="I122" s="56">
        <v>0</v>
      </c>
      <c r="K122" s="19">
        <f t="shared" si="33"/>
        <v>0</v>
      </c>
      <c r="L122" s="19">
        <f t="shared" si="34"/>
        <v>0</v>
      </c>
      <c r="M122" s="19">
        <f t="shared" si="35"/>
        <v>0</v>
      </c>
    </row>
    <row r="123" spans="8:13">
      <c r="H123" s="57" t="s">
        <v>121</v>
      </c>
      <c r="I123" s="56">
        <v>4297438.5619533099</v>
      </c>
      <c r="K123" s="19">
        <f t="shared" si="33"/>
        <v>498.55979965350497</v>
      </c>
      <c r="L123" s="19">
        <f t="shared" si="34"/>
        <v>492.40556552632574</v>
      </c>
      <c r="M123" s="19">
        <f t="shared" si="35"/>
        <v>468.42925775450067</v>
      </c>
    </row>
    <row r="124" spans="8:13">
      <c r="H124" s="57" t="s">
        <v>122</v>
      </c>
      <c r="I124" s="56">
        <v>14758974.8910009</v>
      </c>
      <c r="K124" s="19">
        <f t="shared" si="33"/>
        <v>1712.2365936521944</v>
      </c>
      <c r="L124" s="19">
        <f t="shared" si="34"/>
        <v>1691.1007040642594</v>
      </c>
      <c r="M124" s="19">
        <f t="shared" si="35"/>
        <v>1608.7572989679838</v>
      </c>
    </row>
    <row r="125" spans="8:13">
      <c r="H125" s="57" t="s">
        <v>123</v>
      </c>
      <c r="I125" s="56">
        <v>13008415.194101701</v>
      </c>
      <c r="K125" s="19">
        <f t="shared" si="33"/>
        <v>1509.1484798407728</v>
      </c>
      <c r="L125" s="19">
        <f t="shared" si="34"/>
        <v>1490.519514801731</v>
      </c>
      <c r="M125" s="19">
        <f t="shared" si="35"/>
        <v>1417.942848068489</v>
      </c>
    </row>
    <row r="126" spans="8:13">
      <c r="H126" s="57" t="s">
        <v>124</v>
      </c>
      <c r="I126" s="56">
        <v>1630035.7525977399</v>
      </c>
      <c r="K126" s="19">
        <f t="shared" ref="K126:K154" si="36">$I126*E$25/$F$25/10000</f>
        <v>189.10573973948738</v>
      </c>
      <c r="L126" s="19">
        <f t="shared" si="34"/>
        <v>186.77141395156971</v>
      </c>
      <c r="M126" s="19">
        <f t="shared" si="35"/>
        <v>177.6771038596535</v>
      </c>
    </row>
    <row r="127" spans="8:13">
      <c r="H127" s="57" t="s">
        <v>125</v>
      </c>
      <c r="I127" s="56">
        <v>0</v>
      </c>
      <c r="K127" s="19">
        <f t="shared" si="36"/>
        <v>0</v>
      </c>
      <c r="L127" s="19">
        <f t="shared" si="34"/>
        <v>0</v>
      </c>
      <c r="M127" s="19">
        <f t="shared" si="35"/>
        <v>0</v>
      </c>
    </row>
    <row r="128" spans="8:13">
      <c r="H128" s="57" t="s">
        <v>126</v>
      </c>
      <c r="I128" s="56">
        <v>0</v>
      </c>
      <c r="K128" s="19">
        <f t="shared" si="36"/>
        <v>0</v>
      </c>
      <c r="L128" s="19">
        <f t="shared" si="34"/>
        <v>0</v>
      </c>
      <c r="M128" s="19">
        <f t="shared" si="35"/>
        <v>0</v>
      </c>
    </row>
    <row r="129" spans="8:13">
      <c r="H129" s="57" t="s">
        <v>127</v>
      </c>
      <c r="I129" s="56">
        <v>22923656.813462202</v>
      </c>
      <c r="K129" s="19">
        <f t="shared" si="36"/>
        <v>2659.4478509660635</v>
      </c>
      <c r="L129" s="19">
        <f t="shared" si="34"/>
        <v>2626.6195628946148</v>
      </c>
      <c r="M129" s="19">
        <f t="shared" si="35"/>
        <v>2498.7236911813388</v>
      </c>
    </row>
    <row r="130" spans="8:13">
      <c r="H130" s="57" t="s">
        <v>128</v>
      </c>
      <c r="I130" s="56">
        <v>3097855.01466231</v>
      </c>
      <c r="K130" s="19">
        <f t="shared" si="36"/>
        <v>359.39221775951182</v>
      </c>
      <c r="L130" s="19">
        <f t="shared" si="34"/>
        <v>354.95587160180833</v>
      </c>
      <c r="M130" s="19">
        <f t="shared" si="35"/>
        <v>337.67229111700084</v>
      </c>
    </row>
    <row r="131" spans="8:13">
      <c r="H131" s="57" t="s">
        <v>129</v>
      </c>
      <c r="I131" s="56">
        <v>5444825.89673365</v>
      </c>
      <c r="K131" s="19">
        <f t="shared" si="36"/>
        <v>631.67192947370324</v>
      </c>
      <c r="L131" s="19">
        <f t="shared" si="34"/>
        <v>623.87455602271507</v>
      </c>
      <c r="M131" s="19">
        <f t="shared" si="35"/>
        <v>593.49673454089918</v>
      </c>
    </row>
    <row r="132" spans="8:13">
      <c r="H132" s="57" t="s">
        <v>130</v>
      </c>
      <c r="I132" s="56">
        <v>0</v>
      </c>
      <c r="K132" s="19">
        <f t="shared" si="36"/>
        <v>0</v>
      </c>
      <c r="L132" s="19">
        <f t="shared" si="34"/>
        <v>0</v>
      </c>
      <c r="M132" s="19">
        <f t="shared" si="35"/>
        <v>0</v>
      </c>
    </row>
    <row r="133" spans="8:13">
      <c r="H133" s="57" t="s">
        <v>131</v>
      </c>
      <c r="I133" s="56">
        <v>5118294.0286053503</v>
      </c>
      <c r="K133" s="19">
        <f t="shared" si="36"/>
        <v>593.78990733246417</v>
      </c>
      <c r="L133" s="19">
        <f t="shared" si="34"/>
        <v>586.46015047156254</v>
      </c>
      <c r="M133" s="19">
        <f t="shared" si="35"/>
        <v>557.90411851731915</v>
      </c>
    </row>
    <row r="134" spans="8:13">
      <c r="H134" s="57" t="s">
        <v>132</v>
      </c>
      <c r="I134" s="56">
        <v>0</v>
      </c>
      <c r="K134" s="19">
        <f t="shared" si="36"/>
        <v>0</v>
      </c>
      <c r="L134" s="19">
        <f t="shared" si="34"/>
        <v>0</v>
      </c>
      <c r="M134" s="19">
        <f t="shared" si="35"/>
        <v>0</v>
      </c>
    </row>
    <row r="135" spans="8:13">
      <c r="H135" s="57" t="s">
        <v>133</v>
      </c>
      <c r="I135" s="56">
        <v>0</v>
      </c>
      <c r="K135" s="19">
        <f t="shared" si="36"/>
        <v>0</v>
      </c>
      <c r="L135" s="19">
        <f t="shared" si="34"/>
        <v>0</v>
      </c>
      <c r="M135" s="19">
        <f t="shared" si="35"/>
        <v>0</v>
      </c>
    </row>
    <row r="136" spans="8:13">
      <c r="H136" s="57" t="s">
        <v>134</v>
      </c>
      <c r="I136" s="56">
        <v>30437186.0607545</v>
      </c>
      <c r="K136" s="19">
        <f t="shared" si="36"/>
        <v>3531.116772398685</v>
      </c>
      <c r="L136" s="19">
        <f t="shared" si="34"/>
        <v>3487.5285822500728</v>
      </c>
      <c r="M136" s="19">
        <f t="shared" si="35"/>
        <v>3317.7131607657798</v>
      </c>
    </row>
    <row r="137" spans="8:13">
      <c r="H137" s="57" t="s">
        <v>135</v>
      </c>
      <c r="I137" s="56">
        <v>27747226.1777905</v>
      </c>
      <c r="K137" s="19">
        <f t="shared" si="36"/>
        <v>3219.045793141468</v>
      </c>
      <c r="L137" s="19">
        <f t="shared" si="34"/>
        <v>3179.309814647268</v>
      </c>
      <c r="M137" s="19">
        <f t="shared" si="35"/>
        <v>3024.5022414702917</v>
      </c>
    </row>
    <row r="138" spans="8:13">
      <c r="H138" s="57" t="s">
        <v>136</v>
      </c>
      <c r="I138" s="56">
        <v>546.59866212170243</v>
      </c>
      <c r="K138" s="19">
        <f t="shared" si="36"/>
        <v>6.3412685382151279E-2</v>
      </c>
      <c r="L138" s="19">
        <f t="shared" si="34"/>
        <v>6.262991767254826E-2</v>
      </c>
      <c r="M138" s="19">
        <f t="shared" si="35"/>
        <v>5.9580329513982233E-2</v>
      </c>
    </row>
    <row r="139" spans="8:13">
      <c r="H139" s="57" t="s">
        <v>137</v>
      </c>
      <c r="I139" s="56">
        <v>0</v>
      </c>
      <c r="K139" s="19">
        <f t="shared" si="36"/>
        <v>0</v>
      </c>
      <c r="L139" s="19">
        <f t="shared" si="34"/>
        <v>0</v>
      </c>
      <c r="M139" s="19">
        <f t="shared" si="35"/>
        <v>0</v>
      </c>
    </row>
    <row r="140" spans="8:13">
      <c r="H140" s="57" t="s">
        <v>138</v>
      </c>
      <c r="I140" s="56">
        <v>0</v>
      </c>
      <c r="K140" s="19">
        <f t="shared" si="36"/>
        <v>0</v>
      </c>
      <c r="L140" s="19">
        <f t="shared" si="34"/>
        <v>0</v>
      </c>
      <c r="M140" s="19">
        <f t="shared" si="35"/>
        <v>0</v>
      </c>
    </row>
    <row r="141" spans="8:13">
      <c r="H141" s="57" t="s">
        <v>139</v>
      </c>
      <c r="I141" s="56">
        <v>1353753.26143264</v>
      </c>
      <c r="K141" s="19">
        <f t="shared" si="36"/>
        <v>157.05331095957825</v>
      </c>
      <c r="L141" s="19">
        <f t="shared" si="34"/>
        <v>155.11464112144515</v>
      </c>
      <c r="M141" s="19">
        <f t="shared" si="35"/>
        <v>147.56176878242377</v>
      </c>
    </row>
    <row r="142" spans="8:13">
      <c r="H142" s="57" t="s">
        <v>140</v>
      </c>
      <c r="I142" s="56">
        <v>1330009.7428937999</v>
      </c>
      <c r="K142" s="19">
        <f t="shared" si="36"/>
        <v>154.29874828808474</v>
      </c>
      <c r="L142" s="19">
        <f t="shared" si="34"/>
        <v>152.39408083764943</v>
      </c>
      <c r="M142" s="19">
        <f t="shared" si="35"/>
        <v>144.97367855023353</v>
      </c>
    </row>
    <row r="143" spans="8:13">
      <c r="H143" s="57" t="s">
        <v>141</v>
      </c>
      <c r="I143" s="56">
        <v>1135747.056789957</v>
      </c>
      <c r="K143" s="19">
        <f t="shared" si="36"/>
        <v>131.76170337916071</v>
      </c>
      <c r="L143" s="19">
        <f t="shared" si="34"/>
        <v>130.13523375173611</v>
      </c>
      <c r="M143" s="19">
        <f t="shared" si="35"/>
        <v>123.79866358511967</v>
      </c>
    </row>
    <row r="144" spans="8:13">
      <c r="H144" s="57" t="s">
        <v>142</v>
      </c>
      <c r="I144" s="56">
        <v>0</v>
      </c>
      <c r="K144" s="19">
        <f t="shared" si="36"/>
        <v>0</v>
      </c>
      <c r="L144" s="19">
        <f t="shared" si="34"/>
        <v>0</v>
      </c>
      <c r="M144" s="19">
        <f t="shared" si="35"/>
        <v>0</v>
      </c>
    </row>
    <row r="145" spans="8:13">
      <c r="H145" s="57" t="s">
        <v>143</v>
      </c>
      <c r="I145" s="56">
        <v>0</v>
      </c>
      <c r="K145" s="19">
        <f t="shared" si="36"/>
        <v>0</v>
      </c>
      <c r="L145" s="19">
        <f t="shared" si="34"/>
        <v>0</v>
      </c>
      <c r="M145" s="19">
        <f t="shared" si="35"/>
        <v>0</v>
      </c>
    </row>
    <row r="146" spans="8:13">
      <c r="H146" s="57" t="s">
        <v>144</v>
      </c>
      <c r="I146" s="56">
        <v>1195045.7535648029</v>
      </c>
      <c r="K146" s="19">
        <f t="shared" si="36"/>
        <v>138.64113771139776</v>
      </c>
      <c r="L146" s="19">
        <f t="shared" si="34"/>
        <v>136.9297481815411</v>
      </c>
      <c r="M146" s="19">
        <f t="shared" si="35"/>
        <v>130.26233819398357</v>
      </c>
    </row>
    <row r="147" spans="8:13">
      <c r="H147" s="57" t="s">
        <v>145</v>
      </c>
      <c r="I147" s="56">
        <v>0</v>
      </c>
      <c r="K147" s="19">
        <f t="shared" si="36"/>
        <v>0</v>
      </c>
      <c r="L147" s="19">
        <f t="shared" si="34"/>
        <v>0</v>
      </c>
      <c r="M147" s="19">
        <f t="shared" si="35"/>
        <v>0</v>
      </c>
    </row>
    <row r="148" spans="8:13">
      <c r="H148" s="57" t="s">
        <v>146</v>
      </c>
      <c r="I148" s="56">
        <v>2279299.656692273</v>
      </c>
      <c r="K148" s="19">
        <f t="shared" si="36"/>
        <v>264.4289531562938</v>
      </c>
      <c r="L148" s="19">
        <f t="shared" si="34"/>
        <v>261.16483581498437</v>
      </c>
      <c r="M148" s="19">
        <f t="shared" si="35"/>
        <v>248.44814672560514</v>
      </c>
    </row>
    <row r="149" spans="8:13">
      <c r="H149" s="57" t="s">
        <v>147</v>
      </c>
      <c r="I149" s="56">
        <v>2361893.79609671</v>
      </c>
      <c r="K149" s="19">
        <f t="shared" si="36"/>
        <v>274.01096741906736</v>
      </c>
      <c r="L149" s="19">
        <f t="shared" si="34"/>
        <v>270.62856946382948</v>
      </c>
      <c r="M149" s="19">
        <f t="shared" si="35"/>
        <v>257.45107041103574</v>
      </c>
    </row>
    <row r="150" spans="8:13">
      <c r="H150" s="57" t="s">
        <v>148</v>
      </c>
      <c r="I150" s="56">
        <v>1341881.50216322</v>
      </c>
      <c r="K150" s="19">
        <f t="shared" si="36"/>
        <v>155.67602962383148</v>
      </c>
      <c r="L150" s="19">
        <f t="shared" si="34"/>
        <v>153.75436097954727</v>
      </c>
      <c r="M150" s="19">
        <f t="shared" si="35"/>
        <v>146.26772366632864</v>
      </c>
    </row>
    <row r="151" spans="8:13">
      <c r="H151" s="57" t="s">
        <v>149</v>
      </c>
      <c r="I151" s="56">
        <v>1165396.40517738</v>
      </c>
      <c r="K151" s="19">
        <f t="shared" si="36"/>
        <v>135.20142054527921</v>
      </c>
      <c r="L151" s="19">
        <f t="shared" si="34"/>
        <v>133.53249096663862</v>
      </c>
      <c r="M151" s="19">
        <f t="shared" si="35"/>
        <v>127.03050088955165</v>
      </c>
    </row>
    <row r="152" spans="8:13">
      <c r="H152" s="57" t="s">
        <v>150</v>
      </c>
      <c r="I152" s="56">
        <v>4091566.4462934202</v>
      </c>
      <c r="K152" s="19">
        <f t="shared" si="36"/>
        <v>474.67590713056336</v>
      </c>
      <c r="L152" s="19">
        <f t="shared" si="34"/>
        <v>468.81649634565252</v>
      </c>
      <c r="M152" s="19">
        <f t="shared" si="35"/>
        <v>445.98879212813972</v>
      </c>
    </row>
    <row r="153" spans="8:13">
      <c r="H153" s="57" t="s">
        <v>151</v>
      </c>
      <c r="I153" s="56">
        <v>0</v>
      </c>
      <c r="K153" s="19">
        <f t="shared" si="36"/>
        <v>0</v>
      </c>
      <c r="L153" s="19">
        <f t="shared" si="34"/>
        <v>0</v>
      </c>
      <c r="M153" s="19">
        <f t="shared" si="35"/>
        <v>0</v>
      </c>
    </row>
    <row r="154" spans="8:13">
      <c r="H154" s="57" t="s">
        <v>152</v>
      </c>
      <c r="I154" s="56">
        <v>2461523.0503450199</v>
      </c>
      <c r="K154" s="19">
        <f t="shared" si="36"/>
        <v>285.56928066115097</v>
      </c>
      <c r="L154" s="19">
        <f t="shared" si="34"/>
        <v>282.04420660997329</v>
      </c>
      <c r="M154" s="19">
        <f t="shared" si="35"/>
        <v>268.31085512822733</v>
      </c>
    </row>
    <row r="156" spans="8:13">
      <c r="K156" s="19">
        <f>SUM(K2:K154)</f>
        <v>194109.18542412782</v>
      </c>
      <c r="L156" s="19">
        <f t="shared" ref="L156:M156" si="37">SUM(L2:L154)</f>
        <v>202890.55896742415</v>
      </c>
      <c r="M156" s="19">
        <f t="shared" si="37"/>
        <v>196579.64810499366</v>
      </c>
    </row>
    <row r="158" spans="8:13" ht="16">
      <c r="K158" s="18">
        <v>173159.4</v>
      </c>
      <c r="L158" s="18">
        <v>180600.1</v>
      </c>
      <c r="M158" s="18">
        <v>179842.4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1F55-5106-9741-8BA7-BBB572A0EC48}">
  <dimension ref="A1:CE9"/>
  <sheetViews>
    <sheetView zoomScale="125" workbookViewId="0">
      <selection activeCell="K132" sqref="K132"/>
    </sheetView>
  </sheetViews>
  <sheetFormatPr baseColWidth="10" defaultRowHeight="15"/>
  <cols>
    <col min="1" max="41" width="10.83203125" style="30"/>
    <col min="42" max="43" width="10.83203125" style="42"/>
    <col min="44" max="16384" width="10.83203125" style="30"/>
  </cols>
  <sheetData>
    <row r="1" spans="1:83">
      <c r="A1" s="30" t="s">
        <v>310</v>
      </c>
      <c r="B1" s="30" t="s">
        <v>298</v>
      </c>
      <c r="C1" s="30" t="s">
        <v>297</v>
      </c>
      <c r="D1" s="30" t="s">
        <v>296</v>
      </c>
      <c r="E1" s="30" t="s">
        <v>295</v>
      </c>
      <c r="F1" s="30" t="s">
        <v>294</v>
      </c>
      <c r="G1" s="30" t="s">
        <v>293</v>
      </c>
      <c r="H1" s="30" t="s">
        <v>292</v>
      </c>
      <c r="I1" s="30" t="s">
        <v>291</v>
      </c>
      <c r="J1" s="30" t="s">
        <v>290</v>
      </c>
      <c r="K1" s="30" t="s">
        <v>289</v>
      </c>
      <c r="L1" s="30" t="s">
        <v>288</v>
      </c>
      <c r="M1" s="30" t="s">
        <v>287</v>
      </c>
      <c r="N1" s="30" t="s">
        <v>286</v>
      </c>
      <c r="O1" s="30" t="s">
        <v>285</v>
      </c>
      <c r="P1" s="30" t="s">
        <v>284</v>
      </c>
      <c r="Q1" s="30" t="s">
        <v>283</v>
      </c>
      <c r="R1" s="30" t="s">
        <v>282</v>
      </c>
      <c r="S1" s="30" t="s">
        <v>281</v>
      </c>
      <c r="T1" s="30" t="s">
        <v>280</v>
      </c>
      <c r="U1" s="30" t="s">
        <v>279</v>
      </c>
      <c r="V1" s="30" t="s">
        <v>278</v>
      </c>
      <c r="W1" s="30" t="s">
        <v>277</v>
      </c>
      <c r="X1" s="30" t="s">
        <v>276</v>
      </c>
      <c r="Y1" s="30" t="s">
        <v>275</v>
      </c>
      <c r="Z1" s="30" t="s">
        <v>274</v>
      </c>
      <c r="AA1" s="30" t="s">
        <v>273</v>
      </c>
      <c r="AB1" s="30" t="s">
        <v>272</v>
      </c>
      <c r="AC1" s="30" t="s">
        <v>271</v>
      </c>
      <c r="AD1" s="30" t="s">
        <v>270</v>
      </c>
      <c r="AE1" s="30" t="s">
        <v>269</v>
      </c>
      <c r="AF1" s="30" t="s">
        <v>268</v>
      </c>
      <c r="AG1" s="30" t="s">
        <v>267</v>
      </c>
      <c r="AH1" s="30" t="s">
        <v>266</v>
      </c>
      <c r="AI1" s="30" t="s">
        <v>265</v>
      </c>
      <c r="AJ1" s="30" t="s">
        <v>264</v>
      </c>
      <c r="AK1" s="30" t="s">
        <v>263</v>
      </c>
      <c r="AL1" s="30" t="s">
        <v>262</v>
      </c>
      <c r="AM1" s="30" t="s">
        <v>261</v>
      </c>
      <c r="AN1" s="30" t="s">
        <v>260</v>
      </c>
      <c r="AO1" s="30" t="s">
        <v>258</v>
      </c>
      <c r="AP1" s="42" t="s">
        <v>309</v>
      </c>
      <c r="AQ1" s="42" t="s">
        <v>308</v>
      </c>
      <c r="AR1" s="30" t="s">
        <v>298</v>
      </c>
      <c r="AS1" s="30" t="s">
        <v>297</v>
      </c>
      <c r="AT1" s="30" t="s">
        <v>296</v>
      </c>
      <c r="AU1" s="30" t="s">
        <v>295</v>
      </c>
      <c r="AV1" s="30" t="s">
        <v>294</v>
      </c>
      <c r="AW1" s="30" t="s">
        <v>293</v>
      </c>
      <c r="AX1" s="30" t="s">
        <v>292</v>
      </c>
      <c r="AY1" s="30" t="s">
        <v>291</v>
      </c>
      <c r="AZ1" s="30" t="s">
        <v>290</v>
      </c>
      <c r="BA1" s="30" t="s">
        <v>289</v>
      </c>
      <c r="BB1" s="30" t="s">
        <v>288</v>
      </c>
      <c r="BC1" s="30" t="s">
        <v>287</v>
      </c>
      <c r="BD1" s="30" t="s">
        <v>286</v>
      </c>
      <c r="BE1" s="30" t="s">
        <v>285</v>
      </c>
      <c r="BF1" s="30" t="s">
        <v>284</v>
      </c>
      <c r="BG1" s="30" t="s">
        <v>283</v>
      </c>
      <c r="BH1" s="30" t="s">
        <v>282</v>
      </c>
      <c r="BI1" s="30" t="s">
        <v>281</v>
      </c>
      <c r="BJ1" s="30" t="s">
        <v>280</v>
      </c>
      <c r="BK1" s="30" t="s">
        <v>279</v>
      </c>
      <c r="BL1" s="30" t="s">
        <v>278</v>
      </c>
      <c r="BM1" s="30" t="s">
        <v>277</v>
      </c>
      <c r="BN1" s="30" t="s">
        <v>276</v>
      </c>
      <c r="BO1" s="30" t="s">
        <v>275</v>
      </c>
      <c r="BP1" s="30" t="s">
        <v>274</v>
      </c>
      <c r="BQ1" s="30" t="s">
        <v>273</v>
      </c>
      <c r="BR1" s="30" t="s">
        <v>272</v>
      </c>
      <c r="BS1" s="30" t="s">
        <v>271</v>
      </c>
      <c r="BT1" s="30" t="s">
        <v>270</v>
      </c>
      <c r="BU1" s="30" t="s">
        <v>269</v>
      </c>
      <c r="BV1" s="30" t="s">
        <v>268</v>
      </c>
      <c r="BW1" s="30" t="s">
        <v>267</v>
      </c>
      <c r="BX1" s="30" t="s">
        <v>266</v>
      </c>
      <c r="BY1" s="30" t="s">
        <v>265</v>
      </c>
      <c r="BZ1" s="30" t="s">
        <v>264</v>
      </c>
      <c r="CA1" s="30" t="s">
        <v>263</v>
      </c>
      <c r="CB1" s="30" t="s">
        <v>262</v>
      </c>
      <c r="CC1" s="30" t="s">
        <v>261</v>
      </c>
      <c r="CD1" s="30" t="s">
        <v>260</v>
      </c>
      <c r="CE1" s="30" t="s">
        <v>258</v>
      </c>
    </row>
    <row r="2" spans="1:83">
      <c r="A2" s="30">
        <v>2020</v>
      </c>
      <c r="B2" s="36">
        <v>256553.18</v>
      </c>
      <c r="C2" s="36">
        <v>161877.07999999999</v>
      </c>
      <c r="D2" s="36">
        <v>75364.23</v>
      </c>
      <c r="E2" s="36">
        <v>14057.75</v>
      </c>
      <c r="F2" s="30">
        <v>3662.4</v>
      </c>
      <c r="G2" s="30">
        <v>11.1</v>
      </c>
      <c r="H2" s="30">
        <v>48806.8</v>
      </c>
      <c r="I2" s="30">
        <v>19311.900000000001</v>
      </c>
      <c r="J2" s="30">
        <v>14790.5</v>
      </c>
      <c r="K2" s="30">
        <v>11380.6</v>
      </c>
      <c r="L2" s="30">
        <v>23473.8</v>
      </c>
      <c r="M2" s="30">
        <v>13868.6</v>
      </c>
      <c r="N2" s="30">
        <v>10129</v>
      </c>
      <c r="O2" s="30">
        <v>8668.7000000000007</v>
      </c>
      <c r="P2" s="30">
        <v>7069.8</v>
      </c>
      <c r="Q2" s="30">
        <v>13155.7</v>
      </c>
      <c r="R2" s="30">
        <v>6638.3</v>
      </c>
      <c r="S2" s="30">
        <v>12300.2</v>
      </c>
      <c r="T2" s="30">
        <v>41976.6</v>
      </c>
      <c r="U2" s="30">
        <v>63809.8</v>
      </c>
      <c r="V2" s="30">
        <v>25053.599999999999</v>
      </c>
      <c r="W2" s="30">
        <v>7991.1</v>
      </c>
      <c r="X2" s="30">
        <v>25580.3</v>
      </c>
      <c r="Y2" s="30">
        <v>58018.1</v>
      </c>
      <c r="Z2" s="30">
        <v>73054.899999999994</v>
      </c>
      <c r="AA2" s="30">
        <v>54229.8</v>
      </c>
      <c r="AB2" s="30">
        <v>39034.400000000001</v>
      </c>
      <c r="AC2" s="30">
        <v>41166.800000000003</v>
      </c>
      <c r="AD2" s="30">
        <v>33853.4</v>
      </c>
      <c r="AE2" s="30">
        <v>81703.899999999994</v>
      </c>
      <c r="AF2" s="30">
        <v>15511.3</v>
      </c>
      <c r="AG2" s="30">
        <v>69306.600000000006</v>
      </c>
      <c r="AH2" s="30">
        <v>123808</v>
      </c>
      <c r="AI2" s="30">
        <v>8188.4</v>
      </c>
      <c r="AJ2" s="30">
        <v>2427.6999999999998</v>
      </c>
      <c r="AK2" s="30">
        <v>5878.9</v>
      </c>
      <c r="AL2" s="30">
        <v>1456.6</v>
      </c>
      <c r="AM2" s="30">
        <v>68955.5</v>
      </c>
      <c r="AN2" s="30">
        <v>9340.5</v>
      </c>
      <c r="AO2" s="30">
        <v>3551.5</v>
      </c>
      <c r="AP2" s="42">
        <v>0.9</v>
      </c>
      <c r="AQ2" s="42">
        <v>0.1</v>
      </c>
      <c r="AR2" s="30">
        <f t="shared" ref="AR2:CE2" si="0">B2</f>
        <v>256553.18</v>
      </c>
      <c r="AS2" s="30">
        <f t="shared" si="0"/>
        <v>161877.07999999999</v>
      </c>
      <c r="AT2" s="30">
        <f t="shared" si="0"/>
        <v>75364.23</v>
      </c>
      <c r="AU2" s="30">
        <f t="shared" si="0"/>
        <v>14057.75</v>
      </c>
      <c r="AV2" s="30">
        <f t="shared" si="0"/>
        <v>3662.4</v>
      </c>
      <c r="AW2" s="30">
        <f t="shared" si="0"/>
        <v>11.1</v>
      </c>
      <c r="AX2" s="30">
        <f t="shared" si="0"/>
        <v>48806.8</v>
      </c>
      <c r="AY2" s="30">
        <f t="shared" si="0"/>
        <v>19311.900000000001</v>
      </c>
      <c r="AZ2" s="30">
        <f t="shared" si="0"/>
        <v>14790.5</v>
      </c>
      <c r="BA2" s="30">
        <f t="shared" si="0"/>
        <v>11380.6</v>
      </c>
      <c r="BB2" s="30">
        <f t="shared" si="0"/>
        <v>23473.8</v>
      </c>
      <c r="BC2" s="30">
        <f t="shared" si="0"/>
        <v>13868.6</v>
      </c>
      <c r="BD2" s="30">
        <f t="shared" si="0"/>
        <v>10129</v>
      </c>
      <c r="BE2" s="30">
        <f t="shared" si="0"/>
        <v>8668.7000000000007</v>
      </c>
      <c r="BF2" s="30">
        <f t="shared" si="0"/>
        <v>7069.8</v>
      </c>
      <c r="BG2" s="30">
        <f t="shared" si="0"/>
        <v>13155.7</v>
      </c>
      <c r="BH2" s="30">
        <f t="shared" si="0"/>
        <v>6638.3</v>
      </c>
      <c r="BI2" s="30">
        <f t="shared" si="0"/>
        <v>12300.2</v>
      </c>
      <c r="BJ2" s="30">
        <f t="shared" si="0"/>
        <v>41976.6</v>
      </c>
      <c r="BK2" s="30">
        <f t="shared" si="0"/>
        <v>63809.8</v>
      </c>
      <c r="BL2" s="30">
        <f t="shared" si="0"/>
        <v>25053.599999999999</v>
      </c>
      <c r="BM2" s="30">
        <f t="shared" si="0"/>
        <v>7991.1</v>
      </c>
      <c r="BN2" s="30">
        <f t="shared" si="0"/>
        <v>25580.3</v>
      </c>
      <c r="BO2" s="30">
        <f t="shared" si="0"/>
        <v>58018.1</v>
      </c>
      <c r="BP2" s="30">
        <f t="shared" si="0"/>
        <v>73054.899999999994</v>
      </c>
      <c r="BQ2" s="30">
        <f t="shared" si="0"/>
        <v>54229.8</v>
      </c>
      <c r="BR2" s="30">
        <f t="shared" si="0"/>
        <v>39034.400000000001</v>
      </c>
      <c r="BS2" s="30">
        <f t="shared" si="0"/>
        <v>41166.800000000003</v>
      </c>
      <c r="BT2" s="30">
        <f t="shared" si="0"/>
        <v>33853.4</v>
      </c>
      <c r="BU2" s="30">
        <f t="shared" si="0"/>
        <v>81703.899999999994</v>
      </c>
      <c r="BV2" s="30">
        <f t="shared" si="0"/>
        <v>15511.3</v>
      </c>
      <c r="BW2" s="30">
        <f t="shared" si="0"/>
        <v>69306.600000000006</v>
      </c>
      <c r="BX2" s="30">
        <f t="shared" si="0"/>
        <v>123808</v>
      </c>
      <c r="BY2" s="30">
        <f t="shared" si="0"/>
        <v>8188.4</v>
      </c>
      <c r="BZ2" s="30">
        <f t="shared" si="0"/>
        <v>2427.6999999999998</v>
      </c>
      <c r="CA2" s="30">
        <f t="shared" si="0"/>
        <v>5878.9</v>
      </c>
      <c r="CB2" s="30">
        <f t="shared" si="0"/>
        <v>1456.6</v>
      </c>
      <c r="CC2" s="30">
        <f t="shared" si="0"/>
        <v>68955.5</v>
      </c>
      <c r="CD2" s="30">
        <f t="shared" si="0"/>
        <v>9340.5</v>
      </c>
      <c r="CE2" s="30">
        <f t="shared" si="0"/>
        <v>3551.5</v>
      </c>
    </row>
    <row r="3" spans="1:83">
      <c r="A3" s="30">
        <v>2021</v>
      </c>
      <c r="B3" s="36">
        <v>281238.65999999997</v>
      </c>
      <c r="C3" s="36">
        <v>179934.35</v>
      </c>
      <c r="D3" s="36">
        <v>83602.649999999994</v>
      </c>
      <c r="E3" s="36">
        <v>15217.18</v>
      </c>
      <c r="F3" s="30">
        <v>4321.5</v>
      </c>
      <c r="G3" s="30">
        <v>11.8</v>
      </c>
      <c r="H3" s="30">
        <v>55223.8</v>
      </c>
      <c r="I3" s="30">
        <v>21619.599999999999</v>
      </c>
      <c r="J3" s="30">
        <v>16207.5</v>
      </c>
      <c r="K3" s="30">
        <v>12144.3</v>
      </c>
      <c r="L3" s="30">
        <v>26548.799999999999</v>
      </c>
      <c r="M3" s="30">
        <v>15291.6</v>
      </c>
      <c r="N3" s="30">
        <v>11420.2</v>
      </c>
      <c r="O3" s="30">
        <v>10249</v>
      </c>
      <c r="P3" s="30">
        <v>8265.4</v>
      </c>
      <c r="Q3" s="30">
        <v>15141.6</v>
      </c>
      <c r="R3" s="30">
        <v>7737.7</v>
      </c>
      <c r="S3" s="30">
        <v>14772.8</v>
      </c>
      <c r="T3" s="30">
        <v>56087.199999999997</v>
      </c>
      <c r="U3" s="30">
        <v>83541.600000000006</v>
      </c>
      <c r="V3" s="30">
        <v>29583</v>
      </c>
      <c r="W3" s="30">
        <v>10330.1</v>
      </c>
      <c r="X3" s="30">
        <v>30309.3</v>
      </c>
      <c r="Y3" s="30">
        <v>68512.3</v>
      </c>
      <c r="Z3" s="30">
        <v>96692.5</v>
      </c>
      <c r="AA3" s="30">
        <v>70256.600000000006</v>
      </c>
      <c r="AB3" s="30">
        <v>49680.9</v>
      </c>
      <c r="AC3" s="30">
        <v>49383.9</v>
      </c>
      <c r="AD3" s="30">
        <v>37352.400000000001</v>
      </c>
      <c r="AE3" s="30">
        <v>87724.3</v>
      </c>
      <c r="AF3" s="30">
        <v>18515.599999999999</v>
      </c>
      <c r="AG3" s="30">
        <v>86545.9</v>
      </c>
      <c r="AH3" s="30">
        <v>147051.9</v>
      </c>
      <c r="AI3" s="30">
        <v>9749</v>
      </c>
      <c r="AJ3" s="30">
        <v>2832.7</v>
      </c>
      <c r="AK3" s="30">
        <v>9514.2999999999993</v>
      </c>
      <c r="AL3" s="30">
        <v>1607.8</v>
      </c>
      <c r="AM3" s="30">
        <v>79412.800000000003</v>
      </c>
      <c r="AN3" s="30">
        <v>12631.6</v>
      </c>
      <c r="AO3" s="30">
        <v>4225.1000000000004</v>
      </c>
      <c r="AR3" s="30">
        <f t="shared" ref="AR3:BA5" si="1">($AP$2*B2+(1-$AP$2)*AR2)*(1+$AQ$2)</f>
        <v>282208.49800000002</v>
      </c>
      <c r="AS3" s="30">
        <f t="shared" si="1"/>
        <v>178064.788</v>
      </c>
      <c r="AT3" s="30">
        <f t="shared" si="1"/>
        <v>82900.653000000006</v>
      </c>
      <c r="AU3" s="30">
        <f t="shared" si="1"/>
        <v>15463.525000000001</v>
      </c>
      <c r="AV3" s="30">
        <f t="shared" si="1"/>
        <v>4028.6400000000003</v>
      </c>
      <c r="AW3" s="30">
        <f t="shared" si="1"/>
        <v>12.21</v>
      </c>
      <c r="AX3" s="30">
        <f t="shared" si="1"/>
        <v>53687.48000000001</v>
      </c>
      <c r="AY3" s="30">
        <f t="shared" si="1"/>
        <v>21243.090000000004</v>
      </c>
      <c r="AZ3" s="30">
        <f t="shared" si="1"/>
        <v>16269.550000000001</v>
      </c>
      <c r="BA3" s="30">
        <f t="shared" si="1"/>
        <v>12518.660000000002</v>
      </c>
      <c r="BB3" s="30">
        <f t="shared" ref="BB3:BK5" si="2">($AP$2*L2+(1-$AP$2)*BB2)*(1+$AQ$2)</f>
        <v>25821.179999999997</v>
      </c>
      <c r="BC3" s="30">
        <f t="shared" si="2"/>
        <v>15255.46</v>
      </c>
      <c r="BD3" s="30">
        <f t="shared" si="2"/>
        <v>11141.900000000001</v>
      </c>
      <c r="BE3" s="30">
        <f t="shared" si="2"/>
        <v>9535.5700000000015</v>
      </c>
      <c r="BF3" s="30">
        <f t="shared" si="2"/>
        <v>7776.7800000000007</v>
      </c>
      <c r="BG3" s="30">
        <f t="shared" si="2"/>
        <v>14471.270000000002</v>
      </c>
      <c r="BH3" s="30">
        <f t="shared" si="2"/>
        <v>7302.130000000001</v>
      </c>
      <c r="BI3" s="30">
        <f t="shared" si="2"/>
        <v>13530.220000000001</v>
      </c>
      <c r="BJ3" s="30">
        <f t="shared" si="2"/>
        <v>46174.26</v>
      </c>
      <c r="BK3" s="30">
        <f t="shared" si="2"/>
        <v>70190.780000000013</v>
      </c>
      <c r="BL3" s="30">
        <f t="shared" ref="BL3:BU5" si="3">($AP$2*V2+(1-$AP$2)*BL2)*(1+$AQ$2)</f>
        <v>27558.959999999999</v>
      </c>
      <c r="BM3" s="30">
        <f t="shared" si="3"/>
        <v>8790.2100000000009</v>
      </c>
      <c r="BN3" s="30">
        <f t="shared" si="3"/>
        <v>28138.33</v>
      </c>
      <c r="BO3" s="30">
        <f t="shared" si="3"/>
        <v>63819.91</v>
      </c>
      <c r="BP3" s="30">
        <f t="shared" si="3"/>
        <v>80360.39</v>
      </c>
      <c r="BQ3" s="30">
        <f t="shared" si="3"/>
        <v>59652.780000000006</v>
      </c>
      <c r="BR3" s="30">
        <f t="shared" si="3"/>
        <v>42937.840000000004</v>
      </c>
      <c r="BS3" s="30">
        <f t="shared" si="3"/>
        <v>45283.48000000001</v>
      </c>
      <c r="BT3" s="30">
        <f t="shared" si="3"/>
        <v>37238.740000000005</v>
      </c>
      <c r="BU3" s="30">
        <f t="shared" si="3"/>
        <v>89874.29</v>
      </c>
      <c r="BV3" s="30">
        <f t="shared" ref="BV3:CE5" si="4">($AP$2*AF2+(1-$AP$2)*BV2)*(1+$AQ$2)</f>
        <v>17062.43</v>
      </c>
      <c r="BW3" s="30">
        <f t="shared" si="4"/>
        <v>76237.260000000009</v>
      </c>
      <c r="BX3" s="30">
        <f t="shared" si="4"/>
        <v>136188.80000000002</v>
      </c>
      <c r="BY3" s="30">
        <f t="shared" si="4"/>
        <v>9007.24</v>
      </c>
      <c r="BZ3" s="30">
        <f t="shared" si="4"/>
        <v>2670.47</v>
      </c>
      <c r="CA3" s="30">
        <f t="shared" si="4"/>
        <v>6466.79</v>
      </c>
      <c r="CB3" s="30">
        <f t="shared" si="4"/>
        <v>1602.26</v>
      </c>
      <c r="CC3" s="30">
        <f t="shared" si="4"/>
        <v>75851.05</v>
      </c>
      <c r="CD3" s="30">
        <f t="shared" si="4"/>
        <v>10274.550000000001</v>
      </c>
      <c r="CE3" s="30">
        <f t="shared" si="4"/>
        <v>3906.65</v>
      </c>
    </row>
    <row r="4" spans="1:83">
      <c r="A4" s="30">
        <v>2022</v>
      </c>
      <c r="B4" s="36">
        <v>298675.15000000002</v>
      </c>
      <c r="C4" s="36">
        <v>186482.8</v>
      </c>
      <c r="D4" s="36">
        <v>91016.51</v>
      </c>
      <c r="E4" s="36">
        <v>15806.12</v>
      </c>
      <c r="F4" s="30">
        <v>3780.1</v>
      </c>
      <c r="G4" s="30">
        <v>9.6999999999999993</v>
      </c>
      <c r="H4" s="30">
        <v>53628.3</v>
      </c>
      <c r="I4" s="30">
        <v>20282.2</v>
      </c>
      <c r="J4" s="30">
        <v>14738.4</v>
      </c>
      <c r="K4" s="30">
        <v>12800.7</v>
      </c>
      <c r="L4" s="30">
        <v>23159.599999999999</v>
      </c>
      <c r="M4" s="30">
        <v>12938.5</v>
      </c>
      <c r="N4" s="30">
        <v>8465.7000000000007</v>
      </c>
      <c r="O4" s="30">
        <v>8780.6</v>
      </c>
      <c r="P4" s="30">
        <v>6823.5</v>
      </c>
      <c r="Q4" s="30">
        <v>14165.4</v>
      </c>
      <c r="R4" s="30">
        <v>6959.5</v>
      </c>
      <c r="S4" s="30">
        <v>12686.2</v>
      </c>
      <c r="T4" s="30">
        <v>61940.6</v>
      </c>
      <c r="U4" s="30">
        <v>91020.4</v>
      </c>
      <c r="V4" s="30">
        <v>26384.5</v>
      </c>
      <c r="W4" s="30">
        <v>10307.799999999999</v>
      </c>
      <c r="X4" s="30">
        <v>28188.799999999999</v>
      </c>
      <c r="Y4" s="30">
        <v>60933.5</v>
      </c>
      <c r="Z4" s="30">
        <v>85261.4</v>
      </c>
      <c r="AA4" s="30">
        <v>73117.5</v>
      </c>
      <c r="AB4" s="30">
        <v>46813.4</v>
      </c>
      <c r="AC4" s="30">
        <v>46310.7</v>
      </c>
      <c r="AD4" s="30">
        <v>36880.800000000003</v>
      </c>
      <c r="AE4" s="30">
        <v>89753.4</v>
      </c>
      <c r="AF4" s="30">
        <v>18766.400000000001</v>
      </c>
      <c r="AG4" s="30">
        <v>100937.7</v>
      </c>
      <c r="AH4" s="30">
        <v>154606.6</v>
      </c>
      <c r="AI4" s="30">
        <v>10023.299999999999</v>
      </c>
      <c r="AJ4" s="30">
        <v>2828</v>
      </c>
      <c r="AK4" s="30">
        <v>10451.4</v>
      </c>
      <c r="AL4" s="30">
        <v>1883.2</v>
      </c>
      <c r="AM4" s="30">
        <v>93466.3</v>
      </c>
      <c r="AN4" s="30">
        <v>15715.2</v>
      </c>
      <c r="AO4" s="30">
        <v>4502.3999999999996</v>
      </c>
      <c r="AR4" s="30">
        <f t="shared" si="1"/>
        <v>309469.20817999996</v>
      </c>
      <c r="AS4" s="30">
        <f t="shared" si="1"/>
        <v>197722.13318000003</v>
      </c>
      <c r="AT4" s="30">
        <f t="shared" si="1"/>
        <v>91885.695330000002</v>
      </c>
      <c r="AU4" s="30">
        <f t="shared" si="1"/>
        <v>16765.99595</v>
      </c>
      <c r="AV4" s="30">
        <f t="shared" si="1"/>
        <v>4721.4354000000003</v>
      </c>
      <c r="AW4" s="30">
        <f t="shared" si="1"/>
        <v>13.025100000000002</v>
      </c>
      <c r="AX4" s="30">
        <f t="shared" si="1"/>
        <v>60577.18480000001</v>
      </c>
      <c r="AY4" s="30">
        <f t="shared" si="1"/>
        <v>23740.143900000003</v>
      </c>
      <c r="AZ4" s="30">
        <f t="shared" si="1"/>
        <v>17835.075500000003</v>
      </c>
      <c r="BA4" s="30">
        <f t="shared" si="1"/>
        <v>13399.909599999999</v>
      </c>
      <c r="BB4" s="30">
        <f t="shared" si="2"/>
        <v>29123.641799999998</v>
      </c>
      <c r="BC4" s="30">
        <f t="shared" si="2"/>
        <v>16816.784600000003</v>
      </c>
      <c r="BD4" s="30">
        <f t="shared" si="2"/>
        <v>12531.607000000002</v>
      </c>
      <c r="BE4" s="30">
        <f t="shared" si="2"/>
        <v>11195.422700000003</v>
      </c>
      <c r="BF4" s="30">
        <f t="shared" si="2"/>
        <v>9038.1918000000005</v>
      </c>
      <c r="BG4" s="30">
        <f t="shared" si="2"/>
        <v>16582.023700000002</v>
      </c>
      <c r="BH4" s="30">
        <f t="shared" si="2"/>
        <v>8463.5573000000004</v>
      </c>
      <c r="BI4" s="30">
        <f t="shared" si="2"/>
        <v>16113.396200000001</v>
      </c>
      <c r="BJ4" s="30">
        <f t="shared" si="2"/>
        <v>60605.496599999999</v>
      </c>
      <c r="BK4" s="30">
        <f t="shared" si="2"/>
        <v>90427.169800000003</v>
      </c>
      <c r="BL4" s="30">
        <f t="shared" si="3"/>
        <v>32318.655600000006</v>
      </c>
      <c r="BM4" s="30">
        <f t="shared" si="3"/>
        <v>11193.722100000001</v>
      </c>
      <c r="BN4" s="30">
        <f t="shared" si="3"/>
        <v>33101.423300000002</v>
      </c>
      <c r="BO4" s="30">
        <f t="shared" si="3"/>
        <v>74847.367100000003</v>
      </c>
      <c r="BP4" s="30">
        <f t="shared" si="3"/>
        <v>104565.21790000002</v>
      </c>
      <c r="BQ4" s="30">
        <f t="shared" si="3"/>
        <v>76115.839800000016</v>
      </c>
      <c r="BR4" s="30">
        <f t="shared" si="3"/>
        <v>53907.253400000009</v>
      </c>
      <c r="BS4" s="30">
        <f t="shared" si="3"/>
        <v>53871.243800000004</v>
      </c>
      <c r="BT4" s="30">
        <f t="shared" si="3"/>
        <v>41075.1374</v>
      </c>
      <c r="BU4" s="30">
        <f t="shared" si="3"/>
        <v>96733.228900000016</v>
      </c>
      <c r="BV4" s="30">
        <f t="shared" si="4"/>
        <v>20207.311300000001</v>
      </c>
      <c r="BW4" s="30">
        <f t="shared" si="4"/>
        <v>94066.539600000004</v>
      </c>
      <c r="BX4" s="30">
        <f t="shared" si="4"/>
        <v>160562.149</v>
      </c>
      <c r="BY4" s="30">
        <f t="shared" si="4"/>
        <v>10642.306400000001</v>
      </c>
      <c r="BZ4" s="30">
        <f t="shared" si="4"/>
        <v>3098.1247000000003</v>
      </c>
      <c r="CA4" s="30">
        <f t="shared" si="4"/>
        <v>10130.5039</v>
      </c>
      <c r="CB4" s="30">
        <f t="shared" si="4"/>
        <v>1767.9706000000001</v>
      </c>
      <c r="CC4" s="30">
        <f t="shared" si="4"/>
        <v>86962.287500000006</v>
      </c>
      <c r="CD4" s="30">
        <f t="shared" si="4"/>
        <v>13635.484500000002</v>
      </c>
      <c r="CE4" s="30">
        <f t="shared" si="4"/>
        <v>4612.5805000000009</v>
      </c>
    </row>
    <row r="5" spans="1:83">
      <c r="A5" s="30">
        <v>2023</v>
      </c>
      <c r="AR5" s="30">
        <f t="shared" si="1"/>
        <v>329730.01139980002</v>
      </c>
      <c r="AS5" s="30">
        <f t="shared" si="1"/>
        <v>206367.40664979999</v>
      </c>
      <c r="AT5" s="30">
        <f t="shared" si="1"/>
        <v>100213.77138630001</v>
      </c>
      <c r="AU5" s="30">
        <f t="shared" si="1"/>
        <v>17492.318354500003</v>
      </c>
      <c r="AV5" s="30">
        <f t="shared" si="1"/>
        <v>4261.6568940000006</v>
      </c>
      <c r="AW5" s="30">
        <f t="shared" si="1"/>
        <v>11.035761000000001</v>
      </c>
      <c r="AX5" s="30">
        <f t="shared" si="1"/>
        <v>59755.507328</v>
      </c>
      <c r="AY5" s="30">
        <f t="shared" si="1"/>
        <v>22690.793829000002</v>
      </c>
      <c r="AZ5" s="30">
        <f t="shared" si="1"/>
        <v>16552.874305000001</v>
      </c>
      <c r="BA5" s="30">
        <f t="shared" si="1"/>
        <v>14146.683056000002</v>
      </c>
      <c r="BB5" s="30">
        <f t="shared" si="2"/>
        <v>26131.604598000002</v>
      </c>
      <c r="BC5" s="30">
        <f t="shared" si="2"/>
        <v>14658.961305999999</v>
      </c>
      <c r="BD5" s="30">
        <f t="shared" si="2"/>
        <v>9759.5197700000026</v>
      </c>
      <c r="BE5" s="30">
        <f t="shared" si="2"/>
        <v>9924.2904970000018</v>
      </c>
      <c r="BF5" s="30">
        <f t="shared" si="2"/>
        <v>7749.4660980000008</v>
      </c>
      <c r="BG5" s="30">
        <f t="shared" si="2"/>
        <v>15847.768607000002</v>
      </c>
      <c r="BH5" s="30">
        <f t="shared" si="2"/>
        <v>7820.8963030000014</v>
      </c>
      <c r="BI5" s="30">
        <f t="shared" si="2"/>
        <v>14331.811582000002</v>
      </c>
      <c r="BJ5" s="30">
        <f t="shared" si="2"/>
        <v>67987.798626000003</v>
      </c>
      <c r="BK5" s="30">
        <f t="shared" si="2"/>
        <v>100057.18467800001</v>
      </c>
      <c r="BL5" s="30">
        <f t="shared" si="3"/>
        <v>29675.707116000001</v>
      </c>
      <c r="BM5" s="30">
        <f t="shared" si="3"/>
        <v>11436.031431000001</v>
      </c>
      <c r="BN5" s="30">
        <f t="shared" si="3"/>
        <v>31548.068563000001</v>
      </c>
      <c r="BO5" s="30">
        <f t="shared" si="3"/>
        <v>68557.375381000005</v>
      </c>
      <c r="BP5" s="30">
        <f t="shared" si="3"/>
        <v>95910.959969000003</v>
      </c>
      <c r="BQ5" s="30">
        <f t="shared" si="3"/>
        <v>80759.067378000007</v>
      </c>
      <c r="BR5" s="30">
        <f t="shared" si="3"/>
        <v>52275.063874000007</v>
      </c>
      <c r="BS5" s="30">
        <f t="shared" si="3"/>
        <v>51773.429818000004</v>
      </c>
      <c r="BT5" s="30">
        <f t="shared" si="3"/>
        <v>41030.257114000007</v>
      </c>
      <c r="BU5" s="30">
        <f t="shared" si="3"/>
        <v>99496.521179000003</v>
      </c>
      <c r="BV5" s="30">
        <f t="shared" si="4"/>
        <v>20801.540243000003</v>
      </c>
      <c r="BW5" s="30">
        <f t="shared" si="4"/>
        <v>110275.642356</v>
      </c>
      <c r="BX5" s="30">
        <f t="shared" si="4"/>
        <v>170722.37039</v>
      </c>
      <c r="BY5" s="30">
        <f t="shared" si="4"/>
        <v>11093.720703999999</v>
      </c>
      <c r="BZ5" s="30">
        <f t="shared" si="4"/>
        <v>3140.5137170000003</v>
      </c>
      <c r="CA5" s="30">
        <f t="shared" si="4"/>
        <v>11461.241429000002</v>
      </c>
      <c r="CB5" s="30">
        <f t="shared" si="4"/>
        <v>2058.8447660000002</v>
      </c>
      <c r="CC5" s="30">
        <f t="shared" si="4"/>
        <v>102097.488625</v>
      </c>
      <c r="CD5" s="30">
        <f t="shared" si="4"/>
        <v>17057.951295000003</v>
      </c>
      <c r="CE5" s="30">
        <f t="shared" si="4"/>
        <v>4964.7598550000002</v>
      </c>
    </row>
    <row r="9" spans="1:83">
      <c r="AR9" s="30">
        <v>48817.256591999998</v>
      </c>
      <c r="AS9" s="30">
        <v>15054.979248000001</v>
      </c>
      <c r="AT9" s="30">
        <v>5732.3260799999998</v>
      </c>
      <c r="AU9" s="30">
        <v>4163.8889039999995</v>
      </c>
      <c r="AV9" s="30">
        <v>4620.7261680000001</v>
      </c>
      <c r="AW9" s="30">
        <v>11.913071999999998</v>
      </c>
      <c r="AX9" s="30">
        <v>65124.415295999999</v>
      </c>
      <c r="AY9" s="30">
        <v>24683.916047999999</v>
      </c>
      <c r="AZ9" s="30">
        <v>17974.26396</v>
      </c>
      <c r="BA9" s="30">
        <v>15472.632312000002</v>
      </c>
      <c r="BB9" s="30">
        <v>28319.288735999999</v>
      </c>
      <c r="BC9" s="30">
        <v>15855.747791999998</v>
      </c>
      <c r="BD9" s="30">
        <v>10475.79696</v>
      </c>
      <c r="BE9" s="30">
        <v>10748.364384</v>
      </c>
      <c r="BF9" s="30">
        <v>8374.6848960000007</v>
      </c>
      <c r="BG9" s="30">
        <v>17241.074064</v>
      </c>
      <c r="BH9" s="30">
        <v>8491.7661360000002</v>
      </c>
      <c r="BI9" s="30">
        <v>15525.864384</v>
      </c>
      <c r="BJ9" s="30">
        <v>74629.987391999995</v>
      </c>
      <c r="BK9" s="30">
        <v>109753.15977599999</v>
      </c>
      <c r="BL9" s="30">
        <v>32210.038751999997</v>
      </c>
      <c r="BM9" s="30">
        <v>12491.992391999998</v>
      </c>
      <c r="BN9" s="30">
        <v>34318.895015999995</v>
      </c>
      <c r="BO9" s="30">
        <v>74401.069512000002</v>
      </c>
      <c r="BP9" s="30">
        <v>104127.36016799998</v>
      </c>
      <c r="BQ9" s="30">
        <v>88393.774176000006</v>
      </c>
      <c r="BR9" s="30">
        <v>56934.078168</v>
      </c>
      <c r="BS9" s="30">
        <v>56349.897335999995</v>
      </c>
      <c r="BT9" s="30">
        <v>44745.262848000006</v>
      </c>
      <c r="BU9" s="30">
        <v>108672.17896799999</v>
      </c>
      <c r="BV9" s="30">
        <v>22727.171856000001</v>
      </c>
      <c r="BW9" s="30">
        <v>121288.12207199998</v>
      </c>
      <c r="BX9" s="30">
        <v>186844.72452000002</v>
      </c>
      <c r="BY9" s="30">
        <v>12128.767487999998</v>
      </c>
      <c r="BZ9" s="30">
        <v>3428.1643440000003</v>
      </c>
      <c r="CA9" s="30">
        <v>12590.770968000001</v>
      </c>
      <c r="CB9" s="30">
        <v>2263.114032</v>
      </c>
      <c r="CC9" s="30">
        <v>112281.30528</v>
      </c>
      <c r="CD9" s="30">
        <v>18819.680400000001</v>
      </c>
      <c r="CE9" s="30">
        <v>5437.0753199999999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</vt:lpstr>
      <vt:lpstr>价格指数（2020=100）</vt:lpstr>
      <vt:lpstr>Price</vt:lpstr>
      <vt:lpstr>va</vt:lpstr>
      <vt:lpstr>fu</vt:lpstr>
      <vt:lpstr>im</vt:lpstr>
      <vt:lpstr>指数平滑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2024-07-15T05:23:41Z</dcterms:created>
  <dcterms:modified xsi:type="dcterms:W3CDTF">2024-07-19T07:51:52Z</dcterms:modified>
</cp:coreProperties>
</file>