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1DA7B2D1-CAC3-4B97-B657-F5DD3D727A4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os" sheetId="1" r:id="rId1"/>
    <sheet name="Árbol de decisión" sheetId="2" r:id="rId2"/>
    <sheet name="Matrices" sheetId="3" r:id="rId3"/>
    <sheet name="Análisis de Consistencia" sheetId="5" r:id="rId4"/>
    <sheet name="Decisió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H11" i="6"/>
  <c r="B11" i="6"/>
  <c r="H10" i="6"/>
  <c r="D21" i="3"/>
  <c r="E21" i="3"/>
  <c r="F21" i="3"/>
  <c r="B8" i="5"/>
  <c r="E9" i="6" l="1"/>
  <c r="D9" i="6"/>
  <c r="C9" i="6"/>
  <c r="B7" i="5"/>
  <c r="B6" i="5"/>
  <c r="F6" i="3"/>
  <c r="E6" i="3"/>
  <c r="D6" i="3"/>
  <c r="B12" i="2"/>
  <c r="B12" i="6" l="1"/>
  <c r="B10" i="6"/>
  <c r="B17" i="5"/>
  <c r="B41" i="5" s="1"/>
  <c r="B16" i="5"/>
  <c r="B40" i="5" s="1"/>
  <c r="B15" i="5"/>
  <c r="B39" i="5" s="1"/>
  <c r="B9" i="5"/>
  <c r="C37" i="5" s="1"/>
  <c r="F9" i="6"/>
  <c r="C29" i="5"/>
  <c r="C21" i="5"/>
  <c r="C13" i="5"/>
  <c r="F16" i="3"/>
  <c r="F43" i="3" s="1"/>
  <c r="K43" i="3" s="1"/>
  <c r="E16" i="3"/>
  <c r="E34" i="3" s="1"/>
  <c r="J34" i="3" s="1"/>
  <c r="D16" i="3"/>
  <c r="D43" i="3" s="1"/>
  <c r="I43" i="3" s="1"/>
  <c r="G6" i="3"/>
  <c r="L6" i="3" s="1"/>
  <c r="F48" i="3"/>
  <c r="K46" i="3" s="1"/>
  <c r="E48" i="3"/>
  <c r="J46" i="3" s="1"/>
  <c r="D48" i="3"/>
  <c r="I44" i="3" s="1"/>
  <c r="F39" i="3"/>
  <c r="K37" i="3" s="1"/>
  <c r="E39" i="3"/>
  <c r="J36" i="3" s="1"/>
  <c r="D39" i="3"/>
  <c r="I36" i="3" s="1"/>
  <c r="F30" i="3"/>
  <c r="K28" i="3" s="1"/>
  <c r="E30" i="3"/>
  <c r="J27" i="3" s="1"/>
  <c r="D30" i="3"/>
  <c r="I26" i="3" s="1"/>
  <c r="K17" i="3"/>
  <c r="J18" i="3"/>
  <c r="I18" i="3"/>
  <c r="G12" i="3"/>
  <c r="L9" i="3" s="1"/>
  <c r="F12" i="3"/>
  <c r="K10" i="3" s="1"/>
  <c r="E12" i="3"/>
  <c r="J9" i="3" s="1"/>
  <c r="D12" i="3"/>
  <c r="I10" i="3" s="1"/>
  <c r="D33" i="3"/>
  <c r="J6" i="3"/>
  <c r="D15" i="3"/>
  <c r="H12" i="2"/>
  <c r="F12" i="2"/>
  <c r="D12" i="2"/>
  <c r="G18" i="2"/>
  <c r="E18" i="2"/>
  <c r="C18" i="2"/>
  <c r="J8" i="3" l="1"/>
  <c r="J28" i="3"/>
  <c r="L7" i="3"/>
  <c r="L10" i="3"/>
  <c r="K18" i="3"/>
  <c r="K19" i="3"/>
  <c r="K8" i="3"/>
  <c r="I35" i="3"/>
  <c r="J44" i="3"/>
  <c r="L8" i="3"/>
  <c r="J26" i="3"/>
  <c r="J35" i="3"/>
  <c r="J45" i="3"/>
  <c r="K9" i="3"/>
  <c r="K35" i="3"/>
  <c r="K45" i="3"/>
  <c r="K27" i="3"/>
  <c r="K36" i="3"/>
  <c r="N36" i="3" s="1"/>
  <c r="E11" i="6" s="1"/>
  <c r="K7" i="3"/>
  <c r="J17" i="3"/>
  <c r="I17" i="3"/>
  <c r="N18" i="3"/>
  <c r="C11" i="6" s="1"/>
  <c r="I19" i="3"/>
  <c r="K26" i="3"/>
  <c r="I37" i="3"/>
  <c r="K44" i="3"/>
  <c r="I8" i="3"/>
  <c r="J10" i="3"/>
  <c r="J19" i="3"/>
  <c r="I27" i="3"/>
  <c r="J37" i="3"/>
  <c r="I45" i="3"/>
  <c r="I7" i="3"/>
  <c r="I9" i="3"/>
  <c r="I28" i="3"/>
  <c r="I46" i="3"/>
  <c r="N46" i="3" s="1"/>
  <c r="F12" i="6" s="1"/>
  <c r="J7" i="3"/>
  <c r="B25" i="5"/>
  <c r="B33" i="5"/>
  <c r="B23" i="5"/>
  <c r="B24" i="5"/>
  <c r="B31" i="5"/>
  <c r="B32" i="5"/>
  <c r="I6" i="3"/>
  <c r="K6" i="3"/>
  <c r="C7" i="3"/>
  <c r="C8" i="3"/>
  <c r="C9" i="3"/>
  <c r="C10" i="3"/>
  <c r="J16" i="3"/>
  <c r="C17" i="3"/>
  <c r="C19" i="3"/>
  <c r="D24" i="3"/>
  <c r="E25" i="3"/>
  <c r="J25" i="3" s="1"/>
  <c r="D34" i="3"/>
  <c r="I34" i="3" s="1"/>
  <c r="F34" i="3"/>
  <c r="K34" i="3" s="1"/>
  <c r="D42" i="3"/>
  <c r="E43" i="3"/>
  <c r="J43" i="3" s="1"/>
  <c r="I16" i="3"/>
  <c r="K16" i="3"/>
  <c r="C18" i="3"/>
  <c r="D25" i="3"/>
  <c r="I25" i="3" s="1"/>
  <c r="F25" i="3"/>
  <c r="K25" i="3" s="1"/>
  <c r="K39" i="3" l="1"/>
  <c r="K21" i="3"/>
  <c r="N28" i="3"/>
  <c r="D12" i="6" s="1"/>
  <c r="N27" i="3"/>
  <c r="D11" i="6" s="1"/>
  <c r="L12" i="3"/>
  <c r="J30" i="3"/>
  <c r="J39" i="3"/>
  <c r="N10" i="3"/>
  <c r="F14" i="6" s="1"/>
  <c r="K12" i="3"/>
  <c r="N8" i="3"/>
  <c r="D14" i="6" s="1"/>
  <c r="J12" i="3"/>
  <c r="J48" i="3"/>
  <c r="K30" i="3"/>
  <c r="N45" i="3"/>
  <c r="F11" i="6" s="1"/>
  <c r="I30" i="3"/>
  <c r="N17" i="3"/>
  <c r="C10" i="6" s="1"/>
  <c r="N37" i="3"/>
  <c r="E12" i="6" s="1"/>
  <c r="N35" i="3"/>
  <c r="N44" i="3"/>
  <c r="N19" i="3"/>
  <c r="C12" i="6" s="1"/>
  <c r="J21" i="3"/>
  <c r="N9" i="3"/>
  <c r="E14" i="6" s="1"/>
  <c r="K48" i="3"/>
  <c r="I48" i="3"/>
  <c r="I39" i="3"/>
  <c r="N26" i="3"/>
  <c r="I21" i="3"/>
  <c r="I12" i="3"/>
  <c r="N7" i="3"/>
  <c r="C36" i="3"/>
  <c r="C45" i="3"/>
  <c r="C27" i="3"/>
  <c r="C46" i="3"/>
  <c r="C28" i="3"/>
  <c r="C37" i="3"/>
  <c r="C44" i="3"/>
  <c r="C26" i="3"/>
  <c r="C35" i="3"/>
  <c r="C40" i="5" l="1"/>
  <c r="E40" i="5" s="1"/>
  <c r="C24" i="5"/>
  <c r="E24" i="5" s="1"/>
  <c r="C25" i="5"/>
  <c r="E25" i="5" s="1"/>
  <c r="C23" i="5"/>
  <c r="N39" i="3"/>
  <c r="C32" i="5"/>
  <c r="E32" i="5" s="1"/>
  <c r="C33" i="5"/>
  <c r="E33" i="5" s="1"/>
  <c r="C31" i="5"/>
  <c r="E10" i="6"/>
  <c r="N48" i="3"/>
  <c r="C39" i="5"/>
  <c r="E39" i="5" s="1"/>
  <c r="F10" i="6"/>
  <c r="C41" i="5"/>
  <c r="E41" i="5" s="1"/>
  <c r="C15" i="5"/>
  <c r="E15" i="5" s="1"/>
  <c r="C17" i="5"/>
  <c r="E17" i="5" s="1"/>
  <c r="N21" i="3"/>
  <c r="C16" i="5"/>
  <c r="E16" i="5" s="1"/>
  <c r="N30" i="3"/>
  <c r="D10" i="6"/>
  <c r="C6" i="5"/>
  <c r="E6" i="5" s="1"/>
  <c r="C9" i="5"/>
  <c r="E9" i="5" s="1"/>
  <c r="C8" i="5"/>
  <c r="E8" i="5" s="1"/>
  <c r="C7" i="5"/>
  <c r="E7" i="5" s="1"/>
  <c r="N12" i="3"/>
  <c r="C14" i="6"/>
  <c r="G6" i="5" l="1"/>
  <c r="E23" i="5"/>
  <c r="G23" i="5" s="1"/>
  <c r="C27" i="5"/>
  <c r="G15" i="5"/>
  <c r="E31" i="5"/>
  <c r="G31" i="5" s="1"/>
  <c r="C35" i="5"/>
  <c r="C43" i="5"/>
  <c r="G39" i="5"/>
  <c r="C19" i="5"/>
  <c r="C11" i="5"/>
  <c r="I12" i="6"/>
  <c r="I10" i="6"/>
  <c r="I11" i="6"/>
  <c r="I6" i="5" l="1"/>
  <c r="K6" i="5" s="1"/>
  <c r="I23" i="5"/>
  <c r="K23" i="5" s="1"/>
  <c r="I15" i="5"/>
  <c r="K15" i="5" s="1"/>
  <c r="I31" i="5"/>
  <c r="K31" i="5" s="1"/>
  <c r="I39" i="5"/>
  <c r="K39" i="5" s="1"/>
  <c r="J11" i="6"/>
  <c r="J12" i="6"/>
  <c r="J10" i="6"/>
</calcChain>
</file>

<file path=xl/sharedStrings.xml><?xml version="1.0" encoding="utf-8"?>
<sst xmlns="http://schemas.openxmlformats.org/spreadsheetml/2006/main" count="94" uniqueCount="71">
  <si>
    <t>Proceso Analítico Jerárquico (AHP)</t>
  </si>
  <si>
    <t>ESCALA DE PREFERENCIA DE SAATY</t>
  </si>
  <si>
    <t>Preferencia</t>
  </si>
  <si>
    <t>Criterios</t>
  </si>
  <si>
    <t>Alternativas</t>
  </si>
  <si>
    <t>CRITERIO 1</t>
  </si>
  <si>
    <t>CRITERIO 2</t>
  </si>
  <si>
    <t>CRITERIO 3</t>
  </si>
  <si>
    <t>CRITERIO 4</t>
  </si>
  <si>
    <t>ALTERNATIVA 1</t>
  </si>
  <si>
    <t>ALTERNATIVA 2</t>
  </si>
  <si>
    <t>ALTERNATIVA 3</t>
  </si>
  <si>
    <t>OBJETIVO DE DECISIÓN</t>
  </si>
  <si>
    <t>n =</t>
  </si>
  <si>
    <t>Matriz de comparación por pares (A)</t>
  </si>
  <si>
    <t>Matriz Normalizada (N)</t>
  </si>
  <si>
    <t>Vector prioridad  (w)</t>
  </si>
  <si>
    <t>CRITERIOS</t>
  </si>
  <si>
    <t>CRITERIO:</t>
  </si>
  <si>
    <t>ALTERNATIVA</t>
  </si>
  <si>
    <t>Análisis de Consistencia</t>
  </si>
  <si>
    <t xml:space="preserve">        máx.</t>
  </si>
  <si>
    <t>CI</t>
  </si>
  <si>
    <t>CR=CI/RI</t>
  </si>
  <si>
    <t>ÍNDICE ALEATORIO</t>
  </si>
  <si>
    <t>n</t>
  </si>
  <si>
    <t>RI</t>
  </si>
  <si>
    <t>ALTERNATIVAS</t>
  </si>
  <si>
    <t>Determinación de la Mejor Alternativa</t>
  </si>
  <si>
    <t>Matriz de prioridades</t>
  </si>
  <si>
    <t>Vector Prioridad Alternativa</t>
  </si>
  <si>
    <t>Vector Prioridad</t>
  </si>
  <si>
    <t>Extremadamente preferido</t>
  </si>
  <si>
    <t>Entre muy fuerte y extremadamente preferido</t>
  </si>
  <si>
    <t>Muy fuertemente preferido</t>
  </si>
  <si>
    <t>Entre fuertemente y muy fuertemente preferido</t>
  </si>
  <si>
    <t>Fuertemente preferido</t>
  </si>
  <si>
    <t>Entre moderadamente y fuertemente preferido</t>
  </si>
  <si>
    <t>Moderadamente preferido</t>
  </si>
  <si>
    <t>Entre igualmente y moderadamente preferido</t>
  </si>
  <si>
    <t>Igualmente preferido</t>
  </si>
  <si>
    <t>DESARROLLO DE UNA SALVAGUARDA DE INTEGRIDAD</t>
  </si>
  <si>
    <t>Matrices de Comparación por Pares</t>
  </si>
  <si>
    <t>Confidencialidad</t>
  </si>
  <si>
    <t>Integridad en el almacenamiento</t>
  </si>
  <si>
    <t>Bajo tiempo procesamiento cifrado</t>
  </si>
  <si>
    <t>Bajo tiempo procesamiento descifrado</t>
  </si>
  <si>
    <t>Chacha20</t>
  </si>
  <si>
    <t>Camellia-256-cbc</t>
  </si>
  <si>
    <t>Aes-256-cbc</t>
  </si>
  <si>
    <t>RESULTADOS DE LAS PRUEBAS</t>
  </si>
  <si>
    <t>El mejor</t>
  </si>
  <si>
    <t>El peor</t>
  </si>
  <si>
    <t>El intermedio</t>
  </si>
  <si>
    <t>RESULTADOS DE LA INVESTIGACIÓN DE LA DOCUMENTACIÓN</t>
  </si>
  <si>
    <t>RESULTADOS DE LAS PRUEBAS (Tiempo medio)</t>
  </si>
  <si>
    <t>0.002860</t>
  </si>
  <si>
    <t>0.001806</t>
  </si>
  <si>
    <t>0.002734</t>
  </si>
  <si>
    <t>0.003289</t>
  </si>
  <si>
    <t>500kb Tamaño aprox</t>
  </si>
  <si>
    <t>1000kb Tamaño aprox</t>
  </si>
  <si>
    <t>1000kbTamaño aprox</t>
  </si>
  <si>
    <t>0.002019</t>
  </si>
  <si>
    <t>0.000667</t>
  </si>
  <si>
    <t>0.002330</t>
  </si>
  <si>
    <t>0.002701</t>
  </si>
  <si>
    <t>0.001450</t>
  </si>
  <si>
    <t>0.003881</t>
  </si>
  <si>
    <t>0.003665</t>
  </si>
  <si>
    <t>0.002951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</si>
</sst>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u/>
      <sz val="12"/>
      <color indexed="10"/>
      <name val="Book Antiqua"/>
      <family val="1"/>
    </font>
    <font>
      <b/>
      <u/>
      <sz val="10"/>
      <name val="Book Antiqua"/>
      <family val="1"/>
    </font>
    <font>
      <b/>
      <sz val="8"/>
      <color indexed="10"/>
      <name val="Book Antiqua"/>
      <family val="1"/>
    </font>
    <font>
      <b/>
      <u/>
      <sz val="9"/>
      <color indexed="23"/>
      <name val="Book Antiqua"/>
      <family val="1"/>
    </font>
    <font>
      <b/>
      <sz val="7"/>
      <color indexed="10"/>
      <name val="Book Antiqua"/>
      <family val="1"/>
    </font>
    <font>
      <b/>
      <sz val="6"/>
      <color indexed="10"/>
      <name val="Book Antiqua"/>
      <family val="1"/>
    </font>
    <font>
      <b/>
      <sz val="8"/>
      <name val="Book Antiqua"/>
      <family val="1"/>
    </font>
    <font>
      <sz val="8"/>
      <name val="Book Antiqua"/>
      <family val="1"/>
    </font>
    <font>
      <b/>
      <sz val="5"/>
      <name val="Book Antiqua"/>
      <family val="1"/>
    </font>
    <font>
      <sz val="9"/>
      <name val="Book Antiqua"/>
      <family val="1"/>
    </font>
    <font>
      <sz val="10"/>
      <color indexed="57"/>
      <name val="Book Antiqua"/>
      <family val="1"/>
    </font>
    <font>
      <b/>
      <sz val="5"/>
      <color indexed="57"/>
      <name val="Book Antiqua"/>
      <family val="1"/>
    </font>
    <font>
      <b/>
      <sz val="14"/>
      <color indexed="17"/>
      <name val="Book Antiqua"/>
      <family val="1"/>
    </font>
    <font>
      <b/>
      <sz val="10"/>
      <name val="Book Antiqua"/>
      <family val="1"/>
    </font>
    <font>
      <b/>
      <u/>
      <sz val="8"/>
      <color indexed="10"/>
      <name val="Book Antiqua"/>
      <family val="1"/>
    </font>
    <font>
      <b/>
      <u/>
      <sz val="12"/>
      <color indexed="53"/>
      <name val="Book Antiqua"/>
      <family val="1"/>
    </font>
    <font>
      <b/>
      <u/>
      <sz val="12"/>
      <name val="Book Antiqua"/>
      <family val="1"/>
    </font>
    <font>
      <b/>
      <i/>
      <u/>
      <sz val="24"/>
      <name val="Arial Black"/>
      <family val="2"/>
    </font>
    <font>
      <b/>
      <u/>
      <sz val="11"/>
      <color rgb="FF002060"/>
      <name val="Arial Black"/>
      <family val="2"/>
    </font>
    <font>
      <b/>
      <i/>
      <u/>
      <sz val="20"/>
      <name val="Arial Black"/>
      <family val="2"/>
    </font>
    <font>
      <b/>
      <u/>
      <sz val="12"/>
      <color indexed="10"/>
      <name val="Arial Black"/>
      <family val="2"/>
    </font>
    <font>
      <sz val="10"/>
      <name val="Arial Black"/>
      <family val="2"/>
    </font>
    <font>
      <b/>
      <sz val="10"/>
      <color indexed="10"/>
      <name val="Arial Black"/>
      <family val="2"/>
    </font>
    <font>
      <b/>
      <sz val="9"/>
      <color indexed="10"/>
      <name val="Arial Black"/>
      <family val="2"/>
    </font>
    <font>
      <b/>
      <sz val="12"/>
      <color indexed="10"/>
      <name val="Arial Black"/>
      <family val="2"/>
    </font>
    <font>
      <b/>
      <u/>
      <sz val="10"/>
      <color indexed="10"/>
      <name val="Arial Black"/>
      <family val="2"/>
    </font>
    <font>
      <sz val="9"/>
      <name val="Arial Black"/>
      <family val="2"/>
    </font>
    <font>
      <b/>
      <sz val="12"/>
      <name val="Arial Black"/>
      <family val="2"/>
    </font>
    <font>
      <b/>
      <sz val="12"/>
      <color rgb="FFC00000"/>
      <name val="Arial Black"/>
      <family val="2"/>
    </font>
    <font>
      <sz val="11"/>
      <name val="Arial Black"/>
      <family val="2"/>
    </font>
    <font>
      <sz val="12"/>
      <name val="Arial Black"/>
      <family val="2"/>
    </font>
    <font>
      <sz val="11"/>
      <color theme="1"/>
      <name val="Arial Black"/>
      <family val="2"/>
    </font>
    <font>
      <sz val="12"/>
      <color theme="1"/>
      <name val="Arial Black"/>
      <family val="2"/>
    </font>
    <font>
      <sz val="12"/>
      <color indexed="10"/>
      <name val="Arial Black"/>
      <family val="2"/>
    </font>
    <font>
      <b/>
      <sz val="10"/>
      <color theme="6" tint="-0.499984740745262"/>
      <name val="Arial Black"/>
      <family val="2"/>
    </font>
    <font>
      <b/>
      <sz val="12"/>
      <color rgb="FF002060"/>
      <name val="Arial Black"/>
      <family val="2"/>
    </font>
    <font>
      <sz val="12"/>
      <color rgb="FF002060"/>
      <name val="Arial Black"/>
      <family val="2"/>
    </font>
    <font>
      <b/>
      <u/>
      <sz val="14"/>
      <color indexed="10"/>
      <name val="Arial Black"/>
      <family val="2"/>
    </font>
    <font>
      <b/>
      <u/>
      <sz val="13"/>
      <color indexed="62"/>
      <name val="Arial Black"/>
      <family val="2"/>
    </font>
    <font>
      <sz val="10"/>
      <color rgb="FF003300"/>
      <name val="Book Antiqua"/>
      <family val="1"/>
    </font>
    <font>
      <b/>
      <sz val="10"/>
      <color rgb="FF003300"/>
      <name val="Arial Black"/>
      <family val="2"/>
    </font>
    <font>
      <b/>
      <sz val="11"/>
      <color rgb="FF003300"/>
      <name val="Arial Black"/>
      <family val="2"/>
    </font>
    <font>
      <b/>
      <sz val="12"/>
      <color rgb="FF003300"/>
      <name val="Arial Black"/>
      <family val="2"/>
    </font>
    <font>
      <b/>
      <sz val="6"/>
      <color rgb="FF003300"/>
      <name val="Arial Black"/>
      <family val="2"/>
    </font>
    <font>
      <b/>
      <u/>
      <sz val="12"/>
      <color rgb="FF002060"/>
      <name val="Arial Black"/>
      <family val="2"/>
    </font>
    <font>
      <b/>
      <u/>
      <sz val="10"/>
      <color rgb="FF003300"/>
      <name val="Arial Black"/>
      <family val="2"/>
    </font>
    <font>
      <b/>
      <u/>
      <sz val="10"/>
      <color rgb="FF003300"/>
      <name val="Book Antiqua"/>
      <family val="1"/>
    </font>
    <font>
      <b/>
      <sz val="10"/>
      <color rgb="FF003300"/>
      <name val="Book Antiqua"/>
      <family val="1"/>
    </font>
    <font>
      <sz val="11"/>
      <color theme="3" tint="-0.499984740745262"/>
      <name val="Arial Black"/>
      <family val="2"/>
    </font>
    <font>
      <sz val="11"/>
      <color theme="3" tint="-0.499984740745262"/>
      <name val="Calibri"/>
      <family val="2"/>
      <scheme val="minor"/>
    </font>
    <font>
      <sz val="10"/>
      <color rgb="FF003300"/>
      <name val="Arial Black"/>
      <family val="2"/>
    </font>
    <font>
      <b/>
      <sz val="9"/>
      <color rgb="FF003300"/>
      <name val="Arial Black"/>
      <family val="2"/>
    </font>
    <font>
      <sz val="9"/>
      <color rgb="FF003300"/>
      <name val="Arial Black"/>
      <family val="2"/>
    </font>
    <font>
      <b/>
      <u/>
      <sz val="13"/>
      <color rgb="FF003300"/>
      <name val="Arial Black"/>
      <family val="2"/>
    </font>
    <font>
      <b/>
      <u/>
      <sz val="12"/>
      <color rgb="FF003300"/>
      <name val="Arial Black"/>
      <family val="2"/>
    </font>
    <font>
      <b/>
      <sz val="7"/>
      <color indexed="10"/>
      <name val="Arial Black"/>
      <family val="2"/>
    </font>
    <font>
      <b/>
      <sz val="8"/>
      <color indexed="10"/>
      <name val="Arial Black"/>
      <family val="2"/>
    </font>
    <font>
      <b/>
      <sz val="10"/>
      <color rgb="FF002060"/>
      <name val="Arial Black"/>
      <family val="2"/>
    </font>
    <font>
      <sz val="12"/>
      <color rgb="FF003300"/>
      <name val="Arial Black"/>
      <family val="2"/>
    </font>
    <font>
      <sz val="11"/>
      <color rgb="FF002060"/>
      <name val="Calibri"/>
      <family val="2"/>
      <scheme val="minor"/>
    </font>
    <font>
      <b/>
      <i/>
      <u/>
      <sz val="20"/>
      <color rgb="FF002060"/>
      <name val="Arial Black"/>
      <family val="2"/>
    </font>
    <font>
      <b/>
      <u/>
      <sz val="16"/>
      <color rgb="FF002060"/>
      <name val="Arial Black"/>
      <family val="2"/>
    </font>
    <font>
      <i/>
      <u/>
      <sz val="22"/>
      <color rgb="FF002060"/>
      <name val="Arial Black"/>
      <family val="2"/>
    </font>
    <font>
      <sz val="10"/>
      <color rgb="FF002060"/>
      <name val="Book Antiqua"/>
      <family val="1"/>
    </font>
    <font>
      <i/>
      <u/>
      <sz val="18"/>
      <color rgb="FF002060"/>
      <name val="Arial Black"/>
      <family val="2"/>
    </font>
    <font>
      <b/>
      <i/>
      <sz val="10"/>
      <color rgb="FF002060"/>
      <name val="Arial Black"/>
      <family val="2"/>
    </font>
    <font>
      <b/>
      <u/>
      <sz val="12"/>
      <name val="Arial Black"/>
      <family val="2"/>
    </font>
    <font>
      <b/>
      <sz val="12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3300"/>
      </left>
      <right style="thin">
        <color rgb="FF003300"/>
      </right>
      <top style="thin">
        <color rgb="FF003300"/>
      </top>
      <bottom/>
      <diagonal/>
    </border>
    <border>
      <left style="thin">
        <color rgb="FF003300"/>
      </left>
      <right style="thin">
        <color rgb="FF003300"/>
      </right>
      <top/>
      <bottom/>
      <diagonal/>
    </border>
    <border>
      <left style="thin">
        <color rgb="FF003300"/>
      </left>
      <right style="thin">
        <color rgb="FF003300"/>
      </right>
      <top/>
      <bottom style="thin">
        <color indexed="17"/>
      </bottom>
      <diagonal/>
    </border>
    <border>
      <left style="thin">
        <color rgb="FF003300"/>
      </left>
      <right style="thin">
        <color rgb="FF003300"/>
      </right>
      <top style="thin">
        <color indexed="17"/>
      </top>
      <bottom style="thin">
        <color indexed="17"/>
      </bottom>
      <diagonal/>
    </border>
    <border>
      <left style="thin">
        <color rgb="FF003300"/>
      </left>
      <right style="thin">
        <color rgb="FF003300"/>
      </right>
      <top style="thin">
        <color indexed="17"/>
      </top>
      <bottom style="thin">
        <color rgb="FF0033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0" xfId="0" applyFont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6" fillId="0" borderId="0" xfId="0" applyFont="1" applyAlignment="1">
      <alignment horizontal="center"/>
    </xf>
    <xf numFmtId="0" fontId="7" fillId="0" borderId="21" xfId="0" applyFont="1" applyBorder="1" applyAlignment="1">
      <alignment vertical="center" textRotation="255" wrapText="1"/>
    </xf>
    <xf numFmtId="0" fontId="9" fillId="0" borderId="0" xfId="0" applyFont="1" applyAlignment="1">
      <alignment horizontal="center" vertical="center" textRotation="255" wrapText="1"/>
    </xf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 textRotation="255" wrapText="1"/>
    </xf>
    <xf numFmtId="0" fontId="2" fillId="0" borderId="26" xfId="0" applyFont="1" applyBorder="1"/>
    <xf numFmtId="2" fontId="12" fillId="0" borderId="26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/>
    <xf numFmtId="0" fontId="13" fillId="0" borderId="3" xfId="0" applyFont="1" applyBorder="1"/>
    <xf numFmtId="0" fontId="2" fillId="0" borderId="3" xfId="0" applyFont="1" applyBorder="1"/>
    <xf numFmtId="0" fontId="14" fillId="0" borderId="0" xfId="0" applyFont="1" applyAlignment="1">
      <alignment vertical="center" textRotation="255"/>
    </xf>
    <xf numFmtId="0" fontId="15" fillId="0" borderId="7" xfId="0" applyFont="1" applyBorder="1"/>
    <xf numFmtId="0" fontId="15" fillId="0" borderId="7" xfId="0" applyFont="1" applyBorder="1" applyAlignment="1">
      <alignment horizontal="left"/>
    </xf>
    <xf numFmtId="0" fontId="2" fillId="0" borderId="7" xfId="0" applyFont="1" applyBorder="1"/>
    <xf numFmtId="0" fontId="10" fillId="0" borderId="7" xfId="0" applyFont="1" applyBorder="1"/>
    <xf numFmtId="0" fontId="4" fillId="0" borderId="0" xfId="0" applyFont="1"/>
    <xf numFmtId="0" fontId="16" fillId="0" borderId="13" xfId="0" applyFont="1" applyBorder="1" applyAlignment="1">
      <alignment horizontal="right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1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5" fillId="0" borderId="26" xfId="0" applyFont="1" applyBorder="1" applyAlignment="1">
      <alignment vertical="center" textRotation="255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vertical="center" textRotation="255" wrapText="1"/>
    </xf>
    <xf numFmtId="0" fontId="18" fillId="0" borderId="0" xfId="0" applyFont="1"/>
    <xf numFmtId="0" fontId="19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" fillId="0" borderId="40" xfId="0" applyFont="1" applyBorder="1"/>
    <xf numFmtId="0" fontId="24" fillId="0" borderId="0" xfId="0" applyFont="1"/>
    <xf numFmtId="0" fontId="25" fillId="0" borderId="1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21" fillId="0" borderId="20" xfId="0" applyFont="1" applyBorder="1"/>
    <xf numFmtId="0" fontId="26" fillId="0" borderId="0" xfId="0" applyFont="1" applyAlignment="1">
      <alignment horizontal="center"/>
    </xf>
    <xf numFmtId="0" fontId="29" fillId="0" borderId="0" xfId="0" applyFont="1"/>
    <xf numFmtId="1" fontId="30" fillId="2" borderId="20" xfId="0" applyNumberFormat="1" applyFont="1" applyFill="1" applyBorder="1" applyAlignment="1">
      <alignment horizontal="center"/>
    </xf>
    <xf numFmtId="12" fontId="30" fillId="2" borderId="20" xfId="0" applyNumberFormat="1" applyFont="1" applyFill="1" applyBorder="1" applyAlignment="1">
      <alignment horizontal="center"/>
    </xf>
    <xf numFmtId="0" fontId="30" fillId="0" borderId="0" xfId="0" applyFont="1"/>
    <xf numFmtId="2" fontId="30" fillId="0" borderId="20" xfId="0" applyNumberFormat="1" applyFont="1" applyBorder="1" applyAlignment="1">
      <alignment horizontal="center"/>
    </xf>
    <xf numFmtId="164" fontId="31" fillId="0" borderId="20" xfId="0" applyNumberFormat="1" applyFont="1" applyBorder="1" applyAlignment="1">
      <alignment horizontal="center"/>
    </xf>
    <xf numFmtId="0" fontId="31" fillId="0" borderId="18" xfId="0" applyFont="1" applyBorder="1"/>
    <xf numFmtId="2" fontId="31" fillId="0" borderId="20" xfId="0" applyNumberFormat="1" applyFont="1" applyBorder="1" applyAlignment="1">
      <alignment horizontal="center"/>
    </xf>
    <xf numFmtId="0" fontId="32" fillId="0" borderId="0" xfId="0" applyFont="1"/>
    <xf numFmtId="2" fontId="32" fillId="0" borderId="20" xfId="0" applyNumberFormat="1" applyFont="1" applyBorder="1" applyAlignment="1">
      <alignment horizontal="center"/>
    </xf>
    <xf numFmtId="164" fontId="32" fillId="0" borderId="20" xfId="0" applyNumberFormat="1" applyFont="1" applyBorder="1" applyAlignment="1">
      <alignment horizontal="center"/>
    </xf>
    <xf numFmtId="0" fontId="33" fillId="0" borderId="0" xfId="0" applyFont="1"/>
    <xf numFmtId="2" fontId="33" fillId="0" borderId="20" xfId="0" applyNumberFormat="1" applyFont="1" applyBorder="1" applyAlignment="1">
      <alignment horizontal="center"/>
    </xf>
    <xf numFmtId="164" fontId="33" fillId="0" borderId="20" xfId="0" applyNumberFormat="1" applyFont="1" applyBorder="1" applyAlignment="1">
      <alignment horizontal="center"/>
    </xf>
    <xf numFmtId="164" fontId="30" fillId="0" borderId="20" xfId="0" applyNumberFormat="1" applyFont="1" applyBorder="1" applyAlignment="1">
      <alignment horizontal="center"/>
    </xf>
    <xf numFmtId="1" fontId="30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164" fontId="30" fillId="0" borderId="0" xfId="0" applyNumberFormat="1" applyFont="1"/>
    <xf numFmtId="0" fontId="31" fillId="0" borderId="0" xfId="0" applyFont="1" applyAlignment="1">
      <alignment horizontal="center"/>
    </xf>
    <xf numFmtId="2" fontId="30" fillId="0" borderId="0" xfId="0" applyNumberFormat="1" applyFont="1" applyAlignment="1">
      <alignment horizontal="center"/>
    </xf>
    <xf numFmtId="2" fontId="31" fillId="0" borderId="25" xfId="0" applyNumberFormat="1" applyFont="1" applyBorder="1" applyAlignment="1">
      <alignment horizontal="center"/>
    </xf>
    <xf numFmtId="0" fontId="34" fillId="0" borderId="0" xfId="0" applyFont="1"/>
    <xf numFmtId="0" fontId="32" fillId="0" borderId="0" xfId="0" applyFont="1" applyAlignment="1">
      <alignment horizontal="center"/>
    </xf>
    <xf numFmtId="1" fontId="32" fillId="0" borderId="0" xfId="0" applyNumberFormat="1" applyFont="1" applyAlignment="1">
      <alignment horizontal="left"/>
    </xf>
    <xf numFmtId="0" fontId="33" fillId="0" borderId="0" xfId="0" applyFont="1" applyAlignment="1">
      <alignment horizontal="center"/>
    </xf>
    <xf numFmtId="0" fontId="35" fillId="0" borderId="0" xfId="0" applyFont="1"/>
    <xf numFmtId="1" fontId="33" fillId="0" borderId="0" xfId="0" applyNumberFormat="1" applyFont="1" applyAlignment="1">
      <alignment horizontal="left"/>
    </xf>
    <xf numFmtId="2" fontId="33" fillId="0" borderId="38" xfId="0" applyNumberFormat="1" applyFont="1" applyBorder="1" applyAlignment="1">
      <alignment horizontal="center"/>
    </xf>
    <xf numFmtId="2" fontId="36" fillId="0" borderId="39" xfId="0" applyNumberFormat="1" applyFont="1" applyBorder="1" applyAlignment="1">
      <alignment horizontal="center"/>
    </xf>
    <xf numFmtId="0" fontId="23" fillId="0" borderId="0" xfId="0" applyFont="1" applyAlignment="1">
      <alignment horizontal="right"/>
    </xf>
    <xf numFmtId="0" fontId="25" fillId="0" borderId="0" xfId="0" applyFont="1" applyAlignment="1">
      <alignment horizontal="center" vertical="center"/>
    </xf>
    <xf numFmtId="0" fontId="39" fillId="0" borderId="3" xfId="0" applyFont="1" applyBorder="1" applyProtection="1">
      <protection locked="0"/>
    </xf>
    <xf numFmtId="0" fontId="39" fillId="0" borderId="0" xfId="0" applyFont="1" applyProtection="1">
      <protection locked="0"/>
    </xf>
    <xf numFmtId="0" fontId="39" fillId="0" borderId="7" xfId="0" applyFont="1" applyBorder="1" applyProtection="1">
      <protection locked="0"/>
    </xf>
    <xf numFmtId="0" fontId="27" fillId="0" borderId="4" xfId="0" applyFont="1" applyBorder="1" applyAlignment="1" applyProtection="1">
      <alignment horizontal="right"/>
      <protection locked="0"/>
    </xf>
    <xf numFmtId="0" fontId="27" fillId="0" borderId="5" xfId="0" applyFont="1" applyBorder="1" applyAlignment="1" applyProtection="1">
      <alignment horizontal="right"/>
      <protection locked="0"/>
    </xf>
    <xf numFmtId="0" fontId="24" fillId="0" borderId="6" xfId="0" applyFont="1" applyBorder="1" applyProtection="1">
      <protection locked="0"/>
    </xf>
    <xf numFmtId="0" fontId="24" fillId="0" borderId="6" xfId="0" applyFont="1" applyBorder="1" applyAlignment="1" applyProtection="1">
      <alignment horizontal="right"/>
      <protection locked="0"/>
    </xf>
    <xf numFmtId="0" fontId="24" fillId="0" borderId="4" xfId="0" applyFont="1" applyBorder="1" applyProtection="1">
      <protection locked="0"/>
    </xf>
    <xf numFmtId="0" fontId="41" fillId="0" borderId="2" xfId="0" applyFont="1" applyBorder="1" applyAlignment="1" applyProtection="1">
      <alignment horizontal="left"/>
      <protection locked="0"/>
    </xf>
    <xf numFmtId="0" fontId="37" fillId="0" borderId="0" xfId="0" applyFont="1" applyAlignment="1">
      <alignment horizontal="right"/>
    </xf>
    <xf numFmtId="0" fontId="42" fillId="0" borderId="0" xfId="0" applyFont="1"/>
    <xf numFmtId="0" fontId="44" fillId="0" borderId="0" xfId="0" applyFont="1" applyAlignment="1">
      <alignment horizontal="right"/>
    </xf>
    <xf numFmtId="0" fontId="45" fillId="0" borderId="0" xfId="0" applyFont="1" applyAlignment="1">
      <alignment horizontal="right"/>
    </xf>
    <xf numFmtId="0" fontId="49" fillId="0" borderId="0" xfId="0" applyFont="1"/>
    <xf numFmtId="0" fontId="48" fillId="0" borderId="0" xfId="0" applyFont="1" applyAlignment="1">
      <alignment horizontal="center"/>
    </xf>
    <xf numFmtId="0" fontId="43" fillId="4" borderId="13" xfId="0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51" fillId="0" borderId="0" xfId="0" applyFont="1"/>
    <xf numFmtId="0" fontId="52" fillId="0" borderId="0" xfId="0" applyFont="1"/>
    <xf numFmtId="0" fontId="28" fillId="0" borderId="0" xfId="0" applyFont="1"/>
    <xf numFmtId="0" fontId="27" fillId="0" borderId="0" xfId="0" applyFont="1"/>
    <xf numFmtId="0" fontId="22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0" fontId="53" fillId="0" borderId="0" xfId="0" applyFont="1"/>
    <xf numFmtId="0" fontId="54" fillId="0" borderId="0" xfId="0" applyFont="1" applyAlignment="1">
      <alignment horizontal="center"/>
    </xf>
    <xf numFmtId="0" fontId="55" fillId="0" borderId="0" xfId="0" applyFont="1"/>
    <xf numFmtId="0" fontId="45" fillId="0" borderId="5" xfId="0" applyFont="1" applyBorder="1" applyAlignment="1" applyProtection="1">
      <alignment horizontal="right"/>
      <protection locked="0"/>
    </xf>
    <xf numFmtId="0" fontId="57" fillId="0" borderId="0" xfId="0" applyFont="1"/>
    <xf numFmtId="0" fontId="42" fillId="0" borderId="42" xfId="0" applyFont="1" applyBorder="1"/>
    <xf numFmtId="2" fontId="45" fillId="0" borderId="44" xfId="0" applyNumberFormat="1" applyFont="1" applyBorder="1" applyAlignment="1">
      <alignment horizontal="center"/>
    </xf>
    <xf numFmtId="2" fontId="45" fillId="0" borderId="45" xfId="0" applyNumberFormat="1" applyFont="1" applyBorder="1" applyAlignment="1">
      <alignment horizontal="center"/>
    </xf>
    <xf numFmtId="0" fontId="59" fillId="0" borderId="0" xfId="0" applyFont="1" applyAlignment="1">
      <alignment horizontal="center"/>
    </xf>
    <xf numFmtId="0" fontId="59" fillId="0" borderId="0" xfId="0" applyFont="1" applyAlignment="1">
      <alignment horizontal="left"/>
    </xf>
    <xf numFmtId="0" fontId="60" fillId="0" borderId="0" xfId="0" applyFont="1"/>
    <xf numFmtId="0" fontId="60" fillId="0" borderId="0" xfId="0" applyFont="1" applyAlignment="1">
      <alignment horizontal="left"/>
    </xf>
    <xf numFmtId="0" fontId="47" fillId="0" borderId="0" xfId="0" applyFont="1" applyAlignment="1">
      <alignment horizontal="center"/>
    </xf>
    <xf numFmtId="2" fontId="33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0" fontId="61" fillId="0" borderId="0" xfId="0" applyFont="1"/>
    <xf numFmtId="0" fontId="62" fillId="0" borderId="0" xfId="0" applyFont="1"/>
    <xf numFmtId="0" fontId="63" fillId="0" borderId="0" xfId="0" applyFont="1" applyAlignment="1">
      <alignment horizontal="center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8" fillId="5" borderId="0" xfId="0" applyFont="1" applyFill="1" applyAlignment="1">
      <alignment horizontal="center"/>
    </xf>
    <xf numFmtId="0" fontId="57" fillId="0" borderId="5" xfId="0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center"/>
      <protection locked="0"/>
    </xf>
    <xf numFmtId="0" fontId="38" fillId="0" borderId="1" xfId="0" applyFont="1" applyBorder="1" applyAlignment="1" applyProtection="1">
      <alignment horizontal="center"/>
      <protection locked="0"/>
    </xf>
    <xf numFmtId="0" fontId="40" fillId="0" borderId="4" xfId="0" applyFont="1" applyBorder="1" applyAlignment="1" applyProtection="1">
      <alignment horizontal="right" textRotation="90"/>
      <protection locked="0"/>
    </xf>
    <xf numFmtId="0" fontId="40" fillId="0" borderId="5" xfId="0" applyFont="1" applyBorder="1" applyAlignment="1" applyProtection="1">
      <alignment horizontal="right" textRotation="90"/>
      <protection locked="0"/>
    </xf>
    <xf numFmtId="0" fontId="56" fillId="0" borderId="4" xfId="0" applyFont="1" applyBorder="1" applyAlignment="1" applyProtection="1">
      <alignment horizontal="right" textRotation="90"/>
      <protection locked="0"/>
    </xf>
    <xf numFmtId="0" fontId="56" fillId="0" borderId="5" xfId="0" applyFont="1" applyBorder="1" applyAlignment="1" applyProtection="1">
      <alignment horizontal="right" textRotation="90"/>
      <protection locked="0"/>
    </xf>
    <xf numFmtId="0" fontId="56" fillId="0" borderId="6" xfId="0" applyFont="1" applyBorder="1" applyAlignment="1" applyProtection="1">
      <alignment horizontal="right" textRotation="90"/>
      <protection locked="0"/>
    </xf>
    <xf numFmtId="0" fontId="20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0" fillId="3" borderId="15" xfId="0" applyFont="1" applyFill="1" applyBorder="1" applyAlignment="1">
      <alignment horizontal="center"/>
    </xf>
    <xf numFmtId="0" fontId="60" fillId="3" borderId="31" xfId="0" applyFont="1" applyFill="1" applyBorder="1" applyAlignment="1">
      <alignment horizontal="center"/>
    </xf>
    <xf numFmtId="0" fontId="60" fillId="3" borderId="32" xfId="0" applyFont="1" applyFill="1" applyBorder="1" applyAlignment="1">
      <alignment horizontal="center"/>
    </xf>
    <xf numFmtId="0" fontId="46" fillId="0" borderId="27" xfId="0" applyFont="1" applyBorder="1" applyAlignment="1">
      <alignment horizontal="center" vertical="center" textRotation="255"/>
    </xf>
    <xf numFmtId="0" fontId="46" fillId="0" borderId="28" xfId="0" applyFont="1" applyBorder="1" applyAlignment="1">
      <alignment horizontal="center" vertical="center" textRotation="255"/>
    </xf>
    <xf numFmtId="0" fontId="46" fillId="0" borderId="29" xfId="0" applyFont="1" applyBorder="1" applyAlignment="1">
      <alignment horizontal="center" vertical="center" textRotation="255"/>
    </xf>
    <xf numFmtId="0" fontId="22" fillId="0" borderId="0" xfId="0" applyFont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 textRotation="255" wrapText="1"/>
    </xf>
    <xf numFmtId="0" fontId="8" fillId="0" borderId="23" xfId="0" applyFont="1" applyBorder="1" applyAlignment="1">
      <alignment horizontal="center" vertical="center" textRotation="255" wrapText="1"/>
    </xf>
    <xf numFmtId="0" fontId="8" fillId="0" borderId="24" xfId="0" applyFont="1" applyBorder="1" applyAlignment="1">
      <alignment horizontal="center" vertical="center" textRotation="255" wrapText="1"/>
    </xf>
    <xf numFmtId="0" fontId="46" fillId="0" borderId="27" xfId="0" applyFont="1" applyBorder="1" applyAlignment="1">
      <alignment horizontal="center" vertical="center" textRotation="255" wrapText="1"/>
    </xf>
    <xf numFmtId="0" fontId="46" fillId="0" borderId="28" xfId="0" applyFont="1" applyBorder="1" applyAlignment="1">
      <alignment horizontal="center" vertical="center" textRotation="255" wrapText="1"/>
    </xf>
    <xf numFmtId="0" fontId="46" fillId="0" borderId="29" xfId="0" applyFont="1" applyBorder="1" applyAlignment="1">
      <alignment horizontal="center" vertical="center" textRotation="255" wrapText="1"/>
    </xf>
    <xf numFmtId="164" fontId="33" fillId="0" borderId="30" xfId="0" applyNumberFormat="1" applyFont="1" applyBorder="1" applyAlignment="1">
      <alignment horizontal="center" vertical="center"/>
    </xf>
    <xf numFmtId="164" fontId="33" fillId="0" borderId="33" xfId="0" applyNumberFormat="1" applyFont="1" applyBorder="1" applyAlignment="1">
      <alignment horizontal="center" vertical="center"/>
    </xf>
    <xf numFmtId="164" fontId="33" fillId="0" borderId="34" xfId="0" applyNumberFormat="1" applyFont="1" applyBorder="1" applyAlignment="1">
      <alignment horizontal="center" vertical="center"/>
    </xf>
    <xf numFmtId="10" fontId="33" fillId="0" borderId="30" xfId="1" applyNumberFormat="1" applyFont="1" applyBorder="1" applyAlignment="1">
      <alignment horizontal="center" vertical="center"/>
    </xf>
    <xf numFmtId="10" fontId="33" fillId="0" borderId="33" xfId="1" applyNumberFormat="1" applyFont="1" applyBorder="1" applyAlignment="1">
      <alignment horizontal="center" vertical="center"/>
    </xf>
    <xf numFmtId="164" fontId="32" fillId="0" borderId="30" xfId="0" applyNumberFormat="1" applyFont="1" applyBorder="1" applyAlignment="1">
      <alignment horizontal="center" vertical="center"/>
    </xf>
    <xf numFmtId="164" fontId="32" fillId="0" borderId="33" xfId="0" applyNumberFormat="1" applyFont="1" applyBorder="1" applyAlignment="1">
      <alignment horizontal="center" vertical="center"/>
    </xf>
    <xf numFmtId="164" fontId="32" fillId="0" borderId="34" xfId="0" applyNumberFormat="1" applyFont="1" applyBorder="1" applyAlignment="1">
      <alignment horizontal="center" vertical="center"/>
    </xf>
    <xf numFmtId="10" fontId="32" fillId="0" borderId="30" xfId="1" applyNumberFormat="1" applyFont="1" applyBorder="1" applyAlignment="1">
      <alignment horizontal="center" vertical="center"/>
    </xf>
    <xf numFmtId="10" fontId="32" fillId="0" borderId="33" xfId="1" applyNumberFormat="1" applyFont="1" applyBorder="1" applyAlignment="1">
      <alignment horizontal="center" vertical="center"/>
    </xf>
    <xf numFmtId="0" fontId="58" fillId="0" borderId="22" xfId="0" applyFont="1" applyBorder="1" applyAlignment="1">
      <alignment horizontal="center" vertical="center" textRotation="255" wrapText="1"/>
    </xf>
    <xf numFmtId="0" fontId="58" fillId="0" borderId="23" xfId="0" applyFont="1" applyBorder="1" applyAlignment="1">
      <alignment horizontal="center" vertical="center" textRotation="255" wrapText="1"/>
    </xf>
    <xf numFmtId="0" fontId="58" fillId="0" borderId="24" xfId="0" applyFont="1" applyBorder="1" applyAlignment="1">
      <alignment horizontal="center" vertical="center" textRotation="255" wrapText="1"/>
    </xf>
    <xf numFmtId="10" fontId="32" fillId="0" borderId="34" xfId="1" applyNumberFormat="1" applyFont="1" applyBorder="1" applyAlignment="1">
      <alignment horizontal="center" vertic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37" xfId="0" applyFont="1" applyBorder="1" applyAlignment="1">
      <alignment horizontal="center"/>
    </xf>
    <xf numFmtId="0" fontId="48" fillId="0" borderId="41" xfId="0" applyFont="1" applyBorder="1" applyAlignment="1">
      <alignment horizontal="center" vertical="center" wrapText="1"/>
    </xf>
    <xf numFmtId="0" fontId="48" fillId="0" borderId="42" xfId="0" applyFont="1" applyBorder="1" applyAlignment="1">
      <alignment horizontal="center" vertical="center" wrapText="1"/>
    </xf>
    <xf numFmtId="0" fontId="48" fillId="0" borderId="43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30" fillId="0" borderId="0" xfId="0" applyNumberFormat="1" applyFont="1"/>
    <xf numFmtId="0" fontId="69" fillId="0" borderId="0" xfId="0" applyFont="1"/>
    <xf numFmtId="0" fontId="70" fillId="0" borderId="0" xfId="0" applyFont="1"/>
  </cellXfs>
  <cellStyles count="2">
    <cellStyle name="Normal" xfId="0" builtinId="0"/>
    <cellStyle name="Porcentaje" xfId="1" builtinId="5"/>
  </cellStyles>
  <dxfs count="1">
    <dxf>
      <font>
        <b/>
        <i val="0"/>
        <strike val="0"/>
        <condense val="0"/>
        <extend val="0"/>
        <u val="double"/>
        <color indexed="50"/>
      </font>
    </dxf>
  </dxfs>
  <tableStyles count="0" defaultTableStyle="TableStyleMedium9" defaultPivotStyle="PivotStyleLight16"/>
  <colors>
    <mruColors>
      <color rgb="FFCCFFFF"/>
      <color rgb="FF99FFCC"/>
      <color rgb="FF66FFCC"/>
      <color rgb="FF00FFFF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579147</xdr:colOff>
      <xdr:row>7</xdr:row>
      <xdr:rowOff>29114</xdr:rowOff>
    </xdr:from>
    <xdr:ext cx="184731" cy="937629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913147" y="1791239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B7" sqref="B7"/>
    </sheetView>
  </sheetViews>
  <sheetFormatPr baseColWidth="10" defaultRowHeight="14.4" x14ac:dyDescent="0.3"/>
  <cols>
    <col min="1" max="1" width="63" customWidth="1"/>
    <col min="2" max="2" width="33.88671875" customWidth="1"/>
    <col min="3" max="3" width="27.33203125" customWidth="1"/>
    <col min="4" max="4" width="10.6640625" customWidth="1"/>
    <col min="5" max="5" width="46.6640625" customWidth="1"/>
  </cols>
  <sheetData>
    <row r="1" spans="1:9" ht="36.6" x14ac:dyDescent="0.85">
      <c r="A1" s="136" t="s">
        <v>0</v>
      </c>
      <c r="B1" s="136"/>
      <c r="C1" s="136"/>
      <c r="D1" s="136"/>
      <c r="E1" s="136"/>
      <c r="F1" s="136"/>
      <c r="G1" s="136"/>
      <c r="H1" s="136"/>
      <c r="I1" s="136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21" thickBot="1" x14ac:dyDescent="0.55000000000000004">
      <c r="A4" s="137" t="s">
        <v>1</v>
      </c>
      <c r="B4" s="137"/>
      <c r="C4" s="1"/>
      <c r="D4" s="1"/>
      <c r="E4" s="95" t="s">
        <v>2</v>
      </c>
      <c r="F4" s="1"/>
      <c r="G4" s="1"/>
      <c r="H4" s="1"/>
      <c r="I4" s="1"/>
    </row>
    <row r="5" spans="1:9" ht="18.600000000000001" x14ac:dyDescent="0.45">
      <c r="A5" s="87" t="s">
        <v>32</v>
      </c>
      <c r="B5" s="87">
        <v>9</v>
      </c>
      <c r="C5" s="1"/>
      <c r="D5" s="138" t="s">
        <v>3</v>
      </c>
      <c r="E5" s="90" t="s">
        <v>43</v>
      </c>
      <c r="F5" s="1"/>
      <c r="G5" s="1"/>
      <c r="H5" s="1"/>
      <c r="I5" s="1"/>
    </row>
    <row r="6" spans="1:9" ht="18.600000000000001" x14ac:dyDescent="0.45">
      <c r="A6" s="88" t="s">
        <v>33</v>
      </c>
      <c r="B6" s="88">
        <v>8</v>
      </c>
      <c r="C6" s="1"/>
      <c r="D6" s="139"/>
      <c r="E6" s="91" t="s">
        <v>44</v>
      </c>
      <c r="F6" s="1"/>
      <c r="G6" s="1"/>
      <c r="H6" s="1"/>
      <c r="I6" s="1"/>
    </row>
    <row r="7" spans="1:9" ht="18.600000000000001" x14ac:dyDescent="0.45">
      <c r="A7" s="88" t="s">
        <v>34</v>
      </c>
      <c r="B7" s="88">
        <v>7</v>
      </c>
      <c r="C7" s="1"/>
      <c r="D7" s="139"/>
      <c r="E7" s="91" t="s">
        <v>45</v>
      </c>
      <c r="F7" s="1"/>
      <c r="G7" s="1"/>
      <c r="H7" s="1"/>
      <c r="I7" s="1"/>
    </row>
    <row r="8" spans="1:9" ht="18.600000000000001" x14ac:dyDescent="0.45">
      <c r="A8" s="88" t="s">
        <v>35</v>
      </c>
      <c r="B8" s="88">
        <v>6</v>
      </c>
      <c r="C8" s="1"/>
      <c r="D8" s="139"/>
      <c r="E8" s="91" t="s">
        <v>46</v>
      </c>
      <c r="F8" s="1"/>
      <c r="G8" s="1"/>
      <c r="H8" s="1"/>
      <c r="I8" s="1"/>
    </row>
    <row r="9" spans="1:9" ht="18.600000000000001" x14ac:dyDescent="0.45">
      <c r="A9" s="88" t="s">
        <v>36</v>
      </c>
      <c r="B9" s="88">
        <v>5</v>
      </c>
      <c r="C9" s="1"/>
      <c r="D9" s="92"/>
      <c r="E9" s="93"/>
      <c r="F9" s="1"/>
      <c r="G9" s="1"/>
      <c r="H9" s="1"/>
      <c r="I9" s="1"/>
    </row>
    <row r="10" spans="1:9" ht="18.600000000000001" x14ac:dyDescent="0.45">
      <c r="A10" s="88" t="s">
        <v>37</v>
      </c>
      <c r="B10" s="88">
        <v>4</v>
      </c>
      <c r="C10" s="1"/>
      <c r="D10" s="140" t="s">
        <v>4</v>
      </c>
      <c r="E10" s="94"/>
      <c r="F10" s="1"/>
      <c r="G10" s="1"/>
      <c r="H10" s="1"/>
      <c r="I10" s="1"/>
    </row>
    <row r="11" spans="1:9" ht="18.600000000000001" x14ac:dyDescent="0.45">
      <c r="A11" s="88" t="s">
        <v>38</v>
      </c>
      <c r="B11" s="88">
        <v>3</v>
      </c>
      <c r="C11" s="1"/>
      <c r="D11" s="141"/>
      <c r="E11" s="135" t="s">
        <v>47</v>
      </c>
      <c r="F11" s="1"/>
      <c r="G11" s="1"/>
      <c r="H11" s="1"/>
      <c r="I11" s="1"/>
    </row>
    <row r="12" spans="1:9" ht="18.600000000000001" x14ac:dyDescent="0.45">
      <c r="A12" s="88" t="s">
        <v>39</v>
      </c>
      <c r="B12" s="88">
        <v>2</v>
      </c>
      <c r="C12" s="1"/>
      <c r="D12" s="141"/>
      <c r="E12" s="115" t="s">
        <v>48</v>
      </c>
      <c r="F12" s="1"/>
      <c r="G12" s="1"/>
      <c r="H12" s="1"/>
      <c r="I12" s="1"/>
    </row>
    <row r="13" spans="1:9" ht="19.2" thickBot="1" x14ac:dyDescent="0.5">
      <c r="A13" s="89" t="s">
        <v>40</v>
      </c>
      <c r="B13" s="89">
        <v>1</v>
      </c>
      <c r="C13" s="1"/>
      <c r="D13" s="141"/>
      <c r="E13" s="115" t="s">
        <v>49</v>
      </c>
      <c r="F13" s="1"/>
      <c r="G13" s="1"/>
      <c r="H13" s="1"/>
      <c r="I13" s="1"/>
    </row>
    <row r="14" spans="1:9" ht="16.2" x14ac:dyDescent="0.4">
      <c r="A14" s="1"/>
      <c r="B14" s="1"/>
      <c r="C14" s="1"/>
      <c r="D14" s="142"/>
      <c r="E14" s="92"/>
      <c r="F14" s="1"/>
      <c r="G14" s="1"/>
      <c r="H14" s="1"/>
      <c r="I14" s="1"/>
    </row>
  </sheetData>
  <mergeCells count="4">
    <mergeCell ref="A1:I1"/>
    <mergeCell ref="A4:B4"/>
    <mergeCell ref="D5:D8"/>
    <mergeCell ref="D10:D1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opLeftCell="C1" workbookViewId="0">
      <selection activeCell="C16" sqref="C16"/>
    </sheetView>
  </sheetViews>
  <sheetFormatPr baseColWidth="10" defaultRowHeight="14.4" x14ac:dyDescent="0.3"/>
  <cols>
    <col min="2" max="2" width="32.88671875" customWidth="1"/>
    <col min="3" max="3" width="25.88671875" customWidth="1"/>
    <col min="4" max="4" width="36.5546875" customWidth="1"/>
    <col min="5" max="5" width="28.109375" customWidth="1"/>
    <col min="6" max="6" width="53.33203125" customWidth="1"/>
    <col min="7" max="7" width="16.5546875" customWidth="1"/>
    <col min="8" max="8" width="42" customWidth="1"/>
  </cols>
  <sheetData>
    <row r="1" spans="1:9" ht="36.6" x14ac:dyDescent="0.85">
      <c r="A1" s="143" t="s">
        <v>0</v>
      </c>
      <c r="B1" s="143"/>
      <c r="C1" s="143"/>
      <c r="D1" s="143"/>
      <c r="E1" s="143"/>
      <c r="F1" s="143"/>
      <c r="G1" s="143"/>
      <c r="H1" s="143"/>
      <c r="I1" s="143"/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ht="25.2" x14ac:dyDescent="0.6">
      <c r="A4" s="2"/>
      <c r="B4" s="2"/>
      <c r="C4" s="144" t="s">
        <v>12</v>
      </c>
      <c r="D4" s="144"/>
      <c r="E4" s="144"/>
      <c r="F4" s="144"/>
      <c r="G4" s="144"/>
      <c r="H4" s="2"/>
      <c r="I4" s="2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ht="16.2" x14ac:dyDescent="0.4">
      <c r="A6" s="2"/>
      <c r="B6" s="2"/>
      <c r="C6" s="145" t="s">
        <v>41</v>
      </c>
      <c r="D6" s="146"/>
      <c r="E6" s="146"/>
      <c r="F6" s="146"/>
      <c r="G6" s="147"/>
      <c r="H6" s="2"/>
      <c r="I6" s="2"/>
    </row>
    <row r="7" spans="1:9" x14ac:dyDescent="0.3">
      <c r="A7" s="2"/>
      <c r="B7" s="2"/>
      <c r="C7" s="2"/>
      <c r="D7" s="2"/>
      <c r="E7" s="44"/>
      <c r="F7" s="2"/>
      <c r="G7" s="2"/>
      <c r="H7" s="2"/>
      <c r="I7" s="2"/>
    </row>
    <row r="8" spans="1:9" x14ac:dyDescent="0.3">
      <c r="A8" s="2"/>
      <c r="B8" s="2"/>
      <c r="C8" s="3"/>
      <c r="D8" s="4"/>
      <c r="E8" s="5"/>
      <c r="F8" s="3"/>
      <c r="G8" s="3"/>
      <c r="H8" s="2"/>
      <c r="I8" s="2"/>
    </row>
    <row r="9" spans="1:9" x14ac:dyDescent="0.3">
      <c r="A9" s="2"/>
      <c r="B9" s="2"/>
      <c r="C9" s="6"/>
      <c r="D9" s="7"/>
      <c r="E9" s="2"/>
      <c r="F9" s="6"/>
      <c r="G9" s="7"/>
      <c r="H9" s="2"/>
      <c r="I9" s="2"/>
    </row>
    <row r="10" spans="1:9" ht="18.600000000000001" x14ac:dyDescent="0.45">
      <c r="A10" s="2"/>
      <c r="B10" s="43" t="s">
        <v>5</v>
      </c>
      <c r="C10" s="8"/>
      <c r="D10" s="43" t="s">
        <v>6</v>
      </c>
      <c r="E10" s="8"/>
      <c r="F10" s="43" t="s">
        <v>7</v>
      </c>
      <c r="G10" s="8"/>
      <c r="H10" s="43" t="s">
        <v>8</v>
      </c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ht="16.2" x14ac:dyDescent="0.4">
      <c r="A12" s="45"/>
      <c r="B12" s="46" t="str">
        <f>Datos!E5</f>
        <v>Confidencialidad</v>
      </c>
      <c r="C12" s="47"/>
      <c r="D12" s="46" t="str">
        <f>Datos!E6</f>
        <v>Integridad en el almacenamiento</v>
      </c>
      <c r="E12" s="47"/>
      <c r="F12" s="46" t="str">
        <f>Datos!E7</f>
        <v>Bajo tiempo procesamiento cifrado</v>
      </c>
      <c r="G12" s="47"/>
      <c r="H12" s="46" t="str">
        <f>Datos!E8</f>
        <v>Bajo tiempo procesamiento descifrado</v>
      </c>
      <c r="I12" s="45"/>
    </row>
    <row r="13" spans="1:9" x14ac:dyDescent="0.3">
      <c r="A13" s="2"/>
      <c r="B13" s="2"/>
      <c r="C13" s="9"/>
      <c r="D13" s="10"/>
      <c r="E13" s="3"/>
      <c r="F13" s="10"/>
      <c r="G13" s="4"/>
      <c r="H13" s="6"/>
      <c r="I13" s="2"/>
    </row>
    <row r="14" spans="1:9" x14ac:dyDescent="0.3">
      <c r="A14" s="2"/>
      <c r="B14" s="2"/>
      <c r="C14" s="11"/>
      <c r="D14" s="11"/>
      <c r="E14" s="11"/>
      <c r="F14" s="11"/>
      <c r="G14" s="11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ht="16.2" x14ac:dyDescent="0.4">
      <c r="A16" s="2"/>
      <c r="B16" s="97"/>
      <c r="C16" s="101" t="s">
        <v>9</v>
      </c>
      <c r="D16" s="100"/>
      <c r="E16" s="101" t="s">
        <v>10</v>
      </c>
      <c r="F16" s="97"/>
      <c r="G16" s="101" t="s">
        <v>11</v>
      </c>
      <c r="H16" s="100"/>
      <c r="I16" s="2"/>
    </row>
    <row r="17" spans="1:9" x14ac:dyDescent="0.3">
      <c r="A17" s="2"/>
      <c r="B17" s="97"/>
      <c r="C17" s="97"/>
      <c r="D17" s="97"/>
      <c r="E17" s="97"/>
      <c r="F17" s="97"/>
      <c r="G17" s="97"/>
      <c r="H17" s="97"/>
      <c r="I17" s="2"/>
    </row>
    <row r="18" spans="1:9" ht="16.2" x14ac:dyDescent="0.4">
      <c r="A18" s="2"/>
      <c r="B18" s="97"/>
      <c r="C18" s="102" t="str">
        <f>Datos!E11</f>
        <v>Chacha20</v>
      </c>
      <c r="D18" s="103"/>
      <c r="E18" s="102" t="str">
        <f>Datos!E12</f>
        <v>Camellia-256-cbc</v>
      </c>
      <c r="F18" s="103"/>
      <c r="G18" s="102" t="str">
        <f>Datos!E13</f>
        <v>Aes-256-cbc</v>
      </c>
      <c r="H18" s="97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</sheetData>
  <mergeCells count="3">
    <mergeCell ref="A1:I1"/>
    <mergeCell ref="C4:G4"/>
    <mergeCell ref="C6:G6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topLeftCell="A29" workbookViewId="0">
      <selection activeCell="F46" sqref="F46"/>
    </sheetView>
  </sheetViews>
  <sheetFormatPr baseColWidth="10" defaultRowHeight="14.4" x14ac:dyDescent="0.3"/>
  <cols>
    <col min="3" max="3" width="22.33203125" customWidth="1"/>
    <col min="5" max="5" width="35.44140625" customWidth="1"/>
    <col min="6" max="6" width="38" customWidth="1"/>
    <col min="7" max="7" width="47.33203125" customWidth="1"/>
    <col min="8" max="8" width="24.44140625" customWidth="1"/>
    <col min="9" max="9" width="26.21875" customWidth="1"/>
    <col min="10" max="10" width="42.5546875" customWidth="1"/>
    <col min="11" max="11" width="37.88671875" customWidth="1"/>
    <col min="12" max="12" width="40.33203125" customWidth="1"/>
    <col min="13" max="13" width="26.33203125" customWidth="1"/>
  </cols>
  <sheetData>
    <row r="1" spans="1:14" ht="30" x14ac:dyDescent="0.7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ht="30" x14ac:dyDescent="0.7">
      <c r="A2" s="128"/>
      <c r="B2" s="129"/>
      <c r="C2" s="129"/>
      <c r="D2" s="129" t="s">
        <v>42</v>
      </c>
      <c r="E2" s="129"/>
      <c r="F2" s="129"/>
      <c r="G2" s="129"/>
      <c r="H2" s="108"/>
      <c r="I2" s="108"/>
      <c r="J2" s="108"/>
      <c r="K2" s="108"/>
      <c r="L2" s="108"/>
      <c r="M2" s="108"/>
      <c r="N2" s="108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7.399999999999999" x14ac:dyDescent="0.45">
      <c r="A4" s="120" t="s">
        <v>13</v>
      </c>
      <c r="B4" s="121">
        <v>4</v>
      </c>
      <c r="C4" s="152" t="s">
        <v>14</v>
      </c>
      <c r="D4" s="153"/>
      <c r="E4" s="153"/>
      <c r="F4" s="153"/>
      <c r="G4" s="154"/>
      <c r="H4" s="12"/>
      <c r="I4" s="152" t="s">
        <v>15</v>
      </c>
      <c r="J4" s="153"/>
      <c r="K4" s="153"/>
      <c r="L4" s="154"/>
      <c r="M4" s="12"/>
      <c r="N4" s="53" t="s">
        <v>16</v>
      </c>
    </row>
    <row r="5" spans="1:14" x14ac:dyDescent="0.3">
      <c r="A5" s="1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.6" x14ac:dyDescent="0.4">
      <c r="A6" s="155" t="s">
        <v>17</v>
      </c>
      <c r="B6" s="14"/>
      <c r="C6" s="15"/>
      <c r="D6" s="54" t="str">
        <f>Datos!E5</f>
        <v>Confidencialidad</v>
      </c>
      <c r="E6" s="54" t="str">
        <f>Datos!E6</f>
        <v>Integridad en el almacenamiento</v>
      </c>
      <c r="F6" s="54" t="str">
        <f>Datos!E7</f>
        <v>Bajo tiempo procesamiento cifrado</v>
      </c>
      <c r="G6" s="54" t="str">
        <f>Datos!E8</f>
        <v>Bajo tiempo procesamiento descifrado</v>
      </c>
      <c r="H6" s="54"/>
      <c r="I6" s="54" t="str">
        <f>D6</f>
        <v>Confidencialidad</v>
      </c>
      <c r="J6" s="54" t="str">
        <f>E6</f>
        <v>Integridad en el almacenamiento</v>
      </c>
      <c r="K6" s="54" t="str">
        <f>F6</f>
        <v>Bajo tiempo procesamiento cifrado</v>
      </c>
      <c r="L6" s="54" t="str">
        <f>G6</f>
        <v>Bajo tiempo procesamiento descifrado</v>
      </c>
      <c r="M6" s="16"/>
      <c r="N6" s="15"/>
    </row>
    <row r="7" spans="1:14" ht="18.600000000000001" x14ac:dyDescent="0.45">
      <c r="A7" s="156"/>
      <c r="B7" s="17"/>
      <c r="C7" s="51" t="str">
        <f>D6</f>
        <v>Confidencialidad</v>
      </c>
      <c r="D7" s="56">
        <v>1</v>
      </c>
      <c r="E7" s="56">
        <v>3</v>
      </c>
      <c r="F7" s="56">
        <v>7</v>
      </c>
      <c r="G7" s="57">
        <v>7</v>
      </c>
      <c r="H7" s="70"/>
      <c r="I7" s="69">
        <f t="shared" ref="I7:K10" si="0">IF(ISERROR(D7/D$12),0,D7/D$12)</f>
        <v>0.61764705882352944</v>
      </c>
      <c r="J7" s="69">
        <f t="shared" si="0"/>
        <v>0.66666666666666663</v>
      </c>
      <c r="K7" s="69">
        <f t="shared" si="0"/>
        <v>0.61764705882352933</v>
      </c>
      <c r="L7" s="69">
        <f t="shared" ref="L7:L10" si="1">IF(ISERROR(G7/G$12),0,G7/G$12)</f>
        <v>0.41176470588235292</v>
      </c>
      <c r="M7" s="71"/>
      <c r="N7" s="60">
        <f>AVERAGE(I7:L7)</f>
        <v>0.57843137254901955</v>
      </c>
    </row>
    <row r="8" spans="1:14" ht="18.600000000000001" x14ac:dyDescent="0.45">
      <c r="A8" s="156"/>
      <c r="B8" s="17"/>
      <c r="C8" s="51" t="str">
        <f>E6</f>
        <v>Integridad en el almacenamiento</v>
      </c>
      <c r="D8" s="57">
        <v>0.33333333333333331</v>
      </c>
      <c r="E8" s="56">
        <v>1</v>
      </c>
      <c r="F8" s="56">
        <v>3</v>
      </c>
      <c r="G8" s="56">
        <v>6</v>
      </c>
      <c r="H8" s="70"/>
      <c r="I8" s="69">
        <f t="shared" si="0"/>
        <v>0.20588235294117649</v>
      </c>
      <c r="J8" s="69">
        <f t="shared" si="0"/>
        <v>0.22222222222222221</v>
      </c>
      <c r="K8" s="69">
        <f t="shared" si="0"/>
        <v>0.26470588235294118</v>
      </c>
      <c r="L8" s="69">
        <f t="shared" si="1"/>
        <v>0.35294117647058826</v>
      </c>
      <c r="M8" s="71"/>
      <c r="N8" s="60">
        <f>AVERAGE(I8:L8)</f>
        <v>0.26143790849673204</v>
      </c>
    </row>
    <row r="9" spans="1:14" ht="18.600000000000001" x14ac:dyDescent="0.45">
      <c r="A9" s="156"/>
      <c r="B9" s="17"/>
      <c r="C9" s="51" t="str">
        <f>F6</f>
        <v>Bajo tiempo procesamiento cifrado</v>
      </c>
      <c r="D9" s="57">
        <v>0.14285714285714285</v>
      </c>
      <c r="E9" s="57">
        <v>0.33333333333333331</v>
      </c>
      <c r="F9" s="56">
        <v>1</v>
      </c>
      <c r="G9" s="56">
        <v>3</v>
      </c>
      <c r="H9" s="70"/>
      <c r="I9" s="69">
        <f t="shared" si="0"/>
        <v>8.8235294117647065E-2</v>
      </c>
      <c r="J9" s="69">
        <f t="shared" si="0"/>
        <v>7.407407407407407E-2</v>
      </c>
      <c r="K9" s="69">
        <f t="shared" si="0"/>
        <v>8.8235294117647051E-2</v>
      </c>
      <c r="L9" s="69">
        <f t="shared" si="1"/>
        <v>0.17647058823529413</v>
      </c>
      <c r="M9" s="71"/>
      <c r="N9" s="60">
        <f>AVERAGE(I9:L9)</f>
        <v>0.1067538126361656</v>
      </c>
    </row>
    <row r="10" spans="1:14" ht="18.600000000000001" x14ac:dyDescent="0.45">
      <c r="A10" s="156"/>
      <c r="B10" s="17"/>
      <c r="C10" s="51" t="str">
        <f>G6</f>
        <v>Bajo tiempo procesamiento descifrado</v>
      </c>
      <c r="D10" s="57">
        <v>0.14285714285714285</v>
      </c>
      <c r="E10" s="57">
        <v>0.16666666666666666</v>
      </c>
      <c r="F10" s="57">
        <v>0.33333333333333331</v>
      </c>
      <c r="G10" s="56">
        <v>1</v>
      </c>
      <c r="H10" s="70"/>
      <c r="I10" s="69">
        <f t="shared" si="0"/>
        <v>8.8235294117647065E-2</v>
      </c>
      <c r="J10" s="69">
        <f t="shared" si="0"/>
        <v>3.7037037037037035E-2</v>
      </c>
      <c r="K10" s="69">
        <f t="shared" si="0"/>
        <v>2.9411764705882349E-2</v>
      </c>
      <c r="L10" s="69">
        <f t="shared" si="1"/>
        <v>5.8823529411764705E-2</v>
      </c>
      <c r="M10" s="71"/>
      <c r="N10" s="60">
        <f>AVERAGE(I10:L10)</f>
        <v>5.3376906318082798E-2</v>
      </c>
    </row>
    <row r="11" spans="1:14" ht="18.600000000000001" x14ac:dyDescent="0.45">
      <c r="A11" s="156"/>
      <c r="B11" s="2"/>
      <c r="C11" s="2"/>
      <c r="D11" s="72"/>
      <c r="E11" s="72"/>
      <c r="F11" s="72"/>
      <c r="G11" s="72"/>
      <c r="H11" s="72"/>
      <c r="I11" s="73"/>
      <c r="J11" s="73"/>
      <c r="K11" s="73"/>
      <c r="L11" s="73"/>
      <c r="M11" s="73"/>
      <c r="N11" s="74"/>
    </row>
    <row r="12" spans="1:14" ht="18.600000000000001" x14ac:dyDescent="0.45">
      <c r="A12" s="157"/>
      <c r="B12" s="2"/>
      <c r="C12" s="2"/>
      <c r="D12" s="59">
        <f>SUM(D7:D10)</f>
        <v>1.6190476190476188</v>
      </c>
      <c r="E12" s="59">
        <f>SUM(E7:E10)</f>
        <v>4.5</v>
      </c>
      <c r="F12" s="59">
        <f>SUM(F7:F10)</f>
        <v>11.333333333333334</v>
      </c>
      <c r="G12" s="59">
        <f>SUM(G7:G10)</f>
        <v>17</v>
      </c>
      <c r="H12" s="75"/>
      <c r="I12" s="59">
        <f>SUM(I7:I10)</f>
        <v>1</v>
      </c>
      <c r="J12" s="59">
        <f>SUM(J7:J10)</f>
        <v>1</v>
      </c>
      <c r="K12" s="59">
        <f>SUM(K7:K10)</f>
        <v>1</v>
      </c>
      <c r="L12" s="59">
        <f>SUM(L7:L10)</f>
        <v>1</v>
      </c>
      <c r="M12" s="75"/>
      <c r="N12" s="76">
        <f>SUM(N7:N11)</f>
        <v>0.99999999999999989</v>
      </c>
    </row>
    <row r="13" spans="1:14" ht="15" thickBot="1" x14ac:dyDescent="0.35">
      <c r="A13" s="18"/>
      <c r="B13" s="18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ht="15" thickTop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8.600000000000001" x14ac:dyDescent="0.45">
      <c r="A15" s="122" t="s">
        <v>13</v>
      </c>
      <c r="B15" s="123">
        <v>3</v>
      </c>
      <c r="C15" s="106" t="s">
        <v>18</v>
      </c>
      <c r="D15" s="48" t="str">
        <f>D6</f>
        <v>Confidencialidad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6.2" x14ac:dyDescent="0.4">
      <c r="A16" s="148" t="s">
        <v>19</v>
      </c>
      <c r="B16" s="15"/>
      <c r="C16" s="15"/>
      <c r="D16" s="110" t="str">
        <f>Datos!E11</f>
        <v>Chacha20</v>
      </c>
      <c r="E16" s="110" t="str">
        <f>Datos!E12</f>
        <v>Camellia-256-cbc</v>
      </c>
      <c r="F16" s="111" t="str">
        <f>Datos!E13</f>
        <v>Aes-256-cbc</v>
      </c>
      <c r="G16" s="112" t="s">
        <v>54</v>
      </c>
      <c r="H16" s="112"/>
      <c r="I16" s="110" t="str">
        <f>D16</f>
        <v>Chacha20</v>
      </c>
      <c r="J16" s="110" t="str">
        <f>E16</f>
        <v>Camellia-256-cbc</v>
      </c>
      <c r="K16" s="110" t="str">
        <f>F16</f>
        <v>Aes-256-cbc</v>
      </c>
      <c r="L16" s="55"/>
      <c r="M16" s="15"/>
      <c r="N16" s="15"/>
    </row>
    <row r="17" spans="1:14" ht="18.600000000000001" x14ac:dyDescent="0.45">
      <c r="A17" s="149"/>
      <c r="B17" s="2"/>
      <c r="C17" s="96" t="str">
        <f>D16</f>
        <v>Chacha20</v>
      </c>
      <c r="D17" s="56">
        <v>1</v>
      </c>
      <c r="E17" s="56">
        <v>7</v>
      </c>
      <c r="F17" s="56">
        <v>3</v>
      </c>
      <c r="G17" s="58" t="s">
        <v>51</v>
      </c>
      <c r="H17" s="58"/>
      <c r="I17" s="59">
        <f t="shared" ref="I17:K19" si="2">IF(ISERROR(D17/D$21),0,D17/D$21)</f>
        <v>0.67741935483870974</v>
      </c>
      <c r="J17" s="59">
        <f t="shared" si="2"/>
        <v>0.63636363636363635</v>
      </c>
      <c r="K17" s="59">
        <f t="shared" si="2"/>
        <v>0.69230769230769218</v>
      </c>
      <c r="L17" s="58"/>
      <c r="M17" s="58"/>
      <c r="N17" s="60">
        <f>AVERAGE(I17:K17)</f>
        <v>0.66869689450334613</v>
      </c>
    </row>
    <row r="18" spans="1:14" ht="18.600000000000001" x14ac:dyDescent="0.45">
      <c r="A18" s="149"/>
      <c r="B18" s="2"/>
      <c r="C18" s="96" t="str">
        <f>E16</f>
        <v>Camellia-256-cbc</v>
      </c>
      <c r="D18" s="57">
        <v>0.14285714285714285</v>
      </c>
      <c r="E18" s="56">
        <v>1</v>
      </c>
      <c r="F18" s="57">
        <v>0.33333333333333331</v>
      </c>
      <c r="G18" s="58" t="s">
        <v>52</v>
      </c>
      <c r="H18" s="58"/>
      <c r="I18" s="59">
        <f t="shared" si="2"/>
        <v>9.6774193548387094E-2</v>
      </c>
      <c r="J18" s="59">
        <f t="shared" si="2"/>
        <v>9.0909090909090912E-2</v>
      </c>
      <c r="K18" s="59">
        <f t="shared" si="2"/>
        <v>7.6923076923076913E-2</v>
      </c>
      <c r="L18" s="58"/>
      <c r="M18" s="58"/>
      <c r="N18" s="60">
        <f>AVERAGE(I18:K18)</f>
        <v>8.8202120460184982E-2</v>
      </c>
    </row>
    <row r="19" spans="1:14" ht="18.600000000000001" x14ac:dyDescent="0.45">
      <c r="A19" s="149"/>
      <c r="B19" s="2"/>
      <c r="C19" s="96" t="str">
        <f>F16</f>
        <v>Aes-256-cbc</v>
      </c>
      <c r="D19" s="57">
        <v>0.33333333333333331</v>
      </c>
      <c r="E19" s="56">
        <v>3</v>
      </c>
      <c r="F19" s="56">
        <v>1</v>
      </c>
      <c r="G19" s="58" t="s">
        <v>53</v>
      </c>
      <c r="H19" s="58"/>
      <c r="I19" s="59">
        <f t="shared" si="2"/>
        <v>0.22580645161290325</v>
      </c>
      <c r="J19" s="59">
        <f t="shared" si="2"/>
        <v>0.27272727272727271</v>
      </c>
      <c r="K19" s="59">
        <f t="shared" si="2"/>
        <v>0.23076923076923073</v>
      </c>
      <c r="L19" s="58"/>
      <c r="M19" s="58"/>
      <c r="N19" s="60">
        <f>AVERAGE(I19:K19)</f>
        <v>0.2431009850364689</v>
      </c>
    </row>
    <row r="20" spans="1:14" ht="18.600000000000001" x14ac:dyDescent="0.45">
      <c r="A20" s="149"/>
      <c r="B20" s="2"/>
      <c r="C20" s="2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61"/>
    </row>
    <row r="21" spans="1:14" ht="18.600000000000001" x14ac:dyDescent="0.45">
      <c r="A21" s="150"/>
      <c r="B21" s="2"/>
      <c r="C21" s="2"/>
      <c r="D21" s="59">
        <f>SUM(D17:D19)</f>
        <v>1.4761904761904761</v>
      </c>
      <c r="E21" s="59">
        <f>SUM(E17:E19)</f>
        <v>11</v>
      </c>
      <c r="F21" s="59">
        <f>SUM(F17:F19)</f>
        <v>4.3333333333333339</v>
      </c>
      <c r="G21" s="58"/>
      <c r="H21" s="58"/>
      <c r="I21" s="59">
        <f>SUM(I17:I19)</f>
        <v>1</v>
      </c>
      <c r="J21" s="59">
        <f>SUM(J17:J19)</f>
        <v>1</v>
      </c>
      <c r="K21" s="59">
        <f>SUM(K17:K19)</f>
        <v>0.99999999999999978</v>
      </c>
      <c r="L21" s="58"/>
      <c r="M21" s="58"/>
      <c r="N21" s="62">
        <f>SUM(N17:N19)</f>
        <v>1</v>
      </c>
    </row>
    <row r="22" spans="1:14" ht="15" thickBot="1" x14ac:dyDescent="0.35">
      <c r="A22" s="2"/>
      <c r="B22" s="2"/>
      <c r="C22" s="2"/>
      <c r="D22" s="20"/>
      <c r="E22" s="20"/>
      <c r="F22" s="20"/>
      <c r="G22" s="2"/>
      <c r="H22" s="2"/>
      <c r="I22" s="20"/>
      <c r="J22" s="20"/>
      <c r="K22" s="20"/>
      <c r="L22" s="21"/>
      <c r="M22" s="21"/>
      <c r="N22" s="20"/>
    </row>
    <row r="23" spans="1:14" x14ac:dyDescent="0.3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 ht="18.600000000000001" x14ac:dyDescent="0.45">
      <c r="A24" s="24"/>
      <c r="B24" s="2"/>
      <c r="C24" s="106" t="s">
        <v>18</v>
      </c>
      <c r="D24" s="107" t="str">
        <f>E6</f>
        <v>Integridad en el almacenamiento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6.2" x14ac:dyDescent="0.4">
      <c r="A25" s="148" t="s">
        <v>19</v>
      </c>
      <c r="B25" s="15"/>
      <c r="C25" s="15"/>
      <c r="D25" s="113" t="str">
        <f>D16</f>
        <v>Chacha20</v>
      </c>
      <c r="E25" s="113" t="str">
        <f>E16</f>
        <v>Camellia-256-cbc</v>
      </c>
      <c r="F25" s="113" t="str">
        <f>F16</f>
        <v>Aes-256-cbc</v>
      </c>
      <c r="G25" s="112" t="s">
        <v>50</v>
      </c>
      <c r="H25" s="114"/>
      <c r="I25" s="113" t="str">
        <f>D25</f>
        <v>Chacha20</v>
      </c>
      <c r="J25" s="113" t="str">
        <f>E25</f>
        <v>Camellia-256-cbc</v>
      </c>
      <c r="K25" s="113" t="str">
        <f>F25</f>
        <v>Aes-256-cbc</v>
      </c>
      <c r="L25" s="15"/>
      <c r="M25" s="15"/>
      <c r="N25" s="15"/>
    </row>
    <row r="26" spans="1:14" ht="18.600000000000001" x14ac:dyDescent="0.45">
      <c r="A26" s="149"/>
      <c r="B26" s="2"/>
      <c r="C26" s="111" t="str">
        <f>C17</f>
        <v>Chacha20</v>
      </c>
      <c r="D26" s="56">
        <v>1</v>
      </c>
      <c r="E26" s="57">
        <v>1</v>
      </c>
      <c r="F26" s="57">
        <v>1</v>
      </c>
      <c r="G26" s="183">
        <v>1</v>
      </c>
      <c r="H26" s="58"/>
      <c r="I26" s="59">
        <f t="shared" ref="I26:K28" si="3">IF(ISERROR(D26/D$30),0,D26/D$30)</f>
        <v>0.33333333333333331</v>
      </c>
      <c r="J26" s="59">
        <f t="shared" si="3"/>
        <v>0.33333333333333331</v>
      </c>
      <c r="K26" s="59">
        <f t="shared" si="3"/>
        <v>0.33333333333333331</v>
      </c>
      <c r="L26" s="58"/>
      <c r="M26" s="58"/>
      <c r="N26" s="60">
        <f>AVERAGE(I26:K26)</f>
        <v>0.33333333333333331</v>
      </c>
    </row>
    <row r="27" spans="1:14" ht="18.600000000000001" x14ac:dyDescent="0.45">
      <c r="A27" s="149"/>
      <c r="B27" s="2"/>
      <c r="C27" s="111" t="str">
        <f>C18</f>
        <v>Camellia-256-cbc</v>
      </c>
      <c r="D27" s="57">
        <v>1</v>
      </c>
      <c r="E27" s="56">
        <v>1</v>
      </c>
      <c r="F27" s="57">
        <v>1</v>
      </c>
      <c r="G27" s="183">
        <v>1</v>
      </c>
      <c r="H27" s="58"/>
      <c r="I27" s="59">
        <f t="shared" si="3"/>
        <v>0.33333333333333331</v>
      </c>
      <c r="J27" s="59">
        <f t="shared" si="3"/>
        <v>0.33333333333333331</v>
      </c>
      <c r="K27" s="59">
        <f t="shared" si="3"/>
        <v>0.33333333333333331</v>
      </c>
      <c r="L27" s="58"/>
      <c r="M27" s="58"/>
      <c r="N27" s="60">
        <f>AVERAGE(I27:K27)</f>
        <v>0.33333333333333331</v>
      </c>
    </row>
    <row r="28" spans="1:14" ht="18.600000000000001" x14ac:dyDescent="0.45">
      <c r="A28" s="149"/>
      <c r="B28" s="2"/>
      <c r="C28" s="111" t="str">
        <f>C19</f>
        <v>Aes-256-cbc</v>
      </c>
      <c r="D28" s="57">
        <v>1</v>
      </c>
      <c r="E28" s="57">
        <v>1</v>
      </c>
      <c r="F28" s="56">
        <v>1</v>
      </c>
      <c r="G28" s="183">
        <v>1</v>
      </c>
      <c r="H28" s="58"/>
      <c r="I28" s="59">
        <f t="shared" si="3"/>
        <v>0.33333333333333331</v>
      </c>
      <c r="J28" s="59">
        <f t="shared" si="3"/>
        <v>0.33333333333333331</v>
      </c>
      <c r="K28" s="59">
        <f t="shared" si="3"/>
        <v>0.33333333333333331</v>
      </c>
      <c r="L28" s="58"/>
      <c r="M28" s="58"/>
      <c r="N28" s="60">
        <f>AVERAGE(I28:K28)</f>
        <v>0.33333333333333331</v>
      </c>
    </row>
    <row r="29" spans="1:14" ht="18.600000000000001" x14ac:dyDescent="0.45">
      <c r="A29" s="149"/>
      <c r="B29" s="2"/>
      <c r="C29" s="2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61"/>
    </row>
    <row r="30" spans="1:14" ht="18.600000000000001" x14ac:dyDescent="0.45">
      <c r="A30" s="150"/>
      <c r="B30" s="2"/>
      <c r="C30" s="2"/>
      <c r="D30" s="59">
        <f>SUM(D26:D28)</f>
        <v>3</v>
      </c>
      <c r="E30" s="59">
        <f>SUM(E26:E28)</f>
        <v>3</v>
      </c>
      <c r="F30" s="59">
        <f>SUM(F26:F28)</f>
        <v>3</v>
      </c>
      <c r="G30" s="58"/>
      <c r="H30" s="58"/>
      <c r="I30" s="59">
        <f>SUM(I26:I28)</f>
        <v>1</v>
      </c>
      <c r="J30" s="59">
        <f>SUM(J26:J28)</f>
        <v>1</v>
      </c>
      <c r="K30" s="59">
        <f>SUM(K26:K28)</f>
        <v>1</v>
      </c>
      <c r="L30" s="58"/>
      <c r="M30" s="58"/>
      <c r="N30" s="62">
        <f>SUM(N26:N28)</f>
        <v>1</v>
      </c>
    </row>
    <row r="31" spans="1:14" ht="18.600000000000001" thickBot="1" x14ac:dyDescent="0.4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8.600000000000001" x14ac:dyDescent="0.45">
      <c r="A33" s="24"/>
      <c r="B33" s="2"/>
      <c r="C33" s="106" t="s">
        <v>18</v>
      </c>
      <c r="D33" s="107" t="str">
        <f>F6</f>
        <v>Bajo tiempo procesamiento cifrado</v>
      </c>
      <c r="E33" s="2"/>
      <c r="F33" s="2"/>
      <c r="G33" s="112" t="s">
        <v>55</v>
      </c>
      <c r="H33" s="2"/>
      <c r="I33" s="2"/>
      <c r="J33" s="2"/>
      <c r="K33" s="2"/>
      <c r="L33" s="2"/>
      <c r="M33" s="2"/>
      <c r="N33" s="2"/>
    </row>
    <row r="34" spans="1:14" ht="16.2" x14ac:dyDescent="0.4">
      <c r="A34" s="148" t="s">
        <v>19</v>
      </c>
      <c r="B34" s="15"/>
      <c r="C34" s="15"/>
      <c r="D34" s="113" t="str">
        <f>D16</f>
        <v>Chacha20</v>
      </c>
      <c r="E34" s="113" t="str">
        <f>E16</f>
        <v>Camellia-256-cbc</v>
      </c>
      <c r="F34" s="113" t="str">
        <f>F16</f>
        <v>Aes-256-cbc</v>
      </c>
      <c r="G34" s="112" t="s">
        <v>60</v>
      </c>
      <c r="H34" s="112" t="s">
        <v>61</v>
      </c>
      <c r="I34" s="113" t="str">
        <f>D34</f>
        <v>Chacha20</v>
      </c>
      <c r="J34" s="113" t="str">
        <f>E34</f>
        <v>Camellia-256-cbc</v>
      </c>
      <c r="K34" s="113" t="str">
        <f>F34</f>
        <v>Aes-256-cbc</v>
      </c>
      <c r="L34" s="15"/>
      <c r="M34" s="15"/>
      <c r="N34" s="15"/>
    </row>
    <row r="35" spans="1:14" ht="18.600000000000001" x14ac:dyDescent="0.45">
      <c r="A35" s="149"/>
      <c r="B35" s="2"/>
      <c r="C35" s="111" t="str">
        <f>C17</f>
        <v>Chacha20</v>
      </c>
      <c r="D35" s="57">
        <v>1</v>
      </c>
      <c r="E35" s="57">
        <v>0.33333333333333331</v>
      </c>
      <c r="F35" s="57">
        <v>0.14285714285714285</v>
      </c>
      <c r="G35" s="58" t="s">
        <v>56</v>
      </c>
      <c r="H35" s="58" t="s">
        <v>58</v>
      </c>
      <c r="I35" s="59">
        <f t="shared" ref="I35:K37" si="4">IF(ISERROR(D35/D$39),0,D35/D$39)</f>
        <v>9.0909090909090912E-2</v>
      </c>
      <c r="J35" s="59">
        <f t="shared" si="4"/>
        <v>4.5454545454545456E-2</v>
      </c>
      <c r="K35" s="59">
        <f t="shared" si="4"/>
        <v>0.10909090909090909</v>
      </c>
      <c r="L35" s="58"/>
      <c r="M35" s="58"/>
      <c r="N35" s="60">
        <f>AVERAGE(I35:K35)</f>
        <v>8.1818181818181804E-2</v>
      </c>
    </row>
    <row r="36" spans="1:14" ht="18.600000000000001" x14ac:dyDescent="0.45">
      <c r="A36" s="149"/>
      <c r="B36" s="2"/>
      <c r="C36" s="111" t="str">
        <f>C18</f>
        <v>Camellia-256-cbc</v>
      </c>
      <c r="D36" s="57">
        <v>3</v>
      </c>
      <c r="E36" s="57">
        <v>1</v>
      </c>
      <c r="F36" s="57">
        <v>0.16666666666666666</v>
      </c>
      <c r="G36" s="185" t="s">
        <v>66</v>
      </c>
      <c r="H36" s="58" t="s">
        <v>70</v>
      </c>
      <c r="I36" s="59">
        <f t="shared" si="4"/>
        <v>0.27272727272727271</v>
      </c>
      <c r="J36" s="59">
        <f t="shared" si="4"/>
        <v>0.13636363636363638</v>
      </c>
      <c r="K36" s="59">
        <f t="shared" si="4"/>
        <v>0.12727272727272726</v>
      </c>
      <c r="L36" s="58"/>
      <c r="M36" s="58"/>
      <c r="N36" s="60">
        <f>AVERAGE(I36:K36)</f>
        <v>0.1787878787878788</v>
      </c>
    </row>
    <row r="37" spans="1:14" ht="18.600000000000001" x14ac:dyDescent="0.45">
      <c r="A37" s="149"/>
      <c r="B37" s="2"/>
      <c r="C37" s="111" t="str">
        <f>C19</f>
        <v>Aes-256-cbc</v>
      </c>
      <c r="D37" s="57">
        <v>7</v>
      </c>
      <c r="E37" s="57">
        <v>6</v>
      </c>
      <c r="F37" s="57">
        <v>1</v>
      </c>
      <c r="G37" s="185" t="s">
        <v>63</v>
      </c>
      <c r="H37" s="58" t="s">
        <v>65</v>
      </c>
      <c r="I37" s="59">
        <f t="shared" si="4"/>
        <v>0.63636363636363635</v>
      </c>
      <c r="J37" s="59">
        <f t="shared" si="4"/>
        <v>0.81818181818181823</v>
      </c>
      <c r="K37" s="59">
        <f t="shared" si="4"/>
        <v>0.76363636363636367</v>
      </c>
      <c r="L37" s="58"/>
      <c r="M37" s="58"/>
      <c r="N37" s="60">
        <f>AVERAGE(I37:K37)</f>
        <v>0.73939393939393938</v>
      </c>
    </row>
    <row r="38" spans="1:14" ht="18.600000000000001" x14ac:dyDescent="0.45">
      <c r="A38" s="149"/>
      <c r="B38" s="2"/>
      <c r="C38" s="2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61"/>
    </row>
    <row r="39" spans="1:14" ht="18.600000000000001" x14ac:dyDescent="0.45">
      <c r="A39" s="150"/>
      <c r="B39" s="2"/>
      <c r="C39" s="2"/>
      <c r="D39" s="59">
        <f>SUM(D35:D37)</f>
        <v>11</v>
      </c>
      <c r="E39" s="59">
        <f>SUM(E35:E37)</f>
        <v>7.333333333333333</v>
      </c>
      <c r="F39" s="59">
        <f>SUM(F35:F37)</f>
        <v>1.3095238095238095</v>
      </c>
      <c r="G39" s="184"/>
      <c r="H39" s="58"/>
      <c r="I39" s="59">
        <f>SUM(I35:I37)</f>
        <v>1</v>
      </c>
      <c r="J39" s="59">
        <f>SUM(J35:J37)</f>
        <v>1</v>
      </c>
      <c r="K39" s="59">
        <f>SUM(K35:K37)</f>
        <v>1</v>
      </c>
      <c r="L39" s="58"/>
      <c r="M39" s="58"/>
      <c r="N39" s="62">
        <f>SUM(N35:N37)</f>
        <v>1</v>
      </c>
    </row>
    <row r="40" spans="1:14" ht="18.600000000000001" thickBot="1" x14ac:dyDescent="0.4">
      <c r="A40" s="25"/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1:1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8.600000000000001" x14ac:dyDescent="0.45">
      <c r="A42" s="24"/>
      <c r="B42" s="2"/>
      <c r="C42" s="106" t="s">
        <v>18</v>
      </c>
      <c r="D42" s="107" t="str">
        <f>G6</f>
        <v>Bajo tiempo procesamiento descifrado</v>
      </c>
      <c r="E42" s="2"/>
      <c r="F42" s="2"/>
      <c r="G42" s="112" t="s">
        <v>55</v>
      </c>
      <c r="H42" s="2"/>
      <c r="I42" s="2"/>
      <c r="J42" s="2"/>
      <c r="K42" s="2"/>
      <c r="L42" s="2"/>
      <c r="M42" s="2"/>
      <c r="N42" s="2"/>
    </row>
    <row r="43" spans="1:14" ht="16.2" x14ac:dyDescent="0.4">
      <c r="A43" s="148" t="s">
        <v>19</v>
      </c>
      <c r="B43" s="15"/>
      <c r="C43" s="15"/>
      <c r="D43" s="113" t="str">
        <f>D16</f>
        <v>Chacha20</v>
      </c>
      <c r="E43" s="113" t="str">
        <f>E16</f>
        <v>Camellia-256-cbc</v>
      </c>
      <c r="F43" s="113" t="str">
        <f>F16</f>
        <v>Aes-256-cbc</v>
      </c>
      <c r="G43" s="112" t="s">
        <v>60</v>
      </c>
      <c r="H43" s="112" t="s">
        <v>62</v>
      </c>
      <c r="I43" s="113" t="str">
        <f>D43</f>
        <v>Chacha20</v>
      </c>
      <c r="J43" s="113" t="str">
        <f>E43</f>
        <v>Camellia-256-cbc</v>
      </c>
      <c r="K43" s="113" t="str">
        <f>F43</f>
        <v>Aes-256-cbc</v>
      </c>
      <c r="L43" s="15"/>
      <c r="M43" s="15"/>
      <c r="N43" s="15"/>
    </row>
    <row r="44" spans="1:14" ht="18.600000000000001" x14ac:dyDescent="0.45">
      <c r="A44" s="149"/>
      <c r="B44" s="2"/>
      <c r="C44" s="111" t="str">
        <f>C17</f>
        <v>Chacha20</v>
      </c>
      <c r="D44" s="56">
        <v>1</v>
      </c>
      <c r="E44" s="57">
        <v>0.5</v>
      </c>
      <c r="F44" s="57">
        <v>0.1111111111111111</v>
      </c>
      <c r="G44" s="58" t="s">
        <v>57</v>
      </c>
      <c r="H44" s="58" t="s">
        <v>59</v>
      </c>
      <c r="I44" s="59">
        <f t="shared" ref="I44:K46" si="5">IF(ISERROR(D44/D$48),0,D44/D$48)</f>
        <v>8.3333333333333329E-2</v>
      </c>
      <c r="J44" s="59">
        <f t="shared" si="5"/>
        <v>5.8823529411764705E-2</v>
      </c>
      <c r="K44" s="59">
        <f t="shared" si="5"/>
        <v>8.8607594936708861E-2</v>
      </c>
      <c r="L44" s="58"/>
      <c r="M44" s="58"/>
      <c r="N44" s="60">
        <f>AVERAGE(I44:K44)</f>
        <v>7.6921485893935632E-2</v>
      </c>
    </row>
    <row r="45" spans="1:14" ht="18.600000000000001" x14ac:dyDescent="0.45">
      <c r="A45" s="149"/>
      <c r="B45" s="2"/>
      <c r="C45" s="111" t="str">
        <f>C18</f>
        <v>Camellia-256-cbc</v>
      </c>
      <c r="D45" s="57">
        <v>2</v>
      </c>
      <c r="E45" s="56">
        <v>1</v>
      </c>
      <c r="F45" s="57">
        <v>0.14285714285714285</v>
      </c>
      <c r="G45" s="58" t="s">
        <v>67</v>
      </c>
      <c r="H45" s="58" t="s">
        <v>69</v>
      </c>
      <c r="I45" s="59">
        <f t="shared" si="5"/>
        <v>0.16666666666666666</v>
      </c>
      <c r="J45" s="59">
        <f t="shared" si="5"/>
        <v>0.11764705882352941</v>
      </c>
      <c r="K45" s="59">
        <f t="shared" si="5"/>
        <v>0.11392405063291139</v>
      </c>
      <c r="L45" s="58"/>
      <c r="M45" s="58"/>
      <c r="N45" s="60">
        <f>AVERAGE(I45:K45)</f>
        <v>0.13274592537436916</v>
      </c>
    </row>
    <row r="46" spans="1:14" ht="18.600000000000001" x14ac:dyDescent="0.45">
      <c r="A46" s="149"/>
      <c r="B46" s="2"/>
      <c r="C46" s="111" t="str">
        <f>C19</f>
        <v>Aes-256-cbc</v>
      </c>
      <c r="D46" s="56">
        <v>9</v>
      </c>
      <c r="E46" s="57">
        <v>7</v>
      </c>
      <c r="F46" s="56">
        <v>1</v>
      </c>
      <c r="G46" s="58" t="s">
        <v>64</v>
      </c>
      <c r="H46" s="58" t="s">
        <v>68</v>
      </c>
      <c r="I46" s="59">
        <f t="shared" si="5"/>
        <v>0.75</v>
      </c>
      <c r="J46" s="59">
        <f t="shared" si="5"/>
        <v>0.82352941176470584</v>
      </c>
      <c r="K46" s="59">
        <f t="shared" si="5"/>
        <v>0.79746835443037978</v>
      </c>
      <c r="L46" s="58"/>
      <c r="M46" s="58"/>
      <c r="N46" s="60">
        <f>AVERAGE(I46:K46)</f>
        <v>0.79033258873169521</v>
      </c>
    </row>
    <row r="47" spans="1:14" ht="18.600000000000001" x14ac:dyDescent="0.45">
      <c r="A47" s="149"/>
      <c r="B47" s="2"/>
      <c r="C47" s="2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61"/>
    </row>
    <row r="48" spans="1:14" ht="18.600000000000001" x14ac:dyDescent="0.45">
      <c r="A48" s="150"/>
      <c r="B48" s="2"/>
      <c r="C48" s="2"/>
      <c r="D48" s="59">
        <f>SUM(D44:D46)</f>
        <v>12</v>
      </c>
      <c r="E48" s="59">
        <f>SUM(E44:E46)</f>
        <v>8.5</v>
      </c>
      <c r="F48" s="59">
        <f>SUM(F44:F46)</f>
        <v>1.253968253968254</v>
      </c>
      <c r="G48" s="58"/>
      <c r="H48" s="58"/>
      <c r="I48" s="59">
        <f>SUM(I44:I46)</f>
        <v>1</v>
      </c>
      <c r="J48" s="59">
        <f>SUM(J44:J46)</f>
        <v>1</v>
      </c>
      <c r="K48" s="59">
        <f>SUM(K44:K46)</f>
        <v>1</v>
      </c>
      <c r="L48" s="58"/>
      <c r="M48" s="58"/>
      <c r="N48" s="62">
        <f>SUM(N44:N46)</f>
        <v>1</v>
      </c>
    </row>
    <row r="49" spans="1:14" ht="18.600000000000001" thickBot="1" x14ac:dyDescent="0.4">
      <c r="A49" s="25"/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8"/>
    </row>
  </sheetData>
  <mergeCells count="8">
    <mergeCell ref="A34:A39"/>
    <mergeCell ref="A43:A48"/>
    <mergeCell ref="A1:N1"/>
    <mergeCell ref="C4:G4"/>
    <mergeCell ref="I4:L4"/>
    <mergeCell ref="A6:A12"/>
    <mergeCell ref="A16:A21"/>
    <mergeCell ref="A25:A30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4"/>
  <sheetViews>
    <sheetView workbookViewId="0">
      <selection activeCell="C24" sqref="C24"/>
    </sheetView>
  </sheetViews>
  <sheetFormatPr baseColWidth="10" defaultRowHeight="14.4" x14ac:dyDescent="0.3"/>
  <cols>
    <col min="2" max="2" width="46.6640625" customWidth="1"/>
    <col min="11" max="11" width="12.109375" bestFit="1" customWidth="1"/>
  </cols>
  <sheetData>
    <row r="1" spans="1:27" ht="36.6" x14ac:dyDescent="0.85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34.200000000000003" x14ac:dyDescent="0.8">
      <c r="A3" s="130" t="s">
        <v>20</v>
      </c>
      <c r="B3" s="131"/>
      <c r="C3" s="131"/>
      <c r="D3" s="131"/>
      <c r="E3" s="13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2" x14ac:dyDescent="0.4">
      <c r="A5" s="2"/>
      <c r="B5" s="2"/>
      <c r="C5" s="2"/>
      <c r="D5" s="2"/>
      <c r="E5" s="2"/>
      <c r="F5" s="2"/>
      <c r="G5" s="134" t="s">
        <v>21</v>
      </c>
      <c r="H5" s="133"/>
      <c r="I5" s="134" t="s">
        <v>22</v>
      </c>
      <c r="J5" s="133"/>
      <c r="K5" s="134" t="s">
        <v>23</v>
      </c>
      <c r="L5" s="2"/>
      <c r="M5" s="2"/>
      <c r="N5" s="2"/>
      <c r="O5" s="2"/>
      <c r="P5" s="2"/>
      <c r="Q5" s="29" t="s">
        <v>24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7.399999999999999" x14ac:dyDescent="0.45">
      <c r="A6" s="171" t="s">
        <v>17</v>
      </c>
      <c r="B6" s="52" t="str">
        <f>Datos!E5</f>
        <v>Confidencialidad</v>
      </c>
      <c r="C6" s="65">
        <f>Matrices!D7*Matrices!$N$7+Matrices!E7*Matrices!$N$8+Matrices!F7*Matrices!$N$9+Matrices!G7*Matrices!$N$10</f>
        <v>2.4836601307189543</v>
      </c>
      <c r="D6" s="63"/>
      <c r="E6" s="65">
        <f>IF(ISERROR(C6/Matrices!$N7),0,C6/Matrices!$N7)</f>
        <v>4.2937853107344637</v>
      </c>
      <c r="F6" s="63"/>
      <c r="G6" s="166">
        <f>SUM(E6:E9)/Matrices!$B$4</f>
        <v>4.1506906182569878</v>
      </c>
      <c r="H6" s="63"/>
      <c r="I6" s="166">
        <f>IF($C$11=Matrices!$B$4,0,(G6-Matrices!$B$4)/(Matrices!$B$4-1))</f>
        <v>5.0230206085662608E-2</v>
      </c>
      <c r="J6" s="63"/>
      <c r="K6" s="169">
        <f>IF(I6=0,0,I6/HLOOKUP(Matrices!$B$4,$R$6:$AA$7,2,0))</f>
        <v>5.6438433804115291E-2</v>
      </c>
      <c r="L6" s="2"/>
      <c r="M6" s="2"/>
      <c r="N6" s="2"/>
      <c r="O6" s="2"/>
      <c r="P6" s="2"/>
      <c r="Q6" s="30" t="s">
        <v>25</v>
      </c>
      <c r="R6" s="31">
        <v>1</v>
      </c>
      <c r="S6" s="31">
        <v>2</v>
      </c>
      <c r="T6" s="31">
        <v>3</v>
      </c>
      <c r="U6" s="31">
        <v>4</v>
      </c>
      <c r="V6" s="31">
        <v>5</v>
      </c>
      <c r="W6" s="31">
        <v>6</v>
      </c>
      <c r="X6" s="31">
        <v>7</v>
      </c>
      <c r="Y6" s="31">
        <v>8</v>
      </c>
      <c r="Z6" s="31">
        <v>9</v>
      </c>
      <c r="AA6" s="32">
        <v>10</v>
      </c>
    </row>
    <row r="7" spans="1:27" ht="17.399999999999999" x14ac:dyDescent="0.45">
      <c r="A7" s="172"/>
      <c r="B7" s="52" t="str">
        <f>Datos!E6</f>
        <v>Integridad en el almacenamiento</v>
      </c>
      <c r="C7" s="65">
        <f>Matrices!D8*Matrices!$N$7+Matrices!E8*Matrices!$N$8+Matrices!F8*Matrices!$N$9+Matrices!G8*Matrices!$N$10</f>
        <v>1.0947712418300655</v>
      </c>
      <c r="D7" s="63"/>
      <c r="E7" s="65">
        <f>IF(ISERROR(C7/Matrices!$N8),0,C7/Matrices!$N8)</f>
        <v>4.1875</v>
      </c>
      <c r="F7" s="63"/>
      <c r="G7" s="167"/>
      <c r="H7" s="63"/>
      <c r="I7" s="167"/>
      <c r="J7" s="63"/>
      <c r="K7" s="170"/>
      <c r="L7" s="2"/>
      <c r="M7" s="2"/>
      <c r="N7" s="2"/>
      <c r="O7" s="2"/>
      <c r="P7" s="2"/>
      <c r="Q7" s="33" t="s">
        <v>26</v>
      </c>
      <c r="R7" s="34">
        <v>0</v>
      </c>
      <c r="S7" s="34">
        <v>0</v>
      </c>
      <c r="T7" s="35">
        <v>0.57999999999999996</v>
      </c>
      <c r="U7" s="35">
        <v>0.89</v>
      </c>
      <c r="V7" s="35">
        <v>1.1100000000000001</v>
      </c>
      <c r="W7" s="35">
        <v>1.24</v>
      </c>
      <c r="X7" s="35">
        <v>1.32</v>
      </c>
      <c r="Y7" s="35">
        <v>1.4</v>
      </c>
      <c r="Z7" s="35">
        <v>1.45</v>
      </c>
      <c r="AA7" s="36">
        <v>1.49</v>
      </c>
    </row>
    <row r="8" spans="1:27" ht="17.399999999999999" x14ac:dyDescent="0.45">
      <c r="A8" s="172"/>
      <c r="B8" s="52" t="str">
        <f>Datos!E7</f>
        <v>Bajo tiempo procesamiento cifrado</v>
      </c>
      <c r="C8" s="65">
        <f>Matrices!D9*Matrices!$N$7+Matrices!E9*Matrices!$N$8+Matrices!F9*Matrices!$N$9+Matrices!G9*Matrices!$N$10</f>
        <v>0.43666355431061316</v>
      </c>
      <c r="D8" s="63"/>
      <c r="E8" s="65">
        <f>IF(ISERROR(C8/Matrices!$N9),0,C8/Matrices!$N9)</f>
        <v>4.0903790087463552</v>
      </c>
      <c r="F8" s="63"/>
      <c r="G8" s="167"/>
      <c r="H8" s="63"/>
      <c r="I8" s="167"/>
      <c r="J8" s="63"/>
      <c r="K8" s="17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7.399999999999999" x14ac:dyDescent="0.45">
      <c r="A9" s="172"/>
      <c r="B9" s="52" t="str">
        <f>Datos!E8</f>
        <v>Bajo tiempo procesamiento descifrado</v>
      </c>
      <c r="C9" s="65">
        <f>Matrices!D10*Matrices!$N$7+Matrices!E10*Matrices!$N$8+Matrices!F10*Matrices!$N$9+Matrices!G10*Matrices!$N$10</f>
        <v>0.21516754850088182</v>
      </c>
      <c r="D9" s="63"/>
      <c r="E9" s="65">
        <f>IF(ISERROR(C9/Matrices!$N10),0,C9/Matrices!$N10)</f>
        <v>4.0310981535471324</v>
      </c>
      <c r="F9" s="63"/>
      <c r="G9" s="168"/>
      <c r="H9" s="63"/>
      <c r="I9" s="168"/>
      <c r="J9" s="63"/>
      <c r="K9" s="17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7.399999999999999" x14ac:dyDescent="0.45">
      <c r="A10" s="172"/>
      <c r="B10" s="2"/>
      <c r="C10" s="78"/>
      <c r="D10" s="78"/>
      <c r="E10" s="78"/>
      <c r="F10" s="78"/>
      <c r="G10" s="63"/>
      <c r="H10" s="63"/>
      <c r="I10" s="63"/>
      <c r="J10" s="63"/>
      <c r="K10" s="6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7.399999999999999" x14ac:dyDescent="0.45">
      <c r="A11" s="173"/>
      <c r="B11" s="2"/>
      <c r="C11" s="64">
        <f>SUM(C6:C9)</f>
        <v>4.2302624753605151</v>
      </c>
      <c r="D11" s="77"/>
      <c r="E11" s="77"/>
      <c r="F11" s="77"/>
      <c r="G11" s="63"/>
      <c r="H11" s="63"/>
      <c r="I11" s="79"/>
      <c r="J11" s="63"/>
      <c r="K11" s="6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thickBot="1" x14ac:dyDescent="0.35">
      <c r="A12" s="3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8" thickTop="1" x14ac:dyDescent="0.4">
      <c r="A13" s="2"/>
      <c r="B13" s="50" t="s">
        <v>18</v>
      </c>
      <c r="C13" s="49" t="str">
        <f>B6</f>
        <v>Confidencialidad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2"/>
      <c r="B14" s="38"/>
      <c r="C14" s="3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1" customHeight="1" x14ac:dyDescent="0.45">
      <c r="A15" s="158" t="s">
        <v>27</v>
      </c>
      <c r="B15" s="98" t="str">
        <f>Datos!E11</f>
        <v>Chacha20</v>
      </c>
      <c r="C15" s="65">
        <f>Matrices!D17*Matrices!$N$17+Matrices!E17*Matrices!$N$18+Matrices!F17*Matrices!$N$19</f>
        <v>2.0154146928340477</v>
      </c>
      <c r="D15" s="63"/>
      <c r="E15" s="65">
        <f>IF(ISERROR(C15/Matrices!$N17),0,C15/Matrices!$N17)</f>
        <v>3.0139435511076127</v>
      </c>
      <c r="F15" s="63"/>
      <c r="G15" s="166">
        <f>SUM(E15:E17)/Matrices!$B$15</f>
        <v>3.0070303834347594</v>
      </c>
      <c r="H15" s="63"/>
      <c r="I15" s="166">
        <f>IF($C$19=Matrices!$B$15,0,(G15-Matrices!$B$15)/(Matrices!$B$15-1))</f>
        <v>3.5151917173796843E-3</v>
      </c>
      <c r="J15" s="63"/>
      <c r="K15" s="169">
        <f>IF(I15=0,0,I15/HLOOKUP(Matrices!$B$15,$R$6:$AA$7,2,0))</f>
        <v>6.0606753747925596E-3</v>
      </c>
      <c r="L15" s="63"/>
      <c r="M15" s="2"/>
      <c r="N15" s="2"/>
      <c r="O15" s="2"/>
      <c r="P15" s="2"/>
    </row>
    <row r="16" spans="1:27" ht="21" customHeight="1" x14ac:dyDescent="0.45">
      <c r="A16" s="159"/>
      <c r="B16" s="98" t="str">
        <f>Datos!E12</f>
        <v>Camellia-256-cbc</v>
      </c>
      <c r="C16" s="65">
        <f>Matrices!D18*Matrices!$N$17+Matrices!E18*Matrices!$N$18+Matrices!F18*Matrices!$N$19</f>
        <v>0.26476390992520027</v>
      </c>
      <c r="D16" s="63"/>
      <c r="E16" s="65">
        <f>IF(ISERROR(C16/Matrices!$N18),0,C16/Matrices!$N18)</f>
        <v>3.0017862217350708</v>
      </c>
      <c r="F16" s="63"/>
      <c r="G16" s="167"/>
      <c r="H16" s="63"/>
      <c r="I16" s="167"/>
      <c r="J16" s="63"/>
      <c r="K16" s="170"/>
      <c r="L16" s="63"/>
      <c r="M16" s="2"/>
      <c r="N16" s="2"/>
      <c r="O16" s="2"/>
      <c r="P16" s="2"/>
    </row>
    <row r="17" spans="1:16" ht="21" customHeight="1" x14ac:dyDescent="0.45">
      <c r="A17" s="159"/>
      <c r="B17" s="98" t="str">
        <f>Datos!E13</f>
        <v>Aes-256-cbc</v>
      </c>
      <c r="C17" s="65">
        <f>Matrices!D19*Matrices!$N$17+Matrices!E19*Matrices!$N$18+Matrices!F19*Matrices!$N$19</f>
        <v>0.73060631125147257</v>
      </c>
      <c r="D17" s="63"/>
      <c r="E17" s="65">
        <f>IF(ISERROR(C17/Matrices!$N19),0,C17/Matrices!$N19)</f>
        <v>3.0053613774615942</v>
      </c>
      <c r="F17" s="63"/>
      <c r="G17" s="168"/>
      <c r="H17" s="63"/>
      <c r="I17" s="168"/>
      <c r="J17" s="63"/>
      <c r="K17" s="170"/>
      <c r="L17" s="63"/>
      <c r="M17" s="2"/>
      <c r="N17" s="2"/>
      <c r="O17" s="2"/>
      <c r="P17" s="2"/>
    </row>
    <row r="18" spans="1:16" ht="21" customHeight="1" x14ac:dyDescent="0.45">
      <c r="A18" s="159"/>
      <c r="B18" s="97"/>
      <c r="C18" s="78"/>
      <c r="D18" s="78"/>
      <c r="E18" s="78"/>
      <c r="F18" s="78"/>
      <c r="G18" s="63"/>
      <c r="H18" s="63"/>
      <c r="I18" s="63"/>
      <c r="J18" s="63"/>
      <c r="K18" s="63"/>
      <c r="L18" s="63"/>
      <c r="M18" s="2"/>
      <c r="N18" s="2"/>
      <c r="O18" s="2"/>
      <c r="P18" s="2"/>
    </row>
    <row r="19" spans="1:16" ht="21" customHeight="1" x14ac:dyDescent="0.45">
      <c r="A19" s="160"/>
      <c r="B19" s="97"/>
      <c r="C19" s="64">
        <f>SUM(C15:C17)</f>
        <v>3.0107849140107206</v>
      </c>
      <c r="D19" s="77"/>
      <c r="E19" s="77"/>
      <c r="F19" s="77"/>
      <c r="G19" s="63"/>
      <c r="H19" s="63"/>
      <c r="I19" s="79"/>
      <c r="J19" s="63"/>
      <c r="K19" s="63"/>
      <c r="L19" s="63"/>
      <c r="M19" s="2"/>
      <c r="N19" s="2"/>
      <c r="O19" s="2"/>
      <c r="P19" s="2"/>
    </row>
    <row r="20" spans="1:16" ht="15" thickBot="1" x14ac:dyDescent="0.35">
      <c r="A20" s="40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"/>
      <c r="M20" s="2"/>
      <c r="N20" s="2"/>
      <c r="O20" s="2"/>
      <c r="P20" s="2"/>
    </row>
    <row r="21" spans="1:16" ht="16.2" x14ac:dyDescent="0.4">
      <c r="A21" s="2"/>
      <c r="B21" s="50" t="s">
        <v>18</v>
      </c>
      <c r="C21" s="49" t="str">
        <f>B7</f>
        <v>Integridad en el almacenamiento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 s="2"/>
      <c r="B22" s="38"/>
      <c r="C22" s="3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45">
      <c r="A23" s="158" t="s">
        <v>27</v>
      </c>
      <c r="B23" s="98" t="str">
        <f>B15</f>
        <v>Chacha20</v>
      </c>
      <c r="C23" s="68">
        <f>Matrices!D26*Matrices!$N$26+Matrices!E26*Matrices!$N$27+Matrices!F26*Matrices!$N$28</f>
        <v>1</v>
      </c>
      <c r="D23" s="66"/>
      <c r="E23" s="68">
        <f>IF(ISERROR(C23/Matrices!$N26),0,C23/Matrices!$N26)</f>
        <v>3</v>
      </c>
      <c r="F23" s="66"/>
      <c r="G23" s="161">
        <f>SUM(E23:E25)/Matrices!$B$15</f>
        <v>3</v>
      </c>
      <c r="H23" s="66"/>
      <c r="I23" s="161">
        <f>IF($C$27=Matrices!$B$15,0,(G23-Matrices!$B$15)/(Matrices!$B$15-1))</f>
        <v>0</v>
      </c>
      <c r="J23" s="66"/>
      <c r="K23" s="164">
        <f>IF(I23=0,0,I23/HLOOKUP(Matrices!$B$15,$R$6:$AA$7,2,0))</f>
        <v>0</v>
      </c>
      <c r="L23" s="2"/>
      <c r="M23" s="2"/>
      <c r="N23" s="2"/>
      <c r="O23" s="2"/>
      <c r="P23" s="2"/>
    </row>
    <row r="24" spans="1:16" ht="21" customHeight="1" x14ac:dyDescent="0.45">
      <c r="A24" s="159"/>
      <c r="B24" s="98" t="str">
        <f>B16</f>
        <v>Camellia-256-cbc</v>
      </c>
      <c r="C24" s="68">
        <f>Matrices!D27*Matrices!$N$26+Matrices!E27*Matrices!$N$27+Matrices!F27*Matrices!$N$28</f>
        <v>1</v>
      </c>
      <c r="D24" s="66"/>
      <c r="E24" s="68">
        <f>IF(ISERROR(C24/Matrices!$N27),0,C24/Matrices!$N27)</f>
        <v>3</v>
      </c>
      <c r="F24" s="66"/>
      <c r="G24" s="162"/>
      <c r="H24" s="66"/>
      <c r="I24" s="162"/>
      <c r="J24" s="66"/>
      <c r="K24" s="165"/>
      <c r="L24" s="2"/>
      <c r="M24" s="2"/>
      <c r="N24" s="2"/>
      <c r="O24" s="2"/>
      <c r="P24" s="2"/>
    </row>
    <row r="25" spans="1:16" ht="21" customHeight="1" x14ac:dyDescent="0.45">
      <c r="A25" s="159"/>
      <c r="B25" s="98" t="str">
        <f>B17</f>
        <v>Aes-256-cbc</v>
      </c>
      <c r="C25" s="68">
        <f>Matrices!D28*Matrices!$N$26+Matrices!E28*Matrices!$N$27+Matrices!F28*Matrices!$N$28</f>
        <v>1</v>
      </c>
      <c r="D25" s="66"/>
      <c r="E25" s="68">
        <f>IF(ISERROR(C25/Matrices!$N28),0,C25/Matrices!$N28)</f>
        <v>3</v>
      </c>
      <c r="F25" s="66"/>
      <c r="G25" s="163"/>
      <c r="H25" s="66"/>
      <c r="I25" s="163"/>
      <c r="J25" s="66"/>
      <c r="K25" s="165"/>
      <c r="L25" s="2"/>
      <c r="M25" s="2"/>
      <c r="N25" s="2"/>
      <c r="O25" s="2"/>
      <c r="P25" s="2"/>
    </row>
    <row r="26" spans="1:16" ht="21" customHeight="1" x14ac:dyDescent="0.45">
      <c r="A26" s="159"/>
      <c r="B26" s="2"/>
      <c r="C26" s="80"/>
      <c r="D26" s="80"/>
      <c r="E26" s="80"/>
      <c r="F26" s="80"/>
      <c r="G26" s="66"/>
      <c r="H26" s="66"/>
      <c r="I26" s="66"/>
      <c r="J26" s="66"/>
      <c r="K26" s="66"/>
      <c r="L26" s="2"/>
      <c r="M26" s="2"/>
      <c r="N26" s="2"/>
      <c r="O26" s="2"/>
      <c r="P26" s="2"/>
    </row>
    <row r="27" spans="1:16" ht="21" customHeight="1" x14ac:dyDescent="0.45">
      <c r="A27" s="160"/>
      <c r="B27" s="2"/>
      <c r="C27" s="68">
        <f>SUM(C23:C25)</f>
        <v>3</v>
      </c>
      <c r="D27" s="81"/>
      <c r="E27" s="81"/>
      <c r="F27" s="81"/>
      <c r="G27" s="66"/>
      <c r="H27" s="66"/>
      <c r="I27" s="82"/>
      <c r="J27" s="66"/>
      <c r="K27" s="66"/>
      <c r="L27" s="2"/>
      <c r="M27" s="2"/>
      <c r="N27" s="2"/>
      <c r="O27" s="2"/>
      <c r="P27" s="2"/>
    </row>
    <row r="28" spans="1:16" ht="15" thickBot="1" x14ac:dyDescent="0.35">
      <c r="A28" s="40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"/>
      <c r="M28" s="2"/>
      <c r="N28" s="2"/>
      <c r="O28" s="2"/>
      <c r="P28" s="2"/>
    </row>
    <row r="29" spans="1:16" ht="16.2" x14ac:dyDescent="0.4">
      <c r="A29" s="2"/>
      <c r="B29" s="50" t="s">
        <v>18</v>
      </c>
      <c r="C29" s="49" t="str">
        <f>B8</f>
        <v>Bajo tiempo procesamiento cifrado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2"/>
      <c r="B30" s="38"/>
      <c r="C30" s="3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45">
      <c r="A31" s="158" t="s">
        <v>27</v>
      </c>
      <c r="B31" s="98" t="str">
        <f>B15</f>
        <v>Chacha20</v>
      </c>
      <c r="C31" s="68">
        <f>Matrices!D35*Matrices!$N$35+Matrices!E35*Matrices!$N$36+Matrices!F35*Matrices!$N$37</f>
        <v>0.24704184704184703</v>
      </c>
      <c r="D31" s="66"/>
      <c r="E31" s="68">
        <f>IF(ISERROR(C31/Matrices!$N35),0,C31/Matrices!$N35)</f>
        <v>3.0194003527336863</v>
      </c>
      <c r="F31" s="66"/>
      <c r="G31" s="161">
        <f>SUM(E31:E33)/Matrices!$B$15</f>
        <v>3.1023190271515424</v>
      </c>
      <c r="H31" s="66"/>
      <c r="I31" s="161">
        <f>IF($C$35=Matrices!$B$15,0,(G31-Matrices!$B$15)/(Matrices!$B$15-1))</f>
        <v>5.1159513575771198E-2</v>
      </c>
      <c r="J31" s="66"/>
      <c r="K31" s="164">
        <f>IF(I31=0,0,I31/HLOOKUP(Matrices!$B$15,$R$6:$AA$7,2,0))</f>
        <v>8.8206057889260697E-2</v>
      </c>
      <c r="L31" s="2"/>
      <c r="M31" s="2"/>
      <c r="N31" s="2"/>
      <c r="O31" s="2"/>
      <c r="P31" s="2"/>
    </row>
    <row r="32" spans="1:16" ht="21" customHeight="1" x14ac:dyDescent="0.45">
      <c r="A32" s="159"/>
      <c r="B32" s="98" t="str">
        <f>B16</f>
        <v>Camellia-256-cbc</v>
      </c>
      <c r="C32" s="68">
        <f>Matrices!D36*Matrices!$N$35+Matrices!E36*Matrices!$N$36+Matrices!F36*Matrices!$N$37</f>
        <v>0.54747474747474745</v>
      </c>
      <c r="D32" s="66"/>
      <c r="E32" s="68">
        <f>IF(ISERROR(C32/Matrices!$N36),0,C32/Matrices!$N36)</f>
        <v>3.0621468926553668</v>
      </c>
      <c r="F32" s="66"/>
      <c r="G32" s="162"/>
      <c r="H32" s="66"/>
      <c r="I32" s="162"/>
      <c r="J32" s="66"/>
      <c r="K32" s="165"/>
      <c r="L32" s="2"/>
      <c r="M32" s="2"/>
      <c r="N32" s="2"/>
      <c r="O32" s="2"/>
      <c r="P32" s="2"/>
    </row>
    <row r="33" spans="1:27" ht="21" customHeight="1" x14ac:dyDescent="0.45">
      <c r="A33" s="159"/>
      <c r="B33" s="98" t="str">
        <f>B17</f>
        <v>Aes-256-cbc</v>
      </c>
      <c r="C33" s="68">
        <f>Matrices!D37*Matrices!$N$35+Matrices!E37*Matrices!$N$36+Matrices!F37*Matrices!$N$37</f>
        <v>2.3848484848484848</v>
      </c>
      <c r="D33" s="66"/>
      <c r="E33" s="68">
        <f>IF(ISERROR(C33/Matrices!$N37),0,C33/Matrices!$N37)</f>
        <v>3.2254098360655736</v>
      </c>
      <c r="F33" s="66"/>
      <c r="G33" s="163"/>
      <c r="H33" s="66"/>
      <c r="I33" s="163"/>
      <c r="J33" s="66"/>
      <c r="K33" s="16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1" customHeight="1" x14ac:dyDescent="0.45">
      <c r="A34" s="159"/>
      <c r="B34" s="15"/>
      <c r="C34" s="80"/>
      <c r="D34" s="80"/>
      <c r="E34" s="80"/>
      <c r="F34" s="80"/>
      <c r="G34" s="66"/>
      <c r="H34" s="66"/>
      <c r="I34" s="66"/>
      <c r="J34" s="66"/>
      <c r="K34" s="6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1" customHeight="1" x14ac:dyDescent="0.45">
      <c r="A35" s="160"/>
      <c r="B35" s="2"/>
      <c r="C35" s="68">
        <f>SUM(C31:C33)</f>
        <v>3.1793650793650792</v>
      </c>
      <c r="D35" s="81"/>
      <c r="E35" s="81"/>
      <c r="F35" s="81"/>
      <c r="G35" s="66"/>
      <c r="H35" s="66"/>
      <c r="I35" s="82"/>
      <c r="J35" s="66"/>
      <c r="K35" s="6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thickBot="1" x14ac:dyDescent="0.35">
      <c r="A36" s="40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2" x14ac:dyDescent="0.4">
      <c r="A37" s="2"/>
      <c r="B37" s="50" t="s">
        <v>18</v>
      </c>
      <c r="C37" s="49" t="str">
        <f>B9</f>
        <v>Bajo tiempo procesamiento descifrado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27" x14ac:dyDescent="0.3">
      <c r="A38" s="2"/>
      <c r="B38" s="38"/>
      <c r="C38" s="3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27" ht="21" customHeight="1" x14ac:dyDescent="0.45">
      <c r="A39" s="158" t="s">
        <v>27</v>
      </c>
      <c r="B39" s="99" t="str">
        <f>B15</f>
        <v>Chacha20</v>
      </c>
      <c r="C39" s="68">
        <f>Matrices!D44*Matrices!$N$44+Matrices!E44*Matrices!$N$45+Matrices!F44*Matrices!$N$46</f>
        <v>0.2311091806624197</v>
      </c>
      <c r="D39" s="66"/>
      <c r="E39" s="68">
        <f>IF(ISERROR(C39/Matrices!$N44),0,C39/Matrices!$N44)</f>
        <v>3.0044814914403517</v>
      </c>
      <c r="F39" s="66"/>
      <c r="G39" s="161">
        <f>SUM(E39:E41)/Matrices!$B$15</f>
        <v>3.0218760598034478</v>
      </c>
      <c r="H39" s="66"/>
      <c r="I39" s="161">
        <f>IF($C$43=Matrices!$B$15,0,(G39-Matrices!$B$15)/(Matrices!$B$15-1))</f>
        <v>1.0938029901723878E-2</v>
      </c>
      <c r="J39" s="66"/>
      <c r="K39" s="164">
        <f>IF(I39=0,0,I39/HLOOKUP(Matrices!$B$15,$R$6:$AA$7,2,0))</f>
        <v>1.8858672244351515E-2</v>
      </c>
      <c r="L39" s="2"/>
      <c r="M39" s="2"/>
      <c r="N39" s="2"/>
      <c r="O39" s="2"/>
    </row>
    <row r="40" spans="1:27" ht="21" customHeight="1" x14ac:dyDescent="0.45">
      <c r="A40" s="159"/>
      <c r="B40" s="99" t="str">
        <f>B16</f>
        <v>Camellia-256-cbc</v>
      </c>
      <c r="C40" s="68">
        <f>Matrices!D45*Matrices!$N$44+Matrices!E45*Matrices!$N$45+Matrices!F45*Matrices!$N$46</f>
        <v>0.39949355269533976</v>
      </c>
      <c r="D40" s="66"/>
      <c r="E40" s="68">
        <f>IF(ISERROR(C40/Matrices!$N45),0,C40/Matrices!$N45)</f>
        <v>3.0094600008903529</v>
      </c>
      <c r="F40" s="66"/>
      <c r="G40" s="162"/>
      <c r="H40" s="66"/>
      <c r="I40" s="162"/>
      <c r="J40" s="66"/>
      <c r="K40" s="165"/>
      <c r="L40" s="2"/>
      <c r="M40" s="2"/>
      <c r="N40" s="2"/>
      <c r="O40" s="2"/>
    </row>
    <row r="41" spans="1:27" ht="21" customHeight="1" x14ac:dyDescent="0.45">
      <c r="A41" s="159"/>
      <c r="B41" s="99" t="str">
        <f>B17</f>
        <v>Aes-256-cbc</v>
      </c>
      <c r="C41" s="68">
        <f>Matrices!D46*Matrices!$N$44+Matrices!E46*Matrices!$N$45+Matrices!F46*Matrices!$N$46</f>
        <v>2.4118474393977003</v>
      </c>
      <c r="D41" s="66"/>
      <c r="E41" s="68">
        <f>IF(ISERROR(C41/Matrices!$N46),0,C41/Matrices!$N46)</f>
        <v>3.0516866870796373</v>
      </c>
      <c r="F41" s="66"/>
      <c r="G41" s="163"/>
      <c r="H41" s="66"/>
      <c r="I41" s="163"/>
      <c r="J41" s="66"/>
      <c r="K41" s="165"/>
      <c r="L41" s="2"/>
      <c r="M41" s="2"/>
      <c r="N41" s="2"/>
      <c r="O41" s="2"/>
    </row>
    <row r="42" spans="1:27" ht="21" customHeight="1" x14ac:dyDescent="0.45">
      <c r="A42" s="159"/>
      <c r="B42" s="2"/>
      <c r="C42" s="80"/>
      <c r="D42" s="80"/>
      <c r="E42" s="80"/>
      <c r="F42" s="80"/>
      <c r="G42" s="66"/>
      <c r="H42" s="66"/>
      <c r="I42" s="66"/>
      <c r="J42" s="66"/>
      <c r="K42" s="66"/>
      <c r="L42" s="2"/>
      <c r="M42" s="2"/>
      <c r="N42" s="2"/>
      <c r="O42" s="2"/>
    </row>
    <row r="43" spans="1:27" ht="21" customHeight="1" x14ac:dyDescent="0.45">
      <c r="A43" s="160"/>
      <c r="B43" s="2"/>
      <c r="C43" s="67">
        <f>SUM(C39:C41)</f>
        <v>3.0424501727554598</v>
      </c>
      <c r="D43" s="81"/>
      <c r="E43" s="81"/>
      <c r="F43" s="81"/>
      <c r="G43" s="66"/>
      <c r="H43" s="66"/>
      <c r="I43" s="82"/>
      <c r="J43" s="66"/>
      <c r="K43" s="66"/>
      <c r="L43" s="2"/>
      <c r="M43" s="2"/>
      <c r="N43" s="2"/>
      <c r="O43" s="2"/>
    </row>
    <row r="44" spans="1:27" ht="15" thickBot="1" x14ac:dyDescent="0.35">
      <c r="A44" s="40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</sheetData>
  <mergeCells count="21">
    <mergeCell ref="A15:A19"/>
    <mergeCell ref="G15:G17"/>
    <mergeCell ref="I15:I17"/>
    <mergeCell ref="K15:K17"/>
    <mergeCell ref="A1:O1"/>
    <mergeCell ref="A6:A11"/>
    <mergeCell ref="G6:G9"/>
    <mergeCell ref="I6:I9"/>
    <mergeCell ref="K6:K9"/>
    <mergeCell ref="A39:A43"/>
    <mergeCell ref="G39:G41"/>
    <mergeCell ref="I39:I41"/>
    <mergeCell ref="K39:K41"/>
    <mergeCell ref="A23:A27"/>
    <mergeCell ref="G23:G25"/>
    <mergeCell ref="I23:I25"/>
    <mergeCell ref="K23:K25"/>
    <mergeCell ref="A31:A35"/>
    <mergeCell ref="G31:G33"/>
    <mergeCell ref="I31:I33"/>
    <mergeCell ref="K31:K3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tabSelected="1" topLeftCell="D4" workbookViewId="0">
      <selection activeCell="J10" sqref="J10"/>
    </sheetView>
  </sheetViews>
  <sheetFormatPr baseColWidth="10" defaultRowHeight="14.4" x14ac:dyDescent="0.3"/>
  <cols>
    <col min="2" max="2" width="16.88671875" customWidth="1"/>
    <col min="3" max="3" width="31" customWidth="1"/>
    <col min="4" max="4" width="37.21875" customWidth="1"/>
    <col min="5" max="5" width="44.5546875" customWidth="1"/>
    <col min="6" max="6" width="39.6640625" customWidth="1"/>
    <col min="8" max="8" width="23.44140625" customWidth="1"/>
    <col min="9" max="9" width="14.6640625" customWidth="1"/>
  </cols>
  <sheetData>
    <row r="1" spans="1:16" ht="36.6" x14ac:dyDescent="0.85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7.6" x14ac:dyDescent="0.65">
      <c r="A3" s="13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8.600000000000001" x14ac:dyDescent="0.45">
      <c r="A6" s="2"/>
      <c r="B6" s="175" t="s">
        <v>29</v>
      </c>
      <c r="C6" s="176"/>
      <c r="D6" s="176"/>
      <c r="E6" s="176"/>
      <c r="F6" s="177"/>
      <c r="G6" s="124"/>
      <c r="H6" s="2"/>
      <c r="I6" s="178" t="s">
        <v>30</v>
      </c>
      <c r="J6" s="41"/>
      <c r="K6" s="41"/>
      <c r="L6" s="41"/>
      <c r="M6" s="41"/>
      <c r="N6" s="2"/>
      <c r="O6" s="2"/>
      <c r="P6" s="2"/>
    </row>
    <row r="7" spans="1:16" ht="15.6" x14ac:dyDescent="0.3">
      <c r="A7" s="2"/>
      <c r="B7" s="42"/>
      <c r="C7" s="42"/>
      <c r="D7" s="42"/>
      <c r="E7" s="42"/>
      <c r="F7" s="42"/>
      <c r="G7" s="42"/>
      <c r="H7" s="2"/>
      <c r="I7" s="179"/>
      <c r="J7" s="2"/>
      <c r="K7" s="2"/>
      <c r="L7" s="2"/>
      <c r="M7" s="2"/>
      <c r="N7" s="2"/>
      <c r="O7" s="2"/>
      <c r="P7" s="2"/>
    </row>
    <row r="8" spans="1:16" ht="16.2" x14ac:dyDescent="0.4">
      <c r="A8" s="2"/>
      <c r="B8" s="2"/>
      <c r="C8" s="181" t="s">
        <v>3</v>
      </c>
      <c r="D8" s="181"/>
      <c r="E8" s="181"/>
      <c r="F8" s="181"/>
      <c r="G8" s="109"/>
      <c r="H8" s="2"/>
      <c r="I8" s="180"/>
      <c r="J8" s="2"/>
      <c r="K8" s="2"/>
      <c r="L8" s="2"/>
      <c r="M8" s="2"/>
      <c r="N8" s="2"/>
      <c r="O8" s="2"/>
      <c r="P8" s="2"/>
    </row>
    <row r="9" spans="1:16" ht="55.2" customHeight="1" x14ac:dyDescent="0.45">
      <c r="A9" s="2"/>
      <c r="B9" s="116" t="s">
        <v>4</v>
      </c>
      <c r="C9" s="86" t="str">
        <f>Datos!E5</f>
        <v>Confidencialidad</v>
      </c>
      <c r="D9" s="86" t="str">
        <f>Datos!E6</f>
        <v>Integridad en el almacenamiento</v>
      </c>
      <c r="E9" s="86" t="str">
        <f>Datos!E7</f>
        <v>Bajo tiempo procesamiento cifrado</v>
      </c>
      <c r="F9" s="86" t="str">
        <f>Datos!E8</f>
        <v>Bajo tiempo procesamiento descifrado</v>
      </c>
      <c r="G9" s="86"/>
      <c r="H9" s="2"/>
      <c r="I9" s="117"/>
      <c r="O9" s="2"/>
      <c r="P9" s="2"/>
    </row>
    <row r="10" spans="1:16" ht="18.600000000000001" x14ac:dyDescent="0.45">
      <c r="A10" s="2"/>
      <c r="B10" s="99" t="str">
        <f>Datos!E11</f>
        <v>Chacha20</v>
      </c>
      <c r="C10" s="83">
        <f>Matrices!N17</f>
        <v>0.66869689450334613</v>
      </c>
      <c r="D10" s="83">
        <f>Matrices!N26</f>
        <v>0.33333333333333331</v>
      </c>
      <c r="E10" s="83">
        <f>Matrices!N35</f>
        <v>8.1818181818181804E-2</v>
      </c>
      <c r="F10" s="83">
        <f>Matrices!N44</f>
        <v>7.6921485893935632E-2</v>
      </c>
      <c r="G10" s="125"/>
      <c r="H10" s="99" t="str">
        <f>Datos!E11</f>
        <v>Chacha20</v>
      </c>
      <c r="I10" s="118">
        <f>SUMPRODUCT(C10:F10,$C$14:$F$14)</f>
        <v>0.48678146580420634</v>
      </c>
      <c r="J10" s="104" t="str">
        <f>IF(I10=MAX($I$10:$I$12),"&lt;=MEJOR ALTERNATIVA","")</f>
        <v>&lt;=MEJOR ALTERNATIVA</v>
      </c>
      <c r="O10" s="2"/>
      <c r="P10" s="2"/>
    </row>
    <row r="11" spans="1:16" ht="18.600000000000001" x14ac:dyDescent="0.45">
      <c r="A11" s="2"/>
      <c r="B11" s="99" t="str">
        <f>Datos!E12</f>
        <v>Camellia-256-cbc</v>
      </c>
      <c r="C11" s="83">
        <f>Matrices!N18</f>
        <v>8.8202120460184982E-2</v>
      </c>
      <c r="D11" s="83">
        <f>Matrices!N27</f>
        <v>0.33333333333333331</v>
      </c>
      <c r="E11" s="83">
        <f>Matrices!N36</f>
        <v>0.1787878787878788</v>
      </c>
      <c r="F11" s="83">
        <f>Matrices!N45</f>
        <v>0.13274592537436916</v>
      </c>
      <c r="G11" s="125"/>
      <c r="H11" s="127" t="str">
        <f>Datos!E12</f>
        <v>Camellia-256-cbc</v>
      </c>
      <c r="I11" s="118">
        <f>SUMPRODUCT(C11:F11,$C$14:$F$14)</f>
        <v>0.16433669763498304</v>
      </c>
      <c r="J11" s="105" t="str">
        <f>IF(I11=MAX($I$10:$I$12),"&lt;=MEJOR ALTERNATIVA","")</f>
        <v/>
      </c>
      <c r="O11" s="2"/>
      <c r="P11" s="2"/>
    </row>
    <row r="12" spans="1:16" ht="18.600000000000001" x14ac:dyDescent="0.45">
      <c r="A12" s="2"/>
      <c r="B12" s="99" t="str">
        <f>Datos!E13</f>
        <v>Aes-256-cbc</v>
      </c>
      <c r="C12" s="83">
        <f>Matrices!N19</f>
        <v>0.2431009850364689</v>
      </c>
      <c r="D12" s="83">
        <f>Matrices!N28</f>
        <v>0.33333333333333331</v>
      </c>
      <c r="E12" s="83">
        <f>Matrices!N37</f>
        <v>0.73939393939393938</v>
      </c>
      <c r="F12" s="83">
        <f>Matrices!N46</f>
        <v>0.79033258873169521</v>
      </c>
      <c r="G12" s="125"/>
      <c r="H12" s="127" t="str">
        <f>Datos!E13</f>
        <v>Aes-256-cbc</v>
      </c>
      <c r="I12" s="119">
        <f>SUMPRODUCT(C12:F12,$C$14:$F$14)</f>
        <v>0.34888183656081062</v>
      </c>
      <c r="J12" s="105" t="str">
        <f>IF(I12=MAX($I$10:$I$12),"&lt;=MEJOR ALTERNATIVA","")</f>
        <v/>
      </c>
      <c r="O12" s="2"/>
      <c r="P12" s="2"/>
    </row>
    <row r="13" spans="1:16" ht="18.600000000000001" x14ac:dyDescent="0.45">
      <c r="A13" s="2"/>
      <c r="B13" s="66"/>
      <c r="C13" s="66"/>
      <c r="D13" s="66"/>
      <c r="E13" s="66"/>
      <c r="F13" s="66"/>
      <c r="G13" s="66"/>
      <c r="H13" s="2"/>
      <c r="O13" s="2"/>
      <c r="P13" s="2"/>
    </row>
    <row r="14" spans="1:16" ht="18.600000000000001" x14ac:dyDescent="0.45">
      <c r="A14" s="2"/>
      <c r="B14" s="85" t="s">
        <v>31</v>
      </c>
      <c r="C14" s="84">
        <f>Matrices!N7</f>
        <v>0.57843137254901955</v>
      </c>
      <c r="D14" s="84">
        <f>Matrices!N8</f>
        <v>0.26143790849673204</v>
      </c>
      <c r="E14" s="84">
        <f>Matrices!N9</f>
        <v>0.1067538126361656</v>
      </c>
      <c r="F14" s="84">
        <f>Matrices!N10</f>
        <v>5.3376906318082798E-2</v>
      </c>
      <c r="G14" s="126"/>
      <c r="H14" s="2"/>
      <c r="I14" s="2"/>
      <c r="O14" s="2"/>
      <c r="P14" s="2"/>
    </row>
    <row r="15" spans="1:1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6" x14ac:dyDescent="0.3">
      <c r="A16" s="2"/>
      <c r="B16" s="2"/>
      <c r="C16" s="2"/>
      <c r="D16" s="41"/>
      <c r="E16" s="41"/>
      <c r="F16" s="41"/>
      <c r="G16" s="41"/>
      <c r="H16" s="2"/>
      <c r="I16" s="182"/>
      <c r="J16" s="182"/>
      <c r="K16" s="182"/>
      <c r="L16" s="2"/>
      <c r="M16" s="2"/>
      <c r="N16" s="2"/>
      <c r="O16" s="2"/>
      <c r="P16" s="2"/>
    </row>
  </sheetData>
  <mergeCells count="5">
    <mergeCell ref="A1:P1"/>
    <mergeCell ref="B6:F6"/>
    <mergeCell ref="I6:I8"/>
    <mergeCell ref="C8:F8"/>
    <mergeCell ref="I16:K16"/>
  </mergeCells>
  <conditionalFormatting sqref="I10:I12">
    <cfRule type="expression" dxfId="0" priority="1" stopIfTrue="1">
      <formula>"MAX($H$10:$H$12"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Árbol de decisión</vt:lpstr>
      <vt:lpstr>Matrices</vt:lpstr>
      <vt:lpstr>Análisis de Consistencia</vt:lpstr>
      <vt:lpstr>Decisión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2025-03-05T12:56:03Z</dcterms:modified>
</cp:coreProperties>
</file>