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drawing+xml" PartName="/xl/drawings/drawing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2"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Read.Me" sheetId="1" state="visible" r:id="rId1"/>
    <sheet xmlns:r="http://schemas.openxmlformats.org/officeDocument/2006/relationships" name="Start-Options" sheetId="2" state="visible" r:id="rId2"/>
    <sheet xmlns:r="http://schemas.openxmlformats.org/officeDocument/2006/relationships" name="531" sheetId="3" state="visible" r:id="rId3"/>
    <sheet xmlns:r="http://schemas.openxmlformats.org/officeDocument/2006/relationships" name="531 Progress Tracker" sheetId="4" state="visible" r:id="rId4"/>
    <sheet xmlns:r="http://schemas.openxmlformats.org/officeDocument/2006/relationships" name="351 PL" sheetId="5" state="visible" r:id="rId5"/>
    <sheet xmlns:r="http://schemas.openxmlformats.org/officeDocument/2006/relationships" name="Updates" sheetId="6" state="visible" r:id="rId6"/>
  </sheets>
  <definedNames/>
  <calcPr calcId="124519" fullCalcOnLoad="1" iterate="0" iterateCount="100" iterateDelta="0.0001" refMode="A1"/>
</workbook>
</file>

<file path=xl/styles.xml><?xml version="1.0" encoding="utf-8"?>
<styleSheet xmlns="http://schemas.openxmlformats.org/spreadsheetml/2006/main">
  <numFmts count="1">
    <numFmt formatCode="M/D/YYYY\ H:MM:SS" numFmtId="164"/>
  </numFmts>
  <fonts count="23">
    <font>
      <name val="Arial"/>
      <charset val="1"/>
      <family val="0"/>
      <color rgb="FF000000"/>
      <sz val="10"/>
    </font>
    <font>
      <name val="Arial"/>
      <family val="0"/>
      <sz val="10"/>
    </font>
    <font>
      <name val="Arial"/>
      <family val="0"/>
      <sz val="10"/>
    </font>
    <font>
      <name val="Arial"/>
      <family val="0"/>
      <sz val="10"/>
    </font>
    <font>
      <name val="Arial"/>
      <charset val="1"/>
      <family val="0"/>
      <b val="1"/>
      <color rgb="FFFFFFFF"/>
      <sz val="11"/>
    </font>
    <font>
      <name val="Arial"/>
      <charset val="1"/>
      <family val="0"/>
      <sz val="11"/>
    </font>
    <font>
      <name val="Cambria"/>
      <charset val="1"/>
      <family val="0"/>
      <color rgb="FF000000"/>
      <sz val="10"/>
    </font>
    <font>
      <name val="Cambria"/>
      <charset val="1"/>
      <family val="0"/>
      <b val="1"/>
      <color rgb="FFFFFFFF"/>
      <sz val="20"/>
    </font>
    <font>
      <name val="Cambria"/>
      <charset val="1"/>
      <family val="0"/>
      <color rgb="FFFFFFFF"/>
      <sz val="10"/>
    </font>
    <font>
      <name val="Cambria"/>
      <charset val="1"/>
      <family val="0"/>
      <b val="1"/>
      <color rgb="FFFFFFFF"/>
      <sz val="10"/>
    </font>
    <font>
      <name val="Cambria"/>
      <charset val="1"/>
      <family val="0"/>
      <b val="1"/>
      <color rgb="FF000000"/>
      <sz val="11"/>
      <u val="single"/>
    </font>
    <font>
      <name val="Cambria"/>
      <charset val="1"/>
      <family val="0"/>
      <b val="1"/>
      <color rgb="FF000000"/>
      <sz val="10"/>
    </font>
    <font>
      <name val="Cambria"/>
      <charset val="1"/>
      <family val="0"/>
      <i val="1"/>
      <color rgb="FF000000"/>
      <sz val="10"/>
    </font>
    <font>
      <name val="Cambria"/>
      <charset val="1"/>
      <family val="0"/>
      <color rgb="FF0000FF"/>
      <sz val="10"/>
      <u val="single"/>
    </font>
    <font>
      <name val="Cambria"/>
      <charset val="1"/>
      <family val="0"/>
      <sz val="11"/>
    </font>
    <font>
      <name val="Cambria"/>
      <charset val="1"/>
      <family val="0"/>
      <b val="1"/>
      <color rgb="FF000000"/>
      <sz val="16"/>
    </font>
    <font>
      <name val="Cambria"/>
      <charset val="1"/>
      <family val="0"/>
      <b val="1"/>
      <color rgb="FF000000"/>
      <sz val="12"/>
    </font>
    <font>
      <name val="Cambria"/>
      <charset val="1"/>
      <family val="0"/>
      <color rgb="FFDD0806"/>
      <sz val="10"/>
    </font>
    <font>
      <name val="Cambria"/>
      <charset val="1"/>
      <family val="0"/>
      <b val="1"/>
      <color rgb="FF000000"/>
      <sz val="16"/>
      <u val="single"/>
    </font>
    <font>
      <name val="Cambria"/>
      <charset val="1"/>
      <family val="0"/>
      <color rgb="FFFFFFFF"/>
      <sz val="14"/>
    </font>
    <font>
      <name val="Cambria"/>
      <charset val="1"/>
      <family val="0"/>
      <b val="1"/>
      <color rgb="FFFFFFFF"/>
      <sz val="12"/>
    </font>
    <font>
      <name val="Cambria"/>
      <charset val="1"/>
      <family val="0"/>
      <color rgb="FF000000"/>
      <sz val="8"/>
    </font>
    <font>
      <name val="Calibri"/>
      <family val="2"/>
      <color rgb="FF000000"/>
      <sz val="10"/>
    </font>
  </fonts>
  <fills count="6">
    <fill>
      <patternFill/>
    </fill>
    <fill>
      <patternFill patternType="gray125"/>
    </fill>
    <fill>
      <patternFill patternType="solid">
        <fgColor rgb="FFFF0000"/>
        <bgColor rgb="FFDD0806"/>
      </patternFill>
    </fill>
    <fill>
      <patternFill patternType="solid">
        <fgColor rgb="FF000000"/>
        <bgColor rgb="FF003300"/>
      </patternFill>
    </fill>
    <fill>
      <patternFill patternType="solid">
        <fgColor rgb="FFC0C0C0"/>
        <bgColor rgb="FFB7B7B7"/>
      </patternFill>
    </fill>
    <fill>
      <patternFill patternType="solid">
        <fgColor rgb="FFFFFFFF"/>
        <bgColor rgb="FFFFFFCC"/>
      </patternFill>
    </fill>
  </fills>
  <borders count="16">
    <border>
      <left/>
      <right/>
      <top/>
      <bottom/>
      <diagonal/>
    </border>
    <border>
      <left style="thin"/>
      <right/>
      <top style="thin"/>
      <bottom/>
      <diagonal/>
    </border>
    <border>
      <left style="thin"/>
      <right/>
      <top/>
      <bottom/>
      <diagonal/>
    </border>
    <border>
      <left/>
      <right/>
      <top/>
      <bottom style="thin"/>
      <diagonal/>
    </border>
    <border>
      <left/>
      <right style="thin"/>
      <top/>
      <bottom/>
      <diagonal/>
    </border>
    <border>
      <left style="thin"/>
      <right style="thin"/>
      <top/>
      <bottom/>
      <diagonal/>
    </border>
    <border>
      <left style="thin"/>
      <right style="thin"/>
      <top style="thin"/>
      <bottom style="thin"/>
      <diagonal/>
    </border>
    <border>
      <left/>
      <right style="thin"/>
      <top/>
      <bottom style="thin"/>
      <diagonal/>
    </border>
    <border>
      <left style="thin"/>
      <right/>
      <top style="thin"/>
      <bottom style="thin"/>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style="thin"/>
      <right/>
      <top/>
      <bottom style="thin"/>
      <diagonal/>
    </border>
    <border>
      <left style="thin"/>
      <right style="thin"/>
      <top style="thin"/>
      <bottom/>
      <diagonal/>
    </border>
    <border>
      <left style="thin"/>
      <right style="thin"/>
      <top/>
      <bottom style="thin"/>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236">
    <xf applyAlignment="1" borderId="0" fillId="0" fontId="0" numFmtId="0" pivotButton="0" quotePrefix="0" xfId="0">
      <alignment horizontal="general" vertical="bottom"/>
    </xf>
    <xf applyAlignment="1" borderId="0" fillId="0" fontId="0" numFmtId="0" pivotButton="0" quotePrefix="0" xfId="0">
      <alignment horizontal="general" vertical="bottom"/>
    </xf>
    <xf applyAlignment="1" borderId="0" fillId="2" fontId="4" numFmtId="0" pivotButton="0" quotePrefix="0" xfId="0">
      <alignment horizontal="general" vertical="bottom" wrapText="1"/>
    </xf>
    <xf applyAlignment="1" borderId="0" fillId="0" fontId="5" numFmtId="164" pivotButton="0" quotePrefix="0" xfId="0">
      <alignment horizontal="general" vertical="bottom" wrapText="1"/>
    </xf>
    <xf applyAlignment="1" borderId="0" fillId="0" fontId="5" numFmtId="0" pivotButton="0" quotePrefix="0" xfId="0">
      <alignment horizontal="general" vertical="bottom" wrapText="1"/>
    </xf>
    <xf applyAlignment="1" borderId="0" fillId="3" fontId="6" numFmtId="0" pivotButton="0" quotePrefix="0" xfId="0">
      <alignment horizontal="general" vertical="bottom"/>
    </xf>
    <xf applyAlignment="1" borderId="0" fillId="3" fontId="7" numFmtId="164" pivotButton="0" quotePrefix="0" xfId="0">
      <alignment horizontal="general" vertical="bottom"/>
    </xf>
    <xf applyAlignment="1" borderId="0" fillId="3" fontId="8" numFmtId="0" pivotButton="0" quotePrefix="0" xfId="0">
      <alignment horizontal="general" vertical="bottom"/>
    </xf>
    <xf applyAlignment="1" borderId="0" fillId="3" fontId="9" numFmtId="0" pivotButton="0" quotePrefix="0" xfId="0">
      <alignment horizontal="center" vertical="bottom"/>
    </xf>
    <xf applyAlignment="1" borderId="0" fillId="0" fontId="10" numFmtId="0" pivotButton="0" quotePrefix="0" xfId="0">
      <alignment horizontal="center" vertical="bottom" wrapText="1"/>
    </xf>
    <xf applyAlignment="1" borderId="0" fillId="0" fontId="6" numFmtId="0" pivotButton="0" quotePrefix="0" xfId="0">
      <alignment horizontal="left" vertical="bottom" wrapText="1"/>
    </xf>
    <xf applyAlignment="1" borderId="0" fillId="0" fontId="6" numFmtId="0" pivotButton="0" quotePrefix="0" xfId="0">
      <alignment horizontal="left" vertical="bottom"/>
    </xf>
    <xf applyAlignment="1" borderId="0" fillId="0" fontId="10" numFmtId="0" pivotButton="0" quotePrefix="0" xfId="0">
      <alignment horizontal="center" vertical="center" wrapText="1"/>
    </xf>
    <xf applyAlignment="1" borderId="0" fillId="0" fontId="11" numFmtId="0" pivotButton="0" quotePrefix="0" xfId="0">
      <alignment horizontal="left" vertical="bottom" wrapText="1"/>
    </xf>
    <xf applyAlignment="1" borderId="0" fillId="0" fontId="12" numFmtId="0" pivotButton="0" quotePrefix="0" xfId="0">
      <alignment horizontal="left" vertical="bottom" wrapText="1"/>
    </xf>
    <xf applyAlignment="1" borderId="0" fillId="0" fontId="11" numFmtId="0" pivotButton="0" quotePrefix="0" xfId="0">
      <alignment horizontal="general" vertical="bottom"/>
    </xf>
    <xf applyAlignment="1" borderId="0" fillId="0" fontId="10" numFmtId="0" pivotButton="0" quotePrefix="0" xfId="0">
      <alignment horizontal="center" vertical="bottom"/>
    </xf>
    <xf applyAlignment="1" borderId="0" fillId="0" fontId="6" numFmtId="0" pivotButton="0" quotePrefix="0" xfId="0">
      <alignment horizontal="left" vertical="center"/>
    </xf>
    <xf applyAlignment="1" borderId="0" fillId="0" fontId="11" numFmtId="0" pivotButton="0" quotePrefix="0" xfId="0">
      <alignment horizontal="left" vertical="center" wrapText="1"/>
    </xf>
    <xf applyAlignment="1" borderId="0" fillId="3" fontId="13" numFmtId="0" pivotButton="0" quotePrefix="0" xfId="0">
      <alignment horizontal="left" vertical="bottom"/>
    </xf>
    <xf applyAlignment="1" borderId="0" fillId="0" fontId="6" numFmtId="0" pivotButton="0" quotePrefix="0" xfId="0">
      <alignment horizontal="general" vertical="bottom"/>
    </xf>
    <xf applyAlignment="1" borderId="1" fillId="3" fontId="7" numFmtId="0" pivotButton="0" quotePrefix="0" xfId="0">
      <alignment horizontal="center" vertical="center"/>
    </xf>
    <xf applyAlignment="1" borderId="2" fillId="0" fontId="6" numFmtId="0" pivotButton="0" quotePrefix="0" xfId="0">
      <alignment horizontal="general" vertical="bottom"/>
    </xf>
    <xf applyAlignment="1" borderId="3" fillId="0" fontId="14" numFmtId="0" pivotButton="0" quotePrefix="0" xfId="0">
      <alignment horizontal="general" vertical="bottom" wrapText="1"/>
    </xf>
    <xf applyAlignment="1" borderId="4" fillId="0" fontId="6" numFmtId="0" pivotButton="0" quotePrefix="0" xfId="0">
      <alignment horizontal="general" vertical="bottom"/>
    </xf>
    <xf applyAlignment="1" borderId="2" fillId="0" fontId="14" numFmtId="0" pivotButton="0" quotePrefix="0" xfId="0">
      <alignment horizontal="general" vertical="bottom" wrapText="1"/>
    </xf>
    <xf applyAlignment="1" borderId="5" fillId="0" fontId="6" numFmtId="0" pivotButton="0" quotePrefix="0" xfId="0">
      <alignment horizontal="general" vertical="bottom"/>
    </xf>
    <xf applyAlignment="1" borderId="6" fillId="0" fontId="6" numFmtId="0" pivotButton="0" quotePrefix="0" xfId="0">
      <alignment horizontal="center" vertical="bottom"/>
    </xf>
    <xf applyAlignment="1" borderId="6" fillId="0" fontId="6" numFmtId="9" pivotButton="0" quotePrefix="0" xfId="0">
      <alignment horizontal="center" vertical="bottom"/>
    </xf>
    <xf applyAlignment="1" borderId="3" fillId="0" fontId="6" numFmtId="0" pivotButton="0" quotePrefix="0" xfId="0">
      <alignment horizontal="center" vertical="bottom"/>
    </xf>
    <xf applyAlignment="1" borderId="7" fillId="0" fontId="6" numFmtId="0" pivotButton="0" quotePrefix="0" xfId="0">
      <alignment horizontal="general" vertical="bottom"/>
    </xf>
    <xf applyAlignment="1" borderId="6" fillId="4" fontId="6" numFmtId="0" pivotButton="0" quotePrefix="0" xfId="0">
      <alignment horizontal="center" vertical="bottom"/>
    </xf>
    <xf applyAlignment="1" borderId="6" fillId="5" fontId="6" numFmtId="0" pivotButton="0" quotePrefix="0" xfId="0">
      <alignment horizontal="center" vertical="bottom"/>
    </xf>
    <xf applyAlignment="1" borderId="5" fillId="0" fontId="14" numFmtId="0" pivotButton="0" quotePrefix="0" xfId="0">
      <alignment horizontal="general" vertical="bottom" wrapText="1"/>
    </xf>
    <xf applyAlignment="1" borderId="6" fillId="0" fontId="6" numFmtId="0" pivotButton="0" quotePrefix="0" xfId="0">
      <alignment horizontal="center" vertical="center"/>
    </xf>
    <xf applyAlignment="1" borderId="6" fillId="4" fontId="6" numFmtId="0" pivotButton="0" quotePrefix="0" xfId="0">
      <alignment horizontal="center" vertical="center"/>
    </xf>
    <xf applyAlignment="1" borderId="6" fillId="5" fontId="6" numFmtId="0" pivotButton="0" quotePrefix="0" xfId="0">
      <alignment horizontal="center" vertical="center"/>
    </xf>
    <xf applyAlignment="1" borderId="8" fillId="0" fontId="6" numFmtId="0" pivotButton="0" quotePrefix="0" xfId="0">
      <alignment horizontal="left" vertical="top" wrapText="1"/>
    </xf>
    <xf applyAlignment="1" borderId="9" fillId="0" fontId="14" numFmtId="0" pivotButton="0" quotePrefix="0" xfId="0">
      <alignment horizontal="general" vertical="bottom" wrapText="1"/>
    </xf>
    <xf applyAlignment="1" borderId="10" fillId="0" fontId="6" numFmtId="0" pivotButton="0" quotePrefix="0" xfId="0">
      <alignment horizontal="general" vertical="bottom"/>
    </xf>
    <xf applyAlignment="1" borderId="2" fillId="3" fontId="13" numFmtId="0" pivotButton="0" quotePrefix="0" xfId="0">
      <alignment horizontal="center" vertical="center"/>
    </xf>
    <xf applyAlignment="1" borderId="4" fillId="0" fontId="8" numFmtId="0" pivotButton="0" quotePrefix="0" xfId="0">
      <alignment horizontal="general" vertical="center"/>
    </xf>
    <xf applyAlignment="1" borderId="0" fillId="3" fontId="13" numFmtId="0" pivotButton="0" quotePrefix="0" xfId="0">
      <alignment horizontal="center" vertical="center"/>
    </xf>
    <xf applyAlignment="1" borderId="0" fillId="3" fontId="13" numFmtId="0" pivotButton="0" quotePrefix="0" xfId="0">
      <alignment horizontal="center" vertical="bottom"/>
    </xf>
    <xf applyAlignment="1" borderId="4" fillId="0" fontId="14" numFmtId="0" pivotButton="0" quotePrefix="0" xfId="0">
      <alignment horizontal="general" vertical="bottom" wrapText="1"/>
    </xf>
    <xf applyAlignment="1" borderId="3" fillId="0" fontId="6" numFmtId="0" pivotButton="0" quotePrefix="0" xfId="0">
      <alignment horizontal="general" vertical="bottom"/>
    </xf>
    <xf applyAlignment="1" borderId="11" fillId="0" fontId="6" numFmtId="0" pivotButton="0" quotePrefix="0" xfId="0">
      <alignment horizontal="general" vertical="bottom"/>
    </xf>
    <xf applyAlignment="1" borderId="0" fillId="3" fontId="7" numFmtId="0" pivotButton="0" quotePrefix="0" xfId="0">
      <alignment horizontal="general" vertical="bottom"/>
    </xf>
    <xf applyAlignment="1" borderId="0" fillId="0" fontId="13" numFmtId="0" pivotButton="0" quotePrefix="0" xfId="0">
      <alignment horizontal="general" vertical="center"/>
    </xf>
    <xf applyAlignment="1" borderId="3" fillId="0" fontId="15" numFmtId="0" pivotButton="0" quotePrefix="0" xfId="0">
      <alignment horizontal="center" vertical="bottom"/>
    </xf>
    <xf applyAlignment="1" borderId="1" fillId="0" fontId="6" numFmtId="0" pivotButton="0" quotePrefix="0" xfId="0">
      <alignment horizontal="center" vertical="bottom"/>
    </xf>
    <xf applyAlignment="1" borderId="9" fillId="0" fontId="16" numFmtId="0" pivotButton="0" quotePrefix="0" xfId="0">
      <alignment horizontal="center" vertical="bottom"/>
    </xf>
    <xf applyAlignment="1" borderId="9" fillId="5" fontId="16" numFmtId="0" pivotButton="0" quotePrefix="0" xfId="0">
      <alignment horizontal="general" vertical="bottom"/>
    </xf>
    <xf applyAlignment="1" borderId="9" fillId="0" fontId="6" numFmtId="0" pivotButton="0" quotePrefix="0" xfId="0">
      <alignment horizontal="center" vertical="bottom"/>
    </xf>
    <xf applyAlignment="1" borderId="9" fillId="0" fontId="6" numFmtId="0" pivotButton="0" quotePrefix="0" xfId="0">
      <alignment horizontal="general" vertical="bottom"/>
    </xf>
    <xf applyAlignment="1" borderId="9" fillId="0" fontId="11" numFmtId="0" pivotButton="0" quotePrefix="0" xfId="0">
      <alignment horizontal="general" vertical="bottom"/>
    </xf>
    <xf applyAlignment="1" borderId="11" fillId="0" fontId="16" numFmtId="0" pivotButton="0" quotePrefix="0" xfId="0">
      <alignment horizontal="general" vertical="bottom"/>
    </xf>
    <xf applyAlignment="1" borderId="12" fillId="0" fontId="6" numFmtId="0" pivotButton="0" quotePrefix="0" xfId="0">
      <alignment horizontal="general" vertical="bottom"/>
    </xf>
    <xf applyAlignment="1" borderId="13" fillId="3" fontId="6" numFmtId="0" pivotButton="0" quotePrefix="0" xfId="0">
      <alignment horizontal="center" vertical="center"/>
    </xf>
    <xf applyAlignment="1" borderId="3" fillId="3" fontId="8" numFmtId="0" pivotButton="0" quotePrefix="0" xfId="0">
      <alignment horizontal="center" vertical="center"/>
    </xf>
    <xf applyAlignment="1" borderId="3" fillId="3" fontId="8" numFmtId="0" pivotButton="0" quotePrefix="0" xfId="0">
      <alignment horizontal="center" vertical="center" wrapText="1"/>
    </xf>
    <xf applyAlignment="1" borderId="3" fillId="3" fontId="6" numFmtId="0" pivotButton="0" quotePrefix="0" xfId="0">
      <alignment horizontal="center" vertical="center"/>
    </xf>
    <xf applyAlignment="1" borderId="8" fillId="3" fontId="6" numFmtId="0" pivotButton="0" quotePrefix="0" xfId="0">
      <alignment horizontal="center" vertical="center"/>
    </xf>
    <xf applyAlignment="1" borderId="12" fillId="3" fontId="8" numFmtId="0" pivotButton="0" quotePrefix="0" xfId="0">
      <alignment horizontal="center" vertical="center"/>
    </xf>
    <xf applyAlignment="1" borderId="14" fillId="5" fontId="6" numFmtId="0" pivotButton="0" quotePrefix="0" xfId="0">
      <alignment horizontal="general" vertical="bottom"/>
    </xf>
    <xf applyAlignment="1" borderId="1"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5" fillId="5" fontId="6" numFmtId="0" pivotButton="0" quotePrefix="0" xfId="0">
      <alignment horizontal="general" vertical="bottom"/>
    </xf>
    <xf applyAlignment="1" borderId="14" fillId="5" fontId="6" numFmtId="0" pivotButton="0" quotePrefix="0" xfId="0">
      <alignment horizontal="center" vertical="bottom"/>
    </xf>
    <xf applyAlignment="1" borderId="1" fillId="5" fontId="6" numFmtId="0" pivotButton="0" quotePrefix="0" xfId="0">
      <alignment horizontal="center" vertical="bottom"/>
    </xf>
    <xf applyAlignment="1" borderId="9" fillId="5" fontId="6" numFmtId="0" pivotButton="0" quotePrefix="0" xfId="0">
      <alignment horizontal="center" vertical="bottom"/>
    </xf>
    <xf applyAlignment="1" borderId="10" fillId="5" fontId="6" numFmtId="0" pivotButton="0" quotePrefix="0" xfId="0">
      <alignment horizontal="center" vertical="bottom"/>
    </xf>
    <xf applyAlignment="1" borderId="5" fillId="5" fontId="6" numFmtId="0" pivotButton="0" quotePrefix="0" xfId="0">
      <alignment horizontal="center" vertical="bottom"/>
    </xf>
    <xf applyAlignment="1" borderId="2" fillId="5" fontId="6" numFmtId="0" pivotButton="0" quotePrefix="0" xfId="0">
      <alignment horizontal="center" vertical="center"/>
    </xf>
    <xf applyAlignment="1" borderId="0" fillId="5" fontId="6" numFmtId="0" pivotButton="0" quotePrefix="0" xfId="0">
      <alignment horizontal="center" vertical="center"/>
    </xf>
    <xf applyAlignment="1" borderId="4" fillId="5" fontId="6" numFmtId="0" pivotButton="0" quotePrefix="0" xfId="0">
      <alignment horizontal="center" vertical="center"/>
    </xf>
    <xf applyAlignment="1" borderId="2" fillId="5" fontId="6" numFmtId="0" pivotButton="0" quotePrefix="0" xfId="0">
      <alignment horizontal="center" vertical="bottom"/>
    </xf>
    <xf applyAlignment="1" borderId="0" fillId="5" fontId="6" numFmtId="0" pivotButton="0" quotePrefix="0" xfId="0">
      <alignment horizontal="center" vertical="bottom"/>
    </xf>
    <xf applyAlignment="1" borderId="4" fillId="5" fontId="6" numFmtId="0" pivotButton="0" quotePrefix="0" xfId="0">
      <alignment horizontal="center" vertical="bottom"/>
    </xf>
    <xf applyAlignment="1" borderId="15" fillId="5" fontId="6" numFmtId="0" pivotButton="0" quotePrefix="0" xfId="0">
      <alignment horizontal="center" vertical="bottom"/>
    </xf>
    <xf applyAlignment="1" borderId="13" fillId="5" fontId="6" numFmtId="0" pivotButton="0" quotePrefix="0" xfId="0">
      <alignment horizontal="center" vertical="center"/>
    </xf>
    <xf applyAlignment="1" borderId="3" fillId="5" fontId="6" numFmtId="0" pivotButton="0" quotePrefix="0" xfId="0">
      <alignment horizontal="center" vertical="center"/>
    </xf>
    <xf applyAlignment="1" borderId="3" fillId="4" fontId="6" numFmtId="0" pivotButton="0" quotePrefix="0" xfId="0">
      <alignment horizontal="center" vertical="center"/>
    </xf>
    <xf applyAlignment="1" borderId="7" fillId="5" fontId="6" numFmtId="0" pivotButton="0" quotePrefix="0" xfId="0">
      <alignment horizontal="center" vertical="center"/>
    </xf>
    <xf applyAlignment="1" borderId="13" fillId="5" fontId="6" numFmtId="0" pivotButton="0" quotePrefix="0" xfId="0">
      <alignment horizontal="center" vertical="bottom"/>
    </xf>
    <xf applyAlignment="1" borderId="3" fillId="5" fontId="6" numFmtId="0" pivotButton="0" quotePrefix="0" xfId="0">
      <alignment horizontal="center" vertical="bottom"/>
    </xf>
    <xf applyAlignment="1" borderId="3" fillId="4" fontId="6" numFmtId="0" pivotButton="0" quotePrefix="0" xfId="0">
      <alignment horizontal="center" vertical="bottom"/>
    </xf>
    <xf applyAlignment="1" borderId="7" fillId="5" fontId="6" numFmtId="0" pivotButton="0" quotePrefix="0" xfId="0">
      <alignment horizontal="center" vertical="bottom"/>
    </xf>
    <xf applyAlignment="1" borderId="15" fillId="5" fontId="17" numFmtId="0" pivotButton="0" quotePrefix="0" xfId="0">
      <alignment horizontal="center" vertical="bottom"/>
    </xf>
    <xf applyAlignment="1" borderId="15" fillId="5" fontId="6" numFmtId="0" pivotButton="0" quotePrefix="0" xfId="0">
      <alignment horizontal="general" vertical="bottom"/>
    </xf>
    <xf applyAlignment="1" borderId="8" fillId="3" fontId="8" numFmtId="0" pivotButton="0" quotePrefix="0" xfId="0">
      <alignment horizontal="center" vertical="center"/>
    </xf>
    <xf applyAlignment="1" borderId="12" fillId="3" fontId="8" numFmtId="0" pivotButton="0" quotePrefix="0" xfId="0">
      <alignment horizontal="center" vertical="center" wrapText="1"/>
    </xf>
    <xf applyAlignment="1" borderId="14" fillId="4" fontId="6" numFmtId="0" pivotButton="0" quotePrefix="0" xfId="0">
      <alignment horizontal="center" vertical="bottom"/>
    </xf>
    <xf applyAlignment="1" borderId="5" fillId="4" fontId="6" numFmtId="0" pivotButton="0" quotePrefix="0" xfId="0">
      <alignment horizontal="center" vertical="bottom"/>
    </xf>
    <xf applyAlignment="1" borderId="15" fillId="4" fontId="6" numFmtId="0" pivotButton="0" quotePrefix="0" xfId="0">
      <alignment horizontal="center" vertical="bottom"/>
    </xf>
    <xf applyAlignment="1" borderId="3" fillId="0" fontId="18" numFmtId="0" pivotButton="0" quotePrefix="0" xfId="0">
      <alignment horizontal="center" vertical="bottom"/>
    </xf>
    <xf applyAlignment="1" borderId="0" fillId="3" fontId="19" numFmtId="0" pivotButton="0" quotePrefix="0" xfId="0">
      <alignment horizontal="center" vertical="bottom"/>
    </xf>
    <xf applyAlignment="1" borderId="0" fillId="3" fontId="20" numFmtId="0" pivotButton="0" quotePrefix="0" xfId="0">
      <alignment horizontal="center" vertical="bottom"/>
    </xf>
    <xf applyAlignment="1" borderId="3" fillId="3" fontId="8" numFmtId="0" pivotButton="0" quotePrefix="0" xfId="0">
      <alignment horizontal="center" vertical="bottom"/>
    </xf>
    <xf applyAlignment="1" borderId="8" fillId="0" fontId="6" numFmtId="0" pivotButton="0" quotePrefix="0" xfId="0">
      <alignment horizontal="center" vertical="bottom"/>
    </xf>
    <xf applyAlignment="1" borderId="6" fillId="3" fontId="8" numFmtId="0" pivotButton="0" quotePrefix="0" xfId="0">
      <alignment horizontal="center" vertical="bottom"/>
    </xf>
    <xf applyAlignment="1" borderId="7" fillId="0" fontId="14" numFmtId="0" pivotButton="0" quotePrefix="0" xfId="0">
      <alignment horizontal="general" vertical="bottom" wrapText="1"/>
    </xf>
    <xf applyAlignment="1" borderId="6" fillId="0" fontId="21" numFmtId="0" pivotButton="0" quotePrefix="0" xfId="0">
      <alignment horizontal="center" vertical="bottom"/>
    </xf>
    <xf applyAlignment="1" borderId="3" fillId="0" fontId="15" numFmtId="0" pivotButton="0" quotePrefix="0" xfId="0">
      <alignment horizontal="general" vertical="bottom"/>
    </xf>
    <xf applyAlignment="1" borderId="11" fillId="0" fontId="6" numFmtId="0" pivotButton="0" quotePrefix="0" xfId="0">
      <alignment horizontal="center" vertical="bottom"/>
    </xf>
    <xf applyAlignment="1" borderId="7" fillId="3" fontId="8" numFmtId="0" pivotButton="0" quotePrefix="0" xfId="0">
      <alignment horizontal="center" vertical="center"/>
    </xf>
    <xf applyAlignment="1" borderId="6" fillId="3" fontId="8" numFmtId="0" pivotButton="0" quotePrefix="0" xfId="0">
      <alignment horizontal="center" vertical="center" wrapText="1"/>
    </xf>
    <xf applyAlignment="1" borderId="14" fillId="5" fontId="6" numFmtId="0" pivotButton="0" quotePrefix="0" xfId="0">
      <alignment horizontal="center" vertical="center"/>
    </xf>
    <xf applyAlignment="1" borderId="5" fillId="5" fontId="6" numFmtId="0" pivotButton="0" quotePrefix="0" xfId="0">
      <alignment horizontal="center" vertical="center"/>
    </xf>
    <xf applyAlignment="1" borderId="15" fillId="5" fontId="6" numFmtId="0" pivotButton="0" quotePrefix="0" xfId="0">
      <alignment horizontal="center" vertical="center"/>
    </xf>
    <xf applyAlignment="1" borderId="6" fillId="0" fontId="6" numFmtId="0" pivotButton="0" quotePrefix="0" xfId="0">
      <alignment horizontal="general" vertical="center"/>
    </xf>
    <xf applyAlignment="1" borderId="8" fillId="0" fontId="6" numFmtId="0" pivotButton="0" quotePrefix="0" xfId="0">
      <alignment horizontal="left" vertical="center"/>
    </xf>
    <xf applyAlignment="1" borderId="8" fillId="0" fontId="6" numFmtId="0" pivotButton="0" quotePrefix="0" xfId="0">
      <alignment horizontal="left" vertical="center" wrapText="1"/>
    </xf>
    <xf applyAlignment="1" borderId="6" fillId="0" fontId="6"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0" fillId="2" fontId="4" numFmtId="0" pivotButton="0" quotePrefix="0" xfId="0">
      <alignment horizontal="general" vertical="bottom" wrapText="1"/>
    </xf>
    <xf applyAlignment="1" borderId="0" fillId="0" fontId="5" numFmtId="164" pivotButton="0" quotePrefix="0" xfId="0">
      <alignment horizontal="general" vertical="bottom" wrapText="1"/>
    </xf>
    <xf applyAlignment="1" borderId="0" fillId="0" fontId="5" numFmtId="0" pivotButton="0" quotePrefix="0" xfId="0">
      <alignment horizontal="general" vertical="bottom" wrapText="1"/>
    </xf>
    <xf applyAlignment="1" borderId="0" fillId="3" fontId="6" numFmtId="0" pivotButton="0" quotePrefix="0" xfId="0">
      <alignment horizontal="general" vertical="bottom"/>
    </xf>
    <xf applyAlignment="1" borderId="0" fillId="3" fontId="7" numFmtId="164" pivotButton="0" quotePrefix="0" xfId="0">
      <alignment horizontal="general" vertical="bottom"/>
    </xf>
    <xf applyAlignment="1" borderId="0" fillId="3" fontId="8" numFmtId="0" pivotButton="0" quotePrefix="0" xfId="0">
      <alignment horizontal="general" vertical="bottom"/>
    </xf>
    <xf applyAlignment="1" borderId="0" fillId="3" fontId="9" numFmtId="0" pivotButton="0" quotePrefix="0" xfId="0">
      <alignment horizontal="center" vertical="bottom"/>
    </xf>
    <xf applyAlignment="1" borderId="0" fillId="0" fontId="10" numFmtId="0" pivotButton="0" quotePrefix="0" xfId="0">
      <alignment horizontal="center" vertical="bottom" wrapText="1"/>
    </xf>
    <xf applyAlignment="1" borderId="0" fillId="0" fontId="6" numFmtId="0" pivotButton="0" quotePrefix="0" xfId="0">
      <alignment horizontal="left" vertical="bottom" wrapText="1"/>
    </xf>
    <xf applyAlignment="1" borderId="0" fillId="0" fontId="6" numFmtId="0" pivotButton="0" quotePrefix="0" xfId="0">
      <alignment horizontal="left" vertical="bottom"/>
    </xf>
    <xf applyAlignment="1" borderId="0" fillId="0" fontId="10" numFmtId="0" pivotButton="0" quotePrefix="0" xfId="0">
      <alignment horizontal="center" vertical="center" wrapText="1"/>
    </xf>
    <xf applyAlignment="1" borderId="0" fillId="0" fontId="11" numFmtId="0" pivotButton="0" quotePrefix="0" xfId="0">
      <alignment horizontal="left" vertical="bottom" wrapText="1"/>
    </xf>
    <xf applyAlignment="1" borderId="0" fillId="0" fontId="12" numFmtId="0" pivotButton="0" quotePrefix="0" xfId="0">
      <alignment horizontal="left" vertical="bottom" wrapText="1"/>
    </xf>
    <xf applyAlignment="1" borderId="0" fillId="0" fontId="11" numFmtId="0" pivotButton="0" quotePrefix="0" xfId="0">
      <alignment horizontal="general" vertical="bottom"/>
    </xf>
    <xf applyAlignment="1" borderId="0" fillId="0" fontId="10" numFmtId="0" pivotButton="0" quotePrefix="0" xfId="0">
      <alignment horizontal="center" vertical="bottom"/>
    </xf>
    <xf applyAlignment="1" borderId="0" fillId="0" fontId="6" numFmtId="0" pivotButton="0" quotePrefix="0" xfId="0">
      <alignment horizontal="left" vertical="center"/>
    </xf>
    <xf applyAlignment="1" borderId="0" fillId="0" fontId="11" numFmtId="0" pivotButton="0" quotePrefix="0" xfId="0">
      <alignment horizontal="left" vertical="center" wrapText="1"/>
    </xf>
    <xf applyAlignment="1" borderId="0" fillId="3" fontId="13" numFmtId="0" pivotButton="0" quotePrefix="0" xfId="0">
      <alignment horizontal="left" vertical="bottom"/>
    </xf>
    <xf applyAlignment="1" borderId="0" fillId="0" fontId="6" numFmtId="0" pivotButton="0" quotePrefix="0" xfId="0">
      <alignment horizontal="general" vertical="bottom"/>
    </xf>
    <xf applyAlignment="1" borderId="1" fillId="3" fontId="7" numFmtId="0" pivotButton="0" quotePrefix="0" xfId="0">
      <alignment horizontal="center" vertical="center"/>
    </xf>
    <xf borderId="9" fillId="0" fontId="0" numFmtId="0" pivotButton="0" quotePrefix="0" xfId="0"/>
    <xf applyAlignment="1" borderId="2" fillId="0" fontId="6" numFmtId="0" pivotButton="0" quotePrefix="0" xfId="0">
      <alignment horizontal="general" vertical="bottom"/>
    </xf>
    <xf applyAlignment="1" borderId="3" fillId="0" fontId="14" numFmtId="0" pivotButton="0" quotePrefix="0" xfId="0">
      <alignment horizontal="general" vertical="bottom" wrapText="1"/>
    </xf>
    <xf applyAlignment="1" borderId="4" fillId="0" fontId="6" numFmtId="0" pivotButton="0" quotePrefix="0" xfId="0">
      <alignment horizontal="general" vertical="bottom"/>
    </xf>
    <xf applyAlignment="1" borderId="2" fillId="0" fontId="14" numFmtId="0" pivotButton="0" quotePrefix="0" xfId="0">
      <alignment horizontal="general" vertical="bottom" wrapText="1"/>
    </xf>
    <xf applyAlignment="1" borderId="5" fillId="0" fontId="6" numFmtId="0" pivotButton="0" quotePrefix="0" xfId="0">
      <alignment horizontal="general" vertical="bottom"/>
    </xf>
    <xf applyAlignment="1" borderId="6" fillId="0" fontId="6" numFmtId="0" pivotButton="0" quotePrefix="0" xfId="0">
      <alignment horizontal="center" vertical="bottom"/>
    </xf>
    <xf applyAlignment="1" borderId="6" fillId="0" fontId="6" numFmtId="9" pivotButton="0" quotePrefix="0" xfId="0">
      <alignment horizontal="center" vertical="bottom"/>
    </xf>
    <xf applyAlignment="1" borderId="3" fillId="0" fontId="6" numFmtId="0" pivotButton="0" quotePrefix="0" xfId="0">
      <alignment horizontal="center" vertical="bottom"/>
    </xf>
    <xf applyAlignment="1" borderId="7" fillId="0" fontId="6" numFmtId="0" pivotButton="0" quotePrefix="0" xfId="0">
      <alignment horizontal="general" vertical="bottom"/>
    </xf>
    <xf applyAlignment="1" borderId="6" fillId="4" fontId="6" numFmtId="0" pivotButton="0" quotePrefix="0" xfId="0">
      <alignment horizontal="center" vertical="bottom"/>
    </xf>
    <xf applyAlignment="1" borderId="6" fillId="5" fontId="6" numFmtId="0" pivotButton="0" quotePrefix="0" xfId="0">
      <alignment horizontal="center" vertical="bottom"/>
    </xf>
    <xf applyAlignment="1" borderId="5" fillId="0" fontId="14" numFmtId="0" pivotButton="0" quotePrefix="0" xfId="0">
      <alignment horizontal="general" vertical="bottom" wrapText="1"/>
    </xf>
    <xf applyAlignment="1" borderId="6" fillId="0" fontId="6" numFmtId="0" pivotButton="0" quotePrefix="0" xfId="0">
      <alignment horizontal="center" vertical="center"/>
    </xf>
    <xf applyAlignment="1" borderId="6" fillId="4" fontId="6" numFmtId="0" pivotButton="0" quotePrefix="0" xfId="0">
      <alignment horizontal="center" vertical="center"/>
    </xf>
    <xf applyAlignment="1" borderId="6" fillId="5" fontId="6" numFmtId="0" pivotButton="0" quotePrefix="0" xfId="0">
      <alignment horizontal="center" vertical="center"/>
    </xf>
    <xf applyAlignment="1" borderId="8" fillId="0" fontId="6" numFmtId="0" pivotButton="0" quotePrefix="0" xfId="0">
      <alignment horizontal="left" vertical="top" wrapText="1"/>
    </xf>
    <xf borderId="11" fillId="0" fontId="0" numFmtId="0" pivotButton="0" quotePrefix="0" xfId="0"/>
    <xf applyAlignment="1" borderId="9" fillId="0" fontId="14" numFmtId="0" pivotButton="0" quotePrefix="0" xfId="0">
      <alignment horizontal="general" vertical="bottom" wrapText="1"/>
    </xf>
    <xf applyAlignment="1" borderId="10" fillId="0" fontId="6" numFmtId="0" pivotButton="0" quotePrefix="0" xfId="0">
      <alignment horizontal="general" vertical="bottom"/>
    </xf>
    <xf borderId="3" fillId="0" fontId="0" numFmtId="0" pivotButton="0" quotePrefix="0" xfId="0"/>
    <xf applyAlignment="1" borderId="2" fillId="3" fontId="13" numFmtId="0" pivotButton="0" quotePrefix="0" xfId="0">
      <alignment horizontal="center" vertical="center"/>
    </xf>
    <xf applyAlignment="1" borderId="4" fillId="0" fontId="8" numFmtId="0" pivotButton="0" quotePrefix="0" xfId="0">
      <alignment horizontal="general" vertical="center"/>
    </xf>
    <xf applyAlignment="1" borderId="0" fillId="3" fontId="13" numFmtId="0" pivotButton="0" quotePrefix="0" xfId="0">
      <alignment horizontal="center" vertical="center"/>
    </xf>
    <xf applyAlignment="1" borderId="0" fillId="3" fontId="13" numFmtId="0" pivotButton="0" quotePrefix="0" xfId="0">
      <alignment horizontal="center" vertical="bottom"/>
    </xf>
    <xf applyAlignment="1" borderId="4" fillId="0" fontId="14" numFmtId="0" pivotButton="0" quotePrefix="0" xfId="0">
      <alignment horizontal="general" vertical="bottom" wrapText="1"/>
    </xf>
    <xf applyAlignment="1" borderId="3" fillId="0" fontId="6" numFmtId="0" pivotButton="0" quotePrefix="0" xfId="0">
      <alignment horizontal="general" vertical="bottom"/>
    </xf>
    <xf applyAlignment="1" borderId="11" fillId="0" fontId="6" numFmtId="0" pivotButton="0" quotePrefix="0" xfId="0">
      <alignment horizontal="general" vertical="bottom"/>
    </xf>
    <xf applyAlignment="1" borderId="0" fillId="3" fontId="7" numFmtId="0" pivotButton="0" quotePrefix="0" xfId="0">
      <alignment horizontal="general" vertical="bottom"/>
    </xf>
    <xf applyAlignment="1" borderId="0" fillId="0" fontId="13" numFmtId="0" pivotButton="0" quotePrefix="0" xfId="0">
      <alignment horizontal="general" vertical="center"/>
    </xf>
    <xf applyAlignment="1" borderId="3" fillId="0" fontId="15" numFmtId="0" pivotButton="0" quotePrefix="0" xfId="0">
      <alignment horizontal="center" vertical="bottom"/>
    </xf>
    <xf applyAlignment="1" borderId="1" fillId="0" fontId="6" numFmtId="0" pivotButton="0" quotePrefix="0" xfId="0">
      <alignment horizontal="center" vertical="bottom"/>
    </xf>
    <xf applyAlignment="1" borderId="9" fillId="0" fontId="16" numFmtId="0" pivotButton="0" quotePrefix="0" xfId="0">
      <alignment horizontal="center" vertical="bottom"/>
    </xf>
    <xf applyAlignment="1" borderId="9" fillId="5" fontId="16" numFmtId="0" pivotButton="0" quotePrefix="0" xfId="0">
      <alignment horizontal="general" vertical="bottom"/>
    </xf>
    <xf applyAlignment="1" borderId="9" fillId="0" fontId="6" numFmtId="0" pivotButton="0" quotePrefix="0" xfId="0">
      <alignment horizontal="center" vertical="bottom"/>
    </xf>
    <xf applyAlignment="1" borderId="9" fillId="0" fontId="6" numFmtId="0" pivotButton="0" quotePrefix="0" xfId="0">
      <alignment horizontal="general" vertical="bottom"/>
    </xf>
    <xf applyAlignment="1" borderId="9" fillId="0" fontId="11" numFmtId="0" pivotButton="0" quotePrefix="0" xfId="0">
      <alignment horizontal="general" vertical="bottom"/>
    </xf>
    <xf applyAlignment="1" borderId="11" fillId="0" fontId="16" numFmtId="0" pivotButton="0" quotePrefix="0" xfId="0">
      <alignment horizontal="general" vertical="bottom"/>
    </xf>
    <xf applyAlignment="1" borderId="12" fillId="0" fontId="6" numFmtId="0" pivotButton="0" quotePrefix="0" xfId="0">
      <alignment horizontal="general" vertical="bottom"/>
    </xf>
    <xf applyAlignment="1" borderId="13" fillId="3" fontId="6" numFmtId="0" pivotButton="0" quotePrefix="0" xfId="0">
      <alignment horizontal="center" vertical="center"/>
    </xf>
    <xf applyAlignment="1" borderId="3" fillId="3" fontId="8" numFmtId="0" pivotButton="0" quotePrefix="0" xfId="0">
      <alignment horizontal="center" vertical="center"/>
    </xf>
    <xf applyAlignment="1" borderId="3" fillId="3" fontId="8" numFmtId="0" pivotButton="0" quotePrefix="0" xfId="0">
      <alignment horizontal="center" vertical="center" wrapText="1"/>
    </xf>
    <xf applyAlignment="1" borderId="3" fillId="3" fontId="6" numFmtId="0" pivotButton="0" quotePrefix="0" xfId="0">
      <alignment horizontal="center" vertical="center"/>
    </xf>
    <xf applyAlignment="1" borderId="8" fillId="3" fontId="6" numFmtId="0" pivotButton="0" quotePrefix="0" xfId="0">
      <alignment horizontal="center" vertical="center"/>
    </xf>
    <xf applyAlignment="1" borderId="12" fillId="3" fontId="8" numFmtId="0" pivotButton="0" quotePrefix="0" xfId="0">
      <alignment horizontal="center" vertical="center"/>
    </xf>
    <xf applyAlignment="1" borderId="14" fillId="5" fontId="6" numFmtId="0" pivotButton="0" quotePrefix="0" xfId="0">
      <alignment horizontal="general" vertical="bottom"/>
    </xf>
    <xf applyAlignment="1" borderId="1"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5" fillId="5" fontId="6" numFmtId="0" pivotButton="0" quotePrefix="0" xfId="0">
      <alignment horizontal="general" vertical="bottom"/>
    </xf>
    <xf applyAlignment="1" borderId="14" fillId="5" fontId="6" numFmtId="0" pivotButton="0" quotePrefix="0" xfId="0">
      <alignment horizontal="center" vertical="bottom"/>
    </xf>
    <xf applyAlignment="1" borderId="1" fillId="5" fontId="6" numFmtId="0" pivotButton="0" quotePrefix="0" xfId="0">
      <alignment horizontal="center" vertical="bottom"/>
    </xf>
    <xf applyAlignment="1" borderId="9" fillId="5" fontId="6" numFmtId="0" pivotButton="0" quotePrefix="0" xfId="0">
      <alignment horizontal="center" vertical="bottom"/>
    </xf>
    <xf applyAlignment="1" borderId="10" fillId="5" fontId="6" numFmtId="0" pivotButton="0" quotePrefix="0" xfId="0">
      <alignment horizontal="center" vertical="bottom"/>
    </xf>
    <xf applyAlignment="1" borderId="5" fillId="5" fontId="6" numFmtId="0" pivotButton="0" quotePrefix="0" xfId="0">
      <alignment horizontal="center" vertical="bottom"/>
    </xf>
    <xf applyAlignment="1" borderId="2" fillId="5" fontId="6" numFmtId="0" pivotButton="0" quotePrefix="0" xfId="0">
      <alignment horizontal="center" vertical="center"/>
    </xf>
    <xf applyAlignment="1" borderId="0" fillId="5" fontId="6" numFmtId="0" pivotButton="0" quotePrefix="0" xfId="0">
      <alignment horizontal="center" vertical="center"/>
    </xf>
    <xf applyAlignment="1" borderId="4" fillId="5" fontId="6" numFmtId="0" pivotButton="0" quotePrefix="0" xfId="0">
      <alignment horizontal="center" vertical="center"/>
    </xf>
    <xf applyAlignment="1" borderId="2" fillId="5" fontId="6" numFmtId="0" pivotButton="0" quotePrefix="0" xfId="0">
      <alignment horizontal="center" vertical="bottom"/>
    </xf>
    <xf applyAlignment="1" borderId="0" fillId="5" fontId="6" numFmtId="0" pivotButton="0" quotePrefix="0" xfId="0">
      <alignment horizontal="center" vertical="bottom"/>
    </xf>
    <xf applyAlignment="1" borderId="4" fillId="5" fontId="6" numFmtId="0" pivotButton="0" quotePrefix="0" xfId="0">
      <alignment horizontal="center" vertical="bottom"/>
    </xf>
    <xf applyAlignment="1" borderId="15" fillId="5" fontId="6" numFmtId="0" pivotButton="0" quotePrefix="0" xfId="0">
      <alignment horizontal="center" vertical="bottom"/>
    </xf>
    <xf applyAlignment="1" borderId="13" fillId="5" fontId="6" numFmtId="0" pivotButton="0" quotePrefix="0" xfId="0">
      <alignment horizontal="center" vertical="center"/>
    </xf>
    <xf applyAlignment="1" borderId="3" fillId="5" fontId="6" numFmtId="0" pivotButton="0" quotePrefix="0" xfId="0">
      <alignment horizontal="center" vertical="center"/>
    </xf>
    <xf applyAlignment="1" borderId="3" fillId="4" fontId="6" numFmtId="0" pivotButton="0" quotePrefix="0" xfId="0">
      <alignment horizontal="center" vertical="center"/>
    </xf>
    <xf applyAlignment="1" borderId="7" fillId="5" fontId="6" numFmtId="0" pivotButton="0" quotePrefix="0" xfId="0">
      <alignment horizontal="center" vertical="center"/>
    </xf>
    <xf applyAlignment="1" borderId="13" fillId="5" fontId="6" numFmtId="0" pivotButton="0" quotePrefix="0" xfId="0">
      <alignment horizontal="center" vertical="bottom"/>
    </xf>
    <xf applyAlignment="1" borderId="3" fillId="5" fontId="6" numFmtId="0" pivotButton="0" quotePrefix="0" xfId="0">
      <alignment horizontal="center" vertical="bottom"/>
    </xf>
    <xf applyAlignment="1" borderId="3" fillId="4" fontId="6" numFmtId="0" pivotButton="0" quotePrefix="0" xfId="0">
      <alignment horizontal="center" vertical="bottom"/>
    </xf>
    <xf applyAlignment="1" borderId="7" fillId="5" fontId="6" numFmtId="0" pivotButton="0" quotePrefix="0" xfId="0">
      <alignment horizontal="center" vertical="bottom"/>
    </xf>
    <xf applyAlignment="1" borderId="15" fillId="5" fontId="17" numFmtId="0" pivotButton="0" quotePrefix="0" xfId="0">
      <alignment horizontal="center" vertical="bottom"/>
    </xf>
    <xf applyAlignment="1" borderId="15" fillId="5" fontId="6" numFmtId="0" pivotButton="0" quotePrefix="0" xfId="0">
      <alignment horizontal="general" vertical="bottom"/>
    </xf>
    <xf applyAlignment="1" borderId="8" fillId="3" fontId="8" numFmtId="0" pivotButton="0" quotePrefix="0" xfId="0">
      <alignment horizontal="center" vertical="center"/>
    </xf>
    <xf applyAlignment="1" borderId="12" fillId="3" fontId="8" numFmtId="0" pivotButton="0" quotePrefix="0" xfId="0">
      <alignment horizontal="center" vertical="center" wrapText="1"/>
    </xf>
    <xf applyAlignment="1" borderId="14" fillId="4" fontId="6" numFmtId="0" pivotButton="0" quotePrefix="0" xfId="0">
      <alignment horizontal="center" vertical="bottom"/>
    </xf>
    <xf applyAlignment="1" borderId="5" fillId="4" fontId="6" numFmtId="0" pivotButton="0" quotePrefix="0" xfId="0">
      <alignment horizontal="center" vertical="bottom"/>
    </xf>
    <xf applyAlignment="1" borderId="15" fillId="4" fontId="6" numFmtId="0" pivotButton="0" quotePrefix="0" xfId="0">
      <alignment horizontal="center" vertical="bottom"/>
    </xf>
    <xf applyAlignment="1" borderId="3" fillId="0" fontId="18" numFmtId="0" pivotButton="0" quotePrefix="0" xfId="0">
      <alignment horizontal="center" vertical="bottom"/>
    </xf>
    <xf applyAlignment="1" borderId="0" fillId="3" fontId="19" numFmtId="0" pivotButton="0" quotePrefix="0" xfId="0">
      <alignment horizontal="center" vertical="bottom"/>
    </xf>
    <xf applyAlignment="1" borderId="0" fillId="3" fontId="20" numFmtId="0" pivotButton="0" quotePrefix="0" xfId="0">
      <alignment horizontal="center" vertical="bottom"/>
    </xf>
    <xf applyAlignment="1" borderId="3" fillId="3" fontId="8" numFmtId="0" pivotButton="0" quotePrefix="0" xfId="0">
      <alignment horizontal="center" vertical="bottom"/>
    </xf>
    <xf applyAlignment="1" borderId="8" fillId="0" fontId="6" numFmtId="0" pivotButton="0" quotePrefix="0" xfId="0">
      <alignment horizontal="center" vertical="bottom"/>
    </xf>
    <xf applyAlignment="1" borderId="6" fillId="3" fontId="8" numFmtId="0" pivotButton="0" quotePrefix="0" xfId="0">
      <alignment horizontal="center" vertical="bottom"/>
    </xf>
    <xf applyAlignment="1" borderId="7" fillId="0" fontId="14" numFmtId="0" pivotButton="0" quotePrefix="0" xfId="0">
      <alignment horizontal="general" vertical="bottom" wrapText="1"/>
    </xf>
    <xf applyAlignment="1" borderId="6" fillId="0" fontId="21" numFmtId="0" pivotButton="0" quotePrefix="0" xfId="0">
      <alignment horizontal="center" vertical="bottom"/>
    </xf>
    <xf borderId="5" fillId="0" fontId="0" numFmtId="0" pivotButton="0" quotePrefix="0" xfId="0"/>
    <xf borderId="15" fillId="0" fontId="0" numFmtId="0" pivotButton="0" quotePrefix="0" xfId="0"/>
    <xf applyAlignment="1" borderId="3" fillId="0" fontId="15" numFmtId="0" pivotButton="0" quotePrefix="0" xfId="0">
      <alignment horizontal="general" vertical="bottom"/>
    </xf>
    <xf applyAlignment="1" borderId="11" fillId="0" fontId="6" numFmtId="0" pivotButton="0" quotePrefix="0" xfId="0">
      <alignment horizontal="center" vertical="bottom"/>
    </xf>
    <xf applyAlignment="1" borderId="7" fillId="3" fontId="8" numFmtId="0" pivotButton="0" quotePrefix="0" xfId="0">
      <alignment horizontal="center" vertical="center"/>
    </xf>
    <xf applyAlignment="1" borderId="6" fillId="3" fontId="8" numFmtId="0" pivotButton="0" quotePrefix="0" xfId="0">
      <alignment horizontal="center" vertical="center" wrapText="1"/>
    </xf>
    <xf applyAlignment="1" borderId="14" fillId="5" fontId="6" numFmtId="0" pivotButton="0" quotePrefix="0" xfId="0">
      <alignment horizontal="center" vertical="center"/>
    </xf>
    <xf applyAlignment="1" borderId="5" fillId="5" fontId="6" numFmtId="0" pivotButton="0" quotePrefix="0" xfId="0">
      <alignment horizontal="center" vertical="center"/>
    </xf>
    <xf applyAlignment="1" borderId="15" fillId="5" fontId="6" numFmtId="0" pivotButton="0" quotePrefix="0" xfId="0">
      <alignment horizontal="center" vertical="center"/>
    </xf>
    <xf applyAlignment="1" borderId="6" fillId="0" fontId="6" numFmtId="0" pivotButton="0" quotePrefix="0" xfId="0">
      <alignment horizontal="general" vertical="center"/>
    </xf>
    <xf applyAlignment="1" borderId="8" fillId="0" fontId="6" numFmtId="0" pivotButton="0" quotePrefix="0" xfId="0">
      <alignment horizontal="left" vertical="center"/>
    </xf>
    <xf applyAlignment="1" borderId="8" fillId="0" fontId="6" numFmtId="0" pivotButton="0" quotePrefix="0" xfId="0">
      <alignment horizontal="left" vertical="center" wrapText="1"/>
    </xf>
    <xf applyAlignment="1" borderId="6" fillId="0" fontId="6" numFmtId="0" pivotButton="0" quotePrefix="0" xfId="0">
      <alignment horizontal="left" vertical="center" wrapText="1"/>
    </xf>
    <xf borderId="12" fillId="0" fontId="0" numFmtId="0" pivotButton="0" quotePrefix="0" xfId="0"/>
  </cellXfs>
  <cellStyles count="6">
    <cellStyle builtinId="0" name="Normal" xfId="0"/>
    <cellStyle builtinId="3" name="Comma" xfId="1"/>
    <cellStyle builtinId="6" name="Comma [0]" xfId="2"/>
    <cellStyle builtinId="4" name="Currency" xfId="3"/>
    <cellStyle builtinId="7" name="Currency [0]" xfId="4"/>
    <cellStyle builtinId="5" name="Percent" xfId="5"/>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styles.xml" Type="http://schemas.openxmlformats.org/officeDocument/2006/relationships/styles"/><Relationship Id="rId8" Target="theme/theme1.xml" Type="http://schemas.openxmlformats.org/officeDocument/2006/relationships/theme"/></Relationships>
</file>

<file path=xl/charts/chart1.xml><?xml version="1.0" encoding="utf-8"?>
<chartSpace xmlns="http://schemas.openxmlformats.org/drawingml/2006/chart">
  <chart>
    <plotArea>
      <scatterChart>
        <scatterStyle val="lineMarker"/>
        <varyColors val="0"/>
        <ser>
          <idx val="0"/>
          <order val="0"/>
          <spPr>
            <a:solidFill xmlns:a="http://schemas.openxmlformats.org/drawingml/2006/main">
              <a:srgbClr val="4684ee"/>
            </a:solidFill>
            <a:ln xmlns:a="http://schemas.openxmlformats.org/drawingml/2006/main" w="47520">
              <a:noFill/>
              <a:prstDash val="solid"/>
            </a:ln>
          </spPr>
          <marker>
            <symbol val="circle"/>
            <size val="7"/>
            <spPr>
              <a:solidFill xmlns:a="http://schemas.openxmlformats.org/drawingml/2006/main">
                <a:srgbClr val="4684ee"/>
              </a:solidFill>
              <a:ln xmlns:a="http://schemas.openxmlformats.org/drawingml/2006/main">
                <a:prstDash val="solid"/>
              </a:ln>
            </spPr>
          </marker>
          <dLbls>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dLblPos val="r"/>
            <showLegendKey val="0"/>
            <showVal val="0"/>
            <showCatName val="0"/>
            <showSerName val="0"/>
            <showPercent val="0"/>
            <showLeaderLines val="0"/>
          </dLbls>
          <xVal>
            <numRef>
              <f>'531 Progress Tracker'!$W$10:$W$48</f>
              <numCache>
                <formatCode>General</formatCode>
                <ptCount val="39"/>
                <pt idx="0">
                  <v>1</v>
                </pt>
                <pt idx="1">
                  <v>2</v>
                </pt>
                <pt idx="2">
                  <v>3</v>
                </pt>
                <pt idx="3">
                  <v>5</v>
                </pt>
                <pt idx="4">
                  <v>6</v>
                </pt>
                <pt idx="5">
                  <v>7</v>
                </pt>
                <pt idx="6">
                  <v>9</v>
                </pt>
                <pt idx="7">
                  <v>10</v>
                </pt>
                <pt idx="8">
                  <v>11</v>
                </pt>
                <pt idx="9">
                  <v>13</v>
                </pt>
                <pt idx="10">
                  <v>14</v>
                </pt>
                <pt idx="11">
                  <v>15</v>
                </pt>
                <pt idx="12">
                  <v>17</v>
                </pt>
                <pt idx="13">
                  <v>18</v>
                </pt>
                <pt idx="14">
                  <v>19</v>
                </pt>
                <pt idx="15">
                  <v>21</v>
                </pt>
                <pt idx="16">
                  <v>22</v>
                </pt>
                <pt idx="17">
                  <v>23</v>
                </pt>
                <pt idx="18">
                  <v>25</v>
                </pt>
                <pt idx="19">
                  <v>26</v>
                </pt>
                <pt idx="20">
                  <v>27</v>
                </pt>
                <pt idx="21">
                  <v>29</v>
                </pt>
                <pt idx="22">
                  <v>30</v>
                </pt>
                <pt idx="23">
                  <v>31</v>
                </pt>
                <pt idx="24">
                  <v>33</v>
                </pt>
                <pt idx="25">
                  <v>34</v>
                </pt>
                <pt idx="26">
                  <v>35</v>
                </pt>
                <pt idx="27">
                  <v>37</v>
                </pt>
                <pt idx="28">
                  <v>38</v>
                </pt>
                <pt idx="29">
                  <v>39</v>
                </pt>
                <pt idx="30">
                  <v>41</v>
                </pt>
                <pt idx="31">
                  <v>42</v>
                </pt>
                <pt idx="32">
                  <v>43</v>
                </pt>
                <pt idx="33">
                  <v>45</v>
                </pt>
                <pt idx="34">
                  <v>46</v>
                </pt>
                <pt idx="35">
                  <v>47</v>
                </pt>
                <pt idx="36">
                  <v>49</v>
                </pt>
                <pt idx="37">
                  <v>50</v>
                </pt>
                <pt idx="38">
                  <v>51</v>
                </pt>
              </numCache>
            </numRef>
          </xVal>
          <yVal>
            <numRef>
              <f>'531 Progress Tracker'!$Y$10:$Y$48</f>
              <numCache>
                <formatCode>General</formatCode>
                <ptCount val="39"/>
                <pt idx="0">
                  <v>310</v>
                </pt>
                <pt idx="1">
                  <v>330</v>
                </pt>
                <pt idx="2">
                  <v>350</v>
                </pt>
                <pt idx="3">
                  <v>315</v>
                </pt>
                <pt idx="4">
                  <v>330</v>
                </pt>
                <pt idx="5">
                  <v>355</v>
                </pt>
                <pt idx="6"/>
                <pt idx="7">
                  <v>350</v>
                </pt>
                <pt idx="8"/>
                <pt idx="9"/>
                <pt idx="10"/>
                <pt idx="11"/>
                <pt idx="12"/>
                <pt idx="13"/>
                <pt idx="14"/>
                <pt idx="15"/>
                <pt idx="16"/>
                <pt idx="17"/>
                <pt idx="18"/>
                <pt idx="19"/>
                <pt idx="20"/>
                <pt idx="21"/>
                <pt idx="22"/>
                <pt idx="23"/>
                <pt idx="24"/>
                <pt idx="25"/>
                <pt idx="26"/>
                <pt idx="27"/>
                <pt idx="28"/>
                <pt idx="29"/>
                <pt idx="30"/>
                <pt idx="31"/>
                <pt idx="32"/>
                <pt idx="33"/>
                <pt idx="34"/>
                <pt idx="35"/>
                <pt idx="36"/>
                <pt idx="37"/>
                <pt idx="38"/>
              </numCache>
            </numRef>
          </yVal>
          <smooth val="1"/>
        </ser>
        <axId val="46922954"/>
        <axId val="78434451"/>
      </scatterChart>
      <valAx>
        <axId val="46922954"/>
        <scaling>
          <orientation val="minMax"/>
        </scaling>
        <delete val="0"/>
        <axPos val="b"/>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78434451"/>
        <crosses val="autoZero"/>
        <crossBetween val="midCat"/>
      </valAx>
      <valAx>
        <axId val="78434451"/>
        <scaling>
          <orientation val="minMax"/>
        </scaling>
        <delete val="0"/>
        <axPos val="l"/>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46922954"/>
        <crosses val="autoZero"/>
        <crossBetween val="midCat"/>
      </valAx>
    </plotArea>
    <plotVisOnly val="0"/>
    <dispBlanksAs val="gap"/>
  </chart>
</chartSpace>
</file>

<file path=xl/charts/chart2.xml><?xml version="1.0" encoding="utf-8"?>
<chartSpace xmlns="http://schemas.openxmlformats.org/drawingml/2006/chart">
  <chart>
    <plotArea>
      <scatterChart>
        <scatterStyle val="lineMarker"/>
        <varyColors val="0"/>
        <ser>
          <idx val="0"/>
          <order val="0"/>
          <spPr>
            <a:solidFill xmlns:a="http://schemas.openxmlformats.org/drawingml/2006/main">
              <a:srgbClr val="4684ee"/>
            </a:solidFill>
            <a:ln xmlns:a="http://schemas.openxmlformats.org/drawingml/2006/main" w="47520">
              <a:noFill/>
              <a:prstDash val="solid"/>
            </a:ln>
          </spPr>
          <marker>
            <symbol val="circle"/>
            <size val="7"/>
            <spPr>
              <a:solidFill xmlns:a="http://schemas.openxmlformats.org/drawingml/2006/main">
                <a:srgbClr val="4684ee"/>
              </a:solidFill>
              <a:ln xmlns:a="http://schemas.openxmlformats.org/drawingml/2006/main">
                <a:prstDash val="solid"/>
              </a:ln>
            </spPr>
          </marker>
          <dLbls>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dLblPos val="r"/>
            <showLegendKey val="0"/>
            <showVal val="0"/>
            <showCatName val="0"/>
            <showSerName val="0"/>
            <showPercent val="0"/>
            <showLeaderLines val="0"/>
          </dLbls>
          <xVal>
            <numRef>
              <f>'531 Progress Tracker'!$W$10:$W$48</f>
              <numCache>
                <formatCode>General</formatCode>
                <ptCount val="39"/>
                <pt idx="0">
                  <v>1</v>
                </pt>
                <pt idx="1">
                  <v>2</v>
                </pt>
                <pt idx="2">
                  <v>3</v>
                </pt>
                <pt idx="3">
                  <v>5</v>
                </pt>
                <pt idx="4">
                  <v>6</v>
                </pt>
                <pt idx="5">
                  <v>7</v>
                </pt>
                <pt idx="6">
                  <v>9</v>
                </pt>
                <pt idx="7">
                  <v>10</v>
                </pt>
                <pt idx="8">
                  <v>11</v>
                </pt>
                <pt idx="9">
                  <v>13</v>
                </pt>
                <pt idx="10">
                  <v>14</v>
                </pt>
                <pt idx="11">
                  <v>15</v>
                </pt>
                <pt idx="12">
                  <v>17</v>
                </pt>
                <pt idx="13">
                  <v>18</v>
                </pt>
                <pt idx="14">
                  <v>19</v>
                </pt>
                <pt idx="15">
                  <v>21</v>
                </pt>
                <pt idx="16">
                  <v>22</v>
                </pt>
                <pt idx="17">
                  <v>23</v>
                </pt>
                <pt idx="18">
                  <v>25</v>
                </pt>
                <pt idx="19">
                  <v>26</v>
                </pt>
                <pt idx="20">
                  <v>27</v>
                </pt>
                <pt idx="21">
                  <v>29</v>
                </pt>
                <pt idx="22">
                  <v>30</v>
                </pt>
                <pt idx="23">
                  <v>31</v>
                </pt>
                <pt idx="24">
                  <v>33</v>
                </pt>
                <pt idx="25">
                  <v>34</v>
                </pt>
                <pt idx="26">
                  <v>35</v>
                </pt>
                <pt idx="27">
                  <v>37</v>
                </pt>
                <pt idx="28">
                  <v>38</v>
                </pt>
                <pt idx="29">
                  <v>39</v>
                </pt>
                <pt idx="30">
                  <v>41</v>
                </pt>
                <pt idx="31">
                  <v>42</v>
                </pt>
                <pt idx="32">
                  <v>43</v>
                </pt>
                <pt idx="33">
                  <v>45</v>
                </pt>
                <pt idx="34">
                  <v>46</v>
                </pt>
                <pt idx="35">
                  <v>47</v>
                </pt>
                <pt idx="36">
                  <v>49</v>
                </pt>
                <pt idx="37">
                  <v>50</v>
                </pt>
                <pt idx="38">
                  <v>51</v>
                </pt>
              </numCache>
            </numRef>
          </xVal>
          <yVal>
            <numRef>
              <f>'531 Progress Tracker'!$X$10:$X$48</f>
              <numCache>
                <formatCode>General</formatCode>
                <ptCount val="39"/>
                <pt idx="0">
                  <v>140</v>
                </pt>
                <pt idx="1">
                  <v>145</v>
                </pt>
                <pt idx="2">
                  <v>160</v>
                </pt>
                <pt idx="3">
                  <v>145</v>
                </pt>
                <pt idx="4">
                  <v>150</v>
                </pt>
                <pt idx="5">
                  <v>165</v>
                </pt>
                <pt idx="6"/>
                <pt idx="7">
                  <v>175</v>
                </pt>
                <pt idx="8"/>
                <pt idx="9"/>
                <pt idx="10"/>
                <pt idx="11"/>
                <pt idx="12"/>
                <pt idx="13"/>
                <pt idx="14"/>
                <pt idx="15"/>
                <pt idx="16"/>
                <pt idx="17"/>
                <pt idx="18"/>
                <pt idx="19"/>
                <pt idx="20"/>
                <pt idx="21"/>
                <pt idx="22"/>
                <pt idx="23"/>
                <pt idx="24"/>
                <pt idx="25"/>
                <pt idx="26"/>
                <pt idx="27"/>
                <pt idx="28"/>
                <pt idx="29"/>
                <pt idx="30"/>
                <pt idx="31"/>
                <pt idx="32"/>
                <pt idx="33"/>
                <pt idx="34"/>
                <pt idx="35"/>
                <pt idx="36"/>
                <pt idx="37"/>
                <pt idx="38"/>
              </numCache>
            </numRef>
          </yVal>
          <smooth val="1"/>
        </ser>
        <axId val="90069674"/>
        <axId val="62111655"/>
      </scatterChart>
      <valAx>
        <axId val="90069674"/>
        <scaling>
          <orientation val="minMax"/>
        </scaling>
        <delete val="0"/>
        <axPos val="b"/>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62111655"/>
        <crosses val="autoZero"/>
        <crossBetween val="midCat"/>
      </valAx>
      <valAx>
        <axId val="62111655"/>
        <scaling>
          <orientation val="minMax"/>
        </scaling>
        <delete val="0"/>
        <axPos val="l"/>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90069674"/>
        <crosses val="autoZero"/>
        <crossBetween val="midCat"/>
      </valAx>
    </plotArea>
    <plotVisOnly val="0"/>
    <dispBlanksAs val="gap"/>
  </chart>
</chartSpace>
</file>

<file path=xl/charts/chart3.xml><?xml version="1.0" encoding="utf-8"?>
<chartSpace xmlns="http://schemas.openxmlformats.org/drawingml/2006/chart">
  <chart>
    <plotArea>
      <scatterChart>
        <scatterStyle val="lineMarker"/>
        <varyColors val="0"/>
        <ser>
          <idx val="0"/>
          <order val="0"/>
          <spPr>
            <a:solidFill xmlns:a="http://schemas.openxmlformats.org/drawingml/2006/main">
              <a:srgbClr val="4684ee"/>
            </a:solidFill>
            <a:ln xmlns:a="http://schemas.openxmlformats.org/drawingml/2006/main" w="47520">
              <a:noFill/>
              <a:prstDash val="solid"/>
            </a:ln>
          </spPr>
          <marker>
            <symbol val="circle"/>
            <size val="7"/>
            <spPr>
              <a:solidFill xmlns:a="http://schemas.openxmlformats.org/drawingml/2006/main">
                <a:srgbClr val="4684ee"/>
              </a:solidFill>
              <a:ln xmlns:a="http://schemas.openxmlformats.org/drawingml/2006/main">
                <a:prstDash val="solid"/>
              </a:ln>
            </spPr>
          </marker>
          <dLbls>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dLblPos val="r"/>
            <showLegendKey val="0"/>
            <showVal val="0"/>
            <showCatName val="0"/>
            <showSerName val="0"/>
            <showPercent val="0"/>
            <showLeaderLines val="0"/>
          </dLbls>
          <xVal>
            <numRef>
              <f>'531 Progress Tracker'!$W$10:$W$48</f>
              <numCache>
                <formatCode>General</formatCode>
                <ptCount val="39"/>
                <pt idx="0">
                  <v>1</v>
                </pt>
                <pt idx="1">
                  <v>2</v>
                </pt>
                <pt idx="2">
                  <v>3</v>
                </pt>
                <pt idx="3">
                  <v>5</v>
                </pt>
                <pt idx="4">
                  <v>6</v>
                </pt>
                <pt idx="5">
                  <v>7</v>
                </pt>
                <pt idx="6">
                  <v>9</v>
                </pt>
                <pt idx="7">
                  <v>10</v>
                </pt>
                <pt idx="8">
                  <v>11</v>
                </pt>
                <pt idx="9">
                  <v>13</v>
                </pt>
                <pt idx="10">
                  <v>14</v>
                </pt>
                <pt idx="11">
                  <v>15</v>
                </pt>
                <pt idx="12">
                  <v>17</v>
                </pt>
                <pt idx="13">
                  <v>18</v>
                </pt>
                <pt idx="14">
                  <v>19</v>
                </pt>
                <pt idx="15">
                  <v>21</v>
                </pt>
                <pt idx="16">
                  <v>22</v>
                </pt>
                <pt idx="17">
                  <v>23</v>
                </pt>
                <pt idx="18">
                  <v>25</v>
                </pt>
                <pt idx="19">
                  <v>26</v>
                </pt>
                <pt idx="20">
                  <v>27</v>
                </pt>
                <pt idx="21">
                  <v>29</v>
                </pt>
                <pt idx="22">
                  <v>30</v>
                </pt>
                <pt idx="23">
                  <v>31</v>
                </pt>
                <pt idx="24">
                  <v>33</v>
                </pt>
                <pt idx="25">
                  <v>34</v>
                </pt>
                <pt idx="26">
                  <v>35</v>
                </pt>
                <pt idx="27">
                  <v>37</v>
                </pt>
                <pt idx="28">
                  <v>38</v>
                </pt>
                <pt idx="29">
                  <v>39</v>
                </pt>
                <pt idx="30">
                  <v>41</v>
                </pt>
                <pt idx="31">
                  <v>42</v>
                </pt>
                <pt idx="32">
                  <v>43</v>
                </pt>
                <pt idx="33">
                  <v>45</v>
                </pt>
                <pt idx="34">
                  <v>46</v>
                </pt>
                <pt idx="35">
                  <v>47</v>
                </pt>
                <pt idx="36">
                  <v>49</v>
                </pt>
                <pt idx="37">
                  <v>50</v>
                </pt>
                <pt idx="38">
                  <v>51</v>
                </pt>
              </numCache>
            </numRef>
          </xVal>
          <yVal>
            <numRef>
              <f>'531 Progress Tracker'!$Z$10:$Z$48</f>
              <numCache>
                <formatCode>General</formatCode>
                <ptCount val="39"/>
                <pt idx="0">
                  <v>225</v>
                </pt>
                <pt idx="1">
                  <v>235</v>
                </pt>
                <pt idx="2">
                  <v>255</v>
                </pt>
                <pt idx="3">
                  <v>230</v>
                </pt>
                <pt idx="4">
                  <v>240</v>
                </pt>
                <pt idx="5">
                  <v>260</v>
                </pt>
                <pt idx="6"/>
                <pt idx="7">
                  <v>255</v>
                </pt>
                <pt idx="8"/>
                <pt idx="9"/>
                <pt idx="10"/>
                <pt idx="11"/>
                <pt idx="12"/>
                <pt idx="13"/>
                <pt idx="14"/>
                <pt idx="15"/>
                <pt idx="16"/>
                <pt idx="17"/>
                <pt idx="18"/>
                <pt idx="19"/>
                <pt idx="20"/>
                <pt idx="21"/>
                <pt idx="22"/>
                <pt idx="23"/>
                <pt idx="24"/>
                <pt idx="25"/>
                <pt idx="26"/>
                <pt idx="27"/>
                <pt idx="28"/>
                <pt idx="29"/>
                <pt idx="30"/>
                <pt idx="31"/>
                <pt idx="32"/>
                <pt idx="33"/>
                <pt idx="34"/>
                <pt idx="35"/>
                <pt idx="36"/>
                <pt idx="37"/>
                <pt idx="38"/>
              </numCache>
            </numRef>
          </yVal>
          <smooth val="1"/>
        </ser>
        <axId val="76161925"/>
        <axId val="84818525"/>
      </scatterChart>
      <valAx>
        <axId val="76161925"/>
        <scaling>
          <orientation val="minMax"/>
        </scaling>
        <delete val="0"/>
        <axPos val="b"/>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84818525"/>
        <crosses val="autoZero"/>
        <crossBetween val="midCat"/>
      </valAx>
      <valAx>
        <axId val="84818525"/>
        <scaling>
          <orientation val="minMax"/>
        </scaling>
        <delete val="0"/>
        <axPos val="l"/>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76161925"/>
        <crosses val="autoZero"/>
        <crossBetween val="midCat"/>
      </valAx>
    </plotArea>
    <plotVisOnly val="0"/>
    <dispBlanksAs val="gap"/>
  </chart>
</chartSpace>
</file>

<file path=xl/charts/chart4.xml><?xml version="1.0" encoding="utf-8"?>
<chartSpace xmlns="http://schemas.openxmlformats.org/drawingml/2006/chart">
  <chart>
    <plotArea>
      <scatterChart>
        <scatterStyle val="lineMarker"/>
        <varyColors val="0"/>
        <ser>
          <idx val="0"/>
          <order val="0"/>
          <spPr>
            <a:solidFill xmlns:a="http://schemas.openxmlformats.org/drawingml/2006/main">
              <a:srgbClr val="4684ee"/>
            </a:solidFill>
            <a:ln xmlns:a="http://schemas.openxmlformats.org/drawingml/2006/main" w="47520">
              <a:noFill/>
              <a:prstDash val="solid"/>
            </a:ln>
          </spPr>
          <marker>
            <symbol val="circle"/>
            <size val="7"/>
            <spPr>
              <a:solidFill xmlns:a="http://schemas.openxmlformats.org/drawingml/2006/main">
                <a:srgbClr val="4684ee"/>
              </a:solidFill>
              <a:ln xmlns:a="http://schemas.openxmlformats.org/drawingml/2006/main">
                <a:prstDash val="solid"/>
              </a:ln>
            </spPr>
          </marker>
          <dLbls>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dLblPos val="r"/>
            <showLegendKey val="0"/>
            <showVal val="0"/>
            <showCatName val="0"/>
            <showSerName val="0"/>
            <showPercent val="0"/>
            <showLeaderLines val="0"/>
          </dLbls>
          <xVal>
            <numRef>
              <f>'531 Progress Tracker'!$W$10:$W$48</f>
              <numCache>
                <formatCode>General</formatCode>
                <ptCount val="39"/>
                <pt idx="0">
                  <v>1</v>
                </pt>
                <pt idx="1">
                  <v>2</v>
                </pt>
                <pt idx="2">
                  <v>3</v>
                </pt>
                <pt idx="3">
                  <v>5</v>
                </pt>
                <pt idx="4">
                  <v>6</v>
                </pt>
                <pt idx="5">
                  <v>7</v>
                </pt>
                <pt idx="6">
                  <v>9</v>
                </pt>
                <pt idx="7">
                  <v>10</v>
                </pt>
                <pt idx="8">
                  <v>11</v>
                </pt>
                <pt idx="9">
                  <v>13</v>
                </pt>
                <pt idx="10">
                  <v>14</v>
                </pt>
                <pt idx="11">
                  <v>15</v>
                </pt>
                <pt idx="12">
                  <v>17</v>
                </pt>
                <pt idx="13">
                  <v>18</v>
                </pt>
                <pt idx="14">
                  <v>19</v>
                </pt>
                <pt idx="15">
                  <v>21</v>
                </pt>
                <pt idx="16">
                  <v>22</v>
                </pt>
                <pt idx="17">
                  <v>23</v>
                </pt>
                <pt idx="18">
                  <v>25</v>
                </pt>
                <pt idx="19">
                  <v>26</v>
                </pt>
                <pt idx="20">
                  <v>27</v>
                </pt>
                <pt idx="21">
                  <v>29</v>
                </pt>
                <pt idx="22">
                  <v>30</v>
                </pt>
                <pt idx="23">
                  <v>31</v>
                </pt>
                <pt idx="24">
                  <v>33</v>
                </pt>
                <pt idx="25">
                  <v>34</v>
                </pt>
                <pt idx="26">
                  <v>35</v>
                </pt>
                <pt idx="27">
                  <v>37</v>
                </pt>
                <pt idx="28">
                  <v>38</v>
                </pt>
                <pt idx="29">
                  <v>39</v>
                </pt>
                <pt idx="30">
                  <v>41</v>
                </pt>
                <pt idx="31">
                  <v>42</v>
                </pt>
                <pt idx="32">
                  <v>43</v>
                </pt>
                <pt idx="33">
                  <v>45</v>
                </pt>
                <pt idx="34">
                  <v>46</v>
                </pt>
                <pt idx="35">
                  <v>47</v>
                </pt>
                <pt idx="36">
                  <v>49</v>
                </pt>
                <pt idx="37">
                  <v>50</v>
                </pt>
                <pt idx="38">
                  <v>51</v>
                </pt>
              </numCache>
            </numRef>
          </xVal>
          <yVal>
            <numRef>
              <f>'531 Progress Tracker'!$AA$10:$AA$48</f>
              <numCache>
                <formatCode>General</formatCode>
                <ptCount val="39"/>
                <pt idx="0">
                  <v>225</v>
                </pt>
                <pt idx="1">
                  <v>235</v>
                </pt>
                <pt idx="2">
                  <v>255</v>
                </pt>
                <pt idx="3">
                  <v>230</v>
                </pt>
                <pt idx="4">
                  <v>240</v>
                </pt>
                <pt idx="5">
                  <v>260</v>
                </pt>
                <pt idx="6"/>
                <pt idx="7">
                  <v>275</v>
                </pt>
                <pt idx="8"/>
                <pt idx="9"/>
                <pt idx="10"/>
                <pt idx="11"/>
                <pt idx="12"/>
                <pt idx="13"/>
                <pt idx="14"/>
                <pt idx="15"/>
                <pt idx="16"/>
                <pt idx="17"/>
                <pt idx="18"/>
                <pt idx="19"/>
                <pt idx="20"/>
                <pt idx="21"/>
                <pt idx="22"/>
                <pt idx="23"/>
                <pt idx="24"/>
                <pt idx="25"/>
                <pt idx="26"/>
                <pt idx="27"/>
                <pt idx="28"/>
                <pt idx="29"/>
                <pt idx="30"/>
                <pt idx="31"/>
                <pt idx="32"/>
                <pt idx="33"/>
                <pt idx="34"/>
                <pt idx="35"/>
                <pt idx="36"/>
                <pt idx="37"/>
                <pt idx="38"/>
              </numCache>
            </numRef>
          </yVal>
          <smooth val="1"/>
        </ser>
        <axId val="60049921"/>
        <axId val="29891347"/>
      </scatterChart>
      <valAx>
        <axId val="60049921"/>
        <scaling>
          <orientation val="minMax"/>
        </scaling>
        <delete val="0"/>
        <axPos val="b"/>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29891347"/>
        <crosses val="autoZero"/>
        <crossBetween val="midCat"/>
      </valAx>
      <valAx>
        <axId val="29891347"/>
        <scaling>
          <orientation val="minMax"/>
        </scaling>
        <delete val="0"/>
        <axPos val="l"/>
        <majorGridlines>
          <spPr>
            <a:ln xmlns:a="http://schemas.openxmlformats.org/drawingml/2006/main" w="9360">
              <a:solidFill>
                <a:srgbClr val="b7b7b7"/>
              </a:solidFill>
              <a:prstDash val="solid"/>
              <a:round/>
            </a:ln>
          </spPr>
        </majorGridlines>
        <numFmt formatCode="General" sourceLinked="0"/>
        <majorTickMark val="none"/>
        <minorTickMark val="none"/>
        <tickLblPos val="nextTo"/>
        <spPr>
          <a:ln xmlns:a="http://schemas.openxmlformats.org/drawingml/2006/main" w="47520">
            <a:noFill/>
            <a:prstDash val="solid"/>
          </a:ln>
        </spPr>
        <txPr>
          <a:bodyPr xmlns:a="http://schemas.openxmlformats.org/drawingml/2006/main"/>
          <a:lstStyle xmlns:a="http://schemas.openxmlformats.org/drawingml/2006/main"/>
          <a:p xmlns:a="http://schemas.openxmlformats.org/drawingml/2006/main">
            <a:pPr>
              <a:defRPr b="0" spc="-1" strike="noStrike" sz="1000">
                <a:solidFill>
                  <a:srgbClr val="000000"/>
                </a:solidFill>
                <a:latin typeface="Calibri"/>
              </a:defRPr>
            </a:pPr>
            <a:r>
              <a:t/>
            </a:r>
          </a:p>
        </txPr>
        <crossAx val="60049921"/>
        <crosses val="autoZero"/>
        <crossBetween val="midCat"/>
      </valAx>
    </plotArea>
    <plotVisOnly val="0"/>
    <dispBlanksAs val="gap"/>
  </chart>
</chartSpace>
</file>

<file path=xl/comments/comment1.xml><?xml version="1.0" encoding="utf-8"?>
<comments xmlns="http://schemas.openxmlformats.org/spreadsheetml/2006/main">
  <authors>
    <author> </author>
  </authors>
  <commentList>
    <comment authorId="0" ref="B16" shapeId="0">
      <text>
        <t xml:space="preserve">2.5 for kilogram or if using microplates.
5 for pounds
</t>
      </text>
    </comment>
  </commentList>
</comments>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 Id="rId3" Target="/xl/charts/chart3.xml" Type="http://schemas.openxmlformats.org/officeDocument/2006/relationships/chart"/><Relationship Id="rId4" Target="/xl/charts/chart4.xml" Type="http://schemas.openxmlformats.org/officeDocument/2006/relationships/chart"/></Relationships>
</file>

<file path=xl/drawings/drawing1.xml><?xml version="1.0" encoding="utf-8"?>
<wsDr xmlns="http://schemas.openxmlformats.org/drawingml/2006/spreadsheetDrawing">
  <twoCellAnchor editAs="oneCell">
    <from>
      <col>8</col>
      <colOff>390600</colOff>
      <row>6</row>
      <rowOff>0</rowOff>
    </from>
    <to>
      <col>18</col>
      <colOff>204480</colOff>
      <row>27</row>
      <rowOff>66600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editAs="oneCell">
    <from>
      <col>0</col>
      <colOff>0</colOff>
      <row>6</row>
      <rowOff>0</rowOff>
    </from>
    <to>
      <col>8</col>
      <colOff>634680</colOff>
      <row>27</row>
      <rowOff>66600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27</row>
      <rowOff>0</rowOff>
    </from>
    <to>
      <col>8</col>
      <colOff>634680</colOff>
      <row>47</row>
      <rowOff>151920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editAs="oneCell">
    <from>
      <col>8</col>
      <colOff>399960</colOff>
      <row>27</row>
      <rowOff>0</rowOff>
    </from>
    <to>
      <col>18</col>
      <colOff>204120</colOff>
      <row>47</row>
      <rowOff>151920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filterMode="0">
    <outlinePr summaryBelow="1" summaryRight="1"/>
    <pageSetUpPr fitToPage="0"/>
  </sheetPr>
  <dimension ref="A1:AA35"/>
  <sheetViews>
    <sheetView colorId="64" defaultGridColor="1" rightToLeft="0" showFormulas="0" showGridLines="0" showOutlineSymbols="1" showRowColHeaders="1" showZeros="1" tabSelected="0" topLeftCell="A1" view="normal" workbookViewId="0" zoomScale="100" zoomScaleNormal="100" zoomScalePageLayoutView="100">
      <pane activePane="bottomLeft" state="frozen" topLeftCell="A4" xSplit="0" ySplit="3"/>
      <selection activeCell="A1" activeCellId="0" pane="topLeft" sqref="A1"/>
      <selection activeCell="B5" activeCellId="0" pane="bottomLeft" sqref="B5"/>
    </sheetView>
  </sheetViews>
  <sheetFormatPr baseColWidth="8" defaultRowHeight="12.75" outlineLevelRow="0" zeroHeight="0"/>
  <cols>
    <col customWidth="1" max="6" min="1" style="115" width="9"/>
    <col customWidth="1" max="7" min="7" style="115" width="10.71"/>
    <col customWidth="1" max="9" min="8" style="115" width="9"/>
    <col customWidth="1" max="10" min="10" style="115" width="11.3"/>
    <col customWidth="1" max="27" min="11" style="115" width="9"/>
    <col customWidth="1" max="1025" min="28" style="115" width="14.43"/>
  </cols>
  <sheetData>
    <row customHeight="1" ht="16.5" r="1" s="116">
      <c r="A1" s="117" t="inlineStr">
        <is>
          <t>To Save: File --&gt; Make a Copy | Thanks, liftvault.com</t>
        </is>
      </c>
      <c r="G1" s="118" t="n"/>
      <c r="H1" s="118" t="n"/>
      <c r="I1" s="118" t="n"/>
      <c r="J1" s="119" t="n"/>
      <c r="K1" s="119" t="n"/>
      <c r="L1" s="119" t="n"/>
      <c r="M1" s="119" t="n"/>
      <c r="N1" s="119" t="n"/>
      <c r="O1" s="119" t="n"/>
      <c r="P1" s="119" t="n"/>
      <c r="Q1" s="119" t="n"/>
      <c r="R1" s="119" t="n"/>
      <c r="S1" s="119" t="n"/>
      <c r="T1" s="119" t="n"/>
      <c r="U1" s="119" t="n"/>
      <c r="V1" s="119" t="n"/>
      <c r="W1" s="119" t="n"/>
      <c r="X1" s="119" t="n"/>
      <c r="Y1" s="119" t="n"/>
      <c r="Z1" s="119" t="n"/>
      <c r="AA1" s="119" t="n"/>
    </row>
    <row customHeight="1" ht="23.25" r="2" s="116">
      <c r="A2" s="120" t="n"/>
      <c r="B2" s="120" t="n"/>
      <c r="C2" s="120" t="n"/>
      <c r="D2" s="120" t="n"/>
      <c r="E2" s="120" t="n"/>
      <c r="F2" s="120" t="n"/>
      <c r="G2" s="121" t="inlineStr">
        <is>
          <t>5/3/1 Worksheet</t>
        </is>
      </c>
      <c r="J2" s="120" t="n"/>
      <c r="K2" s="122" t="inlineStr">
        <is>
          <t>v2.1 by Pazienxa</t>
        </is>
      </c>
      <c r="N2" s="120" t="n"/>
      <c r="O2" s="122" t="n"/>
      <c r="P2" s="120" t="n"/>
      <c r="Q2" s="120" t="n"/>
      <c r="R2" s="120" t="n"/>
      <c r="S2" s="120" t="n"/>
      <c r="T2" s="120" t="n"/>
      <c r="U2" s="120" t="n"/>
      <c r="V2" s="120" t="n"/>
      <c r="W2" s="120" t="n"/>
      <c r="X2" s="120" t="n"/>
      <c r="Y2" s="120" t="n"/>
      <c r="Z2" s="120" t="n"/>
      <c r="AA2" s="120" t="n"/>
    </row>
    <row customHeight="1" ht="12" r="3" s="116">
      <c r="A3" s="123" t="inlineStr">
        <is>
          <t>IMPORTANT: Only Modify the Boxes Highlighted in Grey</t>
        </is>
      </c>
      <c r="Q3" s="123" t="n"/>
      <c r="R3" s="123" t="n"/>
      <c r="S3" s="123" t="n"/>
      <c r="T3" s="123" t="n"/>
      <c r="U3" s="123" t="n"/>
      <c r="V3" s="123" t="n"/>
      <c r="W3" s="123" t="n"/>
      <c r="X3" s="123" t="n"/>
      <c r="Y3" s="123" t="n"/>
      <c r="Z3" s="123" t="n"/>
      <c r="AA3" s="123" t="n"/>
    </row>
    <row customHeight="1" ht="7.5" r="4" s="116"/>
    <row customHeight="1" ht="30" r="5" s="116">
      <c r="A5" s="124" t="inlineStr">
        <is>
          <t xml:space="preserve">Progress Tracker </t>
        </is>
      </c>
      <c r="Q5" s="124" t="n"/>
      <c r="R5" s="124" t="n"/>
      <c r="S5" s="124" t="n"/>
      <c r="T5" s="124" t="n"/>
      <c r="U5" s="124" t="n"/>
      <c r="V5" s="124" t="n"/>
      <c r="W5" s="124" t="n"/>
      <c r="X5" s="124" t="n"/>
      <c r="Y5" s="124" t="n"/>
      <c r="Z5" s="124" t="n"/>
      <c r="AA5" s="124" t="n"/>
    </row>
    <row customHeight="1" ht="80.25" r="6" s="116">
      <c r="A6" s="125" t="inlineStr">
        <is>
          <t>The Progress Tracker is 100% synced with your latest workout numbers. Just enter the number of reps done and the estimated 1RM will be automatically graphed and logged.
It requires absolutely no work on your part to maintain. Even if you miss a week, the graph and tracker will be adjusted to correctly reflect this!
Furthermore, your highest 1RM to date is always displayed on top of the sheet and of course, is done automatically for you.
The only thing that you need to do is enter the number of reps done in the main worksheet!
Note: The Progress Tracker is not yet available to for 3/5/1 Powerlifter. This feature may be added in future updates</t>
        </is>
      </c>
      <c r="Q6" s="125" t="n"/>
      <c r="R6" s="125" t="n"/>
      <c r="S6" s="125" t="n"/>
      <c r="T6" s="125" t="n"/>
      <c r="U6" s="125" t="n"/>
      <c r="V6" s="125" t="n"/>
      <c r="W6" s="125" t="n"/>
      <c r="X6" s="125" t="n"/>
      <c r="Y6" s="125" t="n"/>
      <c r="Z6" s="125" t="n"/>
      <c r="AA6" s="125" t="n"/>
    </row>
    <row customHeight="1" ht="11.25" r="7" s="116"/>
    <row customHeight="1" ht="30.75" r="8" s="116">
      <c r="A8" s="124" t="inlineStr">
        <is>
          <t xml:space="preserve">Stall Adjustment
</t>
        </is>
      </c>
      <c r="Q8" s="124" t="n"/>
      <c r="R8" s="124" t="n"/>
      <c r="S8" s="124" t="n"/>
      <c r="T8" s="124" t="n"/>
      <c r="U8" s="124" t="n"/>
      <c r="V8" s="124" t="n"/>
      <c r="W8" s="124" t="n"/>
      <c r="X8" s="124" t="n"/>
      <c r="Y8" s="124" t="n"/>
      <c r="Z8" s="124" t="n"/>
      <c r="AA8" s="124" t="n"/>
    </row>
    <row customHeight="1" ht="51.75" r="9" s="116">
      <c r="A9" s="125" t="inlineStr">
        <is>
          <t xml:space="preserve">What really sets this 5/3/1 Worksheet apart from the every other weekly workout sheet is the Stall Adjustment. As much as we all want never ending progress, there comes a 
time when we have to readjust or lower the weight. In the past, this can only be done by readjusting your entire workout logs, erasing your past progress, and what if you have
to reset more than once? 
</t>
        </is>
      </c>
      <c r="Q9" s="125" t="n"/>
      <c r="R9" s="125" t="n"/>
      <c r="S9" s="125" t="n"/>
      <c r="T9" s="125" t="n"/>
      <c r="U9" s="125" t="n"/>
      <c r="V9" s="125" t="n"/>
      <c r="W9" s="125" t="n"/>
      <c r="X9" s="125" t="n"/>
      <c r="Y9" s="125" t="n"/>
      <c r="Z9" s="125" t="n"/>
      <c r="AA9" s="125" t="n"/>
    </row>
    <row customHeight="1" ht="76.5" r="10" s="116">
      <c r="A10" s="125" t="inlineStr">
        <is>
          <t xml:space="preserve">This is what the Stall Adjustment is for. Not only will you be able to choose which exercise to reset, but also by how much. This is all done without adjusting the numbers from 
previous weeks or cycles. Furthermore, all of the weights in successive weeks will be properly adjusted to reflect the amount. You can reset as many times as necessary and
everything will always be correctly adjusted. This includes the Progress Tracker!
To use this feature, simply type any words or letter into the Stall Box next to the appropriate exercise and enter the amount of weight to back off. Your weights for the NEXT
cycle will be appropriately adjusted. Weights for the current cycle will remain unchanged. </t>
        </is>
      </c>
      <c r="Q10" s="125" t="n"/>
      <c r="R10" s="125" t="n"/>
      <c r="S10" s="125" t="n"/>
      <c r="T10" s="125" t="n"/>
      <c r="U10" s="125" t="n"/>
      <c r="V10" s="125" t="n"/>
      <c r="W10" s="125" t="n"/>
      <c r="X10" s="125" t="n"/>
      <c r="Y10" s="125" t="n"/>
      <c r="Z10" s="125" t="n"/>
      <c r="AA10" s="125" t="n"/>
    </row>
    <row customHeight="1" ht="13.5" r="11" s="116">
      <c r="A11" s="126" t="inlineStr">
        <is>
          <t>Of course, nobody ever wants to use this feature ;)</t>
        </is>
      </c>
      <c r="Q11" s="126" t="n"/>
      <c r="R11" s="126" t="n"/>
      <c r="S11" s="126" t="n"/>
      <c r="T11" s="126" t="n"/>
      <c r="U11" s="126" t="n"/>
      <c r="V11" s="126" t="n"/>
      <c r="W11" s="126" t="n"/>
      <c r="X11" s="126" t="n"/>
      <c r="Y11" s="126" t="n"/>
      <c r="Z11" s="126" t="n"/>
      <c r="AA11" s="126" t="n"/>
    </row>
    <row customHeight="1" ht="12" r="12" s="116"/>
    <row customHeight="1" ht="31.5" r="13" s="116">
      <c r="A13" s="127" t="inlineStr">
        <is>
          <t>Rep Goals</t>
        </is>
      </c>
      <c r="Q13" s="127" t="n"/>
      <c r="R13" s="127" t="n"/>
      <c r="S13" s="127" t="n"/>
      <c r="T13" s="127" t="n"/>
      <c r="U13" s="127" t="n"/>
      <c r="V13" s="127" t="n"/>
      <c r="W13" s="127" t="n"/>
      <c r="X13" s="127" t="n"/>
      <c r="Y13" s="127" t="n"/>
      <c r="Z13" s="127" t="n"/>
      <c r="AA13" s="127" t="n"/>
    </row>
    <row customHeight="1" ht="92.25" r="14" s="116">
      <c r="A14" s="128" t="inlineStr">
        <is>
          <t>Explaination of Rep Goals
- In week 1, the rep goal is calculated by adding 5lbs to your working 1RM. If you achieve the rep goal, your estimated 1RM will be at least 5lbs more than your working 1RM  In week 2, the rep goal will be generated by adding 5lbs to your previous week's (week 1) estimated 1RM and the same concept works for week 3 if you get the rep goal. 
- If you are unable to get the number of reps recommended but the estimated 1RM is still greater than your current working 1RM, the following week's rep goal will still be generated by adding 5lbs onto your estimated 1RM.
- However, if the estimated 1RM is lower than your current working 1RM at any given week, the rep goal for next week will be calculated such that you will beat your current working 1RM by 5lbs or more.</t>
        </is>
      </c>
      <c r="Q14" s="128" t="n"/>
      <c r="R14" s="128" t="n"/>
      <c r="S14" s="128" t="n"/>
      <c r="T14" s="128" t="n"/>
      <c r="U14" s="128" t="n"/>
      <c r="V14" s="128" t="n"/>
      <c r="W14" s="128" t="n"/>
      <c r="X14" s="128" t="n"/>
      <c r="Y14" s="128" t="n"/>
      <c r="Z14" s="128" t="n"/>
      <c r="AA14" s="128" t="n"/>
    </row>
    <row customHeight="1" ht="7.5" r="15" s="116"/>
    <row customHeight="1" ht="92.25" r="16" s="116">
      <c r="A16" s="128" t="inlineStr">
        <is>
          <t>For Example: 
Say my current working 1RM is 365 for squat. For week 1, I need to get 5+ for 310. The calculator also tells me that in order to beat my working 1RM of 365 by 5lbs, I will need to get at least 7 reps of 310 which will put me at an estimated 370.
If I do get 7 reps, I will have to do 330x6=385 in week 2 to beat my max of 370 because if I only get 330x5, that is still an estimated max of 370.
But say I wasn't feeling all that great and only went for the minimum number of 5 reps, that puts my estimated 1RM at 350, which is lower than my current working 1RM of 365. Therefore in week 2, the calculator will again add 5lbs to my current working 1RM of 365 and calculate the rep goal. In this scenario it will be 330x5 which gives an estimated 1RM of 370.</t>
        </is>
      </c>
      <c r="Q16" s="128" t="n"/>
      <c r="R16" s="128" t="n"/>
      <c r="S16" s="128" t="n"/>
      <c r="T16" s="128" t="n"/>
      <c r="U16" s="128" t="n"/>
      <c r="V16" s="128" t="n"/>
      <c r="W16" s="128" t="n"/>
      <c r="X16" s="128" t="n"/>
      <c r="Y16" s="128" t="n"/>
      <c r="Z16" s="128" t="n"/>
      <c r="AA16" s="128" t="n"/>
    </row>
    <row customHeight="1" ht="6.75" r="17" s="116"/>
    <row customHeight="1" ht="12" r="18" s="116">
      <c r="A18" s="126" t="inlineStr">
        <is>
          <t>For 3/5/1 Powerlifting, the rep goals are only in effect for weeks 1 and 3. Week 3's rep goals are calculated based on week 1's estimated 1RM</t>
        </is>
      </c>
      <c r="Q18" s="126" t="n"/>
      <c r="R18" s="126" t="n"/>
      <c r="S18" s="126" t="n"/>
      <c r="T18" s="126" t="n"/>
      <c r="U18" s="126" t="n"/>
      <c r="V18" s="126" t="n"/>
      <c r="W18" s="126" t="n"/>
      <c r="X18" s="126" t="n"/>
      <c r="Y18" s="126" t="n"/>
      <c r="Z18" s="126" t="n"/>
      <c r="AA18" s="126" t="n"/>
    </row>
    <row customHeight="1" ht="6" r="19" s="116"/>
    <row customHeight="1" ht="41.25" r="20" s="116">
      <c r="A20" s="129" t="inlineStr">
        <is>
          <t>As the weights get higher, it may become necessary to adjust the +5lbs to a higher amount to get a more accurate estimate. You may notice that the rep goal for the next week may give the same 1RM or even a lower 1RM. 
This is when you should modify the rep goal feature in the Start-Options page.</t>
        </is>
      </c>
      <c r="Q20" s="129" t="n"/>
      <c r="R20" s="129" t="n"/>
      <c r="S20" s="129" t="n"/>
      <c r="T20" s="129" t="n"/>
      <c r="U20" s="129" t="n"/>
      <c r="V20" s="129" t="n"/>
      <c r="W20" s="129" t="n"/>
      <c r="X20" s="129" t="n"/>
      <c r="Y20" s="129" t="n"/>
      <c r="Z20" s="129" t="n"/>
      <c r="AA20" s="129" t="n"/>
    </row>
    <row customHeight="1" ht="12.75" r="21" s="116">
      <c r="A21" s="130" t="inlineStr">
        <is>
          <t>Disclaimer: The rep goal is for you to play around with and is by no means trying to detract from the idea of 5/3/1. If you don't like it, by all means, ignore it!</t>
        </is>
      </c>
    </row>
    <row customHeight="1" ht="12" r="22" s="116"/>
    <row customHeight="1" ht="12.75" r="23" s="116">
      <c r="A23" s="131" t="inlineStr">
        <is>
          <t>Other Features</t>
        </is>
      </c>
      <c r="Q23" s="131" t="n"/>
      <c r="R23" s="131" t="n"/>
      <c r="S23" s="131" t="n"/>
      <c r="T23" s="131" t="n"/>
      <c r="U23" s="131" t="n"/>
      <c r="V23" s="131" t="n"/>
      <c r="W23" s="131" t="n"/>
      <c r="X23" s="131" t="n"/>
      <c r="Y23" s="131" t="n"/>
      <c r="Z23" s="131" t="n"/>
      <c r="AA23" s="131" t="n"/>
    </row>
    <row customHeight="1" ht="40.5" r="24" s="116">
      <c r="A24" s="128" t="inlineStr">
        <is>
          <t>Increment Per Cycle:
From cycle to cycle, the working 1RMs for Squats and Deadlift will be increased by 10lbs and Press and Bench by 5lbs.
You do have the option of changing this to your own preference by editing the cycle increment.</t>
        </is>
      </c>
      <c r="Q24" s="128" t="n"/>
      <c r="R24" s="128" t="n"/>
      <c r="S24" s="128" t="n"/>
      <c r="T24" s="128" t="n"/>
      <c r="U24" s="128" t="n"/>
      <c r="V24" s="128" t="n"/>
      <c r="W24" s="128" t="n"/>
      <c r="X24" s="128" t="n"/>
      <c r="Y24" s="128" t="n"/>
      <c r="Z24" s="128" t="n"/>
      <c r="AA24" s="128" t="n"/>
    </row>
    <row customHeight="1" ht="8.25" r="25" s="116"/>
    <row customHeight="1" ht="51" r="26" s="116">
      <c r="A26" s="128" t="inlineStr">
        <is>
          <t>Multi Estimators:
The 1RM Calculator gives you a rough 1RM based on the amount of weight done for x number of reps
The Rep Goal Calculator tells you how many reps you need to do with a certain amount of weight to achive a certain 1RM
The Weight Calculator tells you the how much weight you need to do for a certain number of reps to achieve a certain 1RM</t>
        </is>
      </c>
      <c r="Q26" s="128" t="n"/>
      <c r="R26" s="128" t="n"/>
      <c r="S26" s="128" t="n"/>
      <c r="T26" s="128" t="n"/>
      <c r="U26" s="128" t="n"/>
      <c r="V26" s="128" t="n"/>
      <c r="W26" s="128" t="n"/>
      <c r="X26" s="128" t="n"/>
      <c r="Y26" s="128" t="n"/>
      <c r="Z26" s="128" t="n"/>
      <c r="AA26" s="128" t="n"/>
    </row>
    <row customHeight="1" ht="18" r="27" s="116">
      <c r="A27" s="132" t="inlineStr">
        <is>
          <t>The Estimators are based on Matt Brzycki's (36*weight)/(37-reps done)</t>
        </is>
      </c>
      <c r="Q27" s="132" t="n"/>
      <c r="R27" s="132" t="n"/>
      <c r="S27" s="132" t="n"/>
      <c r="T27" s="132" t="n"/>
      <c r="U27" s="132" t="n"/>
      <c r="V27" s="132" t="n"/>
      <c r="W27" s="132" t="n"/>
      <c r="X27" s="132" t="n"/>
      <c r="Y27" s="132" t="n"/>
      <c r="Z27" s="132" t="n"/>
      <c r="AA27" s="132" t="n"/>
    </row>
    <row customHeight="1" ht="30" r="28" s="116">
      <c r="A28" s="133" t="inlineStr">
        <is>
          <t>KG or Pounds Support
Select 2.5 rounding to KG or 5 rounding to Pounds</t>
        </is>
      </c>
    </row>
    <row customHeight="1" ht="18" r="29" s="116">
      <c r="A29" s="130" t="inlineStr">
        <is>
          <t>Change Exercise Orders</t>
        </is>
      </c>
    </row>
    <row customHeight="1" ht="12.75" r="30" s="116">
      <c r="A30" s="131" t="inlineStr">
        <is>
          <t>Credits</t>
        </is>
      </c>
      <c r="Q30" s="131" t="n"/>
      <c r="R30" s="131" t="n"/>
      <c r="S30" s="131" t="n"/>
      <c r="T30" s="131" t="n"/>
      <c r="U30" s="131" t="n"/>
      <c r="V30" s="131" t="n"/>
      <c r="W30" s="131" t="n"/>
      <c r="X30" s="131" t="n"/>
      <c r="Y30" s="131" t="n"/>
      <c r="Z30" s="131" t="n"/>
      <c r="AA30" s="131" t="n"/>
    </row>
    <row customHeight="1" ht="28.5" r="31" s="116">
      <c r="A31" s="125" t="inlineStr">
        <is>
          <t xml:space="preserve">This spreadsheet is intended for personal use only and is in no way affliated with Jim Wendler. It is not intended to teach you the program or training methodologies.
Please purchase his 5/3/1 Books if you have not done so already. </t>
        </is>
      </c>
      <c r="Q31" s="125" t="n"/>
      <c r="R31" s="125" t="n"/>
      <c r="S31" s="125" t="n"/>
      <c r="T31" s="125" t="n"/>
      <c r="U31" s="125" t="n"/>
      <c r="V31" s="125" t="n"/>
      <c r="W31" s="125" t="n"/>
      <c r="X31" s="125" t="n"/>
      <c r="Y31" s="125" t="n"/>
      <c r="Z31" s="125" t="n"/>
      <c r="AA31" s="125" t="n"/>
    </row>
    <row customHeight="1" ht="12" r="32" s="116">
      <c r="C32" s="134">
        <f>HYPERLINK("http://store.jimwendler.com/SearchResults.asp?Cat=1477","Buy 5/3/1")</f>
        <v/>
      </c>
    </row>
    <row customHeight="1" ht="29.25" r="33" s="116">
      <c r="A33" s="125" t="inlineStr">
        <is>
          <t>The worksheet is protected by password and is not intended to be modified or changed without my direct consent or approval. The raw version will only be released to serious 
programmers for debugging, code refactoring, or development of future versions.</t>
        </is>
      </c>
      <c r="Q33" s="125" t="n"/>
      <c r="R33" s="125" t="n"/>
      <c r="S33" s="125" t="n"/>
      <c r="T33" s="125" t="n"/>
      <c r="U33" s="125" t="n"/>
      <c r="V33" s="125" t="n"/>
      <c r="W33" s="125" t="n"/>
      <c r="X33" s="125" t="n"/>
      <c r="Y33" s="125" t="n"/>
      <c r="Z33" s="125" t="n"/>
      <c r="AA33" s="125" t="n"/>
    </row>
    <row customHeight="1" ht="12" r="34" s="116"/>
    <row customHeight="1" ht="12" r="35" s="116">
      <c r="A35" s="135" t="inlineStr">
        <is>
          <t>Contact Me: You can reach me by the way of Private Messaging Pazienxa on Bodybuilding.com/forums. Registration is required.</t>
        </is>
      </c>
    </row>
  </sheetData>
  <mergeCells count="23">
    <mergeCell ref="A1:F1"/>
    <mergeCell ref="G2:I2"/>
    <mergeCell ref="K2:M2"/>
    <mergeCell ref="A3:P3"/>
    <mergeCell ref="A5:P5"/>
    <mergeCell ref="A6:P6"/>
    <mergeCell ref="A8:P8"/>
    <mergeCell ref="A9:P9"/>
    <mergeCell ref="A10:P10"/>
    <mergeCell ref="A11:P11"/>
    <mergeCell ref="A13:P13"/>
    <mergeCell ref="A14:P14"/>
    <mergeCell ref="A16:P16"/>
    <mergeCell ref="A18:P18"/>
    <mergeCell ref="A20:P20"/>
    <mergeCell ref="A23:P23"/>
    <mergeCell ref="A24:P24"/>
    <mergeCell ref="A26:P26"/>
    <mergeCell ref="A27:P27"/>
    <mergeCell ref="A28:O28"/>
    <mergeCell ref="A30:P30"/>
    <mergeCell ref="A31:P31"/>
    <mergeCell ref="A33:P33"/>
  </mergeCell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2.xml><?xml version="1.0" encoding="utf-8"?>
<worksheet xmlns="http://schemas.openxmlformats.org/spreadsheetml/2006/main">
  <sheetPr filterMode="0">
    <outlinePr summaryBelow="1" summaryRight="1"/>
    <pageSetUpPr fitToPage="0"/>
  </sheetPr>
  <dimension ref="A1:K19"/>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2.75" outlineLevelRow="0" zeroHeight="0"/>
  <cols>
    <col customWidth="1" max="1" min="1" style="115" width="9"/>
    <col customWidth="1" max="2" min="2" style="115" width="9.710000000000001"/>
    <col customWidth="1" max="6" min="3" style="115" width="9"/>
    <col customWidth="1" max="7" min="7" style="115" width="4.43"/>
    <col customWidth="1" max="9" min="8" style="115" width="9"/>
    <col customWidth="1" max="10" min="10" style="115" width="9.710000000000001"/>
    <col customWidth="1" max="11" min="11" style="115" width="9"/>
    <col customWidth="1" max="1025" min="12" style="115" width="14.43"/>
  </cols>
  <sheetData>
    <row customHeight="1" ht="27.75" r="1" s="116">
      <c r="A1" s="136" t="inlineStr">
        <is>
          <t>531 Start/Options</t>
        </is>
      </c>
      <c r="B1" s="137" t="n"/>
      <c r="C1" s="137" t="n"/>
      <c r="D1" s="137" t="n"/>
      <c r="E1" s="137" t="n"/>
      <c r="F1" s="137" t="n"/>
      <c r="G1" s="137" t="n"/>
      <c r="H1" s="137" t="n"/>
      <c r="I1" s="137" t="n"/>
      <c r="J1" s="137" t="n"/>
    </row>
    <row customHeight="1" ht="12" r="2" s="116">
      <c r="A2" s="138" t="n"/>
      <c r="B2" s="139" t="n"/>
      <c r="C2" s="139" t="n"/>
      <c r="D2" s="139" t="n"/>
      <c r="E2" s="139" t="n"/>
      <c r="F2" s="139" t="n"/>
      <c r="J2" s="140" t="n"/>
      <c r="K2" s="141" t="n"/>
    </row>
    <row customHeight="1" ht="12" r="3" s="116">
      <c r="A3" s="142" t="n"/>
      <c r="B3" s="143" t="n"/>
      <c r="C3" s="143" t="inlineStr">
        <is>
          <t>Weight</t>
        </is>
      </c>
      <c r="D3" s="143" t="inlineStr">
        <is>
          <t>Reps</t>
        </is>
      </c>
      <c r="E3" s="143" t="inlineStr">
        <is>
          <t>1RM</t>
        </is>
      </c>
      <c r="F3" s="144" t="n">
        <v>0.85</v>
      </c>
      <c r="G3" s="141" t="n"/>
      <c r="H3" s="139" t="n"/>
      <c r="I3" s="145" t="inlineStr">
        <is>
          <t>Multi Estimator</t>
        </is>
      </c>
      <c r="J3" s="146" t="n"/>
      <c r="K3" s="138" t="n"/>
    </row>
    <row customHeight="1" ht="12" r="4" s="116">
      <c r="A4" s="142" t="n"/>
      <c r="B4" s="147" t="inlineStr">
        <is>
          <t>Military</t>
        </is>
      </c>
      <c r="C4" s="147" t="n">
        <v>135</v>
      </c>
      <c r="D4" s="147" t="n">
        <v>8</v>
      </c>
      <c r="E4" s="148">
        <f>IF(D4="","",MROUND((C4*36)/(37-D4),B17))</f>
        <v/>
      </c>
      <c r="F4" s="148">
        <f>IF(D4="","",MROUND(E4*0.85,5))</f>
        <v/>
      </c>
      <c r="G4" s="149" t="n"/>
      <c r="H4" s="150" t="inlineStr">
        <is>
          <t>Weight</t>
        </is>
      </c>
      <c r="I4" s="150" t="inlineStr">
        <is>
          <t>Reps</t>
        </is>
      </c>
      <c r="J4" s="150" t="inlineStr">
        <is>
          <t>1RM</t>
        </is>
      </c>
      <c r="K4" s="141" t="n"/>
    </row>
    <row customHeight="1" ht="12" r="5" s="116">
      <c r="A5" s="142" t="n"/>
      <c r="B5" s="147" t="inlineStr">
        <is>
          <t>Deadlift</t>
        </is>
      </c>
      <c r="C5" s="147" t="n">
        <v>285</v>
      </c>
      <c r="D5" s="147" t="n">
        <v>10</v>
      </c>
      <c r="E5" s="148">
        <f>IF(D5="","",MROUND((C5*36)/(37-D5),B17))</f>
        <v/>
      </c>
      <c r="F5" s="148">
        <f>IF(D5="","",MROUND(E5*0.85,5))</f>
        <v/>
      </c>
      <c r="G5" s="149" t="n"/>
      <c r="H5" s="151" t="n"/>
      <c r="I5" s="151" t="n"/>
      <c r="J5" s="152">
        <f>IF(OR(I5="",H5=""),"",MROUND((36*H5)/(37-I5),5))</f>
        <v/>
      </c>
      <c r="K5" s="141" t="n"/>
    </row>
    <row customHeight="1" ht="12" r="6" s="116">
      <c r="A6" s="142" t="n"/>
      <c r="B6" s="147" t="inlineStr">
        <is>
          <t>Bench</t>
        </is>
      </c>
      <c r="C6" s="147" t="n">
        <v>205</v>
      </c>
      <c r="D6" s="147" t="n">
        <v>10</v>
      </c>
      <c r="E6" s="148">
        <f>IF(D6="","",MROUND((C6*36)/(37-D6),B17))</f>
        <v/>
      </c>
      <c r="F6" s="148">
        <f>IF(D6="","",MROUND(E6*0.85,5))</f>
        <v/>
      </c>
      <c r="G6" s="149" t="n"/>
      <c r="H6" s="147" t="n"/>
      <c r="I6" s="148">
        <f>IF(OR(H6="",J6=""),"",ROUND(37-(36*H6/J6),0))</f>
        <v/>
      </c>
      <c r="J6" s="147" t="n"/>
      <c r="K6" s="141" t="n"/>
    </row>
    <row customHeight="1" ht="12" r="7" s="116">
      <c r="A7" s="142" t="n"/>
      <c r="B7" s="147" t="inlineStr">
        <is>
          <t>f.Squat</t>
        </is>
      </c>
      <c r="C7" s="147" t="n">
        <v>265</v>
      </c>
      <c r="D7" s="147" t="n">
        <v>2</v>
      </c>
      <c r="E7" s="148">
        <f>IF(D7="","",MROUND((C7*36)/(37-D7),B17))</f>
        <v/>
      </c>
      <c r="F7" s="148">
        <f>IF(D7="","",MROUND(E7*0.85,5))</f>
        <v/>
      </c>
      <c r="G7" s="149" t="n"/>
      <c r="H7" s="148">
        <f>IF(OR(I7="",J7=""),"",MROUND(J7/(36/(37-I7)),5))</f>
        <v/>
      </c>
      <c r="I7" s="147" t="n"/>
      <c r="J7" s="147" t="n"/>
      <c r="K7" s="141" t="n"/>
    </row>
    <row customHeight="1" ht="43.5" r="8" s="116">
      <c r="A8" s="142" t="n"/>
      <c r="B8" s="153" t="inlineStr">
        <is>
          <t>Note: Information only needs to be entered once. Your training maxes will be automatically updated in each cycle.</t>
        </is>
      </c>
      <c r="C8" s="154" t="n"/>
      <c r="D8" s="154" t="n"/>
      <c r="E8" s="154" t="n"/>
      <c r="F8" s="154" t="n"/>
      <c r="H8" s="155" t="n"/>
      <c r="I8" s="155" t="n"/>
      <c r="J8" s="156" t="n"/>
      <c r="K8" s="141" t="n"/>
    </row>
    <row customHeight="1" ht="12" r="9" s="116">
      <c r="A9" s="138" t="n"/>
      <c r="B9" s="155" t="n"/>
      <c r="C9" s="155" t="n"/>
      <c r="D9" s="155" t="n"/>
      <c r="E9" s="155" t="n"/>
      <c r="F9" s="155" t="n"/>
      <c r="J9" s="140" t="n"/>
      <c r="K9" s="141" t="n"/>
    </row>
    <row customHeight="1" ht="12" r="10" s="116">
      <c r="A10" s="138" t="n"/>
      <c r="B10" s="145" t="inlineStr">
        <is>
          <t>Increment/Cycle</t>
        </is>
      </c>
      <c r="C10" s="157" t="n"/>
      <c r="E10" s="145" t="inlineStr">
        <is>
          <t>Rep Goal Increment</t>
        </is>
      </c>
      <c r="F10" s="157" t="n"/>
      <c r="J10" s="140" t="n"/>
      <c r="K10" s="141" t="n"/>
    </row>
    <row customHeight="1" ht="12" r="11" s="116">
      <c r="A11" s="142" t="n"/>
      <c r="B11" s="148">
        <f>B4</f>
        <v/>
      </c>
      <c r="C11" s="147" t="n">
        <v>5</v>
      </c>
      <c r="D11" s="149" t="n"/>
      <c r="E11" s="143">
        <f>B4</f>
        <v/>
      </c>
      <c r="F11" s="147" t="n">
        <v>5</v>
      </c>
      <c r="G11" s="149" t="n"/>
      <c r="H11" s="158">
        <f>HYPERLINK("'531'!A1","5/3/1 Program")</f>
        <v/>
      </c>
      <c r="J11" s="159" t="n"/>
      <c r="K11" s="141" t="n"/>
    </row>
    <row customHeight="1" ht="12" r="12" s="116">
      <c r="A12" s="142" t="n"/>
      <c r="B12" s="148">
        <f>B5</f>
        <v/>
      </c>
      <c r="C12" s="147" t="n">
        <v>5</v>
      </c>
      <c r="D12" s="149" t="n"/>
      <c r="E12" s="143">
        <f>B5</f>
        <v/>
      </c>
      <c r="F12" s="147" t="n">
        <v>5</v>
      </c>
      <c r="G12" s="141" t="n"/>
      <c r="H12" s="160">
        <f>HYPERLINK("'351 PL'!A1","3/5/1 Powerlifters")</f>
        <v/>
      </c>
      <c r="J12" s="159" t="n"/>
      <c r="K12" s="141" t="n"/>
    </row>
    <row customHeight="1" ht="12" r="13" s="116">
      <c r="A13" s="142" t="n"/>
      <c r="B13" s="148">
        <f>B6</f>
        <v/>
      </c>
      <c r="C13" s="147" t="n">
        <v>5</v>
      </c>
      <c r="D13" s="149" t="n"/>
      <c r="E13" s="143">
        <f>B6</f>
        <v/>
      </c>
      <c r="F13" s="147" t="n">
        <v>5</v>
      </c>
      <c r="G13" s="141" t="n"/>
      <c r="H13" s="161">
        <f>HYPERLINK("'531 Progress Tracker'!A1","Progress Tracker")</f>
        <v/>
      </c>
      <c r="J13" s="140" t="n"/>
      <c r="K13" s="141" t="n"/>
    </row>
    <row customHeight="1" ht="12" r="14" s="116">
      <c r="A14" s="142" t="n"/>
      <c r="B14" s="148">
        <f>B7</f>
        <v/>
      </c>
      <c r="C14" s="147" t="n">
        <v>5</v>
      </c>
      <c r="D14" s="149" t="n"/>
      <c r="E14" s="143">
        <f>B7</f>
        <v/>
      </c>
      <c r="F14" s="147" t="n">
        <v>5</v>
      </c>
      <c r="G14" s="141" t="n"/>
      <c r="J14" s="140" t="n"/>
      <c r="K14" s="141" t="n"/>
    </row>
    <row customHeight="1" ht="12" r="15" s="116">
      <c r="A15" s="138" t="n"/>
      <c r="B15" s="155" t="n"/>
      <c r="C15" s="155" t="n"/>
      <c r="E15" s="155" t="n"/>
      <c r="F15" s="155" t="n"/>
      <c r="J15" s="140" t="n"/>
      <c r="K15" s="141" t="n"/>
    </row>
    <row customHeight="1" ht="13.5" r="16" s="116">
      <c r="B16" s="145" t="inlineStr">
        <is>
          <t xml:space="preserve">Rounding  </t>
        </is>
      </c>
      <c r="J16" s="140" t="n"/>
      <c r="K16" s="141" t="n"/>
    </row>
    <row customHeight="1" ht="12" r="17" s="116">
      <c r="A17" s="162" t="n"/>
      <c r="B17" s="147" t="n">
        <v>5</v>
      </c>
      <c r="C17" s="138" t="inlineStr">
        <is>
          <t xml:space="preserve"> </t>
        </is>
      </c>
      <c r="J17" s="140" t="n"/>
      <c r="K17" s="141" t="n"/>
    </row>
    <row customHeight="1" ht="12.75" r="18" s="116">
      <c r="A18" s="163" t="n"/>
      <c r="B18" s="164" t="n"/>
      <c r="C18" s="163" t="n"/>
      <c r="D18" s="163" t="n"/>
      <c r="E18" s="163" t="n"/>
      <c r="F18" s="163" t="n"/>
      <c r="G18" s="163" t="n"/>
      <c r="H18" s="163" t="n"/>
      <c r="I18" s="163" t="n"/>
      <c r="J18" s="146" t="n"/>
      <c r="K18" s="141" t="n"/>
    </row>
    <row customHeight="1" ht="12" r="19" s="116">
      <c r="A19" s="155" t="n"/>
      <c r="B19" s="155" t="n"/>
      <c r="C19" s="155" t="n"/>
      <c r="D19" s="155" t="n"/>
      <c r="E19" s="155" t="n"/>
      <c r="F19" s="155" t="n"/>
      <c r="G19" s="155" t="n"/>
      <c r="H19" s="155" t="n"/>
      <c r="I19" s="155" t="n"/>
      <c r="J19" s="155" t="n"/>
    </row>
    <row customHeight="1" ht="12" r="20" s="116"/>
  </sheetData>
  <mergeCells count="7">
    <mergeCell ref="A1:J1"/>
    <mergeCell ref="B8:F8"/>
    <mergeCell ref="B10:C10"/>
    <mergeCell ref="E10:F10"/>
    <mergeCell ref="H11:I11"/>
    <mergeCell ref="H12:I12"/>
    <mergeCell ref="H13:I13"/>
  </mergeCell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legacyDrawing xmlns:r="http://schemas.openxmlformats.org/officeDocument/2006/relationships" r:id="anysvml"/>
</worksheet>
</file>

<file path=xl/worksheets/sheet3.xml><?xml version="1.0" encoding="utf-8"?>
<worksheet xmlns="http://schemas.openxmlformats.org/spreadsheetml/2006/main">
  <sheetPr filterMode="0">
    <outlinePr summaryBelow="1" summaryRight="1"/>
    <pageSetUpPr fitToPage="0"/>
  </sheetPr>
  <dimension ref="A1:AB212"/>
  <sheetViews>
    <sheetView colorId="64" defaultGridColor="1" rightToLeft="0" showFormulas="0" showGridLines="0" showOutlineSymbols="1" showRowColHeaders="1" showZeros="1" tabSelected="1" topLeftCell="A1" view="normal" workbookViewId="0" zoomScale="100" zoomScaleNormal="100" zoomScalePageLayoutView="100">
      <pane activePane="bottomLeft" state="frozen" topLeftCell="A39" xSplit="0" ySplit="5"/>
      <selection activeCell="A1" activeCellId="0" pane="topLeft" sqref="A1"/>
      <selection activeCell="E52" activeCellId="0" pane="bottomLeft" sqref="E52"/>
    </sheetView>
  </sheetViews>
  <sheetFormatPr baseColWidth="8" defaultRowHeight="12.75" outlineLevelRow="0" zeroHeight="0"/>
  <cols>
    <col customWidth="1" max="1" min="1" style="115" width="7.71"/>
    <col customWidth="1" max="2" min="2" style="115" width="8.710000000000001"/>
    <col customWidth="1" max="3" min="3" style="115" width="7.71"/>
    <col customWidth="1" max="4" min="4" style="115" width="7.29"/>
    <col customWidth="1" max="5" min="5" style="115" width="6.87"/>
    <col customWidth="1" max="6" min="6" style="115" width="7.29"/>
    <col customWidth="1" max="7" min="7" style="115" width="1.71"/>
    <col customWidth="1" max="8" min="8" style="115" width="7.71"/>
    <col customWidth="1" max="9" min="9" style="115" width="8.710000000000001"/>
    <col customWidth="1" max="10" min="10" style="115" width="30.7"/>
    <col customWidth="1" max="11" min="11" style="115" width="7.29"/>
    <col customWidth="1" max="12" min="12" style="115" width="6.87"/>
    <col customWidth="1" max="13" min="13" style="115" width="7.29"/>
    <col customWidth="1" max="14" min="14" style="115" width="1.71"/>
    <col customWidth="1" max="15" min="15" style="115" width="7.71"/>
    <col customWidth="1" max="16" min="16" style="115" width="8.710000000000001"/>
    <col customWidth="1" max="17" min="17" style="115" width="7.71"/>
    <col customWidth="1" max="18" min="18" style="115" width="7.29"/>
    <col customWidth="1" max="19" min="19" style="115" width="6.87"/>
    <col customWidth="1" max="20" min="20" style="115" width="7.29"/>
    <col customWidth="1" max="21" min="21" style="115" width="1.71"/>
    <col customWidth="1" max="22" min="22" style="115" width="8"/>
    <col customWidth="1" max="23" min="23" style="115" width="11.71"/>
    <col customWidth="1" max="24" min="24" style="115" width="1.43"/>
    <col customWidth="1" max="25" min="25" style="115" width="7.71"/>
    <col customWidth="1" max="26" min="26" style="115" width="6.14"/>
    <col customWidth="1" max="27" min="27" style="115" width="5.29"/>
    <col customWidth="1" max="28" min="28" style="115" width="8.43"/>
    <col customWidth="1" max="1025" min="29" style="115" width="14.43"/>
  </cols>
  <sheetData>
    <row customHeight="1" ht="23.25" r="1" s="116">
      <c r="A1" s="122" t="inlineStr">
        <is>
          <t xml:space="preserve">                                                     </t>
        </is>
      </c>
      <c r="B1" s="122" t="n"/>
      <c r="C1" s="122" t="n"/>
      <c r="D1" s="122" t="n"/>
      <c r="E1" s="122" t="n"/>
      <c r="F1" s="122" t="n"/>
      <c r="G1" s="122" t="n"/>
      <c r="H1" s="122" t="n"/>
      <c r="I1" s="122" t="n"/>
      <c r="J1" s="165" t="inlineStr">
        <is>
          <t>5/3/1 Calculator</t>
        </is>
      </c>
      <c r="K1" s="122" t="n"/>
      <c r="L1" s="122" t="n"/>
      <c r="M1" s="122" t="n"/>
      <c r="N1" s="122" t="n"/>
      <c r="O1" s="122" t="n"/>
      <c r="P1" s="122" t="inlineStr">
        <is>
          <t>v2.1</t>
        </is>
      </c>
      <c r="Q1" s="122" t="n"/>
      <c r="R1" s="122" t="n"/>
      <c r="S1" s="122" t="n"/>
      <c r="T1" s="122" t="n"/>
      <c r="U1" s="122" t="n"/>
      <c r="V1" s="122" t="n"/>
      <c r="W1" s="122" t="n"/>
    </row>
    <row customHeight="1" ht="14.25" r="2" s="116">
      <c r="B2" s="145" t="inlineStr">
        <is>
          <t>1RM Calculator</t>
        </is>
      </c>
      <c r="C2" s="157" t="n"/>
      <c r="D2" s="157" t="n"/>
      <c r="I2" s="145" t="inlineStr">
        <is>
          <t>Rep Goal Calculator</t>
        </is>
      </c>
      <c r="J2" s="157" t="n"/>
      <c r="K2" s="157" t="n"/>
      <c r="P2" s="145" t="inlineStr">
        <is>
          <t>Weight Calculator</t>
        </is>
      </c>
      <c r="Q2" s="157" t="n"/>
      <c r="R2" s="157" t="n"/>
    </row>
    <row customHeight="1" ht="16.5" r="3" s="116">
      <c r="A3" s="162" t="n"/>
      <c r="B3" s="150" t="inlineStr">
        <is>
          <t>Weight</t>
        </is>
      </c>
      <c r="C3" s="150" t="inlineStr">
        <is>
          <t>Reps</t>
        </is>
      </c>
      <c r="D3" s="150" t="inlineStr">
        <is>
          <t>1RM</t>
        </is>
      </c>
      <c r="E3" s="141" t="n"/>
      <c r="H3" s="162" t="n"/>
      <c r="I3" s="143" t="inlineStr">
        <is>
          <t>Weight</t>
        </is>
      </c>
      <c r="J3" s="143" t="inlineStr">
        <is>
          <t>1RM</t>
        </is>
      </c>
      <c r="K3" s="143" t="inlineStr">
        <is>
          <t xml:space="preserve">Rep </t>
        </is>
      </c>
      <c r="L3" s="141" t="n"/>
      <c r="O3" s="162" t="n"/>
      <c r="P3" s="150" t="inlineStr">
        <is>
          <t>1RM</t>
        </is>
      </c>
      <c r="Q3" s="150" t="inlineStr">
        <is>
          <t>Reps</t>
        </is>
      </c>
      <c r="R3" s="150" t="inlineStr">
        <is>
          <t>Weight</t>
        </is>
      </c>
      <c r="S3" s="141" t="n"/>
      <c r="V3" s="160">
        <f>HYPERLINK("'Start-Options'!A1",HYPERLINK("'351 PL'!A1","Start/Options"))</f>
        <v/>
      </c>
    </row>
    <row customHeight="1" ht="12" r="4" s="116">
      <c r="A4" s="162" t="n"/>
      <c r="B4" s="151" t="n"/>
      <c r="C4" s="151" t="n"/>
      <c r="D4" s="152">
        <f>IF(OR(C4="",B4=""),"",MROUND((36*B4)/(37-C4),'Start-Options'!B17))</f>
        <v/>
      </c>
      <c r="E4" s="141" t="n"/>
      <c r="H4" s="162" t="n"/>
      <c r="I4" s="147" t="n"/>
      <c r="J4" s="147" t="n"/>
      <c r="K4" s="143">
        <f>IF(OR(I4="",J4=""),"",ROUND(37-(36*I4/J4),0))</f>
        <v/>
      </c>
      <c r="L4" s="141" t="n"/>
      <c r="O4" s="162" t="n"/>
      <c r="P4" s="147" t="n"/>
      <c r="Q4" s="147" t="n"/>
      <c r="R4" s="143">
        <f>IF(OR(Q4="",P4=""),"",MROUND(P4/(36/(37-Q4)),'Start-Options'!B17))</f>
        <v/>
      </c>
      <c r="S4" s="141" t="n"/>
      <c r="V4" s="160">
        <f>HYPERLINK("'531 Progress Tracker'!A1","Progress Tracker")</f>
        <v/>
      </c>
      <c r="X4" s="166">
        <f>HYPERLINK("'531 Progress Tracker'!A1","")</f>
        <v/>
      </c>
    </row>
    <row customHeight="1" ht="16.5" r="5" s="116">
      <c r="B5" s="155" t="n"/>
      <c r="C5" s="155" t="n"/>
      <c r="D5" s="155" t="n"/>
      <c r="I5" s="155" t="n"/>
      <c r="J5" s="155" t="n"/>
      <c r="K5" s="155" t="n"/>
      <c r="P5" s="155" t="n"/>
      <c r="Q5" s="155" t="n"/>
      <c r="R5" s="155" t="n"/>
    </row>
    <row customHeight="1" ht="18.75" r="6" s="116">
      <c r="A6" s="139" t="n"/>
      <c r="B6" s="139" t="n"/>
      <c r="C6" s="139" t="n"/>
      <c r="D6" s="139" t="n"/>
      <c r="E6" s="139" t="n"/>
      <c r="F6" s="139" t="n"/>
      <c r="G6" s="139" t="n"/>
      <c r="H6" s="139" t="n"/>
      <c r="I6" s="139" t="n"/>
      <c r="J6" s="139" t="n"/>
      <c r="K6" s="139" t="n"/>
      <c r="L6" s="167" t="inlineStr">
        <is>
          <t>Cycle 1</t>
        </is>
      </c>
      <c r="M6" s="157" t="n"/>
      <c r="N6" s="157" t="n"/>
      <c r="O6" s="139" t="n"/>
      <c r="P6" s="139" t="n"/>
      <c r="Q6" s="139" t="n"/>
      <c r="R6" s="139" t="n"/>
      <c r="S6" s="139" t="n"/>
      <c r="T6" s="139" t="n"/>
      <c r="U6" s="139" t="n"/>
      <c r="V6" s="139" t="n"/>
      <c r="W6" s="139" t="n"/>
    </row>
    <row customHeight="1" ht="15" r="7" s="116">
      <c r="A7" s="168" t="n"/>
      <c r="B7" s="169" t="inlineStr">
        <is>
          <t>Week 1 3x5</t>
        </is>
      </c>
      <c r="C7" s="137" t="n"/>
      <c r="D7" s="137" t="n"/>
      <c r="E7" s="170" t="n"/>
      <c r="F7" s="171" t="n"/>
      <c r="G7" s="171" t="n"/>
      <c r="H7" s="172" t="n"/>
      <c r="I7" s="173" t="n"/>
      <c r="J7" s="169" t="inlineStr">
        <is>
          <t>Week 2 3x3</t>
        </is>
      </c>
      <c r="K7" s="172" t="n"/>
      <c r="L7" s="172" t="n"/>
      <c r="M7" s="172" t="n"/>
      <c r="N7" s="172" t="n"/>
      <c r="O7" s="171" t="n"/>
      <c r="P7" s="172" t="n"/>
      <c r="Q7" s="169" t="inlineStr">
        <is>
          <t>Week 3 5/3/1</t>
        </is>
      </c>
      <c r="R7" s="171" t="n"/>
      <c r="S7" s="171" t="n"/>
      <c r="T7" s="171" t="n"/>
      <c r="U7" s="172" t="n"/>
      <c r="V7" s="174" t="inlineStr">
        <is>
          <t xml:space="preserve">Week 4 Deload </t>
        </is>
      </c>
      <c r="W7" s="175" t="n"/>
      <c r="X7" s="141" t="n"/>
    </row>
    <row customHeight="1" ht="28.5" r="8" s="116">
      <c r="A8" s="176" t="n"/>
      <c r="B8" s="177" t="inlineStr">
        <is>
          <t>Weight</t>
        </is>
      </c>
      <c r="C8" s="178" t="inlineStr">
        <is>
          <t>Rep
Goal</t>
        </is>
      </c>
      <c r="D8" s="178" t="inlineStr">
        <is>
          <t>1RM
Goal</t>
        </is>
      </c>
      <c r="E8" s="178" t="inlineStr">
        <is>
          <t>Reps 
Done</t>
        </is>
      </c>
      <c r="F8" s="177" t="inlineStr">
        <is>
          <t xml:space="preserve"> 1RM</t>
        </is>
      </c>
      <c r="H8" s="179" t="n"/>
      <c r="I8" s="177" t="inlineStr">
        <is>
          <t>Weight</t>
        </is>
      </c>
      <c r="J8" s="178" t="inlineStr">
        <is>
          <t>Rep
Goal</t>
        </is>
      </c>
      <c r="K8" s="178" t="inlineStr">
        <is>
          <t>1RM
Goal</t>
        </is>
      </c>
      <c r="L8" s="178" t="inlineStr">
        <is>
          <t>Reps 
Done</t>
        </is>
      </c>
      <c r="M8" s="177" t="inlineStr">
        <is>
          <t xml:space="preserve"> 1RM</t>
        </is>
      </c>
      <c r="O8" s="179" t="n"/>
      <c r="P8" s="177" t="inlineStr">
        <is>
          <t>Weight</t>
        </is>
      </c>
      <c r="Q8" s="178" t="inlineStr">
        <is>
          <t>Rep
Goal</t>
        </is>
      </c>
      <c r="R8" s="178" t="inlineStr">
        <is>
          <t>1RM
Goal</t>
        </is>
      </c>
      <c r="S8" s="178" t="inlineStr">
        <is>
          <t>Reps 
Done</t>
        </is>
      </c>
      <c r="T8" s="177" t="inlineStr">
        <is>
          <t xml:space="preserve"> 1RM</t>
        </is>
      </c>
      <c r="U8" s="162" t="n"/>
      <c r="V8" s="180" t="n"/>
      <c r="W8" s="181" t="inlineStr">
        <is>
          <t>Weight</t>
        </is>
      </c>
      <c r="X8" s="141" t="n"/>
      <c r="Y8" s="178" t="inlineStr">
        <is>
          <t>Cycle 1 1RM</t>
        </is>
      </c>
      <c r="Z8" s="157" t="n"/>
    </row>
    <row customHeight="1" ht="12" r="9" s="116">
      <c r="A9" s="182" t="n"/>
      <c r="B9" s="183">
        <f>IF('Start-Options'!D4="","",MROUND('Start-Options'!F4*0.65,'Start-Options'!B17))</f>
        <v/>
      </c>
      <c r="C9" s="184" t="n"/>
      <c r="D9" s="184" t="n"/>
      <c r="E9" s="184" t="n"/>
      <c r="F9" s="185" t="n"/>
      <c r="G9" s="186" t="n"/>
      <c r="H9" s="187" t="n"/>
      <c r="I9" s="183">
        <f>IF('Start-Options'!D4="","",MROUND('Start-Options'!F4*0.7,'Start-Options'!B17))</f>
        <v/>
      </c>
      <c r="J9" s="184" t="n"/>
      <c r="K9" s="184" t="n"/>
      <c r="L9" s="184" t="n"/>
      <c r="M9" s="185" t="n"/>
      <c r="N9" s="186" t="n"/>
      <c r="O9" s="187" t="n"/>
      <c r="P9" s="188">
        <f>IF('Start-Options'!D4="","",MROUND('Start-Options'!F4*0.75,'Start-Options'!B17))</f>
        <v/>
      </c>
      <c r="Q9" s="189" t="n"/>
      <c r="R9" s="189" t="n"/>
      <c r="S9" s="189" t="n"/>
      <c r="T9" s="190" t="n"/>
      <c r="U9" s="186" t="n"/>
      <c r="V9" s="187" t="n"/>
      <c r="W9" s="187">
        <f>IF('Start-Options'!D4="","",MROUND('Start-Options'!F4*0.4,'Start-Options'!B17))</f>
        <v/>
      </c>
      <c r="X9" s="149" t="n"/>
      <c r="Y9" s="187">
        <f>'Start-Options'!B4</f>
        <v/>
      </c>
      <c r="Z9" s="187">
        <f>'Start-Options'!F4</f>
        <v/>
      </c>
      <c r="AA9" s="141" t="n"/>
    </row>
    <row customHeight="1" ht="12" r="10" s="116">
      <c r="A10" s="191">
        <f>'Start-Options'!B4</f>
        <v/>
      </c>
      <c r="B10" s="192">
        <f>IF('Start-Options'!D4="","",MROUND('Start-Options'!F4*0.75,'Start-Options'!B17))</f>
        <v/>
      </c>
      <c r="C10" s="193" t="n"/>
      <c r="D10" s="193" t="n"/>
      <c r="E10" s="193" t="n"/>
      <c r="F10" s="194" t="n"/>
      <c r="G10" s="186" t="n"/>
      <c r="H10" s="191">
        <f>'Start-Options'!B4</f>
        <v/>
      </c>
      <c r="I10" s="192">
        <f>IF('Start-Options'!D4="","",MROUND('Start-Options'!F4*0.8,'Start-Options'!B17))</f>
        <v/>
      </c>
      <c r="J10" s="193" t="n"/>
      <c r="K10" s="193" t="n"/>
      <c r="L10" s="193" t="n"/>
      <c r="M10" s="194" t="n"/>
      <c r="N10" s="186" t="n"/>
      <c r="O10" s="191">
        <f>'Start-Options'!B4</f>
        <v/>
      </c>
      <c r="P10" s="195">
        <f>IF('Start-Options'!D4="","",MROUND('Start-Options'!F4*0.85,'Start-Options'!B17))</f>
        <v/>
      </c>
      <c r="Q10" s="196" t="n"/>
      <c r="R10" s="196" t="n"/>
      <c r="S10" s="196" t="n"/>
      <c r="T10" s="197" t="n"/>
      <c r="U10" s="186" t="n"/>
      <c r="V10" s="191">
        <f>'Start-Options'!B4</f>
        <v/>
      </c>
      <c r="W10" s="191">
        <f>IF('Start-Options'!D4="","",MROUND('Start-Options'!F4*0.5,'Start-Options'!B17))</f>
        <v/>
      </c>
      <c r="X10" s="149" t="n"/>
      <c r="Y10" s="191">
        <f>'Start-Options'!B5</f>
        <v/>
      </c>
      <c r="Z10" s="191">
        <f>'Start-Options'!F5</f>
        <v/>
      </c>
      <c r="AA10" s="141" t="n"/>
    </row>
    <row customHeight="1" ht="12" r="11" s="116">
      <c r="A11" s="198" t="n"/>
      <c r="B11" s="199">
        <f>IF('Start-Options'!D4="","",MROUND('Start-Options'!F4*0.85,'Start-Options'!B17))</f>
        <v/>
      </c>
      <c r="C11" s="200">
        <f>IF('Start-Options'!D4="","",ROUND((37-36*B11/('Start-Options'!F4+'Start-Options'!F11)),0))</f>
        <v/>
      </c>
      <c r="D11" s="200">
        <f>IF('Start-Options'!D4="","",MROUND(B11*36/(37-C11),'Start-Options'!B17))</f>
        <v/>
      </c>
      <c r="E11" s="201" t="n">
        <v>5</v>
      </c>
      <c r="F11" s="202">
        <f>IF(E11="","",MROUND(36*B11/(37-E11),'Start-Options'!B17))</f>
        <v/>
      </c>
      <c r="G11" s="186" t="n"/>
      <c r="H11" s="198" t="n"/>
      <c r="I11" s="199">
        <f>IF('Start-Options'!D4="","",MROUND('Start-Options'!F4*0.9,'Start-Options'!B17))</f>
        <v/>
      </c>
      <c r="J11" s="200">
        <f>IF(F11="","",IF(F11&lt;'Start-Options'!F4,ROUND((37-36*I11/('Start-Options'!F4+'Start-Options'!F11)),0),ROUND((37-36*I11/(F11+'Start-Options'!F11)),0)))</f>
        <v/>
      </c>
      <c r="K11" s="200">
        <f>IF(J11="","",MROUND(I11*36/(37-J11),'Start-Options'!B17))</f>
        <v/>
      </c>
      <c r="L11" s="201" t="n">
        <v>5</v>
      </c>
      <c r="M11" s="202">
        <f>IF(L11="","",MROUND(36*I11/(37-L11),'Start-Options'!B17))</f>
        <v/>
      </c>
      <c r="N11" s="186" t="n"/>
      <c r="O11" s="198" t="n"/>
      <c r="P11" s="203">
        <f>IF('Start-Options'!D4="","",MROUND('Start-Options'!F4*0.95,'Start-Options'!B17))</f>
        <v/>
      </c>
      <c r="Q11" s="200">
        <f>IF(M11="","",IF(M11&lt;'Start-Options'!F4,ROUND((37-36*P11/('Start-Options'!F4+'Start-Options'!F11)),0),ROUND((37-36*P11/(M11+'Start-Options'!F11)),0)))</f>
        <v/>
      </c>
      <c r="R11" s="204">
        <f>IF(Q11="","",MROUND(P11*36/(37-Q11),'Start-Options'!B17))</f>
        <v/>
      </c>
      <c r="S11" s="205" t="n">
        <v>5</v>
      </c>
      <c r="T11" s="206">
        <f>IF(S11="","",MROUND(36*P11/(37-S11),'Start-Options'!B17))</f>
        <v/>
      </c>
      <c r="U11" s="186" t="n"/>
      <c r="V11" s="198" t="n"/>
      <c r="W11" s="198">
        <f>IF('Start-Options'!D4="","",MROUND('Start-Options'!F4*0.6,'Start-Options'!B17))</f>
        <v/>
      </c>
      <c r="X11" s="149" t="n"/>
      <c r="Y11" s="191">
        <f>'Start-Options'!B6</f>
        <v/>
      </c>
      <c r="Z11" s="191">
        <f>'Start-Options'!F6</f>
        <v/>
      </c>
      <c r="AA11" s="141" t="n"/>
    </row>
    <row customHeight="1" ht="12" r="12" s="116">
      <c r="A12" s="187" t="n"/>
      <c r="B12" s="183">
        <f>IF('Start-Options'!D5="","",MROUND('Start-Options'!F5*0.65,'Start-Options'!B17))</f>
        <v/>
      </c>
      <c r="C12" s="184" t="n"/>
      <c r="D12" s="184" t="n"/>
      <c r="E12" s="184" t="n"/>
      <c r="F12" s="185" t="n"/>
      <c r="G12" s="191" t="n"/>
      <c r="H12" s="182" t="n"/>
      <c r="I12" s="183">
        <f>IF('Start-Options'!D5="","",MROUND('Start-Options'!F5*0.7,'Start-Options'!B17))</f>
        <v/>
      </c>
      <c r="J12" s="184" t="n"/>
      <c r="K12" s="184" t="n"/>
      <c r="L12" s="184" t="n"/>
      <c r="M12" s="185" t="n"/>
      <c r="N12" s="186" t="n"/>
      <c r="O12" s="182" t="n"/>
      <c r="P12" s="188">
        <f>IF('Start-Options'!D5="","",MROUND('Start-Options'!F5*0.75,'Start-Options'!B17))</f>
        <v/>
      </c>
      <c r="Q12" s="189" t="n"/>
      <c r="R12" s="189" t="n"/>
      <c r="S12" s="189" t="n"/>
      <c r="T12" s="190" t="n"/>
      <c r="U12" s="186" t="n"/>
      <c r="V12" s="182" t="n"/>
      <c r="W12" s="187">
        <f>IF('Start-Options'!D5="","",MROUND('Start-Options'!F5*0.4,'Start-Options'!B17))</f>
        <v/>
      </c>
      <c r="X12" s="149" t="n"/>
      <c r="Y12" s="198">
        <f>'Start-Options'!B7</f>
        <v/>
      </c>
      <c r="Z12" s="198">
        <f>'Start-Options'!F7</f>
        <v/>
      </c>
      <c r="AA12" s="141" t="n"/>
    </row>
    <row customHeight="1" ht="12" r="13" s="116">
      <c r="A13" s="191">
        <f>'Start-Options'!B5</f>
        <v/>
      </c>
      <c r="B13" s="192">
        <f>IF('Start-Options'!D5="","",MROUND('Start-Options'!F5*0.75,'Start-Options'!B17))</f>
        <v/>
      </c>
      <c r="C13" s="193" t="n"/>
      <c r="D13" s="193" t="n"/>
      <c r="E13" s="193" t="n"/>
      <c r="F13" s="194" t="n"/>
      <c r="G13" s="191" t="n"/>
      <c r="H13" s="191">
        <f>'Start-Options'!B5</f>
        <v/>
      </c>
      <c r="I13" s="192">
        <f>IF('Start-Options'!D5="","",MROUND('Start-Options'!F5*0.8,'Start-Options'!B17))</f>
        <v/>
      </c>
      <c r="J13" s="193" t="n"/>
      <c r="K13" s="193" t="n"/>
      <c r="L13" s="193" t="n"/>
      <c r="M13" s="194" t="n"/>
      <c r="N13" s="186" t="n"/>
      <c r="O13" s="191">
        <f>'Start-Options'!B5</f>
        <v/>
      </c>
      <c r="P13" s="195">
        <f>IF('Start-Options'!D5="","",MROUND('Start-Options'!F5*0.85,'Start-Options'!B17))</f>
        <v/>
      </c>
      <c r="Q13" s="196" t="n"/>
      <c r="R13" s="196" t="n"/>
      <c r="S13" s="196" t="n"/>
      <c r="T13" s="197" t="n"/>
      <c r="U13" s="186" t="n"/>
      <c r="V13" s="191">
        <f>'Start-Options'!B5</f>
        <v/>
      </c>
      <c r="W13" s="191">
        <f>IF('Start-Options'!D5="","",MROUND('Start-Options'!F5*0.5,'Start-Options'!B17))</f>
        <v/>
      </c>
      <c r="X13" s="141" t="n"/>
      <c r="Y13" s="155" t="n"/>
      <c r="Z13" s="155" t="n"/>
    </row>
    <row customHeight="1" ht="12" r="14" s="116">
      <c r="A14" s="207" t="n"/>
      <c r="B14" s="199">
        <f>IF('Start-Options'!D5="","",MROUND('Start-Options'!F5*0.85,'Start-Options'!B17))</f>
        <v/>
      </c>
      <c r="C14" s="200">
        <f>IF('Start-Options'!D5="","",ROUND((37-36*B14/('Start-Options'!F5+'Start-Options'!F12)),0))</f>
        <v/>
      </c>
      <c r="D14" s="200">
        <f>IF('Start-Options'!D5="","",MROUND(B14*36/(37-C14),'Start-Options'!B17))</f>
        <v/>
      </c>
      <c r="E14" s="201" t="n">
        <v>5</v>
      </c>
      <c r="F14" s="202">
        <f>IF(E14="","",MROUND(36*B14/(37-E14),'Start-Options'!B17))</f>
        <v/>
      </c>
      <c r="G14" s="191" t="n"/>
      <c r="H14" s="198" t="n"/>
      <c r="I14" s="199">
        <f>IF('Start-Options'!D5="","",MROUND('Start-Options'!F5*0.9,'Start-Options'!B17))</f>
        <v/>
      </c>
      <c r="J14" s="200">
        <f>IF(F14="","",IF(F14&lt;'Start-Options'!F5,ROUND((37-36*I14/('Start-Options'!F5+'Start-Options'!F12)),0),ROUND((37-36*I14/(F14+'Start-Options'!F12)),0)))</f>
        <v/>
      </c>
      <c r="K14" s="200">
        <f>IF(J14="","",MROUND(I14*36/(37-J14),'Start-Options'!B17))</f>
        <v/>
      </c>
      <c r="L14" s="201" t="n">
        <v>5</v>
      </c>
      <c r="M14" s="202">
        <f>IF(L14="","",MROUND(36*I14/(37-L14),'Start-Options'!B17))</f>
        <v/>
      </c>
      <c r="N14" s="186" t="n"/>
      <c r="O14" s="198" t="n"/>
      <c r="P14" s="203">
        <f>IF('Start-Options'!D5="","",MROUND('Start-Options'!F5*0.95,'Start-Options'!B17))</f>
        <v/>
      </c>
      <c r="Q14" s="200">
        <f>IF(M14="","",IF(M14&lt;'Start-Options'!F5,ROUND((37-36*P14/('Start-Options'!F5+'Start-Options'!F12)),0),ROUND((37-36*P14/(M14+'Start-Options'!F12)),0)))</f>
        <v/>
      </c>
      <c r="R14" s="204">
        <f>IF(Q14="","",MROUND(P14*36/(37-Q14),'Start-Options'!B17))</f>
        <v/>
      </c>
      <c r="S14" s="205" t="n">
        <v>5</v>
      </c>
      <c r="T14" s="206">
        <f>IF(S14="","",MROUND(36*P14/(37-S14),'Start-Options'!B17))</f>
        <v/>
      </c>
      <c r="U14" s="186" t="n"/>
      <c r="V14" s="198" t="n"/>
      <c r="W14" s="198">
        <f>IF('Start-Options'!D5="","",MROUND('Start-Options'!F5*0.6,'Start-Options'!B17))</f>
        <v/>
      </c>
      <c r="X14" s="141" t="n"/>
    </row>
    <row customHeight="1" ht="12" r="15" s="116">
      <c r="A15" s="187" t="n"/>
      <c r="B15" s="183">
        <f>IF('Start-Options'!D6="","",MROUND('Start-Options'!F6*0.65,'Start-Options'!B17))</f>
        <v/>
      </c>
      <c r="C15" s="184" t="n"/>
      <c r="D15" s="184" t="n"/>
      <c r="E15" s="184" t="n"/>
      <c r="F15" s="185" t="n"/>
      <c r="G15" s="186" t="n"/>
      <c r="H15" s="187" t="n"/>
      <c r="I15" s="183">
        <f>IF('Start-Options'!D6="","",MROUND('Start-Options'!F6*0.7,'Start-Options'!B17))</f>
        <v/>
      </c>
      <c r="J15" s="184" t="n"/>
      <c r="K15" s="184" t="n"/>
      <c r="L15" s="184" t="n"/>
      <c r="M15" s="185" t="n"/>
      <c r="N15" s="186" t="n"/>
      <c r="O15" s="187" t="n"/>
      <c r="P15" s="188">
        <f>IF('Start-Options'!D6="","",MROUND('Start-Options'!F6*0.75,'Start-Options'!B17))</f>
        <v/>
      </c>
      <c r="Q15" s="189" t="n"/>
      <c r="R15" s="189" t="n"/>
      <c r="S15" s="189" t="n"/>
      <c r="T15" s="190" t="n"/>
      <c r="U15" s="186" t="n"/>
      <c r="V15" s="187" t="n"/>
      <c r="W15" s="187">
        <f>IF('Start-Options'!D6="","",MROUND('Start-Options'!F6*0.4,'Start-Options'!B17))</f>
        <v/>
      </c>
      <c r="X15" s="141" t="n"/>
    </row>
    <row customHeight="1" ht="12" r="16" s="116">
      <c r="A16" s="191">
        <f>'Start-Options'!B6</f>
        <v/>
      </c>
      <c r="B16" s="192">
        <f>IF('Start-Options'!D6="","",MROUND('Start-Options'!F6*0.75,'Start-Options'!B17))</f>
        <v/>
      </c>
      <c r="C16" s="193" t="n"/>
      <c r="D16" s="193" t="n"/>
      <c r="E16" s="193" t="n"/>
      <c r="F16" s="194" t="n"/>
      <c r="G16" s="186" t="n"/>
      <c r="H16" s="191">
        <f>'Start-Options'!B6</f>
        <v/>
      </c>
      <c r="I16" s="192">
        <f>IF('Start-Options'!D6="","",MROUND('Start-Options'!F6*0.8,'Start-Options'!B17))</f>
        <v/>
      </c>
      <c r="J16" s="193" t="n"/>
      <c r="K16" s="193" t="n"/>
      <c r="L16" s="193" t="n"/>
      <c r="M16" s="194" t="n"/>
      <c r="N16" s="186" t="n"/>
      <c r="O16" s="191">
        <f>'Start-Options'!B6</f>
        <v/>
      </c>
      <c r="P16" s="195">
        <f>IF('Start-Options'!D6="","",MROUND('Start-Options'!F6*0.85,'Start-Options'!B17))</f>
        <v/>
      </c>
      <c r="Q16" s="196" t="n"/>
      <c r="R16" s="196" t="n"/>
      <c r="S16" s="196" t="n"/>
      <c r="T16" s="197" t="n"/>
      <c r="U16" s="186" t="n"/>
      <c r="V16" s="191">
        <f>'Start-Options'!B6</f>
        <v/>
      </c>
      <c r="W16" s="191">
        <f>IF('Start-Options'!D6="","",MROUND('Start-Options'!F6*0.5,'Start-Options'!B17))</f>
        <v/>
      </c>
      <c r="X16" s="141" t="n"/>
    </row>
    <row customHeight="1" ht="12" r="17" s="116">
      <c r="A17" s="198" t="n"/>
      <c r="B17" s="199">
        <f>IF('Start-Options'!D6="","",MROUND('Start-Options'!F6*0.85,'Start-Options'!B17))</f>
        <v/>
      </c>
      <c r="C17" s="200">
        <f>IF('Start-Options'!D6="","",ROUND((37-36*B17/('Start-Options'!F6+'Start-Options'!F13)),0))</f>
        <v/>
      </c>
      <c r="D17" s="200">
        <f>IF('Start-Options'!D6="","",MROUND(B17*36/(37-C17),'Start-Options'!B17))</f>
        <v/>
      </c>
      <c r="E17" s="201" t="n">
        <v>5</v>
      </c>
      <c r="F17" s="202">
        <f>IF(E17="","",MROUND(36*B17/(37-E17),'Start-Options'!B17))</f>
        <v/>
      </c>
      <c r="G17" s="186" t="n"/>
      <c r="H17" s="198" t="n"/>
      <c r="I17" s="199">
        <f>IF('Start-Options'!D6="","",MROUND('Start-Options'!F6*0.9,'Start-Options'!B17))</f>
        <v/>
      </c>
      <c r="J17" s="200">
        <f>IF(F17="","",IF(F17&lt;'Start-Options'!F6,ROUND((37-36*I17/('Start-Options'!F6+'Start-Options'!F13)),0),ROUND((37-36*I17/(F17+'Start-Options'!F13)),0)))</f>
        <v/>
      </c>
      <c r="K17" s="200">
        <f>IF(J17="","",MROUND(I17*36/(37-J17),'Start-Options'!B17))</f>
        <v/>
      </c>
      <c r="L17" s="201" t="n">
        <v>5</v>
      </c>
      <c r="M17" s="202">
        <f>IF(L17="","",MROUND(36*I17/(37-L17),'Start-Options'!B17))</f>
        <v/>
      </c>
      <c r="N17" s="186" t="n"/>
      <c r="O17" s="198" t="n"/>
      <c r="P17" s="203">
        <f>IF('Start-Options'!D6="","",MROUND('Start-Options'!F6*0.95,'Start-Options'!B17))</f>
        <v/>
      </c>
      <c r="Q17" s="200">
        <f>IF(M17="","",IF(M17&lt;'Start-Options'!F6,ROUND((37-36*P17/('Start-Options'!F6+'Start-Options'!F13)),0),ROUND((37-36*P17/(M17+'Start-Options'!F13)),0)))</f>
        <v/>
      </c>
      <c r="R17" s="204">
        <f>IF(Q17="","",MROUND(P17*36/(37-Q17),'Start-Options'!B17))</f>
        <v/>
      </c>
      <c r="S17" s="205" t="n">
        <v>5</v>
      </c>
      <c r="T17" s="206">
        <f>IF(S17="","",MROUND(36*P17/(37-S17),'Start-Options'!B17))</f>
        <v/>
      </c>
      <c r="U17" s="186" t="n"/>
      <c r="V17" s="198" t="n"/>
      <c r="W17" s="198">
        <f>IF('Start-Options'!D6="","",MROUND('Start-Options'!F6*0.6,'Start-Options'!B17))</f>
        <v/>
      </c>
      <c r="X17" s="141" t="n"/>
    </row>
    <row customHeight="1" ht="12" r="18" s="116">
      <c r="A18" s="187" t="n"/>
      <c r="B18" s="183">
        <f>IF('Start-Options'!D7="","",MROUND('Start-Options'!F7*0.65,'Start-Options'!B17))</f>
        <v/>
      </c>
      <c r="C18" s="184" t="n"/>
      <c r="D18" s="184" t="n"/>
      <c r="E18" s="184" t="n"/>
      <c r="F18" s="185" t="n"/>
      <c r="G18" s="186" t="n"/>
      <c r="H18" s="187" t="n"/>
      <c r="I18" s="183">
        <f>IF('Start-Options'!D7="","",MROUND('Start-Options'!F7*0.7,'Start-Options'!B17))</f>
        <v/>
      </c>
      <c r="J18" s="184" t="n"/>
      <c r="K18" s="184" t="n"/>
      <c r="L18" s="184" t="n"/>
      <c r="M18" s="185" t="n"/>
      <c r="N18" s="186" t="n"/>
      <c r="O18" s="187" t="n"/>
      <c r="P18" s="188">
        <f>IF('Start-Options'!D7="","",MROUND('Start-Options'!F7*0.75,'Start-Options'!B17))</f>
        <v/>
      </c>
      <c r="Q18" s="189" t="n"/>
      <c r="R18" s="189" t="n"/>
      <c r="S18" s="189" t="n"/>
      <c r="T18" s="190" t="n"/>
      <c r="U18" s="186" t="n"/>
      <c r="V18" s="187" t="n"/>
      <c r="W18" s="187">
        <f>IF('Start-Options'!D7="","",MROUND('Start-Options'!F7*0.4,'Start-Options'!B17))</f>
        <v/>
      </c>
      <c r="X18" s="141" t="n"/>
    </row>
    <row customHeight="1" ht="12" r="19" s="116">
      <c r="A19" s="191">
        <f>'Start-Options'!B7</f>
        <v/>
      </c>
      <c r="B19" s="192">
        <f>IF('Start-Options'!D7="","",MROUND('Start-Options'!F7*0.75,'Start-Options'!B17))</f>
        <v/>
      </c>
      <c r="C19" s="193" t="n"/>
      <c r="D19" s="193" t="n"/>
      <c r="E19" s="193" t="n"/>
      <c r="F19" s="194" t="n"/>
      <c r="G19" s="191" t="n"/>
      <c r="H19" s="191">
        <f>'Start-Options'!B7</f>
        <v/>
      </c>
      <c r="I19" s="192">
        <f>IF('Start-Options'!D7="","",MROUND('Start-Options'!F7*0.8,'Start-Options'!B17))</f>
        <v/>
      </c>
      <c r="J19" s="193" t="n"/>
      <c r="K19" s="193" t="n"/>
      <c r="L19" s="193" t="n"/>
      <c r="M19" s="194" t="n"/>
      <c r="N19" s="186" t="n"/>
      <c r="O19" s="191">
        <f>'Start-Options'!B7</f>
        <v/>
      </c>
      <c r="P19" s="195">
        <f>IF('Start-Options'!D7="","",MROUND('Start-Options'!F7*0.85,'Start-Options'!B17))</f>
        <v/>
      </c>
      <c r="Q19" s="196" t="n"/>
      <c r="R19" s="196" t="n"/>
      <c r="S19" s="196" t="n"/>
      <c r="T19" s="197" t="n"/>
      <c r="U19" s="186" t="n"/>
      <c r="V19" s="191">
        <f>'Start-Options'!B7</f>
        <v/>
      </c>
      <c r="W19" s="191">
        <f>IF('Start-Options'!D7="","",MROUND('Start-Options'!F7*0.5,'Start-Options'!B17))</f>
        <v/>
      </c>
      <c r="X19" s="141" t="n"/>
    </row>
    <row customHeight="1" ht="12.75" r="20" s="116">
      <c r="A20" s="208" t="n"/>
      <c r="B20" s="199">
        <f>IF('Start-Options'!D7="","",MROUND('Start-Options'!F7*0.85,'Start-Options'!B17))</f>
        <v/>
      </c>
      <c r="C20" s="200">
        <f>IF('Start-Options'!D7="","",ROUND((37-36*B20/('Start-Options'!F7+'Start-Options'!F14)),0))</f>
        <v/>
      </c>
      <c r="D20" s="200">
        <f>IF('Start-Options'!D7="","",MROUND(B20*36/(37-C20),'Start-Options'!B17))</f>
        <v/>
      </c>
      <c r="E20" s="201" t="n">
        <v>5</v>
      </c>
      <c r="F20" s="202">
        <f>IF(E20="","",MROUND(36*B20/(37-E20),'Start-Options'!B17))</f>
        <v/>
      </c>
      <c r="G20" s="198" t="n"/>
      <c r="H20" s="208" t="n"/>
      <c r="I20" s="199">
        <f>IF('Start-Options'!D7="","",MROUND('Start-Options'!F7*0.9,'Start-Options'!B17))</f>
        <v/>
      </c>
      <c r="J20" s="200">
        <f>IF(F20="","",IF(F20&lt;'Start-Options'!F7,ROUND((37-36*I20/('Start-Options'!F7+'Start-Options'!F14)),0),ROUND((37-36*I20/(F20+'Start-Options'!F14)),0)))</f>
        <v/>
      </c>
      <c r="K20" s="200">
        <f>IF(J20="","",MROUND(I20*36/(37-J20),'Start-Options'!B17))</f>
        <v/>
      </c>
      <c r="L20" s="201" t="n">
        <v>5</v>
      </c>
      <c r="M20" s="202">
        <f>IF(L20="","",MROUND(36*I20/(37-L20),'Start-Options'!B17))</f>
        <v/>
      </c>
      <c r="N20" s="208" t="n"/>
      <c r="O20" s="208" t="n"/>
      <c r="P20" s="203">
        <f>IF('Start-Options'!D7="","",MROUND('Start-Options'!F7*0.95,'Start-Options'!B17))</f>
        <v/>
      </c>
      <c r="Q20" s="200">
        <f>IF(M20="","",IF(M20&lt;'Start-Options'!F7,ROUND((37-36*P20/('Start-Options'!F7+'Start-Options'!F14)),0),ROUND((37-36*P20/(M20+'Start-Options'!F14)),0)))</f>
        <v/>
      </c>
      <c r="R20" s="204">
        <f>IF(Q20="","",MROUND(P20*36/(37-Q20),'Start-Options'!B17))</f>
        <v/>
      </c>
      <c r="S20" s="205" t="n">
        <v>5</v>
      </c>
      <c r="T20" s="206">
        <f>IF(S20="","",MROUND(36*P20/(37-S20),'Start-Options'!B17))</f>
        <v/>
      </c>
      <c r="U20" s="208" t="n"/>
      <c r="V20" s="208" t="n"/>
      <c r="W20" s="198">
        <f>IF('Start-Options'!D7="","",MROUND('Start-Options'!F7*0.6,'Start-Options'!B17))</f>
        <v/>
      </c>
      <c r="X20" s="141" t="n"/>
    </row>
    <row customHeight="1" ht="12" r="21" s="116">
      <c r="A21" s="155" t="n"/>
      <c r="B21" s="155" t="n"/>
      <c r="C21" s="155" t="n"/>
      <c r="D21" s="155" t="n"/>
      <c r="E21" s="155" t="n"/>
      <c r="F21" s="155" t="n"/>
      <c r="G21" s="155" t="n"/>
      <c r="H21" s="155" t="n"/>
      <c r="I21" s="155" t="n"/>
      <c r="J21" s="155" t="n"/>
      <c r="K21" s="155" t="n"/>
      <c r="L21" s="155" t="n"/>
      <c r="M21" s="155" t="n"/>
      <c r="N21" s="155" t="n"/>
      <c r="O21" s="155" t="n"/>
      <c r="P21" s="155" t="n"/>
      <c r="Q21" s="155" t="n"/>
      <c r="R21" s="155" t="n"/>
      <c r="S21" s="155" t="n"/>
      <c r="T21" s="155" t="n"/>
      <c r="U21" s="155" t="n"/>
      <c r="V21" s="155" t="n"/>
      <c r="W21" s="155" t="n"/>
    </row>
    <row customHeight="1" ht="18.75" r="22" s="116">
      <c r="A22" s="139" t="n"/>
      <c r="B22" s="139" t="n"/>
      <c r="C22" s="139" t="n"/>
      <c r="D22" s="139" t="n"/>
      <c r="E22" s="139" t="n"/>
      <c r="F22" s="139" t="n"/>
      <c r="G22" s="139" t="n"/>
      <c r="H22" s="139" t="n"/>
      <c r="I22" s="139" t="n"/>
      <c r="J22" s="139" t="n"/>
      <c r="K22" s="139" t="n"/>
      <c r="L22" s="167" t="inlineStr">
        <is>
          <t>Cycle 2</t>
        </is>
      </c>
      <c r="M22" s="157" t="n"/>
      <c r="N22" s="157" t="n"/>
      <c r="O22" s="139" t="n"/>
      <c r="P22" s="139" t="n"/>
      <c r="Q22" s="139" t="n"/>
      <c r="R22" s="139" t="n"/>
      <c r="S22" s="139" t="n"/>
      <c r="T22" s="139" t="n"/>
      <c r="U22" s="139" t="n"/>
      <c r="V22" s="139" t="n"/>
      <c r="W22" s="139" t="n"/>
    </row>
    <row customHeight="1" ht="15" r="23" s="116">
      <c r="A23" s="168" t="n"/>
      <c r="B23" s="172" t="n"/>
      <c r="C23" s="169" t="inlineStr">
        <is>
          <t xml:space="preserve">Week 5 3x5 </t>
        </is>
      </c>
      <c r="D23" s="172" t="n"/>
      <c r="E23" s="171" t="n"/>
      <c r="F23" s="171" t="n"/>
      <c r="G23" s="171" t="n"/>
      <c r="H23" s="172" t="n"/>
      <c r="I23" s="173" t="n"/>
      <c r="J23" s="169" t="inlineStr">
        <is>
          <t>Week 6 3x3</t>
        </is>
      </c>
      <c r="K23" s="172" t="n"/>
      <c r="L23" s="172" t="n"/>
      <c r="M23" s="172" t="n"/>
      <c r="N23" s="172" t="n"/>
      <c r="O23" s="171" t="n"/>
      <c r="P23" s="172" t="n"/>
      <c r="Q23" s="169" t="inlineStr">
        <is>
          <t>Week 7 5/3/1</t>
        </is>
      </c>
      <c r="R23" s="171" t="n"/>
      <c r="S23" s="171" t="n"/>
      <c r="T23" s="171" t="n"/>
      <c r="U23" s="172" t="n"/>
      <c r="V23" s="174" t="inlineStr">
        <is>
          <t xml:space="preserve">Week 8 Deload </t>
        </is>
      </c>
      <c r="W23" s="175" t="n"/>
      <c r="X23" s="141" t="n"/>
      <c r="AA23" s="139" t="n"/>
      <c r="AB23" s="139" t="n"/>
    </row>
    <row customHeight="1" ht="31.5" r="24" s="116">
      <c r="A24" s="176" t="n"/>
      <c r="B24" s="177" t="inlineStr">
        <is>
          <t>Weight</t>
        </is>
      </c>
      <c r="C24" s="178" t="inlineStr">
        <is>
          <t>Rep
Goal</t>
        </is>
      </c>
      <c r="D24" s="178" t="inlineStr">
        <is>
          <t>1RM
Goal</t>
        </is>
      </c>
      <c r="E24" s="178" t="inlineStr">
        <is>
          <t>Reps 
Done</t>
        </is>
      </c>
      <c r="F24" s="177" t="inlineStr">
        <is>
          <t xml:space="preserve"> 1RM</t>
        </is>
      </c>
      <c r="H24" s="179" t="n"/>
      <c r="I24" s="177" t="inlineStr">
        <is>
          <t>Weight</t>
        </is>
      </c>
      <c r="J24" s="178" t="inlineStr">
        <is>
          <t>Rep
Goal</t>
        </is>
      </c>
      <c r="K24" s="178" t="inlineStr">
        <is>
          <t>1RM
Goal</t>
        </is>
      </c>
      <c r="L24" s="178" t="inlineStr">
        <is>
          <t>Reps 
Done</t>
        </is>
      </c>
      <c r="M24" s="177" t="inlineStr">
        <is>
          <t xml:space="preserve"> 1RM</t>
        </is>
      </c>
      <c r="O24" s="179" t="n"/>
      <c r="P24" s="177" t="inlineStr">
        <is>
          <t>Weight</t>
        </is>
      </c>
      <c r="Q24" s="178" t="inlineStr">
        <is>
          <t>Rep
Goal</t>
        </is>
      </c>
      <c r="R24" s="178" t="inlineStr">
        <is>
          <t>1RM
Goal</t>
        </is>
      </c>
      <c r="S24" s="178" t="inlineStr">
        <is>
          <t>Reps 
Done</t>
        </is>
      </c>
      <c r="T24" s="177" t="inlineStr">
        <is>
          <t xml:space="preserve"> 1RM</t>
        </is>
      </c>
      <c r="U24" s="162" t="n"/>
      <c r="V24" s="180" t="n"/>
      <c r="W24" s="181" t="inlineStr">
        <is>
          <t>Weight</t>
        </is>
      </c>
      <c r="X24" s="141" t="n"/>
      <c r="Y24" s="178" t="inlineStr">
        <is>
          <t>Cycle 2 1RM</t>
        </is>
      </c>
      <c r="Z24" s="157" t="n"/>
      <c r="AA24" s="209" t="inlineStr">
        <is>
          <t>Stall</t>
        </is>
      </c>
      <c r="AB24" s="210" t="inlineStr">
        <is>
          <t>Backoff
Amount</t>
        </is>
      </c>
    </row>
    <row customHeight="1" ht="12" r="25" s="116">
      <c r="A25" s="182" t="n"/>
      <c r="B25" s="183">
        <f>IF(Z25="","",MROUND(Z25*0.65,'Start-Options'!B17))</f>
        <v/>
      </c>
      <c r="C25" s="184" t="n"/>
      <c r="D25" s="184" t="n"/>
      <c r="E25" s="184" t="n"/>
      <c r="F25" s="185" t="n"/>
      <c r="G25" s="186" t="n"/>
      <c r="H25" s="187" t="n"/>
      <c r="I25" s="183">
        <f>IF(Z25="","",MROUND(Z25*0.7,'Start-Options'!B17))</f>
        <v/>
      </c>
      <c r="J25" s="184" t="n"/>
      <c r="K25" s="184" t="n"/>
      <c r="L25" s="184" t="n"/>
      <c r="M25" s="185" t="n"/>
      <c r="N25" s="186" t="n"/>
      <c r="O25" s="187" t="n"/>
      <c r="P25" s="188">
        <f>IF(Z25="","",MROUND(Z25*0.75,'Start-Options'!B17))</f>
        <v/>
      </c>
      <c r="Q25" s="189" t="n"/>
      <c r="R25" s="189" t="n"/>
      <c r="S25" s="189" t="n"/>
      <c r="T25" s="190" t="n"/>
      <c r="U25" s="186" t="n"/>
      <c r="V25" s="187" t="n"/>
      <c r="W25" s="187">
        <f>IF(Z25="","",MROUND(Z25*0.4,'Start-Options'!B17))</f>
        <v/>
      </c>
      <c r="X25" s="149" t="n"/>
      <c r="Y25" s="187">
        <f>'Start-Options'!B4</f>
        <v/>
      </c>
      <c r="Z25" s="187">
        <f>IF('Start-Options'!F4="","",'Start-Options'!F4+'Start-Options'!C11)</f>
        <v/>
      </c>
      <c r="AA25" s="211" t="n"/>
      <c r="AB25" s="211" t="n">
        <v>10</v>
      </c>
    </row>
    <row customHeight="1" ht="12" r="26" s="116">
      <c r="A26" s="191">
        <f>'Start-Options'!B4</f>
        <v/>
      </c>
      <c r="B26" s="192">
        <f>IF(Z25="","",MROUND(Z25*0.75,'Start-Options'!B17))</f>
        <v/>
      </c>
      <c r="C26" s="193" t="n"/>
      <c r="D26" s="193" t="n"/>
      <c r="E26" s="193" t="n"/>
      <c r="F26" s="194" t="n"/>
      <c r="G26" s="186" t="n"/>
      <c r="H26" s="191">
        <f>'Start-Options'!B4</f>
        <v/>
      </c>
      <c r="I26" s="192">
        <f>IF(Z25="","",MROUND(Z25*0.8,'Start-Options'!B17))</f>
        <v/>
      </c>
      <c r="J26" s="193" t="n"/>
      <c r="K26" s="193" t="n"/>
      <c r="L26" s="193" t="n"/>
      <c r="M26" s="194" t="n"/>
      <c r="N26" s="186" t="n"/>
      <c r="O26" s="191">
        <f>'Start-Options'!B4</f>
        <v/>
      </c>
      <c r="P26" s="195">
        <f>IF(Z25="","",MROUND(Z25*0.85,'Start-Options'!B17))</f>
        <v/>
      </c>
      <c r="Q26" s="196" t="n"/>
      <c r="R26" s="196" t="n"/>
      <c r="S26" s="196" t="n"/>
      <c r="T26" s="197" t="n"/>
      <c r="U26" s="186" t="n"/>
      <c r="V26" s="191">
        <f>'Start-Options'!B4</f>
        <v/>
      </c>
      <c r="W26" s="191">
        <f>IF(Z25="","",MROUND(Z25*0.5,'Start-Options'!B17))</f>
        <v/>
      </c>
      <c r="X26" s="149" t="n"/>
      <c r="Y26" s="191">
        <f>'Start-Options'!B5</f>
        <v/>
      </c>
      <c r="Z26" s="191">
        <f>IF('Start-Options'!F5="","",'Start-Options'!F5+'Start-Options'!C12)</f>
        <v/>
      </c>
      <c r="AA26" s="212" t="n"/>
      <c r="AB26" s="212" t="n">
        <v>10</v>
      </c>
    </row>
    <row customHeight="1" ht="12" r="27" s="116">
      <c r="A27" s="198" t="n"/>
      <c r="B27" s="199">
        <f>IF(Z25="","",MROUND(Z25*0.85,'Start-Options'!B17))</f>
        <v/>
      </c>
      <c r="C27" s="200">
        <f>IF(Z25="","",ROUND((37-36*B27/(Z25+'Start-Options'!F11)),0))</f>
        <v/>
      </c>
      <c r="D27" s="200">
        <f>IF(Z25="","",MROUND(B27*36/(37-C27),'Start-Options'!B17))</f>
        <v/>
      </c>
      <c r="E27" s="201" t="n">
        <v>5</v>
      </c>
      <c r="F27" s="202">
        <f>IF(E27="","",MROUND(36*B27/(37-E27),'Start-Options'!B17))</f>
        <v/>
      </c>
      <c r="G27" s="186" t="n"/>
      <c r="H27" s="198" t="n"/>
      <c r="I27" s="199">
        <f>IF(Z25="","",MROUND(Z25*0.9,'Start-Options'!B17))</f>
        <v/>
      </c>
      <c r="J27" s="200">
        <f>IF(F27="","",IF(F27&lt;Z25,ROUND((37-36*I27/(Z25+'Start-Options'!F11)),0),ROUND((37-36*I27/(F27+'Start-Options'!F11)),0)))</f>
        <v/>
      </c>
      <c r="K27" s="200">
        <f>IF(J27="","",MROUND(I27*36/(37-J27),'Start-Options'!B17))</f>
        <v/>
      </c>
      <c r="L27" s="201" t="n">
        <v>5</v>
      </c>
      <c r="M27" s="202">
        <f>IF(L27="","",MROUND(36*I27/(37-L27),'Start-Options'!B17))</f>
        <v/>
      </c>
      <c r="N27" s="186" t="n"/>
      <c r="O27" s="198" t="n"/>
      <c r="P27" s="203">
        <f>IF(Z25="","",MROUND(Z25*0.95,'Start-Options'!B17))</f>
        <v/>
      </c>
      <c r="Q27" s="200">
        <f>IF(M27="","",IF(M27&lt;Z25,ROUND((37-36*P27/(Z25+'Start-Options'!F11)),0),ROUND((37-36*P27/(M27+'Start-Options'!F11)),0)))</f>
        <v/>
      </c>
      <c r="R27" s="204">
        <f>IF(Q27="","",MROUND(P27*36/(37-Q27),'Start-Options'!B17))</f>
        <v/>
      </c>
      <c r="S27" s="205" t="n">
        <v>5</v>
      </c>
      <c r="T27" s="206">
        <f>IF(S27="","",MROUND(36*P27/(37-S27),'Start-Options'!B17))</f>
        <v/>
      </c>
      <c r="U27" s="186" t="n"/>
      <c r="V27" s="198" t="n"/>
      <c r="W27" s="198">
        <f>IF(Z25="","",MROUND(Z25*0.6,'Start-Options'!B17))</f>
        <v/>
      </c>
      <c r="X27" s="149" t="n"/>
      <c r="Y27" s="191">
        <f>'Start-Options'!B6</f>
        <v/>
      </c>
      <c r="Z27" s="191">
        <f>IF('Start-Options'!F6="","",'Start-Options'!F6+'Start-Options'!C11)</f>
        <v/>
      </c>
      <c r="AA27" s="212" t="n"/>
      <c r="AB27" s="212" t="n">
        <v>10</v>
      </c>
    </row>
    <row customHeight="1" ht="12" r="28" s="116">
      <c r="A28" s="187" t="n"/>
      <c r="B28" s="183">
        <f>IF(Z26="","",MROUND(Z26*0.65,'Start-Options'!B17))</f>
        <v/>
      </c>
      <c r="C28" s="184" t="n"/>
      <c r="D28" s="184" t="n"/>
      <c r="E28" s="184" t="n"/>
      <c r="F28" s="185" t="n"/>
      <c r="G28" s="191" t="n"/>
      <c r="H28" s="182" t="n"/>
      <c r="I28" s="183">
        <f>IF(Z26="","",MROUND(Z26*0.7,'Start-Options'!B17))</f>
        <v/>
      </c>
      <c r="J28" s="184" t="n"/>
      <c r="K28" s="184" t="n"/>
      <c r="L28" s="184" t="n"/>
      <c r="M28" s="185" t="n"/>
      <c r="N28" s="186" t="n"/>
      <c r="O28" s="182" t="n"/>
      <c r="P28" s="188">
        <f>IF(Z26="","",MROUND(Z26*0.75,'Start-Options'!B17))</f>
        <v/>
      </c>
      <c r="Q28" s="189" t="n"/>
      <c r="R28" s="189" t="n"/>
      <c r="S28" s="189" t="n"/>
      <c r="T28" s="190" t="n"/>
      <c r="U28" s="186" t="n"/>
      <c r="V28" s="182" t="n"/>
      <c r="W28" s="187">
        <f>IF(Z26="","",MROUND(Z26*0.4,'Start-Options'!B17))</f>
        <v/>
      </c>
      <c r="X28" s="149" t="n"/>
      <c r="Y28" s="198">
        <f>'Start-Options'!B7</f>
        <v/>
      </c>
      <c r="Z28" s="198">
        <f>IF('Start-Options'!F7="","",'Start-Options'!F7+'Start-Options'!C14)</f>
        <v/>
      </c>
      <c r="AA28" s="213" t="n"/>
      <c r="AB28" s="213" t="n">
        <v>10</v>
      </c>
    </row>
    <row customHeight="1" ht="12" r="29" s="116">
      <c r="A29" s="191">
        <f>'Start-Options'!B5</f>
        <v/>
      </c>
      <c r="B29" s="192">
        <f>IF(Z26="","",MROUND(Z26*0.75,'Start-Options'!B17))</f>
        <v/>
      </c>
      <c r="C29" s="193" t="n"/>
      <c r="D29" s="193" t="n"/>
      <c r="E29" s="193" t="n"/>
      <c r="F29" s="194" t="n"/>
      <c r="G29" s="191" t="n"/>
      <c r="H29" s="191">
        <f>'Start-Options'!B5</f>
        <v/>
      </c>
      <c r="I29" s="192">
        <f>IF(Z26="","",MROUND(Z26*0.8,'Start-Options'!B17))</f>
        <v/>
      </c>
      <c r="J29" s="193" t="n"/>
      <c r="K29" s="193" t="n"/>
      <c r="L29" s="193" t="n"/>
      <c r="M29" s="194" t="n"/>
      <c r="N29" s="186" t="n"/>
      <c r="O29" s="191">
        <f>'Start-Options'!B5</f>
        <v/>
      </c>
      <c r="P29" s="195">
        <f>IF(Z26="","",MROUND(Z26*0.85,'Start-Options'!B17))</f>
        <v/>
      </c>
      <c r="Q29" s="196" t="n"/>
      <c r="R29" s="196" t="n"/>
      <c r="S29" s="196" t="n"/>
      <c r="T29" s="197" t="n"/>
      <c r="U29" s="186" t="n"/>
      <c r="V29" s="191">
        <f>'Start-Options'!B5</f>
        <v/>
      </c>
      <c r="W29" s="191">
        <f>IF(Z26="","",MROUND(Z26*0.5,'Start-Options'!B17))</f>
        <v/>
      </c>
      <c r="X29" s="141" t="n"/>
      <c r="Y29" s="155" t="n"/>
      <c r="Z29" s="155" t="n"/>
      <c r="AA29" s="155" t="n"/>
      <c r="AB29" s="155" t="n"/>
    </row>
    <row customHeight="1" ht="12" r="30" s="116">
      <c r="A30" s="207" t="n"/>
      <c r="B30" s="199">
        <f>IF(Z26="","",MROUND(Z26*0.85,'Start-Options'!B17))</f>
        <v/>
      </c>
      <c r="C30" s="200">
        <f>IF(Z26="","",ROUND((37-36*B30/(Z26+'Start-Options'!F12)),0))</f>
        <v/>
      </c>
      <c r="D30" s="200">
        <f>IF(Z26="","",MROUND(B30*36/(37-C30),'Start-Options'!B17))</f>
        <v/>
      </c>
      <c r="E30" s="201" t="n">
        <v>5</v>
      </c>
      <c r="F30" s="202">
        <f>IF(E30="","",MROUND(36*B30/(37-E30),'Start-Options'!B17))</f>
        <v/>
      </c>
      <c r="G30" s="191" t="n"/>
      <c r="H30" s="198" t="n"/>
      <c r="I30" s="199">
        <f>IF(Z26="","",MROUND(Z26*0.9,'Start-Options'!B17))</f>
        <v/>
      </c>
      <c r="J30" s="200">
        <f>IF(F30="","",IF(F30&lt;Z26,ROUND((37-36*I30/(Z26+'Start-Options'!F12)),0),ROUND((37-36*I30/(F30+'Start-Options'!F12)),0)))</f>
        <v/>
      </c>
      <c r="K30" s="200">
        <f>IF(J30="","",MROUND(I30*36/(37-J30),'Start-Options'!B17))</f>
        <v/>
      </c>
      <c r="L30" s="201" t="n">
        <v>5</v>
      </c>
      <c r="M30" s="202">
        <f>IF(L30="","",MROUND(36*I30/(37-L30),'Start-Options'!B17))</f>
        <v/>
      </c>
      <c r="N30" s="186" t="n"/>
      <c r="O30" s="198" t="n"/>
      <c r="P30" s="203">
        <f>IF(Z26="","",MROUND(Z26*0.95,'Start-Options'!B17))</f>
        <v/>
      </c>
      <c r="Q30" s="200">
        <f>IF(M30="","",IF(M30&lt;Z26,ROUND((37-36*P30/(Z26+'Start-Options'!F12)),0),ROUND((37-36*P30/(M30+'Start-Options'!F12)),0)))</f>
        <v/>
      </c>
      <c r="R30" s="204">
        <f>IF(Q30="","",MROUND(P30*36/(37-Q30),'Start-Options'!B17))</f>
        <v/>
      </c>
      <c r="S30" s="205" t="n">
        <v>5</v>
      </c>
      <c r="T30" s="206">
        <f>IF(S30="","",MROUND(36*P30/(37-S30),'Start-Options'!B17))</f>
        <v/>
      </c>
      <c r="U30" s="186" t="n"/>
      <c r="V30" s="198" t="n"/>
      <c r="W30" s="198">
        <f>IF(Z26="","",MROUND(Z26*0.6,'Start-Options'!B17))</f>
        <v/>
      </c>
      <c r="X30" s="141" t="n"/>
    </row>
    <row customHeight="1" ht="12" r="31" s="116">
      <c r="A31" s="187" t="n"/>
      <c r="B31" s="183">
        <f>IF(Z27="","",MROUND(Z27*0.65,'Start-Options'!B17))</f>
        <v/>
      </c>
      <c r="C31" s="184" t="n"/>
      <c r="D31" s="184" t="n"/>
      <c r="E31" s="184" t="n"/>
      <c r="F31" s="185" t="n"/>
      <c r="G31" s="186" t="n"/>
      <c r="H31" s="187" t="n"/>
      <c r="I31" s="183">
        <f>IF(Z27="","",MROUND(Z27*0.7,'Start-Options'!B17))</f>
        <v/>
      </c>
      <c r="J31" s="184" t="n"/>
      <c r="K31" s="184" t="n"/>
      <c r="L31" s="184" t="n"/>
      <c r="M31" s="185" t="n"/>
      <c r="N31" s="186" t="n"/>
      <c r="O31" s="187" t="n"/>
      <c r="P31" s="188">
        <f>IF(Z27="","",MROUND(Z27*0.75,'Start-Options'!B17))</f>
        <v/>
      </c>
      <c r="Q31" s="189" t="n"/>
      <c r="R31" s="189" t="n"/>
      <c r="S31" s="189" t="n"/>
      <c r="T31" s="190" t="n"/>
      <c r="U31" s="186" t="n"/>
      <c r="V31" s="187" t="n"/>
      <c r="W31" s="187">
        <f>IF(Z27="","",MROUND(Z27*0.4,'Start-Options'!B17))</f>
        <v/>
      </c>
      <c r="X31" s="141" t="n"/>
    </row>
    <row customHeight="1" ht="12" r="32" s="116">
      <c r="A32" s="191">
        <f>'Start-Options'!B6</f>
        <v/>
      </c>
      <c r="B32" s="192">
        <f>IF(Z27="","",MROUND(Z27*0.75,'Start-Options'!B17))</f>
        <v/>
      </c>
      <c r="C32" s="193" t="n"/>
      <c r="D32" s="193" t="n"/>
      <c r="E32" s="193" t="n"/>
      <c r="F32" s="194" t="n"/>
      <c r="G32" s="186" t="n"/>
      <c r="H32" s="191">
        <f>'Start-Options'!B6</f>
        <v/>
      </c>
      <c r="I32" s="192">
        <f>IF(Z27="","",MROUND(Z27*0.8,'Start-Options'!B17))</f>
        <v/>
      </c>
      <c r="J32" s="193" t="n"/>
      <c r="K32" s="193" t="n"/>
      <c r="L32" s="193" t="n"/>
      <c r="M32" s="194" t="n"/>
      <c r="N32" s="186" t="n"/>
      <c r="O32" s="191">
        <f>'Start-Options'!B6</f>
        <v/>
      </c>
      <c r="P32" s="195">
        <f>IF(Z27="","",MROUND(Z27*0.85,'Start-Options'!B17))</f>
        <v/>
      </c>
      <c r="Q32" s="196" t="n"/>
      <c r="R32" s="196" t="n"/>
      <c r="S32" s="196" t="n"/>
      <c r="T32" s="197" t="n"/>
      <c r="U32" s="186" t="n"/>
      <c r="V32" s="191">
        <f>'Start-Options'!B6</f>
        <v/>
      </c>
      <c r="W32" s="191">
        <f>IF(Z27="","",MROUND(Z27*0.5,'Start-Options'!B17))</f>
        <v/>
      </c>
      <c r="X32" s="141" t="n"/>
    </row>
    <row customHeight="1" ht="12" r="33" s="116">
      <c r="A33" s="198" t="n"/>
      <c r="B33" s="199">
        <f>IF(Z27="","",MROUND(Z27*0.85,'Start-Options'!B17))</f>
        <v/>
      </c>
      <c r="C33" s="200">
        <f>IF(Z27="","",ROUND((37-36*B33/(Z27+'Start-Options'!F13)),0))</f>
        <v/>
      </c>
      <c r="D33" s="200">
        <f>IF(Z27="","",MROUND(B33*36/(37-C33),'Start-Options'!B17))</f>
        <v/>
      </c>
      <c r="E33" s="201" t="n">
        <v>5</v>
      </c>
      <c r="F33" s="202">
        <f>IF(E33="","",MROUND(36*B33/(37-E33),'Start-Options'!B17))</f>
        <v/>
      </c>
      <c r="G33" s="186" t="n"/>
      <c r="H33" s="198" t="n"/>
      <c r="I33" s="199">
        <f>IF(Z27="","",MROUND(Z27*0.9,'Start-Options'!B17))</f>
        <v/>
      </c>
      <c r="J33" s="200">
        <f>IF(F33="","",IF(F33&lt;Z27,ROUND((37-36*I33/(Z27+'Start-Options'!F13)),0),ROUND((37-36*I33/(F33+'Start-Options'!F13)),0)))</f>
        <v/>
      </c>
      <c r="K33" s="200">
        <f>IF(J33="","",MROUND(I33*36/(37-J33),'Start-Options'!B17))</f>
        <v/>
      </c>
      <c r="L33" s="201" t="n">
        <v>5</v>
      </c>
      <c r="M33" s="202">
        <f>IF(L33="","",MROUND(36*I33/(37-L33),'Start-Options'!B17))</f>
        <v/>
      </c>
      <c r="N33" s="186" t="n"/>
      <c r="O33" s="198" t="n"/>
      <c r="P33" s="203">
        <f>IF(Z27="","",MROUND(Z27*0.95,'Start-Options'!B17))</f>
        <v/>
      </c>
      <c r="Q33" s="200">
        <f>IF(M33="","",IF(M33&lt;Z27,ROUND((37-36*P33/(Z27+'Start-Options'!F13)),0),ROUND((37-36*P33/(M33+'Start-Options'!F13)),0)))</f>
        <v/>
      </c>
      <c r="R33" s="204">
        <f>IF(Q33="","",MROUND(P33*36/(37-Q33),'Start-Options'!B17))</f>
        <v/>
      </c>
      <c r="S33" s="205" t="n">
        <v>5</v>
      </c>
      <c r="T33" s="206">
        <f>IF(S33="","",MROUND(36*P33/(37-S33),'Start-Options'!B17))</f>
        <v/>
      </c>
      <c r="U33" s="186" t="n"/>
      <c r="V33" s="198" t="n"/>
      <c r="W33" s="198">
        <f>IF(Z27="","",MROUND(Z27*0.6,'Start-Options'!B17))</f>
        <v/>
      </c>
      <c r="X33" s="141" t="n"/>
    </row>
    <row customHeight="1" ht="12" r="34" s="116">
      <c r="A34" s="187" t="n"/>
      <c r="B34" s="183">
        <f>IF(Z28="","",MROUND(Z28*0.65,'Start-Options'!B17))</f>
        <v/>
      </c>
      <c r="C34" s="184" t="n"/>
      <c r="D34" s="184" t="n"/>
      <c r="E34" s="184" t="n"/>
      <c r="F34" s="185" t="n"/>
      <c r="G34" s="186" t="n"/>
      <c r="H34" s="187" t="n"/>
      <c r="I34" s="183">
        <f>IF(Z28="","",MROUND(Z28*0.7,'Start-Options'!B17))</f>
        <v/>
      </c>
      <c r="J34" s="184" t="n"/>
      <c r="K34" s="184" t="n"/>
      <c r="L34" s="184" t="n"/>
      <c r="M34" s="185" t="n"/>
      <c r="N34" s="186" t="n"/>
      <c r="O34" s="187" t="n"/>
      <c r="P34" s="188">
        <f>IF(Z28="","",MROUND(Z28*0.75,'Start-Options'!B17))</f>
        <v/>
      </c>
      <c r="Q34" s="189" t="n"/>
      <c r="R34" s="189" t="n"/>
      <c r="S34" s="189" t="n"/>
      <c r="T34" s="190" t="n"/>
      <c r="U34" s="186" t="n"/>
      <c r="V34" s="187" t="n"/>
      <c r="W34" s="187">
        <f>IF(Z28="","",MROUND(Z28*0.4,'Start-Options'!B17))</f>
        <v/>
      </c>
      <c r="X34" s="141" t="n"/>
    </row>
    <row customHeight="1" ht="12" r="35" s="116">
      <c r="A35" s="191">
        <f>'Start-Options'!B7</f>
        <v/>
      </c>
      <c r="B35" s="192">
        <f>IF(Z28="","",MROUND(Z28*0.75,'Start-Options'!B17))</f>
        <v/>
      </c>
      <c r="C35" s="193" t="n"/>
      <c r="D35" s="193" t="n"/>
      <c r="E35" s="193" t="n"/>
      <c r="F35" s="194" t="n"/>
      <c r="G35" s="191" t="n"/>
      <c r="H35" s="191">
        <f>'Start-Options'!B7</f>
        <v/>
      </c>
      <c r="I35" s="192">
        <f>IF(Z28="","",MROUND(Z28*0.8,'Start-Options'!B17))</f>
        <v/>
      </c>
      <c r="J35" s="193" t="n"/>
      <c r="K35" s="193" t="n"/>
      <c r="L35" s="193" t="n"/>
      <c r="M35" s="194" t="n"/>
      <c r="N35" s="186" t="n"/>
      <c r="O35" s="191">
        <f>'Start-Options'!B7</f>
        <v/>
      </c>
      <c r="P35" s="195">
        <f>IF(Z28="","",MROUND(Z28*0.85,'Start-Options'!B17))</f>
        <v/>
      </c>
      <c r="Q35" s="196" t="n"/>
      <c r="R35" s="196" t="n"/>
      <c r="S35" s="196" t="n"/>
      <c r="T35" s="197" t="n"/>
      <c r="U35" s="186" t="n"/>
      <c r="V35" s="191">
        <f>'Start-Options'!B7</f>
        <v/>
      </c>
      <c r="W35" s="191">
        <f>IF(Z28="","",MROUND(Z28*0.5,'Start-Options'!B17))</f>
        <v/>
      </c>
      <c r="X35" s="141" t="n"/>
    </row>
    <row customHeight="1" ht="12.75" r="36" s="116">
      <c r="A36" s="208" t="n"/>
      <c r="B36" s="199">
        <f>IF(Z28="","",MROUND(Z28*0.85,'Start-Options'!B17))</f>
        <v/>
      </c>
      <c r="C36" s="200">
        <f>IF(Z28="","",ROUND((37-36*B36/(Z28+'Start-Options'!F14)),0))</f>
        <v/>
      </c>
      <c r="D36" s="200">
        <f>IF(Z28="","",MROUND(B36*36/(37-C36),'Start-Options'!B17))</f>
        <v/>
      </c>
      <c r="E36" s="201" t="n">
        <v>5</v>
      </c>
      <c r="F36" s="202">
        <f>IF(E36="","",MROUND(36*B36/(37-E36),'Start-Options'!B17))</f>
        <v/>
      </c>
      <c r="G36" s="198" t="n"/>
      <c r="H36" s="208" t="n"/>
      <c r="I36" s="199">
        <f>IF(Z28="","",MROUND(Z28*0.9,'Start-Options'!B17))</f>
        <v/>
      </c>
      <c r="J36" s="200">
        <f>IF(F36="","",IF(F36&lt;Z28,ROUND((37-36*I36/(Z28+'Start-Options'!F14)),0),ROUND((37-36*I36/(F36+'Start-Options'!F14)),0)))</f>
        <v/>
      </c>
      <c r="K36" s="200">
        <f>IF(J36="","",MROUND(I36*36/(37-J36),'Start-Options'!B17))</f>
        <v/>
      </c>
      <c r="L36" s="201" t="n">
        <v>5</v>
      </c>
      <c r="M36" s="202">
        <f>IF(L36="","",MROUND(36*I36/(37-L36),'Start-Options'!B17))</f>
        <v/>
      </c>
      <c r="N36" s="208" t="n"/>
      <c r="O36" s="208" t="n"/>
      <c r="P36" s="203">
        <f>IF(Z28="","",MROUND(Z28*0.95,'Start-Options'!B17))</f>
        <v/>
      </c>
      <c r="Q36" s="200">
        <f>IF(M36="","",IF(M36&lt;Z28,ROUND((37-36*P36/(Z28+'Start-Options'!F14)),0),ROUND((37-36*P36/(M36+'Start-Options'!F14)),0)))</f>
        <v/>
      </c>
      <c r="R36" s="204">
        <f>IF(Q36="","",MROUND(P36*36/(37-Q36),'Start-Options'!B17))</f>
        <v/>
      </c>
      <c r="S36" s="205" t="n">
        <v>5</v>
      </c>
      <c r="T36" s="206">
        <f>IF(S36="","",MROUND(36*P36/(37-S36),'Start-Options'!B17))</f>
        <v/>
      </c>
      <c r="U36" s="208" t="n"/>
      <c r="V36" s="208" t="n"/>
      <c r="W36" s="198">
        <f>IF(Z28="","",MROUND(Z28*0.6,'Start-Options'!B17))</f>
        <v/>
      </c>
      <c r="X36" s="141" t="n"/>
    </row>
    <row customHeight="1" ht="12" r="37" s="116">
      <c r="A37" s="155" t="n"/>
      <c r="B37" s="155" t="n"/>
      <c r="C37" s="172" t="n"/>
      <c r="D37" s="172" t="n"/>
      <c r="E37" s="155" t="n"/>
      <c r="F37" s="155" t="n"/>
      <c r="G37" s="155" t="n"/>
      <c r="H37" s="155" t="n"/>
      <c r="I37" s="155" t="n"/>
      <c r="J37" s="155" t="n"/>
      <c r="K37" s="155" t="n"/>
      <c r="L37" s="155" t="n"/>
      <c r="M37" s="155" t="n"/>
      <c r="N37" s="155" t="n"/>
      <c r="O37" s="155" t="n"/>
      <c r="P37" s="155" t="n"/>
      <c r="Q37" s="155" t="n"/>
      <c r="R37" s="155" t="n"/>
      <c r="S37" s="155" t="n"/>
      <c r="T37" s="155" t="n"/>
      <c r="U37" s="155" t="n"/>
      <c r="V37" s="155" t="n"/>
      <c r="W37" s="155" t="n"/>
    </row>
    <row customHeight="1" ht="18.75" r="38" s="116">
      <c r="A38" s="139" t="n"/>
      <c r="B38" s="139" t="n"/>
      <c r="C38" s="163" t="n"/>
      <c r="D38" s="163" t="n"/>
      <c r="E38" s="139" t="n"/>
      <c r="F38" s="139" t="n"/>
      <c r="G38" s="139" t="n"/>
      <c r="H38" s="139" t="n"/>
      <c r="I38" s="139" t="n"/>
      <c r="J38" s="139" t="n"/>
      <c r="K38" s="139" t="n"/>
      <c r="L38" s="167" t="inlineStr">
        <is>
          <t>Cycle 3</t>
        </is>
      </c>
      <c r="M38" s="157" t="n"/>
      <c r="N38" s="157" t="n"/>
      <c r="O38" s="139" t="n"/>
      <c r="P38" s="139" t="n"/>
      <c r="Q38" s="139" t="n"/>
      <c r="R38" s="139" t="n"/>
      <c r="S38" s="139" t="n"/>
      <c r="T38" s="139" t="n"/>
      <c r="U38" s="139" t="n"/>
      <c r="V38" s="139" t="n"/>
      <c r="W38" s="139" t="n"/>
    </row>
    <row customHeight="1" ht="15" r="39" s="116">
      <c r="A39" s="168" t="n"/>
      <c r="B39" s="172" t="n"/>
      <c r="C39" s="169" t="inlineStr">
        <is>
          <t xml:space="preserve">Week 9 3x5 </t>
        </is>
      </c>
      <c r="D39" s="172" t="n"/>
      <c r="E39" s="171" t="n"/>
      <c r="F39" s="171" t="n"/>
      <c r="G39" s="171" t="n"/>
      <c r="H39" s="172" t="n"/>
      <c r="I39" s="173" t="n"/>
      <c r="J39" s="169" t="inlineStr">
        <is>
          <t>Week 10 3x3</t>
        </is>
      </c>
      <c r="K39" s="172" t="n"/>
      <c r="L39" s="172" t="n"/>
      <c r="M39" s="172" t="n"/>
      <c r="N39" s="172" t="n"/>
      <c r="O39" s="171" t="n"/>
      <c r="P39" s="172" t="n"/>
      <c r="Q39" s="169" t="inlineStr">
        <is>
          <t>Week 11 5/3/1</t>
        </is>
      </c>
      <c r="R39" s="171" t="n"/>
      <c r="S39" s="171" t="n"/>
      <c r="T39" s="171" t="n"/>
      <c r="U39" s="172" t="n"/>
      <c r="V39" s="174" t="inlineStr">
        <is>
          <t xml:space="preserve">Week 12 Deload </t>
        </is>
      </c>
      <c r="W39" s="175" t="n"/>
      <c r="X39" s="141" t="n"/>
      <c r="AA39" s="139" t="n"/>
      <c r="AB39" s="139" t="n"/>
    </row>
    <row customHeight="1" ht="28.5" r="40" s="116">
      <c r="A40" s="176" t="n"/>
      <c r="B40" s="177" t="inlineStr">
        <is>
          <t>Weight</t>
        </is>
      </c>
      <c r="C40" s="178" t="inlineStr">
        <is>
          <t>Rep
Goal</t>
        </is>
      </c>
      <c r="D40" s="178" t="inlineStr">
        <is>
          <t>1RM
Goal</t>
        </is>
      </c>
      <c r="E40" s="178" t="inlineStr">
        <is>
          <t>Reps 
Done</t>
        </is>
      </c>
      <c r="F40" s="177" t="inlineStr">
        <is>
          <t xml:space="preserve"> 1RM</t>
        </is>
      </c>
      <c r="H40" s="179" t="n"/>
      <c r="I40" s="177" t="inlineStr">
        <is>
          <t>Weight</t>
        </is>
      </c>
      <c r="J40" s="178" t="inlineStr">
        <is>
          <t>Rep
Goal</t>
        </is>
      </c>
      <c r="K40" s="178" t="inlineStr">
        <is>
          <t>1RM
Goal</t>
        </is>
      </c>
      <c r="L40" s="178" t="inlineStr">
        <is>
          <t>Reps 
Done</t>
        </is>
      </c>
      <c r="M40" s="177" t="inlineStr">
        <is>
          <t xml:space="preserve"> 1RM</t>
        </is>
      </c>
      <c r="O40" s="179" t="n"/>
      <c r="P40" s="177" t="inlineStr">
        <is>
          <t>Weight</t>
        </is>
      </c>
      <c r="Q40" s="178" t="inlineStr">
        <is>
          <t>Rep
Goal</t>
        </is>
      </c>
      <c r="R40" s="178" t="inlineStr">
        <is>
          <t>1RM
Goal</t>
        </is>
      </c>
      <c r="S40" s="178" t="inlineStr">
        <is>
          <t>Reps 
Done</t>
        </is>
      </c>
      <c r="T40" s="177" t="inlineStr">
        <is>
          <t xml:space="preserve"> 1RM</t>
        </is>
      </c>
      <c r="U40" s="162" t="n"/>
      <c r="V40" s="180" t="n"/>
      <c r="W40" s="181" t="inlineStr">
        <is>
          <t>Weight</t>
        </is>
      </c>
      <c r="X40" s="141" t="n"/>
      <c r="Y40" s="178" t="inlineStr">
        <is>
          <t>Cycle 3 1RM</t>
        </is>
      </c>
      <c r="Z40" s="157" t="n"/>
      <c r="AA40" s="209" t="inlineStr">
        <is>
          <t>Stall</t>
        </is>
      </c>
      <c r="AB40" s="210" t="inlineStr">
        <is>
          <t>Backoff
Amount</t>
        </is>
      </c>
    </row>
    <row customHeight="1" ht="12" r="41" s="116">
      <c r="A41" s="182" t="n"/>
      <c r="B41" s="183">
        <f>IF(Z41="","",MROUND(Z41*0.65,'Start-Options'!B17))</f>
        <v/>
      </c>
      <c r="C41" s="184" t="n"/>
      <c r="D41" s="184" t="n"/>
      <c r="E41" s="184" t="n"/>
      <c r="F41" s="185" t="n"/>
      <c r="G41" s="186" t="n"/>
      <c r="H41" s="187" t="n"/>
      <c r="I41" s="183">
        <f>IF(Z41="","",MROUND(Z41*0.7,'Start-Options'!B17))</f>
        <v/>
      </c>
      <c r="J41" s="184" t="n"/>
      <c r="K41" s="184" t="n"/>
      <c r="L41" s="184" t="n"/>
      <c r="M41" s="185" t="n"/>
      <c r="N41" s="186" t="n"/>
      <c r="O41" s="187" t="n"/>
      <c r="P41" s="188">
        <f>IF(Z41="","",MROUND(Z41*0.75,'Start-Options'!B17))</f>
        <v/>
      </c>
      <c r="Q41" s="189" t="n"/>
      <c r="R41" s="189" t="n"/>
      <c r="S41" s="189" t="n"/>
      <c r="T41" s="190" t="n"/>
      <c r="U41" s="186" t="n"/>
      <c r="V41" s="187" t="n"/>
      <c r="W41" s="187">
        <f>IF(Z41="","",MROUND(Z41*0.4,'Start-Options'!B17))</f>
        <v/>
      </c>
      <c r="X41" s="149" t="n"/>
      <c r="Y41" s="187">
        <f>'Start-Options'!B4</f>
        <v/>
      </c>
      <c r="Z41" s="187">
        <f>IF(Z25="","",IF(ISTEXT(AA25),Z25-AB25,Z25+'Start-Options'!C11))</f>
        <v/>
      </c>
      <c r="AA41" s="211" t="n"/>
      <c r="AB41" s="211" t="n">
        <v>10</v>
      </c>
    </row>
    <row customHeight="1" ht="12" r="42" s="116">
      <c r="A42" s="191">
        <f>'Start-Options'!B4</f>
        <v/>
      </c>
      <c r="B42" s="192">
        <f>IF(Z41="","",MROUND(Z41*0.75,'Start-Options'!B17))</f>
        <v/>
      </c>
      <c r="C42" s="193" t="n"/>
      <c r="D42" s="193" t="n"/>
      <c r="E42" s="193" t="n"/>
      <c r="F42" s="194" t="n"/>
      <c r="G42" s="186" t="n"/>
      <c r="H42" s="191">
        <f>'Start-Options'!B4</f>
        <v/>
      </c>
      <c r="I42" s="192">
        <f>IF(Z41="","",MROUND(Z41*0.8,'Start-Options'!B17))</f>
        <v/>
      </c>
      <c r="J42" s="193" t="n"/>
      <c r="K42" s="193" t="n"/>
      <c r="L42" s="193" t="n"/>
      <c r="M42" s="194" t="n"/>
      <c r="N42" s="186" t="n"/>
      <c r="O42" s="191">
        <f>'Start-Options'!B4</f>
        <v/>
      </c>
      <c r="P42" s="195">
        <f>IF(Z41="","",MROUND(Z41*0.85,'Start-Options'!B17))</f>
        <v/>
      </c>
      <c r="Q42" s="196" t="n"/>
      <c r="R42" s="196" t="n"/>
      <c r="S42" s="196" t="n"/>
      <c r="T42" s="197" t="n"/>
      <c r="U42" s="186" t="n"/>
      <c r="V42" s="191">
        <f>'Start-Options'!B4</f>
        <v/>
      </c>
      <c r="W42" s="191">
        <f>IF(Z41="","",MROUND(Z41*0.5,'Start-Options'!B17))</f>
        <v/>
      </c>
      <c r="X42" s="149" t="n"/>
      <c r="Y42" s="191">
        <f>'Start-Options'!B5</f>
        <v/>
      </c>
      <c r="Z42" s="191">
        <f>IF(Z26="","",IF(ISTEXT(AA26),Z26-AB26,Z26+'Start-Options'!C12))</f>
        <v/>
      </c>
      <c r="AA42" s="212" t="n"/>
      <c r="AB42" s="212" t="n">
        <v>10</v>
      </c>
    </row>
    <row customHeight="1" ht="12" r="43" s="116">
      <c r="A43" s="198" t="n"/>
      <c r="B43" s="199">
        <f>IF(Z41="","",MROUND(Z41*0.85,'Start-Options'!B17))</f>
        <v/>
      </c>
      <c r="C43" s="200">
        <f>IF(Z41="","",ROUND((37-36*B43/(Z41+'Start-Options'!F11)),0))</f>
        <v/>
      </c>
      <c r="D43" s="200">
        <f>IF(Z41="","",MROUND(B43*36/(37-C43),'Start-Options'!B17))</f>
        <v/>
      </c>
      <c r="E43" s="201" t="n">
        <v>5</v>
      </c>
      <c r="F43" s="202">
        <f>IF(E43="","",MROUND(36*B43/(37-E43),'Start-Options'!B17))</f>
        <v/>
      </c>
      <c r="G43" s="186" t="n"/>
      <c r="H43" s="198" t="n"/>
      <c r="I43" s="199">
        <f>IF(Z41="","",MROUND(Z41*0.9,'Start-Options'!B17))</f>
        <v/>
      </c>
      <c r="J43" s="200">
        <f>IF(F43="","",IF(F43&lt;Z41,ROUND((37-36*I43/(Z41+'Start-Options'!F11)),0),ROUND((37-36*I43/(F43+'Start-Options'!F11)),0)))</f>
        <v/>
      </c>
      <c r="K43" s="200">
        <f>IF(J43="","",MROUND(I43*36/(37-J43),'Start-Options'!B17))</f>
        <v/>
      </c>
      <c r="L43" s="201" t="n">
        <v>8</v>
      </c>
      <c r="M43" s="202">
        <f>IF(L43="","",MROUND(36*I43/(37-L43),'Start-Options'!B17))</f>
        <v/>
      </c>
      <c r="N43" s="186" t="n"/>
      <c r="O43" s="198" t="n"/>
      <c r="P43" s="203">
        <f>IF(Z41="","",MROUND(Z41*0.95,'Start-Options'!B17))</f>
        <v/>
      </c>
      <c r="Q43" s="200">
        <f>IF(M43="","",IF(M43&lt;Z41,ROUND((37-36*P43/(Z41+'Start-Options'!F11)),0),ROUND((37-36*P43/(M43+'Start-Options'!F11)),0)))</f>
        <v/>
      </c>
      <c r="R43" s="204">
        <f>IF(Q43="","",MROUND(P43*36/(37-Q43),'Start-Options'!B17))</f>
        <v/>
      </c>
      <c r="S43" s="205" t="n"/>
      <c r="T43" s="206">
        <f>IF(S43="","",MROUND(36*P43/(37-S43),'Start-Options'!B17))</f>
        <v/>
      </c>
      <c r="U43" s="186" t="n"/>
      <c r="V43" s="198" t="n"/>
      <c r="W43" s="198">
        <f>IF(Z41="","",MROUND(Z41*0.6,'Start-Options'!B17))</f>
        <v/>
      </c>
      <c r="X43" s="149" t="n"/>
      <c r="Y43" s="191">
        <f>'Start-Options'!B6</f>
        <v/>
      </c>
      <c r="Z43" s="191">
        <f>IF(Z27="","",IF(ISTEXT(AA27),Z27-AB27,Z27+'Start-Options'!C13))</f>
        <v/>
      </c>
      <c r="AA43" s="212" t="n"/>
      <c r="AB43" s="212" t="n">
        <v>10</v>
      </c>
    </row>
    <row customHeight="1" ht="12" r="44" s="116">
      <c r="A44" s="187" t="n"/>
      <c r="B44" s="183">
        <f>IF(Z42="","",MROUND(Z42*0.65,'Start-Options'!B17))</f>
        <v/>
      </c>
      <c r="C44" s="184" t="n"/>
      <c r="D44" s="184" t="n"/>
      <c r="E44" s="184" t="n"/>
      <c r="F44" s="185" t="n"/>
      <c r="G44" s="191" t="n"/>
      <c r="H44" s="182" t="n"/>
      <c r="I44" s="183">
        <f>IF(Z42="","",MROUND(Z42*0.7,'Start-Options'!B17))</f>
        <v/>
      </c>
      <c r="J44" s="184" t="n"/>
      <c r="K44" s="184" t="n"/>
      <c r="L44" s="184" t="n"/>
      <c r="M44" s="185" t="n"/>
      <c r="N44" s="186" t="n"/>
      <c r="O44" s="182" t="n"/>
      <c r="P44" s="188">
        <f>IF(Z42="","",MROUND(Z42*0.75,'Start-Options'!B17))</f>
        <v/>
      </c>
      <c r="Q44" s="189" t="n"/>
      <c r="R44" s="189" t="n"/>
      <c r="S44" s="189" t="n"/>
      <c r="T44" s="190" t="n"/>
      <c r="U44" s="186" t="n"/>
      <c r="V44" s="182" t="n"/>
      <c r="W44" s="187">
        <f>IF(Z42="","",MROUND(Z42*0.4,'Start-Options'!B17))</f>
        <v/>
      </c>
      <c r="X44" s="149" t="n"/>
      <c r="Y44" s="198">
        <f>'Start-Options'!B7</f>
        <v/>
      </c>
      <c r="Z44" s="198">
        <f>IF(Z28="","",IF(ISTEXT(AA28),Z28-AB28,Z28+'Start-Options'!C14))</f>
        <v/>
      </c>
      <c r="AA44" s="213" t="n"/>
      <c r="AB44" s="213" t="n">
        <v>10</v>
      </c>
    </row>
    <row customHeight="1" ht="12" r="45" s="116">
      <c r="A45" s="191">
        <f>'Start-Options'!B5</f>
        <v/>
      </c>
      <c r="B45" s="192">
        <f>IF(Z42="","",MROUND(Z42*0.75,'Start-Options'!B17))</f>
        <v/>
      </c>
      <c r="C45" s="193" t="n"/>
      <c r="D45" s="193" t="n"/>
      <c r="E45" s="193" t="n"/>
      <c r="F45" s="194" t="n"/>
      <c r="G45" s="191" t="n"/>
      <c r="H45" s="191">
        <f>'Start-Options'!B5</f>
        <v/>
      </c>
      <c r="I45" s="192">
        <f>IF(Z42="","",MROUND(Z42*0.8,'Start-Options'!B17))</f>
        <v/>
      </c>
      <c r="J45" s="193" t="n"/>
      <c r="K45" s="193" t="n"/>
      <c r="L45" s="193" t="n"/>
      <c r="M45" s="194" t="n"/>
      <c r="N45" s="186" t="n"/>
      <c r="O45" s="191">
        <f>'Start-Options'!B5</f>
        <v/>
      </c>
      <c r="P45" s="195">
        <f>IF(Z42="","",MROUND(Z42*0.85,'Start-Options'!B17))</f>
        <v/>
      </c>
      <c r="Q45" s="196" t="n"/>
      <c r="R45" s="196" t="n"/>
      <c r="S45" s="196" t="n"/>
      <c r="T45" s="197" t="n"/>
      <c r="U45" s="186" t="n"/>
      <c r="V45" s="191">
        <f>'Start-Options'!B5</f>
        <v/>
      </c>
      <c r="W45" s="191">
        <f>IF(Z42="","",MROUND(Z42*0.5,'Start-Options'!B17))</f>
        <v/>
      </c>
      <c r="X45" s="141" t="n"/>
      <c r="Y45" s="155" t="n"/>
      <c r="Z45" s="155" t="n"/>
      <c r="AA45" s="155" t="n"/>
      <c r="AB45" s="155" t="n"/>
    </row>
    <row customHeight="1" ht="12" r="46" s="116">
      <c r="A46" s="207" t="n"/>
      <c r="B46" s="199">
        <f>IF(Z42="","",MROUND(Z42*0.85,'Start-Options'!B17))</f>
        <v/>
      </c>
      <c r="C46" s="200">
        <f>IF(Z42="","",ROUND((37-36*B46/(Z42+'Start-Options'!F12)),0))</f>
        <v/>
      </c>
      <c r="D46" s="200">
        <f>IF(Z42="","",MROUND(B46*36/(37-C46),'Start-Options'!B17))</f>
        <v/>
      </c>
      <c r="E46" s="201" t="n">
        <v>5</v>
      </c>
      <c r="F46" s="202">
        <f>IF(E46="","",MROUND(36*B46/(37-E46),'Start-Options'!B17))</f>
        <v/>
      </c>
      <c r="G46" s="191" t="n"/>
      <c r="H46" s="198" t="n"/>
      <c r="I46" s="199">
        <f>IF(Z42="","",MROUND(Z42*0.9,'Start-Options'!B17))</f>
        <v/>
      </c>
      <c r="J46" s="200">
        <f>IF(F46="","",IF(F46&lt;Z42,ROUND((37-36*I46/(Z42+'Start-Options'!F12)),0),ROUND((37-36*I46/(F46+'Start-Options'!F12)),0)))</f>
        <v/>
      </c>
      <c r="K46" s="200">
        <f>IF(J46="","",MROUND(I46*36/(37-J46),'Start-Options'!B17))</f>
        <v/>
      </c>
      <c r="L46" s="201" t="n">
        <v>6</v>
      </c>
      <c r="M46" s="202">
        <f>IF(L46="","",MROUND(36*I46/(37-L46),'Start-Options'!B17))</f>
        <v/>
      </c>
      <c r="N46" s="186" t="n"/>
      <c r="O46" s="198" t="n"/>
      <c r="P46" s="203">
        <f>IF(Z42="","",MROUND(Z42*0.95,'Start-Options'!B17))</f>
        <v/>
      </c>
      <c r="Q46" s="200">
        <f>IF(M46="","",IF(M46&lt;Z42,ROUND((37-36*P46/(Z42+'Start-Options'!F12)),0),ROUND((37-36*P46/(M46+'Start-Options'!F12)),0)))</f>
        <v/>
      </c>
      <c r="R46" s="204">
        <f>IF(Q46="","",MROUND(P46*36/(37-Q46),'Start-Options'!B17))</f>
        <v/>
      </c>
      <c r="S46" s="205" t="n"/>
      <c r="T46" s="206">
        <f>IF(S46="","",MROUND(36*P46/(37-S46),'Start-Options'!B17))</f>
        <v/>
      </c>
      <c r="U46" s="186" t="n"/>
      <c r="V46" s="198" t="n"/>
      <c r="W46" s="198">
        <f>IF(Z42="","",MROUND(Z42*0.6,'Start-Options'!B17))</f>
        <v/>
      </c>
      <c r="X46" s="141" t="n"/>
    </row>
    <row customHeight="1" ht="12" r="47" s="116">
      <c r="A47" s="187" t="n"/>
      <c r="B47" s="183">
        <f>IF(Z43="","",MROUND(Z43*0.65,'Start-Options'!B17))</f>
        <v/>
      </c>
      <c r="C47" s="184" t="n"/>
      <c r="D47" s="184" t="n"/>
      <c r="E47" s="184" t="n"/>
      <c r="F47" s="185" t="n"/>
      <c r="G47" s="186" t="n"/>
      <c r="H47" s="187" t="n"/>
      <c r="I47" s="183">
        <f>IF(Z43="","",MROUND(Z43*0.7,'Start-Options'!B17))</f>
        <v/>
      </c>
      <c r="J47" s="184" t="n"/>
      <c r="K47" s="184" t="n"/>
      <c r="L47" s="184" t="n"/>
      <c r="M47" s="185" t="n"/>
      <c r="N47" s="186" t="n"/>
      <c r="O47" s="187" t="n"/>
      <c r="P47" s="188">
        <f>IF(Z43="","",MROUND(Z43*0.75,'Start-Options'!B17))</f>
        <v/>
      </c>
      <c r="Q47" s="189" t="n"/>
      <c r="R47" s="189" t="n"/>
      <c r="S47" s="189" t="n"/>
      <c r="T47" s="190" t="n"/>
      <c r="U47" s="186" t="n"/>
      <c r="V47" s="187" t="n"/>
      <c r="W47" s="187">
        <f>IF(Z43="","",MROUND(Z43*0.4,'Start-Options'!B17))</f>
        <v/>
      </c>
      <c r="X47" s="141" t="n"/>
    </row>
    <row customHeight="1" ht="12" r="48" s="116">
      <c r="A48" s="191">
        <f>'Start-Options'!B6</f>
        <v/>
      </c>
      <c r="B48" s="192">
        <f>IF(Z43="","",MROUND(Z43*0.75,'Start-Options'!B17))</f>
        <v/>
      </c>
      <c r="C48" s="193" t="n"/>
      <c r="D48" s="193" t="n"/>
      <c r="E48" s="193" t="n"/>
      <c r="F48" s="194" t="n"/>
      <c r="G48" s="186" t="n"/>
      <c r="H48" s="191">
        <f>'Start-Options'!B6</f>
        <v/>
      </c>
      <c r="I48" s="192">
        <f>IF(Z43="","",MROUND(Z43*0.8,'Start-Options'!B17))</f>
        <v/>
      </c>
      <c r="J48" s="193" t="n"/>
      <c r="K48" s="193" t="n"/>
      <c r="L48" s="193" t="n"/>
      <c r="M48" s="194" t="n"/>
      <c r="N48" s="186" t="n"/>
      <c r="O48" s="191">
        <f>'Start-Options'!B6</f>
        <v/>
      </c>
      <c r="P48" s="195">
        <f>IF(Z43="","",MROUND(Z43*0.85,'Start-Options'!B17))</f>
        <v/>
      </c>
      <c r="Q48" s="196" t="n"/>
      <c r="R48" s="196" t="n"/>
      <c r="S48" s="196" t="n"/>
      <c r="T48" s="197" t="n"/>
      <c r="U48" s="186" t="n"/>
      <c r="V48" s="191">
        <f>'Start-Options'!B6</f>
        <v/>
      </c>
      <c r="W48" s="191">
        <f>IF(Z43="","",MROUND(Z43*0.5,'Start-Options'!B17))</f>
        <v/>
      </c>
      <c r="X48" s="141" t="n"/>
    </row>
    <row customHeight="1" ht="12" r="49" s="116">
      <c r="A49" s="198" t="n"/>
      <c r="B49" s="199">
        <f>IF(Z43="","",MROUND(Z43*0.85,'Start-Options'!B17))</f>
        <v/>
      </c>
      <c r="C49" s="200">
        <f>IF(Z43="","",ROUND((37-36*B49/(Z43+'Start-Options'!F13)),0))</f>
        <v/>
      </c>
      <c r="D49" s="200">
        <f>IF(Z43="","",MROUND(B49*36/(37-C49),'Start-Options'!B17))</f>
        <v/>
      </c>
      <c r="E49" s="201" t="n">
        <v>5</v>
      </c>
      <c r="F49" s="202">
        <f>IF(E49="","",MROUND(36*B49/(37-E49),'Start-Options'!B17))</f>
        <v/>
      </c>
      <c r="G49" s="186" t="n"/>
      <c r="H49" s="198" t="n"/>
      <c r="I49" s="199">
        <f>IF(Z43="","",MROUND(Z43*0.9,'Start-Options'!B17))</f>
        <v/>
      </c>
      <c r="J49" s="200">
        <f>IF(F49="","",IF(F49&lt;Z43,ROUND((37-36*I49/(Z43+'Start-Options'!F13)),0),ROUND((37-36*I49/(F49+'Start-Options'!F13)),0)))</f>
        <v/>
      </c>
      <c r="K49" s="200">
        <f>IF(J49="","",MROUND(I49*36/(37-J49),'Start-Options'!B17))</f>
        <v/>
      </c>
      <c r="L49" s="201" t="n">
        <v>6</v>
      </c>
      <c r="M49" s="202">
        <f>IF(L49="","",MROUND(36*I49/(37-L49),'Start-Options'!B17))</f>
        <v/>
      </c>
      <c r="N49" s="186" t="n"/>
      <c r="O49" s="198" t="n"/>
      <c r="P49" s="203">
        <f>IF(Z43="","",MROUND(Z43*0.95,'Start-Options'!B17))</f>
        <v/>
      </c>
      <c r="Q49" s="200">
        <f>IF(M49="","",IF(M49&lt;Z43,ROUND((37-36*P49/(Z43+'Start-Options'!F13)),0),ROUND((37-36*P49/(M49+'Start-Options'!F13)),0)))</f>
        <v/>
      </c>
      <c r="R49" s="204">
        <f>IF(Q49="","",MROUND(P49*36/(37-Q49),'Start-Options'!B17))</f>
        <v/>
      </c>
      <c r="S49" s="205" t="n"/>
      <c r="T49" s="206">
        <f>IF(S49="","",MROUND(36*P49/(37-S49),'Start-Options'!B17))</f>
        <v/>
      </c>
      <c r="U49" s="186" t="n"/>
      <c r="V49" s="198" t="n"/>
      <c r="W49" s="198">
        <f>IF(Z43="","",MROUND(Z43*0.6,'Start-Options'!B17))</f>
        <v/>
      </c>
      <c r="X49" s="141" t="n"/>
    </row>
    <row customHeight="1" ht="12" r="50" s="116">
      <c r="A50" s="187" t="n"/>
      <c r="B50" s="183">
        <f>IF(Z44="","",MROUND(Z44*0.65,'Start-Options'!B17))</f>
        <v/>
      </c>
      <c r="C50" s="184" t="n"/>
      <c r="D50" s="184" t="n"/>
      <c r="E50" s="184" t="n"/>
      <c r="F50" s="185" t="n"/>
      <c r="G50" s="186" t="n"/>
      <c r="H50" s="187" t="n"/>
      <c r="I50" s="183">
        <f>IF(Z44="","",MROUND(Z44*0.7,'Start-Options'!B17))</f>
        <v/>
      </c>
      <c r="J50" s="184" t="n"/>
      <c r="K50" s="184" t="n"/>
      <c r="L50" s="184" t="n"/>
      <c r="M50" s="185" t="n"/>
      <c r="N50" s="186" t="n"/>
      <c r="O50" s="187" t="n"/>
      <c r="P50" s="188">
        <f>IF(Z44="","",MROUND(Z44*0.75,'Start-Options'!B17))</f>
        <v/>
      </c>
      <c r="Q50" s="189" t="n"/>
      <c r="R50" s="189" t="n"/>
      <c r="S50" s="189" t="n"/>
      <c r="T50" s="190" t="n"/>
      <c r="U50" s="186" t="n"/>
      <c r="V50" s="187" t="n"/>
      <c r="W50" s="187">
        <f>IF(Z44="","",MROUND(Z44*0.4,'Start-Options'!B17))</f>
        <v/>
      </c>
      <c r="X50" s="141" t="n"/>
    </row>
    <row customHeight="1" ht="12" r="51" s="116">
      <c r="A51" s="191">
        <f>'Start-Options'!B7</f>
        <v/>
      </c>
      <c r="B51" s="192">
        <f>IF(Z44="","",MROUND(Z44*0.75,'Start-Options'!B17))</f>
        <v/>
      </c>
      <c r="C51" s="193" t="n"/>
      <c r="D51" s="193" t="n"/>
      <c r="E51" s="193" t="n"/>
      <c r="F51" s="194" t="n"/>
      <c r="G51" s="191" t="n"/>
      <c r="H51" s="191">
        <f>'Start-Options'!B7</f>
        <v/>
      </c>
      <c r="I51" s="192">
        <f>IF(Z44="","",MROUND(Z44*0.8,'Start-Options'!B17))</f>
        <v/>
      </c>
      <c r="J51" s="193" t="n"/>
      <c r="K51" s="193" t="n"/>
      <c r="L51" s="193" t="n"/>
      <c r="M51" s="194" t="n"/>
      <c r="N51" s="186" t="n"/>
      <c r="O51" s="191">
        <f>'Start-Options'!B7</f>
        <v/>
      </c>
      <c r="P51" s="195">
        <f>IF(Z44="","",MROUND(Z44*0.85,'Start-Options'!B17))</f>
        <v/>
      </c>
      <c r="Q51" s="196" t="n"/>
      <c r="R51" s="196" t="n"/>
      <c r="S51" s="196" t="n"/>
      <c r="T51" s="197" t="n"/>
      <c r="U51" s="186" t="n"/>
      <c r="V51" s="191">
        <f>'Start-Options'!B7</f>
        <v/>
      </c>
      <c r="W51" s="191">
        <f>IF(Z44="","",MROUND(Z44*0.5,'Start-Options'!B17))</f>
        <v/>
      </c>
      <c r="X51" s="141" t="n"/>
    </row>
    <row customHeight="1" ht="12.75" r="52" s="116">
      <c r="A52" s="208" t="n"/>
      <c r="B52" s="199">
        <f>IF(Z44="","",MROUND(Z44*0.85,'Start-Options'!B17))</f>
        <v/>
      </c>
      <c r="C52" s="200">
        <f>IF(Z44="","",ROUND((37-36*B52/(Z44+'Start-Options'!F14)),0))</f>
        <v/>
      </c>
      <c r="D52" s="200">
        <f>IF(Z44="","",MROUND(B52*36/(37-C52),'Start-Options'!B17))</f>
        <v/>
      </c>
      <c r="E52" s="201" t="n">
        <v>5</v>
      </c>
      <c r="F52" s="202">
        <f>IF(E52="","",MROUND(36*B52/(37-E52),'Start-Options'!B17))</f>
        <v/>
      </c>
      <c r="G52" s="198" t="n"/>
      <c r="H52" s="208" t="n"/>
      <c r="I52" s="199">
        <f>IF(Z44="","",MROUND(Z44*0.9,'Start-Options'!B17))</f>
        <v/>
      </c>
      <c r="J52" s="200">
        <f>IF(F52="","",IF(F52&lt;Z44,ROUND((37-36*I52/(Z44+'Start-Options'!F14)),0),ROUND((37-36*I52/(F52+'Start-Options'!F14)),0)))</f>
        <v/>
      </c>
      <c r="K52" s="200">
        <f>IF(J52="","",MROUND(I52*36/(37-J52),'Start-Options'!B17))</f>
        <v/>
      </c>
      <c r="L52" s="201" t="n">
        <v>8</v>
      </c>
      <c r="M52" s="202">
        <f>IF(L52="","",MROUND(36*I52/(37-L52),'Start-Options'!B17))</f>
        <v/>
      </c>
      <c r="N52" s="208" t="n"/>
      <c r="O52" s="208" t="n"/>
      <c r="P52" s="203">
        <f>IF(Z44="","",MROUND(Z44*0.95,'Start-Options'!B17))</f>
        <v/>
      </c>
      <c r="Q52" s="200">
        <f>IF(M52="","",IF(M52&lt;Z44,ROUND((37-36*P52/(Z44+'Start-Options'!F14)),0),ROUND((37-36*P52/(M52+'Start-Options'!F14)),0)))</f>
        <v/>
      </c>
      <c r="R52" s="204">
        <f>IF(Q52="","",MROUND(P52*36/(37-Q52),'Start-Options'!B17))</f>
        <v/>
      </c>
      <c r="S52" s="205" t="n"/>
      <c r="T52" s="206">
        <f>IF(S52="","",MROUND(36*P52/(37-S52),'Start-Options'!B17))</f>
        <v/>
      </c>
      <c r="U52" s="208" t="n"/>
      <c r="V52" s="208" t="n"/>
      <c r="W52" s="198">
        <f>IF(Z44="","",MROUND(Z44*0.6,'Start-Options'!B17))</f>
        <v/>
      </c>
      <c r="X52" s="141" t="n"/>
    </row>
    <row customHeight="1" ht="12" r="53" s="116">
      <c r="A53" s="155" t="n"/>
      <c r="B53" s="155" t="n"/>
      <c r="C53" s="155" t="n"/>
      <c r="D53" s="155" t="n"/>
      <c r="E53" s="155" t="n"/>
      <c r="F53" s="155" t="n"/>
      <c r="G53" s="155" t="n"/>
      <c r="H53" s="155" t="n"/>
      <c r="I53" s="155" t="n"/>
      <c r="J53" s="155" t="n"/>
      <c r="K53" s="155" t="n"/>
      <c r="L53" s="155" t="n"/>
      <c r="M53" s="155" t="n"/>
      <c r="N53" s="155" t="n"/>
      <c r="O53" s="155" t="n"/>
      <c r="P53" s="155" t="n"/>
      <c r="Q53" s="155" t="n"/>
      <c r="R53" s="155" t="n"/>
      <c r="S53" s="155" t="n"/>
      <c r="T53" s="155" t="n"/>
      <c r="U53" s="155" t="n"/>
      <c r="V53" s="155" t="n"/>
      <c r="W53" s="155" t="n"/>
    </row>
    <row customHeight="1" ht="18.75" r="54" s="116">
      <c r="A54" s="139" t="n"/>
      <c r="B54" s="139" t="n"/>
      <c r="C54" s="139" t="n"/>
      <c r="D54" s="139" t="n"/>
      <c r="E54" s="139" t="n"/>
      <c r="F54" s="139" t="n"/>
      <c r="G54" s="139" t="n"/>
      <c r="H54" s="139" t="n"/>
      <c r="I54" s="139" t="n"/>
      <c r="J54" s="139" t="n"/>
      <c r="K54" s="139" t="n"/>
      <c r="L54" s="139" t="n"/>
      <c r="M54" s="167" t="inlineStr">
        <is>
          <t>Cycle 4</t>
        </is>
      </c>
      <c r="N54" s="214" t="n"/>
      <c r="O54" s="139" t="n"/>
      <c r="P54" s="139" t="n"/>
      <c r="Q54" s="139" t="n"/>
      <c r="R54" s="139" t="n"/>
      <c r="S54" s="139" t="n"/>
      <c r="T54" s="139" t="n"/>
      <c r="U54" s="139" t="n"/>
      <c r="V54" s="139" t="n"/>
      <c r="W54" s="139" t="n"/>
    </row>
    <row customHeight="1" ht="15" r="55" s="116">
      <c r="A55" s="168" t="n"/>
      <c r="B55" s="172" t="n"/>
      <c r="C55" s="169" t="inlineStr">
        <is>
          <t xml:space="preserve">Week 13 3x5 </t>
        </is>
      </c>
      <c r="D55" s="172" t="n"/>
      <c r="E55" s="171" t="n"/>
      <c r="F55" s="171" t="n"/>
      <c r="G55" s="171" t="n"/>
      <c r="H55" s="172" t="n"/>
      <c r="I55" s="173" t="n"/>
      <c r="J55" s="169" t="inlineStr">
        <is>
          <t>Week 14 3x3</t>
        </is>
      </c>
      <c r="K55" s="172" t="n"/>
      <c r="L55" s="172" t="n"/>
      <c r="M55" s="172" t="n"/>
      <c r="N55" s="172" t="n"/>
      <c r="O55" s="171" t="n"/>
      <c r="P55" s="172" t="n"/>
      <c r="Q55" s="169" t="inlineStr">
        <is>
          <t>Week 15 5/3/1</t>
        </is>
      </c>
      <c r="R55" s="171" t="n"/>
      <c r="S55" s="171" t="n"/>
      <c r="T55" s="171" t="n"/>
      <c r="U55" s="172" t="n"/>
      <c r="V55" s="174" t="inlineStr">
        <is>
          <t xml:space="preserve">Week 16 Deload </t>
        </is>
      </c>
      <c r="W55" s="175" t="n"/>
      <c r="X55" s="141" t="n"/>
      <c r="AA55" s="139" t="n"/>
      <c r="AB55" s="139" t="n"/>
    </row>
    <row customHeight="1" ht="27.75" r="56" s="116">
      <c r="A56" s="176" t="n"/>
      <c r="B56" s="177" t="inlineStr">
        <is>
          <t>Weight</t>
        </is>
      </c>
      <c r="C56" s="178" t="inlineStr">
        <is>
          <t>Rep
Goal</t>
        </is>
      </c>
      <c r="D56" s="178" t="inlineStr">
        <is>
          <t>1RM
Goal</t>
        </is>
      </c>
      <c r="E56" s="178" t="inlineStr">
        <is>
          <t>Reps 
Done</t>
        </is>
      </c>
      <c r="F56" s="177" t="inlineStr">
        <is>
          <t xml:space="preserve"> 1RM</t>
        </is>
      </c>
      <c r="H56" s="179" t="n"/>
      <c r="I56" s="177" t="inlineStr">
        <is>
          <t>Weight</t>
        </is>
      </c>
      <c r="J56" s="178" t="inlineStr">
        <is>
          <t>Rep
Goal</t>
        </is>
      </c>
      <c r="K56" s="178" t="inlineStr">
        <is>
          <t>1RM
Goal</t>
        </is>
      </c>
      <c r="L56" s="178" t="inlineStr">
        <is>
          <t>Reps 
Done</t>
        </is>
      </c>
      <c r="M56" s="177" t="inlineStr">
        <is>
          <t xml:space="preserve"> 1RM</t>
        </is>
      </c>
      <c r="O56" s="179" t="n"/>
      <c r="P56" s="177" t="inlineStr">
        <is>
          <t>Weight</t>
        </is>
      </c>
      <c r="Q56" s="178" t="inlineStr">
        <is>
          <t>Rep
Goal</t>
        </is>
      </c>
      <c r="R56" s="178" t="inlineStr">
        <is>
          <t>1RM
Goal</t>
        </is>
      </c>
      <c r="S56" s="178" t="inlineStr">
        <is>
          <t>Reps 
Done</t>
        </is>
      </c>
      <c r="T56" s="177" t="inlineStr">
        <is>
          <t xml:space="preserve"> 1RM</t>
        </is>
      </c>
      <c r="U56" s="162" t="n"/>
      <c r="V56" s="180" t="n"/>
      <c r="W56" s="181" t="inlineStr">
        <is>
          <t>Weight</t>
        </is>
      </c>
      <c r="X56" s="141" t="n"/>
      <c r="Y56" s="178" t="inlineStr">
        <is>
          <t>Cycle 4 1RM</t>
        </is>
      </c>
      <c r="Z56" s="157" t="n"/>
      <c r="AA56" s="209" t="inlineStr">
        <is>
          <t>Stall</t>
        </is>
      </c>
      <c r="AB56" s="210" t="inlineStr">
        <is>
          <t>Backoff
Amount</t>
        </is>
      </c>
    </row>
    <row customHeight="1" ht="12" r="57" s="116">
      <c r="A57" s="182" t="n"/>
      <c r="B57" s="183">
        <f>IF(Z57="","",MROUND(Z57*0.65,'Start-Options'!B17))</f>
        <v/>
      </c>
      <c r="C57" s="184" t="n"/>
      <c r="D57" s="184" t="n"/>
      <c r="E57" s="184" t="n"/>
      <c r="F57" s="185" t="n"/>
      <c r="G57" s="186" t="n"/>
      <c r="H57" s="187" t="n"/>
      <c r="I57" s="183">
        <f>IF(Z57="","",MROUND(Z57*0.7,'Start-Options'!B17))</f>
        <v/>
      </c>
      <c r="J57" s="184" t="n"/>
      <c r="K57" s="184" t="n"/>
      <c r="L57" s="184" t="n"/>
      <c r="M57" s="185" t="n"/>
      <c r="N57" s="186" t="n"/>
      <c r="O57" s="187" t="n"/>
      <c r="P57" s="188">
        <f>IF(Z57="","",MROUND(Z57*0.75,'Start-Options'!B17))</f>
        <v/>
      </c>
      <c r="Q57" s="189" t="n"/>
      <c r="R57" s="189" t="n"/>
      <c r="S57" s="189" t="n"/>
      <c r="T57" s="190" t="n"/>
      <c r="U57" s="186" t="n"/>
      <c r="V57" s="187" t="n"/>
      <c r="W57" s="187">
        <f>IF(Z57="","",MROUND(Z57*0.4,'Start-Options'!B17))</f>
        <v/>
      </c>
      <c r="X57" s="149" t="n"/>
      <c r="Y57" s="187">
        <f>'Start-Options'!B4</f>
        <v/>
      </c>
      <c r="Z57" s="187">
        <f>IF(Z41="","",IF(ISTEXT(AA41),Z41-AB41,Z41+'Start-Options'!C11))</f>
        <v/>
      </c>
      <c r="AA57" s="211" t="n"/>
      <c r="AB57" s="211" t="n">
        <v>10</v>
      </c>
    </row>
    <row customHeight="1" ht="12" r="58" s="116">
      <c r="A58" s="191">
        <f>'Start-Options'!B4</f>
        <v/>
      </c>
      <c r="B58" s="192">
        <f>IF(Z57="","",MROUND(Z57*0.75,'Start-Options'!B17))</f>
        <v/>
      </c>
      <c r="C58" s="193" t="n"/>
      <c r="D58" s="193" t="n"/>
      <c r="E58" s="193" t="n"/>
      <c r="F58" s="194" t="n"/>
      <c r="G58" s="186" t="n"/>
      <c r="H58" s="191">
        <f>'Start-Options'!B4</f>
        <v/>
      </c>
      <c r="I58" s="192">
        <f>IF(Z57="","",MROUND(Z57*0.8,'Start-Options'!B17))</f>
        <v/>
      </c>
      <c r="J58" s="193" t="n"/>
      <c r="K58" s="193" t="n"/>
      <c r="L58" s="193" t="n"/>
      <c r="M58" s="194" t="n"/>
      <c r="N58" s="186" t="n"/>
      <c r="O58" s="191">
        <f>'Start-Options'!B4</f>
        <v/>
      </c>
      <c r="P58" s="195">
        <f>IF(Z57="","",MROUND(Z57*0.85,'Start-Options'!B17))</f>
        <v/>
      </c>
      <c r="Q58" s="196" t="n"/>
      <c r="R58" s="196" t="n"/>
      <c r="S58" s="196" t="n"/>
      <c r="T58" s="197" t="n"/>
      <c r="U58" s="186" t="n"/>
      <c r="V58" s="191">
        <f>'Start-Options'!B4</f>
        <v/>
      </c>
      <c r="W58" s="191">
        <f>IF(Z57="","",MROUND(Z57*0.5,'Start-Options'!B17))</f>
        <v/>
      </c>
      <c r="X58" s="149" t="n"/>
      <c r="Y58" s="191">
        <f>'Start-Options'!B5</f>
        <v/>
      </c>
      <c r="Z58" s="191">
        <f>IF(Z42="","",IF(ISTEXT(AA42),Z42-AB42,Z42+'Start-Options'!C12))</f>
        <v/>
      </c>
      <c r="AA58" s="212" t="n"/>
      <c r="AB58" s="212" t="n">
        <v>10</v>
      </c>
    </row>
    <row customHeight="1" ht="12" r="59" s="116">
      <c r="A59" s="198" t="n"/>
      <c r="B59" s="199">
        <f>IF(Z57="","",MROUND(Z57*0.85,'Start-Options'!B17))</f>
        <v/>
      </c>
      <c r="C59" s="200">
        <f>IF(Z57="","",ROUND((37-36*B59/(Z57+'Start-Options'!F11)),0))</f>
        <v/>
      </c>
      <c r="D59" s="200">
        <f>IF(Z57="","",MROUND(B59*36/(37-C59),'Start-Options'!B17))</f>
        <v/>
      </c>
      <c r="E59" s="201" t="n"/>
      <c r="F59" s="202">
        <f>IF(E59="","",MROUND(36*B59/(37-E59),'Start-Options'!B17))</f>
        <v/>
      </c>
      <c r="G59" s="186" t="n"/>
      <c r="H59" s="198" t="n"/>
      <c r="I59" s="199">
        <f>IF(Z57="","",MROUND(Z57*0.9,'Start-Options'!B17))</f>
        <v/>
      </c>
      <c r="J59" s="200">
        <f>IF(F59="","",IF(F59&lt;Z57,ROUND((37-36*I59/(Z57+'Start-Options'!F11)),0),ROUND((37-36*I59/(F59+'Start-Options'!F11)),0)))</f>
        <v/>
      </c>
      <c r="K59" s="200">
        <f>IF(J59="","",MROUND(I59*36/(37-J59),'Start-Options'!B17))</f>
        <v/>
      </c>
      <c r="L59" s="201" t="n"/>
      <c r="M59" s="202">
        <f>IF(L59="","",MROUND(36*I59/(37-L59),'Start-Options'!B17))</f>
        <v/>
      </c>
      <c r="N59" s="186" t="n"/>
      <c r="O59" s="198" t="n"/>
      <c r="P59" s="203">
        <f>IF(Z57="","",MROUND(Z57*0.95,'Start-Options'!B17))</f>
        <v/>
      </c>
      <c r="Q59" s="200">
        <f>IF(M59="","",IF(M59&lt;Z57,ROUND((37-36*P59/(Z57+'Start-Options'!F11)),0),ROUND((37-36*P59/(M59+'Start-Options'!F11)),0)))</f>
        <v/>
      </c>
      <c r="R59" s="204">
        <f>IF(Q59="","",MROUND(P59*36/(37-Q59),'Start-Options'!B17))</f>
        <v/>
      </c>
      <c r="S59" s="205" t="n"/>
      <c r="T59" s="206">
        <f>IF(S59="","",MROUND(36*P59/(37-S59),'Start-Options'!B17))</f>
        <v/>
      </c>
      <c r="U59" s="186" t="n"/>
      <c r="V59" s="198" t="n"/>
      <c r="W59" s="198">
        <f>IF(Z57="","",MROUND(Z57*0.6,'Start-Options'!B17))</f>
        <v/>
      </c>
      <c r="X59" s="149" t="n"/>
      <c r="Y59" s="191">
        <f>'Start-Options'!B6</f>
        <v/>
      </c>
      <c r="Z59" s="191">
        <f>IF(Z43="","",IF(ISTEXT(AA43),Z43-AB43,Z43+'Start-Options'!C13))</f>
        <v/>
      </c>
      <c r="AA59" s="212" t="n"/>
      <c r="AB59" s="212" t="n">
        <v>10</v>
      </c>
    </row>
    <row customHeight="1" ht="12" r="60" s="116">
      <c r="A60" s="187" t="n"/>
      <c r="B60" s="183">
        <f>IF(Z58="","",MROUND(Z58*0.65,'Start-Options'!B17))</f>
        <v/>
      </c>
      <c r="C60" s="184" t="n"/>
      <c r="D60" s="184" t="n"/>
      <c r="E60" s="184" t="n"/>
      <c r="F60" s="185" t="n"/>
      <c r="G60" s="191" t="n"/>
      <c r="H60" s="182" t="n"/>
      <c r="I60" s="183">
        <f>IF(Z58="","",MROUND(Z58*0.7,'Start-Options'!B17))</f>
        <v/>
      </c>
      <c r="J60" s="184" t="n"/>
      <c r="K60" s="184" t="n"/>
      <c r="L60" s="184" t="n"/>
      <c r="M60" s="185" t="n"/>
      <c r="N60" s="186" t="n"/>
      <c r="O60" s="182" t="n"/>
      <c r="P60" s="188">
        <f>IF(Z58="","",MROUND(Z58*0.75,'Start-Options'!B17))</f>
        <v/>
      </c>
      <c r="Q60" s="189" t="n"/>
      <c r="R60" s="189" t="n"/>
      <c r="S60" s="189" t="n"/>
      <c r="T60" s="190" t="n"/>
      <c r="U60" s="186" t="n"/>
      <c r="V60" s="182" t="n"/>
      <c r="W60" s="187">
        <f>IF(Z58="","",MROUND(Z58*0.4,'Start-Options'!B17))</f>
        <v/>
      </c>
      <c r="X60" s="149" t="n"/>
      <c r="Y60" s="198">
        <f>'Start-Options'!B7</f>
        <v/>
      </c>
      <c r="Z60" s="198">
        <f>IF(Z44="","",IF(ISTEXT(AA44),Z44-AB44,Z44+'Start-Options'!C14))</f>
        <v/>
      </c>
      <c r="AA60" s="213" t="n"/>
      <c r="AB60" s="213" t="n">
        <v>10</v>
      </c>
    </row>
    <row customHeight="1" ht="12" r="61" s="116">
      <c r="A61" s="191">
        <f>'Start-Options'!B5</f>
        <v/>
      </c>
      <c r="B61" s="192">
        <f>IF(Z58="","",MROUND(Z58*0.75,'Start-Options'!B17))</f>
        <v/>
      </c>
      <c r="C61" s="193" t="n"/>
      <c r="D61" s="193" t="n"/>
      <c r="E61" s="193" t="n"/>
      <c r="F61" s="194" t="n"/>
      <c r="G61" s="191" t="n"/>
      <c r="H61" s="191">
        <f>'Start-Options'!B5</f>
        <v/>
      </c>
      <c r="I61" s="192">
        <f>IF(Z58="","",MROUND(Z58*0.8,'Start-Options'!B17))</f>
        <v/>
      </c>
      <c r="J61" s="193" t="n"/>
      <c r="K61" s="193" t="n"/>
      <c r="L61" s="193" t="n"/>
      <c r="M61" s="194" t="n"/>
      <c r="N61" s="186" t="n"/>
      <c r="O61" s="191">
        <f>'Start-Options'!B5</f>
        <v/>
      </c>
      <c r="P61" s="195">
        <f>IF(Z58="","",MROUND(Z58*0.85,'Start-Options'!B17))</f>
        <v/>
      </c>
      <c r="Q61" s="196" t="n"/>
      <c r="R61" s="196" t="n"/>
      <c r="S61" s="196" t="n"/>
      <c r="T61" s="197" t="n"/>
      <c r="U61" s="186" t="n"/>
      <c r="V61" s="191">
        <f>'Start-Options'!B5</f>
        <v/>
      </c>
      <c r="W61" s="191">
        <f>IF(Z58="","",MROUND(Z58*0.5,'Start-Options'!B17))</f>
        <v/>
      </c>
      <c r="X61" s="141" t="n"/>
      <c r="Y61" s="155" t="n"/>
      <c r="Z61" s="155" t="n"/>
      <c r="AA61" s="155" t="n"/>
      <c r="AB61" s="155" t="n"/>
    </row>
    <row customHeight="1" ht="12" r="62" s="116">
      <c r="A62" s="207" t="n"/>
      <c r="B62" s="199">
        <f>IF(Z58="","",MROUND(Z58*0.85,'Start-Options'!B17))</f>
        <v/>
      </c>
      <c r="C62" s="200">
        <f>IF(Z58="","",ROUND((37-36*B62/(Z58+'Start-Options'!F12)),0))</f>
        <v/>
      </c>
      <c r="D62" s="200">
        <f>IF(Z58="","",MROUND(B62*36/(37-C62),'Start-Options'!B17))</f>
        <v/>
      </c>
      <c r="E62" s="201" t="n"/>
      <c r="F62" s="202">
        <f>IF(E62="","",MROUND(36*B62/(37-E62),'Start-Options'!B17))</f>
        <v/>
      </c>
      <c r="G62" s="191" t="n"/>
      <c r="H62" s="198" t="n"/>
      <c r="I62" s="199">
        <f>IF(Z58="","",MROUND(Z58*0.9,'Start-Options'!B17))</f>
        <v/>
      </c>
      <c r="J62" s="200">
        <f>IF(F62="","",IF(F62&lt;Z58,ROUND((37-36*I62/(Z58+'Start-Options'!F12)),0),ROUND((37-36*I62/(F62+'Start-Options'!F12)),0)))</f>
        <v/>
      </c>
      <c r="K62" s="200">
        <f>IF(J62="","",MROUND(I62*36/(37-J62),'Start-Options'!B17))</f>
        <v/>
      </c>
      <c r="L62" s="201" t="n"/>
      <c r="M62" s="202">
        <f>IF(L62="","",MROUND(36*I62/(37-L62),'Start-Options'!B17))</f>
        <v/>
      </c>
      <c r="N62" s="186" t="n"/>
      <c r="O62" s="198" t="n"/>
      <c r="P62" s="203">
        <f>IF(Z58="","",MROUND(Z58*0.95,'Start-Options'!B17))</f>
        <v/>
      </c>
      <c r="Q62" s="200">
        <f>IF(M62="","",IF(M62&lt;Z58,ROUND((37-36*P62/(Z58+'Start-Options'!F12)),0),ROUND((37-36*P62/(M62+'Start-Options'!F12)),0)))</f>
        <v/>
      </c>
      <c r="R62" s="204">
        <f>IF(Q62="","",MROUND(P62*36/(37-Q62),'Start-Options'!B17))</f>
        <v/>
      </c>
      <c r="S62" s="205" t="n"/>
      <c r="T62" s="206">
        <f>IF(S62="","",MROUND(36*P62/(37-S62),'Start-Options'!B17))</f>
        <v/>
      </c>
      <c r="U62" s="186" t="n"/>
      <c r="V62" s="198" t="n"/>
      <c r="W62" s="198">
        <f>IF(Z58="","",MROUND(Z58*0.6,'Start-Options'!B17))</f>
        <v/>
      </c>
      <c r="X62" s="141" t="n"/>
    </row>
    <row customHeight="1" ht="12" r="63" s="116">
      <c r="A63" s="187" t="n"/>
      <c r="B63" s="183">
        <f>IF(Z59="","",MROUND(Z59*0.65,'Start-Options'!B17))</f>
        <v/>
      </c>
      <c r="C63" s="184" t="n"/>
      <c r="D63" s="184" t="n"/>
      <c r="E63" s="184" t="n"/>
      <c r="F63" s="185" t="n"/>
      <c r="G63" s="186" t="n"/>
      <c r="H63" s="187" t="n"/>
      <c r="I63" s="183">
        <f>IF(Z59="","",MROUND(Z59*0.7,'Start-Options'!B17))</f>
        <v/>
      </c>
      <c r="J63" s="184" t="n"/>
      <c r="K63" s="184" t="n"/>
      <c r="L63" s="184" t="n"/>
      <c r="M63" s="185" t="n"/>
      <c r="N63" s="186" t="n"/>
      <c r="O63" s="187" t="n"/>
      <c r="P63" s="188">
        <f>IF(Z59="","",MROUND(Z59*0.75,'Start-Options'!B17))</f>
        <v/>
      </c>
      <c r="Q63" s="189" t="n"/>
      <c r="R63" s="189" t="n"/>
      <c r="S63" s="189" t="n"/>
      <c r="T63" s="190" t="n"/>
      <c r="U63" s="186" t="n"/>
      <c r="V63" s="187" t="n"/>
      <c r="W63" s="187">
        <f>IF(Z59="","",MROUND(Z59*0.4,'Start-Options'!B17))</f>
        <v/>
      </c>
      <c r="X63" s="141" t="n"/>
    </row>
    <row customHeight="1" ht="12" r="64" s="116">
      <c r="A64" s="191">
        <f>'Start-Options'!B6</f>
        <v/>
      </c>
      <c r="B64" s="192">
        <f>IF(Z59="","",MROUND(Z59*0.75,'Start-Options'!B17))</f>
        <v/>
      </c>
      <c r="C64" s="193" t="n"/>
      <c r="D64" s="193" t="n"/>
      <c r="E64" s="193" t="n"/>
      <c r="F64" s="194" t="n"/>
      <c r="G64" s="186" t="n"/>
      <c r="H64" s="191">
        <f>'Start-Options'!B6</f>
        <v/>
      </c>
      <c r="I64" s="192">
        <f>IF(Z59="","",MROUND(Z59*0.8,'Start-Options'!B17))</f>
        <v/>
      </c>
      <c r="J64" s="193" t="n"/>
      <c r="K64" s="193" t="n"/>
      <c r="L64" s="193" t="n"/>
      <c r="M64" s="194" t="n"/>
      <c r="N64" s="186" t="n"/>
      <c r="O64" s="191">
        <f>'Start-Options'!B6</f>
        <v/>
      </c>
      <c r="P64" s="195">
        <f>IF(Z59="","",MROUND(Z59*0.85,'Start-Options'!B17))</f>
        <v/>
      </c>
      <c r="Q64" s="196" t="n"/>
      <c r="R64" s="196" t="n"/>
      <c r="S64" s="196" t="n"/>
      <c r="T64" s="197" t="n"/>
      <c r="U64" s="186" t="n"/>
      <c r="V64" s="191">
        <f>'Start-Options'!B6</f>
        <v/>
      </c>
      <c r="W64" s="191">
        <f>IF(Z59="","",MROUND(Z59*0.5,'Start-Options'!B17))</f>
        <v/>
      </c>
      <c r="X64" s="141" t="n"/>
    </row>
    <row customHeight="1" ht="12" r="65" s="116">
      <c r="A65" s="198" t="n"/>
      <c r="B65" s="199">
        <f>IF(Z59="","",MROUND(Z59*0.85,'Start-Options'!B17))</f>
        <v/>
      </c>
      <c r="C65" s="200">
        <f>IF(Z59="","",ROUND((37-36*B65/(Z59+'Start-Options'!F13)),0))</f>
        <v/>
      </c>
      <c r="D65" s="200">
        <f>IF(Z59="","",MROUND(B65*36/(37-C65),'Start-Options'!B17))</f>
        <v/>
      </c>
      <c r="E65" s="201" t="n"/>
      <c r="F65" s="202">
        <f>IF(E65="","",MROUND(36*B65/(37-E65),'Start-Options'!B17))</f>
        <v/>
      </c>
      <c r="G65" s="186" t="n"/>
      <c r="H65" s="198" t="n"/>
      <c r="I65" s="199">
        <f>IF(Z59="","",MROUND(Z59*0.9,'Start-Options'!B17))</f>
        <v/>
      </c>
      <c r="J65" s="200">
        <f>IF(F65="","",IF(F65&lt;Z59,ROUND((37-36*I65/(Z59+'Start-Options'!F13)),0),ROUND((37-36*I65/(F65+'Start-Options'!F13)),0)))</f>
        <v/>
      </c>
      <c r="K65" s="200">
        <f>IF(J65="","",MROUND(I65*36/(37-J65),'Start-Options'!B17))</f>
        <v/>
      </c>
      <c r="L65" s="201" t="n"/>
      <c r="M65" s="202">
        <f>IF(L65="","",MROUND(36*I65/(37-L65),'Start-Options'!B17))</f>
        <v/>
      </c>
      <c r="N65" s="186" t="n"/>
      <c r="O65" s="198" t="n"/>
      <c r="P65" s="203">
        <f>IF(Z59="","",MROUND(Z59*0.95,'Start-Options'!B17))</f>
        <v/>
      </c>
      <c r="Q65" s="200">
        <f>IF(M65="","",IF(M65&lt;Z59,ROUND((37-36*P65/(Z59+'Start-Options'!F13)),0),ROUND((37-36*P65/(M65+'Start-Options'!F13)),0)))</f>
        <v/>
      </c>
      <c r="R65" s="204">
        <f>IF(Q65="","",MROUND(P65*36/(37-Q65),'Start-Options'!B17))</f>
        <v/>
      </c>
      <c r="S65" s="205" t="n"/>
      <c r="T65" s="206">
        <f>IF(S65="","",MROUND(36*P65/(37-S65),'Start-Options'!B17))</f>
        <v/>
      </c>
      <c r="U65" s="186" t="n"/>
      <c r="V65" s="198" t="n"/>
      <c r="W65" s="198">
        <f>IF(Z59="","",MROUND(Z59*0.6,'Start-Options'!B17))</f>
        <v/>
      </c>
      <c r="X65" s="141" t="n"/>
    </row>
    <row customHeight="1" ht="12" r="66" s="116">
      <c r="A66" s="187" t="n"/>
      <c r="B66" s="183">
        <f>IF(Z60="","",MROUND(Z60*0.65,'Start-Options'!B17))</f>
        <v/>
      </c>
      <c r="C66" s="184" t="n"/>
      <c r="D66" s="184" t="n"/>
      <c r="E66" s="184" t="n"/>
      <c r="F66" s="185" t="n"/>
      <c r="G66" s="186" t="n"/>
      <c r="H66" s="187" t="n"/>
      <c r="I66" s="183">
        <f>IF(Z60="","",MROUND(Z60*0.7,'Start-Options'!B17))</f>
        <v/>
      </c>
      <c r="J66" s="184" t="n"/>
      <c r="K66" s="184" t="n"/>
      <c r="L66" s="184" t="n"/>
      <c r="M66" s="185" t="n"/>
      <c r="N66" s="186" t="n"/>
      <c r="O66" s="187" t="n"/>
      <c r="P66" s="188">
        <f>IF(Z60="","",MROUND(Z60*0.75,'Start-Options'!B17))</f>
        <v/>
      </c>
      <c r="Q66" s="189" t="n"/>
      <c r="R66" s="189" t="n"/>
      <c r="S66" s="189" t="n"/>
      <c r="T66" s="190" t="n"/>
      <c r="U66" s="186" t="n"/>
      <c r="V66" s="187" t="n"/>
      <c r="W66" s="187">
        <f>IF(Z60="","",MROUND(Z60*0.4,'Start-Options'!B17))</f>
        <v/>
      </c>
      <c r="X66" s="141" t="n"/>
    </row>
    <row customHeight="1" ht="12" r="67" s="116">
      <c r="A67" s="191">
        <f>'Start-Options'!B7</f>
        <v/>
      </c>
      <c r="B67" s="192">
        <f>IF(Z60="","",MROUND(Z60*0.75,'Start-Options'!B17))</f>
        <v/>
      </c>
      <c r="C67" s="193" t="n"/>
      <c r="D67" s="193" t="n"/>
      <c r="E67" s="193" t="n"/>
      <c r="F67" s="194" t="n"/>
      <c r="G67" s="191" t="n"/>
      <c r="H67" s="191">
        <f>'Start-Options'!B7</f>
        <v/>
      </c>
      <c r="I67" s="192">
        <f>IF(Z60="","",MROUND(Z60*0.8,'Start-Options'!B17))</f>
        <v/>
      </c>
      <c r="J67" s="193" t="n"/>
      <c r="K67" s="193" t="n"/>
      <c r="L67" s="193" t="n"/>
      <c r="M67" s="194" t="n"/>
      <c r="N67" s="186" t="n"/>
      <c r="O67" s="191">
        <f>'Start-Options'!B7</f>
        <v/>
      </c>
      <c r="P67" s="195">
        <f>IF(Z60="","",MROUND(Z60*0.85,'Start-Options'!B17))</f>
        <v/>
      </c>
      <c r="Q67" s="196" t="n"/>
      <c r="R67" s="196" t="n"/>
      <c r="S67" s="196" t="n"/>
      <c r="T67" s="197" t="n"/>
      <c r="U67" s="186" t="n"/>
      <c r="V67" s="191">
        <f>'Start-Options'!B7</f>
        <v/>
      </c>
      <c r="W67" s="191">
        <f>IF(Z60="","",MROUND(Z60*0.5,'Start-Options'!B17))</f>
        <v/>
      </c>
      <c r="X67" s="141" t="n"/>
    </row>
    <row customHeight="1" ht="12.75" r="68" s="116">
      <c r="A68" s="208" t="n"/>
      <c r="B68" s="199">
        <f>IF(Z60="","",MROUND(Z60*0.85,'Start-Options'!B17))</f>
        <v/>
      </c>
      <c r="C68" s="200">
        <f>IF(Z60="","",ROUND((37-36*B68/(Z60+'Start-Options'!F14)),0))</f>
        <v/>
      </c>
      <c r="D68" s="200">
        <f>IF(Z60="","",MROUND(B68*36/(37-C68),'Start-Options'!B17))</f>
        <v/>
      </c>
      <c r="E68" s="201" t="n"/>
      <c r="F68" s="202">
        <f>IF(E68="","",MROUND(36*B68/(37-E68),'Start-Options'!B17))</f>
        <v/>
      </c>
      <c r="G68" s="198" t="n"/>
      <c r="H68" s="208" t="n"/>
      <c r="I68" s="199">
        <f>IF(Z60="","",MROUND(Z60*0.9,'Start-Options'!B17))</f>
        <v/>
      </c>
      <c r="J68" s="200">
        <f>IF(F68="","",IF(F68&lt;Z60,ROUND((37-36*I68/(Z60+'Start-Options'!F14)),0),ROUND((37-36*I68/(F68+'Start-Options'!F14)),0)))</f>
        <v/>
      </c>
      <c r="K68" s="200">
        <f>IF(J68="","",MROUND(I68*36/(37-J68),'Start-Options'!B17))</f>
        <v/>
      </c>
      <c r="L68" s="201" t="n"/>
      <c r="M68" s="202">
        <f>IF(L68="","",MROUND(36*I68/(37-L68),'Start-Options'!B17))</f>
        <v/>
      </c>
      <c r="N68" s="208" t="n"/>
      <c r="O68" s="208" t="n"/>
      <c r="P68" s="203">
        <f>IF(Z60="","",MROUND(Z60*0.95,'Start-Options'!B17))</f>
        <v/>
      </c>
      <c r="Q68" s="200">
        <f>IF(M68="","",IF(M68&lt;Z60,ROUND((37-36*P68/(Z60+'Start-Options'!F14)),0),ROUND((37-36*P68/(M68+'Start-Options'!F14)),0)))</f>
        <v/>
      </c>
      <c r="R68" s="204">
        <f>IF(Q68="","",MROUND(P68*36/(37-Q68),'Start-Options'!B17))</f>
        <v/>
      </c>
      <c r="S68" s="205" t="n"/>
      <c r="T68" s="206">
        <f>IF(S68="","",MROUND(36*P68/(37-S68),'Start-Options'!B17))</f>
        <v/>
      </c>
      <c r="U68" s="208" t="n"/>
      <c r="V68" s="208" t="n"/>
      <c r="W68" s="198">
        <f>IF(Z60="","",MROUND(Z60*0.6,'Start-Options'!B17))</f>
        <v/>
      </c>
      <c r="X68" s="141" t="n"/>
    </row>
    <row customHeight="1" ht="12" r="69" s="116">
      <c r="A69" s="155" t="n"/>
      <c r="B69" s="155" t="n"/>
      <c r="C69" s="155" t="n"/>
      <c r="D69" s="155" t="n"/>
      <c r="E69" s="155" t="n"/>
      <c r="F69" s="155" t="n"/>
      <c r="G69" s="155" t="n"/>
      <c r="H69" s="155" t="n"/>
      <c r="I69" s="155" t="n"/>
      <c r="J69" s="155" t="n"/>
      <c r="K69" s="155" t="n"/>
      <c r="L69" s="155" t="n"/>
      <c r="M69" s="155" t="n"/>
      <c r="N69" s="155" t="n"/>
      <c r="O69" s="155" t="n"/>
      <c r="P69" s="155" t="n"/>
      <c r="Q69" s="155" t="n"/>
      <c r="R69" s="155" t="n"/>
      <c r="S69" s="155" t="n"/>
      <c r="T69" s="155" t="n"/>
      <c r="U69" s="155" t="n"/>
      <c r="V69" s="155" t="n"/>
      <c r="W69" s="155" t="n"/>
    </row>
    <row customHeight="1" ht="18.75" r="70" s="116">
      <c r="A70" s="139" t="n"/>
      <c r="B70" s="139" t="n"/>
      <c r="C70" s="139" t="n"/>
      <c r="D70" s="139" t="n"/>
      <c r="E70" s="139" t="n"/>
      <c r="F70" s="139" t="n"/>
      <c r="G70" s="139" t="n"/>
      <c r="H70" s="139" t="n"/>
      <c r="I70" s="139" t="n"/>
      <c r="J70" s="139" t="n"/>
      <c r="K70" s="139" t="n"/>
      <c r="L70" s="139" t="n"/>
      <c r="M70" s="167" t="inlineStr">
        <is>
          <t>Cycle 5</t>
        </is>
      </c>
      <c r="N70" s="214" t="n"/>
      <c r="O70" s="139" t="n"/>
      <c r="P70" s="139" t="n"/>
      <c r="Q70" s="139" t="n"/>
      <c r="R70" s="139" t="n"/>
      <c r="S70" s="139" t="n"/>
      <c r="T70" s="139" t="n"/>
      <c r="U70" s="139" t="n"/>
      <c r="V70" s="139" t="n"/>
      <c r="W70" s="139" t="n"/>
    </row>
    <row customHeight="1" ht="15" r="71" s="116">
      <c r="A71" s="168" t="n"/>
      <c r="B71" s="172" t="n"/>
      <c r="C71" s="169" t="inlineStr">
        <is>
          <t xml:space="preserve">Week 17 3x5 </t>
        </is>
      </c>
      <c r="D71" s="172" t="n"/>
      <c r="E71" s="171" t="n"/>
      <c r="F71" s="171" t="n"/>
      <c r="G71" s="171" t="n"/>
      <c r="H71" s="172" t="n"/>
      <c r="I71" s="173" t="n"/>
      <c r="J71" s="169" t="inlineStr">
        <is>
          <t>Week 18 3x3</t>
        </is>
      </c>
      <c r="K71" s="172" t="n"/>
      <c r="L71" s="172" t="n"/>
      <c r="M71" s="172" t="n"/>
      <c r="N71" s="172" t="n"/>
      <c r="O71" s="171" t="n"/>
      <c r="P71" s="172" t="n"/>
      <c r="Q71" s="169" t="inlineStr">
        <is>
          <t>Week 19 5/3/1</t>
        </is>
      </c>
      <c r="R71" s="171" t="n"/>
      <c r="S71" s="171" t="n"/>
      <c r="T71" s="171" t="n"/>
      <c r="U71" s="172" t="n"/>
      <c r="V71" s="174" t="inlineStr">
        <is>
          <t xml:space="preserve">Week 20 Deload </t>
        </is>
      </c>
      <c r="W71" s="175" t="n"/>
      <c r="X71" s="141" t="n"/>
      <c r="AA71" s="139" t="n"/>
      <c r="AB71" s="139" t="n"/>
    </row>
    <row customHeight="1" ht="32.25" r="72" s="116">
      <c r="A72" s="176" t="n"/>
      <c r="B72" s="177" t="inlineStr">
        <is>
          <t>Weight</t>
        </is>
      </c>
      <c r="C72" s="178" t="inlineStr">
        <is>
          <t>Rep
Goal</t>
        </is>
      </c>
      <c r="D72" s="178" t="inlineStr">
        <is>
          <t>1RM
Goal</t>
        </is>
      </c>
      <c r="E72" s="178" t="inlineStr">
        <is>
          <t>Reps 
Done</t>
        </is>
      </c>
      <c r="F72" s="177" t="inlineStr">
        <is>
          <t xml:space="preserve"> 1RM</t>
        </is>
      </c>
      <c r="H72" s="179" t="n"/>
      <c r="I72" s="177" t="inlineStr">
        <is>
          <t>Weight</t>
        </is>
      </c>
      <c r="J72" s="178" t="inlineStr">
        <is>
          <t>Rep
Goal</t>
        </is>
      </c>
      <c r="K72" s="178" t="inlineStr">
        <is>
          <t>1RM
Goal</t>
        </is>
      </c>
      <c r="L72" s="178" t="inlineStr">
        <is>
          <t>Reps 
Done</t>
        </is>
      </c>
      <c r="M72" s="177" t="inlineStr">
        <is>
          <t xml:space="preserve"> 1RM</t>
        </is>
      </c>
      <c r="O72" s="179" t="n"/>
      <c r="P72" s="177" t="inlineStr">
        <is>
          <t>Weight</t>
        </is>
      </c>
      <c r="Q72" s="178" t="inlineStr">
        <is>
          <t>Rep
Goal</t>
        </is>
      </c>
      <c r="R72" s="178" t="inlineStr">
        <is>
          <t>1RM
Goal</t>
        </is>
      </c>
      <c r="S72" s="178" t="inlineStr">
        <is>
          <t>Reps 
Done</t>
        </is>
      </c>
      <c r="T72" s="177" t="inlineStr">
        <is>
          <t xml:space="preserve"> 1RM</t>
        </is>
      </c>
      <c r="U72" s="162" t="n"/>
      <c r="V72" s="180" t="n"/>
      <c r="W72" s="181" t="inlineStr">
        <is>
          <t>Weight</t>
        </is>
      </c>
      <c r="X72" s="141" t="n"/>
      <c r="Y72" s="178" t="inlineStr">
        <is>
          <t>Cycle 5 1RM</t>
        </is>
      </c>
      <c r="Z72" s="157" t="n"/>
      <c r="AA72" s="209" t="inlineStr">
        <is>
          <t>Stall</t>
        </is>
      </c>
      <c r="AB72" s="210" t="inlineStr">
        <is>
          <t>Backoff
Amount</t>
        </is>
      </c>
    </row>
    <row customHeight="1" ht="12" r="73" s="116">
      <c r="A73" s="182" t="n"/>
      <c r="B73" s="183">
        <f>IF(Z73="","",MROUND(Z73*0.65,'Start-Options'!B17))</f>
        <v/>
      </c>
      <c r="C73" s="184" t="n"/>
      <c r="D73" s="184" t="n"/>
      <c r="E73" s="184" t="n"/>
      <c r="F73" s="185" t="n"/>
      <c r="G73" s="186" t="n"/>
      <c r="H73" s="187" t="n"/>
      <c r="I73" s="183">
        <f>IF(Z73="","",MROUND(Z73*0.7,'Start-Options'!B17))</f>
        <v/>
      </c>
      <c r="J73" s="184" t="n"/>
      <c r="K73" s="184" t="n"/>
      <c r="L73" s="184" t="n"/>
      <c r="M73" s="185" t="n"/>
      <c r="N73" s="186" t="n"/>
      <c r="O73" s="187" t="n"/>
      <c r="P73" s="188">
        <f>IF(Z73="","",MROUND(Z73*0.75,'Start-Options'!B17))</f>
        <v/>
      </c>
      <c r="Q73" s="189" t="n"/>
      <c r="R73" s="189" t="n"/>
      <c r="S73" s="189" t="n"/>
      <c r="T73" s="190" t="n"/>
      <c r="U73" s="186" t="n"/>
      <c r="V73" s="187" t="n"/>
      <c r="W73" s="187">
        <f>IF(Z73="","",MROUND(Z73*0.4,'Start-Options'!B17))</f>
        <v/>
      </c>
      <c r="X73" s="149" t="n"/>
      <c r="Y73" s="187">
        <f>'Start-Options'!B4</f>
        <v/>
      </c>
      <c r="Z73" s="187">
        <f>IF(Z57="","",IF(ISTEXT(AA57),Z57-AB57,Z57+'Start-Options'!C11))</f>
        <v/>
      </c>
      <c r="AA73" s="211" t="n"/>
      <c r="AB73" s="211" t="n">
        <v>10</v>
      </c>
    </row>
    <row customHeight="1" ht="12" r="74" s="116">
      <c r="A74" s="191">
        <f>'Start-Options'!B4</f>
        <v/>
      </c>
      <c r="B74" s="192">
        <f>IF(Z73="","",MROUND(Z73*0.75,'Start-Options'!B17))</f>
        <v/>
      </c>
      <c r="C74" s="193" t="n"/>
      <c r="D74" s="193" t="n"/>
      <c r="E74" s="193" t="n"/>
      <c r="F74" s="194" t="n"/>
      <c r="G74" s="186" t="n"/>
      <c r="H74" s="191">
        <f>'Start-Options'!B4</f>
        <v/>
      </c>
      <c r="I74" s="192">
        <f>IF(Z73="","",MROUND(Z73*0.8,'Start-Options'!B17))</f>
        <v/>
      </c>
      <c r="J74" s="193" t="n"/>
      <c r="K74" s="193" t="n"/>
      <c r="L74" s="193" t="n"/>
      <c r="M74" s="194" t="n"/>
      <c r="N74" s="186" t="n"/>
      <c r="O74" s="191">
        <f>'Start-Options'!B4</f>
        <v/>
      </c>
      <c r="P74" s="195">
        <f>IF(Z73="","",MROUND(Z73*0.85,'Start-Options'!B17))</f>
        <v/>
      </c>
      <c r="Q74" s="196" t="n"/>
      <c r="R74" s="196" t="n"/>
      <c r="S74" s="196" t="n"/>
      <c r="T74" s="197" t="n"/>
      <c r="U74" s="186" t="n"/>
      <c r="V74" s="191">
        <f>'Start-Options'!B4</f>
        <v/>
      </c>
      <c r="W74" s="191">
        <f>IF(Z73="","",MROUND(Z73*0.5,'Start-Options'!B17))</f>
        <v/>
      </c>
      <c r="X74" s="149" t="n"/>
      <c r="Y74" s="191">
        <f>'Start-Options'!B5</f>
        <v/>
      </c>
      <c r="Z74" s="191">
        <f>IF(Z58="","",IF(ISTEXT(AA58),Z58-AB58,Z58+'Start-Options'!C12))</f>
        <v/>
      </c>
      <c r="AA74" s="212" t="n"/>
      <c r="AB74" s="212" t="n">
        <v>10</v>
      </c>
    </row>
    <row customHeight="1" ht="12" r="75" s="116">
      <c r="A75" s="198" t="n"/>
      <c r="B75" s="199">
        <f>IF(Z73="","",MROUND(Z73*0.85,'Start-Options'!B17))</f>
        <v/>
      </c>
      <c r="C75" s="200">
        <f>IF(Z73="","",ROUND((37-36*B75/(Z73+'Start-Options'!F11)),0))</f>
        <v/>
      </c>
      <c r="D75" s="200">
        <f>IF(Z73="","",MROUND(B75*36/(37-C75),'Start-Options'!B17))</f>
        <v/>
      </c>
      <c r="E75" s="201" t="n"/>
      <c r="F75" s="202">
        <f>IF(E75="","",MROUND(36*B75/(37-E75),'Start-Options'!B17))</f>
        <v/>
      </c>
      <c r="G75" s="186" t="n"/>
      <c r="H75" s="198" t="n"/>
      <c r="I75" s="199">
        <f>IF(Z73="","",MROUND(Z73*0.9,'Start-Options'!B17))</f>
        <v/>
      </c>
      <c r="J75" s="200">
        <f>IF(F75="","",IF(F75&lt;Z73,ROUND((37-36*I75/(Z73+'Start-Options'!F11)),0),ROUND((37-36*I75/(F75+'Start-Options'!F11)),0)))</f>
        <v/>
      </c>
      <c r="K75" s="200">
        <f>IF(J75="","",MROUND(I75*36/(37-J75),'Start-Options'!B17))</f>
        <v/>
      </c>
      <c r="L75" s="201" t="n"/>
      <c r="M75" s="202">
        <f>IF(L75="","",MROUND(36*I75/(37-L75),'Start-Options'!B17))</f>
        <v/>
      </c>
      <c r="N75" s="186" t="n"/>
      <c r="O75" s="198" t="n"/>
      <c r="P75" s="203">
        <f>IF(Z73="","",MROUND(Z73*0.95,'Start-Options'!B17))</f>
        <v/>
      </c>
      <c r="Q75" s="200">
        <f>IF(M75="","",IF(M75&lt;Z73,ROUND((37-36*P75/(Z73+'Start-Options'!F11)),0),ROUND((37-36*P75/(M75+'Start-Options'!F11)),0)))</f>
        <v/>
      </c>
      <c r="R75" s="204">
        <f>IF(Q75="","",MROUND(P75*36/(37-Q75),'Start-Options'!B17))</f>
        <v/>
      </c>
      <c r="S75" s="205" t="n"/>
      <c r="T75" s="206">
        <f>IF(S75="","",MROUND(36*P75/(37-S75),'Start-Options'!B17))</f>
        <v/>
      </c>
      <c r="U75" s="186" t="n"/>
      <c r="V75" s="198" t="n"/>
      <c r="W75" s="198">
        <f>IF(Z73="","",MROUND(Z73*0.6,'Start-Options'!B17))</f>
        <v/>
      </c>
      <c r="X75" s="149" t="n"/>
      <c r="Y75" s="191">
        <f>'Start-Options'!B6</f>
        <v/>
      </c>
      <c r="Z75" s="191">
        <f>IF(Z59="","",IF(ISTEXT(AA59),Z59-AB59,Z59+'Start-Options'!C13))</f>
        <v/>
      </c>
      <c r="AA75" s="212" t="n"/>
      <c r="AB75" s="212" t="n">
        <v>10</v>
      </c>
    </row>
    <row customHeight="1" ht="12" r="76" s="116">
      <c r="A76" s="187" t="n"/>
      <c r="B76" s="183">
        <f>IF(Z74="","",MROUND(Z74*0.65,'Start-Options'!B17))</f>
        <v/>
      </c>
      <c r="C76" s="184" t="n"/>
      <c r="D76" s="184" t="n"/>
      <c r="E76" s="184" t="n"/>
      <c r="F76" s="185" t="n"/>
      <c r="G76" s="191" t="n"/>
      <c r="H76" s="182" t="n"/>
      <c r="I76" s="183">
        <f>IF(Z74="","",MROUND(Z74*0.7,'Start-Options'!B17))</f>
        <v/>
      </c>
      <c r="J76" s="184" t="n"/>
      <c r="K76" s="184" t="n"/>
      <c r="L76" s="184" t="n"/>
      <c r="M76" s="185" t="n"/>
      <c r="N76" s="186" t="n"/>
      <c r="O76" s="182" t="n"/>
      <c r="P76" s="188">
        <f>IF(Z74="","",MROUND(Z74*0.75,'Start-Options'!B17))</f>
        <v/>
      </c>
      <c r="Q76" s="189" t="n"/>
      <c r="R76" s="189" t="n"/>
      <c r="S76" s="189" t="n"/>
      <c r="T76" s="190" t="n"/>
      <c r="U76" s="186" t="n"/>
      <c r="V76" s="182" t="n"/>
      <c r="W76" s="187">
        <f>IF(Z74="","",MROUND(Z74*0.4,'Start-Options'!B17))</f>
        <v/>
      </c>
      <c r="X76" s="149" t="n"/>
      <c r="Y76" s="198">
        <f>'Start-Options'!B7</f>
        <v/>
      </c>
      <c r="Z76" s="198">
        <f>IF(Z60="","",IF(ISTEXT(AA60),Z60-AB60,Z60+'Start-Options'!C14))</f>
        <v/>
      </c>
      <c r="AA76" s="213" t="n"/>
      <c r="AB76" s="213" t="n">
        <v>10</v>
      </c>
    </row>
    <row customHeight="1" ht="12" r="77" s="116">
      <c r="A77" s="191">
        <f>'Start-Options'!B5</f>
        <v/>
      </c>
      <c r="B77" s="192">
        <f>IF(Z74="","",MROUND(Z74*0.75,'Start-Options'!B17))</f>
        <v/>
      </c>
      <c r="C77" s="193" t="n"/>
      <c r="D77" s="193" t="n"/>
      <c r="E77" s="193" t="n"/>
      <c r="F77" s="194" t="n"/>
      <c r="G77" s="191" t="n"/>
      <c r="H77" s="191">
        <f>'Start-Options'!B5</f>
        <v/>
      </c>
      <c r="I77" s="192">
        <f>IF(Z74="","",MROUND(Z74*0.8,'Start-Options'!B17))</f>
        <v/>
      </c>
      <c r="J77" s="193" t="n"/>
      <c r="K77" s="193" t="n"/>
      <c r="L77" s="193" t="n"/>
      <c r="M77" s="194" t="n"/>
      <c r="N77" s="186" t="n"/>
      <c r="O77" s="191">
        <f>'Start-Options'!B5</f>
        <v/>
      </c>
      <c r="P77" s="195">
        <f>IF(Z74="","",MROUND(Z74*0.85,'Start-Options'!B17))</f>
        <v/>
      </c>
      <c r="Q77" s="196" t="n"/>
      <c r="R77" s="196" t="n"/>
      <c r="S77" s="196" t="n"/>
      <c r="T77" s="197" t="n"/>
      <c r="U77" s="186" t="n"/>
      <c r="V77" s="191">
        <f>'Start-Options'!B5</f>
        <v/>
      </c>
      <c r="W77" s="191">
        <f>IF(Z74="","",MROUND(Z74*0.5,'Start-Options'!B17))</f>
        <v/>
      </c>
      <c r="X77" s="141" t="n"/>
      <c r="Y77" s="155" t="n"/>
      <c r="Z77" s="155" t="n"/>
      <c r="AA77" s="155" t="n"/>
      <c r="AB77" s="155" t="n"/>
    </row>
    <row customHeight="1" ht="12" r="78" s="116">
      <c r="A78" s="207" t="n"/>
      <c r="B78" s="199">
        <f>IF(Z74="","",MROUND(Z74*0.85,'Start-Options'!B17))</f>
        <v/>
      </c>
      <c r="C78" s="200">
        <f>IF(Z74="","",ROUND((37-36*B78/(Z74+'Start-Options'!F12)),0))</f>
        <v/>
      </c>
      <c r="D78" s="200">
        <f>IF(Z74="","",MROUND(B78*36/(37-C78),'Start-Options'!B17))</f>
        <v/>
      </c>
      <c r="E78" s="201" t="n"/>
      <c r="F78" s="202">
        <f>IF(E78="","",MROUND(36*B78/(37-E78),'Start-Options'!B17))</f>
        <v/>
      </c>
      <c r="G78" s="191" t="n"/>
      <c r="H78" s="198" t="n"/>
      <c r="I78" s="199">
        <f>IF(Z74="","",MROUND(Z74*0.9,'Start-Options'!B17))</f>
        <v/>
      </c>
      <c r="J78" s="200">
        <f>IF(F78="","",IF(F78&lt;Z74,ROUND((37-36*I78/(Z74+5)),0),ROUND((37-36*I78/(F78+5)),0)))</f>
        <v/>
      </c>
      <c r="K78" s="200">
        <f>IF(J78="","",MROUND(I78*36/(37-J78),'Start-Options'!B17))</f>
        <v/>
      </c>
      <c r="L78" s="201" t="n"/>
      <c r="M78" s="202">
        <f>IF(L78="","",MROUND(36*I78/(37-L78),'Start-Options'!B17))</f>
        <v/>
      </c>
      <c r="N78" s="186" t="n"/>
      <c r="O78" s="198" t="n"/>
      <c r="P78" s="203">
        <f>IF(Z74="","",MROUND(Z74*0.95,'Start-Options'!B17))</f>
        <v/>
      </c>
      <c r="Q78" s="200">
        <f>IF(M78="","",IF(M78&lt;Z74,ROUND((37-36*P78/(Z74+'Start-Options'!F12)),0),ROUND((37-36*P78/(M78+'Start-Options'!F12)),0)))</f>
        <v/>
      </c>
      <c r="R78" s="204">
        <f>IF(Q78="","",MROUND(P78*36/(37-Q78),'Start-Options'!B17))</f>
        <v/>
      </c>
      <c r="S78" s="205" t="n"/>
      <c r="T78" s="206">
        <f>IF(S78="","",MROUND(36*P78/(37-S78),'Start-Options'!B17))</f>
        <v/>
      </c>
      <c r="U78" s="186" t="n"/>
      <c r="V78" s="198" t="n"/>
      <c r="W78" s="198">
        <f>IF(Z74="","",MROUND(Z74*0.6,'Start-Options'!B17))</f>
        <v/>
      </c>
      <c r="X78" s="141" t="n"/>
    </row>
    <row customHeight="1" ht="12" r="79" s="116">
      <c r="A79" s="187" t="n"/>
      <c r="B79" s="183">
        <f>IF(Z75="","",MROUND(Z75*0.65,'Start-Options'!B17))</f>
        <v/>
      </c>
      <c r="C79" s="184" t="n"/>
      <c r="D79" s="184" t="n"/>
      <c r="E79" s="184" t="n"/>
      <c r="F79" s="185" t="n"/>
      <c r="G79" s="186" t="n"/>
      <c r="H79" s="187" t="n"/>
      <c r="I79" s="183">
        <f>IF(Z75="","",MROUND(Z75*0.7,'Start-Options'!B17))</f>
        <v/>
      </c>
      <c r="J79" s="184" t="n"/>
      <c r="K79" s="184" t="n"/>
      <c r="L79" s="184" t="n"/>
      <c r="M79" s="185" t="n"/>
      <c r="N79" s="186" t="n"/>
      <c r="O79" s="187" t="n"/>
      <c r="P79" s="188">
        <f>IF(Z75="","",MROUND(Z75*0.75,'Start-Options'!B17))</f>
        <v/>
      </c>
      <c r="Q79" s="189" t="n"/>
      <c r="R79" s="189" t="n"/>
      <c r="S79" s="189" t="n"/>
      <c r="T79" s="190" t="n"/>
      <c r="U79" s="186" t="n"/>
      <c r="V79" s="187" t="n"/>
      <c r="W79" s="187">
        <f>IF(Z75="","",MROUND(Z75*0.4,'Start-Options'!B17))</f>
        <v/>
      </c>
      <c r="X79" s="141" t="n"/>
    </row>
    <row customHeight="1" ht="12" r="80" s="116">
      <c r="A80" s="191">
        <f>'Start-Options'!B6</f>
        <v/>
      </c>
      <c r="B80" s="192">
        <f>IF(Z75="","",MROUND(Z75*0.75,'Start-Options'!B17))</f>
        <v/>
      </c>
      <c r="C80" s="193" t="n"/>
      <c r="D80" s="193" t="n"/>
      <c r="E80" s="193" t="n"/>
      <c r="F80" s="194" t="n"/>
      <c r="G80" s="186" t="n"/>
      <c r="H80" s="191">
        <f>'Start-Options'!B6</f>
        <v/>
      </c>
      <c r="I80" s="192">
        <f>IF(Z75="","",MROUND(Z75*0.8,'Start-Options'!B17))</f>
        <v/>
      </c>
      <c r="J80" s="193" t="n"/>
      <c r="K80" s="193" t="n"/>
      <c r="L80" s="193" t="n"/>
      <c r="M80" s="194" t="n"/>
      <c r="N80" s="186" t="n"/>
      <c r="O80" s="191">
        <f>'Start-Options'!B6</f>
        <v/>
      </c>
      <c r="P80" s="195">
        <f>IF(Z75="","",MROUND(Z75*0.85,'Start-Options'!B17))</f>
        <v/>
      </c>
      <c r="Q80" s="196" t="n"/>
      <c r="R80" s="196" t="n"/>
      <c r="S80" s="196" t="n"/>
      <c r="T80" s="197" t="n"/>
      <c r="U80" s="186" t="n"/>
      <c r="V80" s="191">
        <f>'Start-Options'!B6</f>
        <v/>
      </c>
      <c r="W80" s="191">
        <f>IF(Z75="","",MROUND(Z75*0.5,'Start-Options'!B17))</f>
        <v/>
      </c>
      <c r="X80" s="141" t="n"/>
    </row>
    <row customHeight="1" ht="12" r="81" s="116">
      <c r="A81" s="198" t="n"/>
      <c r="B81" s="199">
        <f>IF(Z75="","",MROUND(Z75*0.85,'Start-Options'!B17))</f>
        <v/>
      </c>
      <c r="C81" s="200">
        <f>IF(Z75="","",ROUND((37-36*B81/(Z75+'Start-Options'!F13)),0))</f>
        <v/>
      </c>
      <c r="D81" s="200">
        <f>IF(Z75="","",MROUND(B81*36/(37-C81),'Start-Options'!B17))</f>
        <v/>
      </c>
      <c r="E81" s="201" t="n"/>
      <c r="F81" s="202">
        <f>IF(E81="","",MROUND(36*B81/(37-E81),'Start-Options'!B17))</f>
        <v/>
      </c>
      <c r="G81" s="186" t="n"/>
      <c r="H81" s="198" t="n"/>
      <c r="I81" s="199">
        <f>IF(Z75="","",MROUND(Z75*0.9,'Start-Options'!B17))</f>
        <v/>
      </c>
      <c r="J81" s="200">
        <f>IF(F81="","",IF(F81&lt;Z75,ROUND((37-36*I81/(Z75+'Start-Options'!F13)),0),ROUND((37-36*I81/(F81+'Start-Options'!F13)),0)))</f>
        <v/>
      </c>
      <c r="K81" s="200">
        <f>IF(J81="","",MROUND(I81*36/(37-J81),'Start-Options'!B17))</f>
        <v/>
      </c>
      <c r="L81" s="201" t="n"/>
      <c r="M81" s="202">
        <f>IF(L81="","",MROUND(36*I81/(37-L81),'Start-Options'!B17))</f>
        <v/>
      </c>
      <c r="N81" s="186" t="n"/>
      <c r="O81" s="198" t="n"/>
      <c r="P81" s="203">
        <f>IF(Z75="","",MROUND(Z75*0.95,'Start-Options'!B17))</f>
        <v/>
      </c>
      <c r="Q81" s="200">
        <f>IF(M81="","",IF(M81&lt;Z75,ROUND((37-36*P81/(Z75+'Start-Options'!F13)),0),ROUND((37-36*P81/(M81+'Start-Options'!F13)),0)))</f>
        <v/>
      </c>
      <c r="R81" s="204">
        <f>IF(Q81="","",MROUND(P81*36/(37-Q81),'Start-Options'!B17))</f>
        <v/>
      </c>
      <c r="S81" s="205" t="n"/>
      <c r="T81" s="206">
        <f>IF(S81="","",MROUND(36*P81/(37-S81),'Start-Options'!B17))</f>
        <v/>
      </c>
      <c r="U81" s="186" t="n"/>
      <c r="V81" s="198" t="n"/>
      <c r="W81" s="198">
        <f>IF(Z75="","",MROUND(Z75*0.6,'Start-Options'!B17))</f>
        <v/>
      </c>
      <c r="X81" s="141" t="n"/>
    </row>
    <row customHeight="1" ht="12" r="82" s="116">
      <c r="A82" s="187" t="n"/>
      <c r="B82" s="183">
        <f>IF(Z76="","",MROUND(Z76*0.65,'Start-Options'!B17))</f>
        <v/>
      </c>
      <c r="C82" s="184" t="n"/>
      <c r="D82" s="184" t="n"/>
      <c r="E82" s="184" t="n"/>
      <c r="F82" s="185" t="n"/>
      <c r="G82" s="186" t="n"/>
      <c r="H82" s="187" t="n"/>
      <c r="I82" s="183">
        <f>IF(Z76="","",MROUND(Z76*0.7,'Start-Options'!B17))</f>
        <v/>
      </c>
      <c r="J82" s="184" t="n"/>
      <c r="K82" s="184" t="n"/>
      <c r="L82" s="184" t="n"/>
      <c r="M82" s="185" t="n"/>
      <c r="N82" s="186" t="n"/>
      <c r="O82" s="187" t="n"/>
      <c r="P82" s="188">
        <f>IF(Z76="","",MROUND(Z76*0.75,'Start-Options'!B17))</f>
        <v/>
      </c>
      <c r="Q82" s="189" t="n"/>
      <c r="R82" s="189" t="n"/>
      <c r="S82" s="189" t="n"/>
      <c r="T82" s="190" t="n"/>
      <c r="U82" s="186" t="n"/>
      <c r="V82" s="187" t="n"/>
      <c r="W82" s="187">
        <f>IF(Z76="","",MROUND(Z76*0.4,'Start-Options'!B17))</f>
        <v/>
      </c>
      <c r="X82" s="141" t="n"/>
    </row>
    <row customHeight="1" ht="12" r="83" s="116">
      <c r="A83" s="191">
        <f>'Start-Options'!B7</f>
        <v/>
      </c>
      <c r="B83" s="192">
        <f>IF(Z76="","",MROUND(Z76*0.75,'Start-Options'!B17))</f>
        <v/>
      </c>
      <c r="C83" s="193" t="n"/>
      <c r="D83" s="193" t="n"/>
      <c r="E83" s="193" t="n"/>
      <c r="F83" s="194" t="n"/>
      <c r="G83" s="191" t="n"/>
      <c r="H83" s="191">
        <f>'Start-Options'!B7</f>
        <v/>
      </c>
      <c r="I83" s="192">
        <f>IF(Z76="","",MROUND(Z76*0.8,'Start-Options'!B17))</f>
        <v/>
      </c>
      <c r="J83" s="193" t="n"/>
      <c r="K83" s="193" t="n"/>
      <c r="L83" s="193" t="n"/>
      <c r="M83" s="194" t="n"/>
      <c r="N83" s="186" t="n"/>
      <c r="O83" s="191">
        <f>'Start-Options'!B7</f>
        <v/>
      </c>
      <c r="P83" s="195">
        <f>IF(Z76="","",MROUND(Z76*0.85,'Start-Options'!B17))</f>
        <v/>
      </c>
      <c r="Q83" s="196" t="n"/>
      <c r="R83" s="196" t="n"/>
      <c r="S83" s="196" t="n"/>
      <c r="T83" s="197" t="n"/>
      <c r="U83" s="186" t="n"/>
      <c r="V83" s="191">
        <f>'Start-Options'!B7</f>
        <v/>
      </c>
      <c r="W83" s="191">
        <f>IF(Z76="","",MROUND(Z76*0.5,'Start-Options'!B17))</f>
        <v/>
      </c>
      <c r="X83" s="141" t="n"/>
    </row>
    <row customHeight="1" ht="12.75" r="84" s="116">
      <c r="A84" s="208" t="n"/>
      <c r="B84" s="199">
        <f>IF(Z76="","",MROUND(Z76*0.85,'Start-Options'!B17))</f>
        <v/>
      </c>
      <c r="C84" s="200">
        <f>IF(Z76="","",ROUND((37-36*B84/(Z76+'Start-Options'!F14)),0))</f>
        <v/>
      </c>
      <c r="D84" s="200">
        <f>IF(Z76="","",MROUND(B84*36/(37-C84),'Start-Options'!B17))</f>
        <v/>
      </c>
      <c r="E84" s="201" t="n"/>
      <c r="F84" s="202">
        <f>IF(E84="","",MROUND(36*B84/(37-E84),'Start-Options'!B17))</f>
        <v/>
      </c>
      <c r="G84" s="198" t="n"/>
      <c r="H84" s="208" t="n"/>
      <c r="I84" s="199">
        <f>IF(Z76="","",MROUND(Z76*0.9,'Start-Options'!B17))</f>
        <v/>
      </c>
      <c r="J84" s="200">
        <f>IF(F84="","",IF(F84&lt;Z76,ROUND((37-36*I84/(Z76+'Start-Options'!F14)),0),ROUND((37-36*I84/(F84+'Start-Options'!F14)),0)))</f>
        <v/>
      </c>
      <c r="K84" s="200">
        <f>IF(J84="","",MROUND(I84*36/(37-J84),'Start-Options'!B17))</f>
        <v/>
      </c>
      <c r="L84" s="201" t="n"/>
      <c r="M84" s="202">
        <f>IF(L84="","",MROUND(36*I84/(37-L84),'Start-Options'!B17))</f>
        <v/>
      </c>
      <c r="N84" s="208" t="n"/>
      <c r="O84" s="208" t="n"/>
      <c r="P84" s="203">
        <f>IF(Z76="","",MROUND(Z76*0.95,'Start-Options'!B17))</f>
        <v/>
      </c>
      <c r="Q84" s="200">
        <f>IF(M84="","",IF(M84&lt;Z76,ROUND((37-36*P84/(Z76+'Start-Options'!F14)),0),ROUND((37-36*P84/(M84+'Start-Options'!F14)),0)))</f>
        <v/>
      </c>
      <c r="R84" s="204">
        <f>IF(Q84="","",MROUND(P84*36/(37-Q84),'Start-Options'!B17))</f>
        <v/>
      </c>
      <c r="S84" s="205" t="n"/>
      <c r="T84" s="206">
        <f>IF(S84="","",MROUND(36*P84/(37-S84),'Start-Options'!B17))</f>
        <v/>
      </c>
      <c r="U84" s="208" t="n"/>
      <c r="V84" s="208" t="n"/>
      <c r="W84" s="198">
        <f>IF(Z76="","",MROUND(Z76*0.6,'Start-Options'!B17))</f>
        <v/>
      </c>
      <c r="X84" s="141" t="n"/>
    </row>
    <row customHeight="1" ht="12" r="85" s="116">
      <c r="A85" s="155" t="n"/>
      <c r="B85" s="155" t="n"/>
      <c r="C85" s="155" t="n"/>
      <c r="D85" s="155" t="n"/>
      <c r="E85" s="155" t="n"/>
      <c r="F85" s="155" t="n"/>
      <c r="G85" s="155" t="n"/>
      <c r="H85" s="155" t="n"/>
      <c r="I85" s="155" t="n"/>
      <c r="J85" s="155" t="n"/>
      <c r="K85" s="155" t="n"/>
      <c r="L85" s="155" t="n"/>
      <c r="M85" s="155" t="n"/>
      <c r="N85" s="155" t="n"/>
      <c r="O85" s="155" t="n"/>
      <c r="P85" s="155" t="n"/>
      <c r="Q85" s="155" t="n"/>
      <c r="R85" s="155" t="n"/>
      <c r="S85" s="155" t="n"/>
      <c r="T85" s="155" t="n"/>
      <c r="U85" s="155" t="n"/>
      <c r="V85" s="155" t="n"/>
      <c r="W85" s="155" t="n"/>
    </row>
    <row customHeight="1" ht="18.75" r="86" s="116">
      <c r="A86" s="139" t="n"/>
      <c r="B86" s="139" t="n"/>
      <c r="C86" s="139" t="n"/>
      <c r="D86" s="139" t="n"/>
      <c r="E86" s="139" t="n"/>
      <c r="F86" s="139" t="n"/>
      <c r="G86" s="139" t="n"/>
      <c r="H86" s="139" t="n"/>
      <c r="I86" s="139" t="n"/>
      <c r="J86" s="139" t="n"/>
      <c r="K86" s="139" t="n"/>
      <c r="L86" s="139" t="n"/>
      <c r="M86" s="167" t="inlineStr">
        <is>
          <t>Cycle 6</t>
        </is>
      </c>
      <c r="N86" s="214" t="n"/>
      <c r="O86" s="139" t="n"/>
      <c r="P86" s="139" t="n"/>
      <c r="Q86" s="139" t="n"/>
      <c r="R86" s="139" t="n"/>
      <c r="S86" s="139" t="n"/>
      <c r="T86" s="139" t="n"/>
      <c r="U86" s="139" t="n"/>
      <c r="V86" s="139" t="n"/>
      <c r="W86" s="139" t="n"/>
    </row>
    <row customHeight="1" ht="15" r="87" s="116">
      <c r="A87" s="168" t="n"/>
      <c r="B87" s="172" t="n"/>
      <c r="C87" s="169" t="inlineStr">
        <is>
          <t xml:space="preserve">Week 21 3x5 </t>
        </is>
      </c>
      <c r="D87" s="172" t="n"/>
      <c r="E87" s="171" t="n"/>
      <c r="F87" s="171" t="n"/>
      <c r="G87" s="171" t="n"/>
      <c r="H87" s="172" t="n"/>
      <c r="I87" s="173" t="n"/>
      <c r="J87" s="169" t="inlineStr">
        <is>
          <t>Week 22 3x3</t>
        </is>
      </c>
      <c r="K87" s="172" t="n"/>
      <c r="L87" s="172" t="n"/>
      <c r="M87" s="172" t="n"/>
      <c r="N87" s="172" t="n"/>
      <c r="O87" s="171" t="n"/>
      <c r="P87" s="172" t="n"/>
      <c r="Q87" s="169" t="inlineStr">
        <is>
          <t>Week 23 5/3/1</t>
        </is>
      </c>
      <c r="R87" s="171" t="n"/>
      <c r="S87" s="171" t="n"/>
      <c r="T87" s="171" t="n"/>
      <c r="U87" s="172" t="n"/>
      <c r="V87" s="174" t="inlineStr">
        <is>
          <t xml:space="preserve">Week 24 Deload </t>
        </is>
      </c>
      <c r="W87" s="175" t="n"/>
      <c r="X87" s="141" t="n"/>
      <c r="AA87" s="139" t="n"/>
      <c r="AB87" s="139" t="n"/>
    </row>
    <row customHeight="1" ht="32.25" r="88" s="116">
      <c r="A88" s="176" t="n"/>
      <c r="B88" s="177" t="inlineStr">
        <is>
          <t>Weight</t>
        </is>
      </c>
      <c r="C88" s="178" t="inlineStr">
        <is>
          <t>Rep
Goal</t>
        </is>
      </c>
      <c r="D88" s="178" t="inlineStr">
        <is>
          <t>1RM
Goal</t>
        </is>
      </c>
      <c r="E88" s="178" t="inlineStr">
        <is>
          <t>Reps 
Done</t>
        </is>
      </c>
      <c r="F88" s="177" t="inlineStr">
        <is>
          <t xml:space="preserve"> 1RM</t>
        </is>
      </c>
      <c r="H88" s="179" t="n"/>
      <c r="I88" s="177" t="inlineStr">
        <is>
          <t>Weight</t>
        </is>
      </c>
      <c r="J88" s="178" t="inlineStr">
        <is>
          <t>Rep
Goal</t>
        </is>
      </c>
      <c r="K88" s="178" t="inlineStr">
        <is>
          <t>1RM
Goal</t>
        </is>
      </c>
      <c r="L88" s="178" t="inlineStr">
        <is>
          <t>Reps 
Done</t>
        </is>
      </c>
      <c r="M88" s="177" t="inlineStr">
        <is>
          <t xml:space="preserve"> 1RM</t>
        </is>
      </c>
      <c r="O88" s="179" t="n"/>
      <c r="P88" s="177" t="inlineStr">
        <is>
          <t>Weight</t>
        </is>
      </c>
      <c r="Q88" s="178" t="inlineStr">
        <is>
          <t>Rep
Goal</t>
        </is>
      </c>
      <c r="R88" s="178" t="inlineStr">
        <is>
          <t>1RM
Goal</t>
        </is>
      </c>
      <c r="S88" s="178" t="inlineStr">
        <is>
          <t>Reps 
Done</t>
        </is>
      </c>
      <c r="T88" s="177" t="inlineStr">
        <is>
          <t xml:space="preserve"> 1RM</t>
        </is>
      </c>
      <c r="U88" s="162" t="n"/>
      <c r="V88" s="180" t="n"/>
      <c r="W88" s="181" t="inlineStr">
        <is>
          <t>Weight</t>
        </is>
      </c>
      <c r="X88" s="141" t="n"/>
      <c r="Y88" s="178" t="inlineStr">
        <is>
          <t>Cycle 6 1RM</t>
        </is>
      </c>
      <c r="Z88" s="157" t="n"/>
      <c r="AA88" s="209" t="inlineStr">
        <is>
          <t>Stall</t>
        </is>
      </c>
      <c r="AB88" s="210" t="inlineStr">
        <is>
          <t>Backoff
Amount</t>
        </is>
      </c>
    </row>
    <row customHeight="1" ht="12" r="89" s="116">
      <c r="A89" s="182" t="n"/>
      <c r="B89" s="183">
        <f>IF(Z89="","",MROUND(Z89*0.65,'Start-Options'!B17))</f>
        <v/>
      </c>
      <c r="C89" s="184" t="n"/>
      <c r="D89" s="184" t="n"/>
      <c r="E89" s="184" t="n"/>
      <c r="F89" s="185" t="n"/>
      <c r="G89" s="186" t="n"/>
      <c r="H89" s="187" t="n"/>
      <c r="I89" s="183">
        <f>IF(Z89="","",MROUND(Z89*0.7,'Start-Options'!B17))</f>
        <v/>
      </c>
      <c r="J89" s="184" t="n"/>
      <c r="K89" s="184" t="n"/>
      <c r="L89" s="184" t="n"/>
      <c r="M89" s="185" t="n"/>
      <c r="N89" s="186" t="n"/>
      <c r="O89" s="187" t="n"/>
      <c r="P89" s="188">
        <f>IF(Z89="","",MROUND(Z89*0.75,'Start-Options'!B17))</f>
        <v/>
      </c>
      <c r="Q89" s="189" t="n"/>
      <c r="R89" s="189" t="n"/>
      <c r="S89" s="189" t="n"/>
      <c r="T89" s="190" t="n"/>
      <c r="U89" s="186" t="n"/>
      <c r="V89" s="187" t="n"/>
      <c r="W89" s="187">
        <f>IF(Z89="","",MROUND(Z89*0.4,'Start-Options'!B17))</f>
        <v/>
      </c>
      <c r="X89" s="149" t="n"/>
      <c r="Y89" s="187">
        <f>'Start-Options'!B4</f>
        <v/>
      </c>
      <c r="Z89" s="187">
        <f>IF(Z73="","",IF(ISTEXT(AA73),Z73-AB73,Z73+'Start-Options'!C11))</f>
        <v/>
      </c>
      <c r="AA89" s="211" t="n"/>
      <c r="AB89" s="211" t="n">
        <v>10</v>
      </c>
    </row>
    <row customHeight="1" ht="12" r="90" s="116">
      <c r="A90" s="191">
        <f>'Start-Options'!B4</f>
        <v/>
      </c>
      <c r="B90" s="192">
        <f>IF(Z89="","",MROUND(Z89*0.75,'Start-Options'!B17))</f>
        <v/>
      </c>
      <c r="C90" s="193" t="n"/>
      <c r="D90" s="193" t="n"/>
      <c r="E90" s="193" t="n"/>
      <c r="F90" s="194" t="n"/>
      <c r="G90" s="186" t="n"/>
      <c r="H90" s="191">
        <f>'Start-Options'!B4</f>
        <v/>
      </c>
      <c r="I90" s="192">
        <f>IF(Z89="","",MROUND(Z89*0.8,'Start-Options'!B17))</f>
        <v/>
      </c>
      <c r="J90" s="193" t="n"/>
      <c r="K90" s="193" t="n"/>
      <c r="L90" s="193" t="n"/>
      <c r="M90" s="194" t="n"/>
      <c r="N90" s="186" t="n"/>
      <c r="O90" s="191">
        <f>'Start-Options'!B4</f>
        <v/>
      </c>
      <c r="P90" s="195">
        <f>IF(Z89="","",MROUND(Z89*0.85,'Start-Options'!B17))</f>
        <v/>
      </c>
      <c r="Q90" s="196" t="n"/>
      <c r="R90" s="196" t="n"/>
      <c r="S90" s="196" t="n"/>
      <c r="T90" s="197" t="n"/>
      <c r="U90" s="186" t="n"/>
      <c r="V90" s="191">
        <f>'Start-Options'!B4</f>
        <v/>
      </c>
      <c r="W90" s="191">
        <f>IF(Z89="","",MROUND(Z89*0.5,'Start-Options'!B17))</f>
        <v/>
      </c>
      <c r="X90" s="149" t="n"/>
      <c r="Y90" s="191">
        <f>'Start-Options'!B5</f>
        <v/>
      </c>
      <c r="Z90" s="191">
        <f>IF(Z74="","",IF(ISTEXT(AA74),Z74-AB74,Z74+'Start-Options'!C12))</f>
        <v/>
      </c>
      <c r="AA90" s="212" t="n"/>
      <c r="AB90" s="212" t="n">
        <v>10</v>
      </c>
    </row>
    <row customHeight="1" ht="12" r="91" s="116">
      <c r="A91" s="198" t="n"/>
      <c r="B91" s="199">
        <f>IF(Z89="","",MROUND(Z89*0.85,'Start-Options'!B17))</f>
        <v/>
      </c>
      <c r="C91" s="200">
        <f>IF(Z89="","",ROUND((37-36*B91/(Z89+'Start-Options'!F11)),0))</f>
        <v/>
      </c>
      <c r="D91" s="200">
        <f>IF(Z89="","",MROUND(B91*36/(37-C91),'Start-Options'!B17))</f>
        <v/>
      </c>
      <c r="E91" s="201" t="n"/>
      <c r="F91" s="202">
        <f>IF(E91="","",MROUND(36*B91/(37-E91),'Start-Options'!B17))</f>
        <v/>
      </c>
      <c r="G91" s="186" t="n"/>
      <c r="H91" s="198" t="n"/>
      <c r="I91" s="199">
        <f>IF(Z89="","",MROUND(Z89*0.9,'Start-Options'!B17))</f>
        <v/>
      </c>
      <c r="J91" s="200">
        <f>IF(F91="","",IF(F91&lt;Z89,ROUND((37-36*I91/(Z89+'Start-Options'!F11)),0),ROUND((37-36*I91/(F91+'Start-Options'!F11)),0)))</f>
        <v/>
      </c>
      <c r="K91" s="200">
        <f>IF(J91="","",MROUND(I91*36/(37-J91),'Start-Options'!B17))</f>
        <v/>
      </c>
      <c r="L91" s="201" t="n"/>
      <c r="M91" s="202">
        <f>IF(L91="","",MROUND(36*I91/(37-L91),'Start-Options'!B17))</f>
        <v/>
      </c>
      <c r="N91" s="186" t="n"/>
      <c r="O91" s="198" t="n"/>
      <c r="P91" s="203">
        <f>IF(Z89="","",MROUND(Z89*0.95,'Start-Options'!B17))</f>
        <v/>
      </c>
      <c r="Q91" s="200">
        <f>IF(M91="","",IF(M91&lt;Z89,ROUND((37-36*P91/(Z89+'Start-Options'!F11)),0),ROUND((37-36*P91/(M91+'Start-Options'!F11)),0)))</f>
        <v/>
      </c>
      <c r="R91" s="204">
        <f>IF(Q91="","",MROUND(P91*36/(37-Q91),'Start-Options'!B17))</f>
        <v/>
      </c>
      <c r="S91" s="205" t="n"/>
      <c r="T91" s="206">
        <f>IF(S91="","",MROUND(36*P91/(37-S91),'Start-Options'!B17))</f>
        <v/>
      </c>
      <c r="U91" s="186" t="n"/>
      <c r="V91" s="198" t="n"/>
      <c r="W91" s="198">
        <f>IF(Z89="","",MROUND(Z89*0.6,'Start-Options'!B17))</f>
        <v/>
      </c>
      <c r="X91" s="149" t="n"/>
      <c r="Y91" s="191">
        <f>'Start-Options'!B6</f>
        <v/>
      </c>
      <c r="Z91" s="191">
        <f>IF(Z75="","",IF(ISTEXT(AA75),Z75-AB75,Z75+'Start-Options'!C13))</f>
        <v/>
      </c>
      <c r="AA91" s="212" t="n"/>
      <c r="AB91" s="212" t="n">
        <v>10</v>
      </c>
    </row>
    <row customHeight="1" ht="12" r="92" s="116">
      <c r="A92" s="187" t="n"/>
      <c r="B92" s="183">
        <f>IF(Z90="","",MROUND(Z90*0.65,'Start-Options'!B17))</f>
        <v/>
      </c>
      <c r="C92" s="184" t="n"/>
      <c r="D92" s="184" t="n"/>
      <c r="E92" s="184" t="n"/>
      <c r="F92" s="185" t="n"/>
      <c r="G92" s="191" t="n"/>
      <c r="H92" s="182" t="n"/>
      <c r="I92" s="183">
        <f>IF(Z90="","",MROUND(Z90*0.7,'Start-Options'!B17))</f>
        <v/>
      </c>
      <c r="J92" s="184" t="n"/>
      <c r="K92" s="184" t="n"/>
      <c r="L92" s="184" t="n"/>
      <c r="M92" s="185" t="n"/>
      <c r="N92" s="186" t="n"/>
      <c r="O92" s="182" t="n"/>
      <c r="P92" s="188">
        <f>IF(Z90="","",MROUND(Z90*0.75,'Start-Options'!B17))</f>
        <v/>
      </c>
      <c r="Q92" s="189" t="n"/>
      <c r="R92" s="189" t="n"/>
      <c r="S92" s="189" t="n"/>
      <c r="T92" s="190" t="n"/>
      <c r="U92" s="186" t="n"/>
      <c r="V92" s="182" t="n"/>
      <c r="W92" s="187">
        <f>IF(Z90="","",MROUND(Z90*0.4,'Start-Options'!B17))</f>
        <v/>
      </c>
      <c r="X92" s="149" t="n"/>
      <c r="Y92" s="198">
        <f>'Start-Options'!B7</f>
        <v/>
      </c>
      <c r="Z92" s="198">
        <f>IF(Z76="","",IF(ISTEXT(AA76),Z76-AB76,Z76+'Start-Options'!C14))</f>
        <v/>
      </c>
      <c r="AA92" s="213" t="n"/>
      <c r="AB92" s="213" t="n">
        <v>10</v>
      </c>
    </row>
    <row customHeight="1" ht="12" r="93" s="116">
      <c r="A93" s="191">
        <f>'Start-Options'!B5</f>
        <v/>
      </c>
      <c r="B93" s="192">
        <f>IF(Z90="","",MROUND(Z90*0.75,'Start-Options'!B17))</f>
        <v/>
      </c>
      <c r="C93" s="193" t="n"/>
      <c r="D93" s="193" t="n"/>
      <c r="E93" s="193" t="n"/>
      <c r="F93" s="194" t="n"/>
      <c r="G93" s="191" t="n"/>
      <c r="H93" s="191">
        <f>'Start-Options'!B5</f>
        <v/>
      </c>
      <c r="I93" s="192">
        <f>IF(Z90="","",MROUND(Z90*0.8,'Start-Options'!B17))</f>
        <v/>
      </c>
      <c r="J93" s="193" t="n"/>
      <c r="K93" s="193" t="n"/>
      <c r="L93" s="193" t="n"/>
      <c r="M93" s="194" t="n"/>
      <c r="N93" s="186" t="n"/>
      <c r="O93" s="191">
        <f>'Start-Options'!B5</f>
        <v/>
      </c>
      <c r="P93" s="195">
        <f>IF(Z90="","",MROUND(Z90*0.85,'Start-Options'!B17))</f>
        <v/>
      </c>
      <c r="Q93" s="196" t="n"/>
      <c r="R93" s="196" t="n"/>
      <c r="S93" s="196" t="n"/>
      <c r="T93" s="197" t="n"/>
      <c r="U93" s="186" t="n"/>
      <c r="V93" s="191">
        <f>'Start-Options'!B5</f>
        <v/>
      </c>
      <c r="W93" s="191">
        <f>IF(Z90="","",MROUND(Z90*0.5,'Start-Options'!B17))</f>
        <v/>
      </c>
      <c r="X93" s="141" t="n"/>
      <c r="Y93" s="155" t="n"/>
      <c r="Z93" s="155" t="n"/>
      <c r="AA93" s="155" t="n"/>
      <c r="AB93" s="155" t="n"/>
    </row>
    <row customHeight="1" ht="12" r="94" s="116">
      <c r="A94" s="207" t="n"/>
      <c r="B94" s="199">
        <f>IF(Z90="","",MROUND(Z90*0.85,'Start-Options'!B17))</f>
        <v/>
      </c>
      <c r="C94" s="200">
        <f>IF(Z90="","",ROUND((37-36*B94/(Z90+'Start-Options'!F12)),0))</f>
        <v/>
      </c>
      <c r="D94" s="200">
        <f>IF(Z90="","",MROUND(B94*36/(37-C94),'Start-Options'!B17))</f>
        <v/>
      </c>
      <c r="E94" s="201" t="n"/>
      <c r="F94" s="202">
        <f>IF(E94="","",MROUND(36*B94/(37-E94),'Start-Options'!B17))</f>
        <v/>
      </c>
      <c r="G94" s="191" t="n"/>
      <c r="H94" s="198" t="n"/>
      <c r="I94" s="199">
        <f>IF(Z90="","",MROUND(Z90*0.9,'Start-Options'!B17))</f>
        <v/>
      </c>
      <c r="J94" s="200">
        <f>IF(F94="","",IF(F94&lt;Z90,ROUND((37-36*I94/(Z90+'Start-Options'!F12)),0),ROUND((37-36*I94/(F94+'Start-Options'!F12)),0)))</f>
        <v/>
      </c>
      <c r="K94" s="200">
        <f>IF(J94="","",MROUND(I94*36/(37-J94),'Start-Options'!B17))</f>
        <v/>
      </c>
      <c r="L94" s="201" t="n"/>
      <c r="M94" s="202">
        <f>IF(L94="","",MROUND(36*I94/(37-L94),'Start-Options'!B17))</f>
        <v/>
      </c>
      <c r="N94" s="186" t="n"/>
      <c r="O94" s="198" t="n"/>
      <c r="P94" s="203">
        <f>IF(Z90="","",MROUND(Z90*0.95,'Start-Options'!B17))</f>
        <v/>
      </c>
      <c r="Q94" s="200">
        <f>IF(M94="","",IF(M94&lt;Z90,ROUND((37-36*P94/(Z90+'Start-Options'!F12)),0),ROUND((37-36*P94/(M94+'Start-Options'!F12)),0)))</f>
        <v/>
      </c>
      <c r="R94" s="204">
        <f>IF(Q94="","",MROUND(P94*36/(37-Q94),'Start-Options'!B17))</f>
        <v/>
      </c>
      <c r="S94" s="205" t="n"/>
      <c r="T94" s="206">
        <f>IF(S94="","",MROUND(36*P94/(37-S94),'Start-Options'!B17))</f>
        <v/>
      </c>
      <c r="U94" s="186" t="n"/>
      <c r="V94" s="198" t="n"/>
      <c r="W94" s="198">
        <f>IF(Z90="","",MROUND(Z90*0.6,'Start-Options'!B17))</f>
        <v/>
      </c>
      <c r="X94" s="141" t="n"/>
    </row>
    <row customHeight="1" ht="12" r="95" s="116">
      <c r="A95" s="187" t="n"/>
      <c r="B95" s="183">
        <f>IF(Z91="","",MROUND(Z91*0.65,'Start-Options'!B17))</f>
        <v/>
      </c>
      <c r="C95" s="184" t="n"/>
      <c r="D95" s="184" t="n"/>
      <c r="E95" s="184" t="n"/>
      <c r="F95" s="185" t="n"/>
      <c r="G95" s="186" t="n"/>
      <c r="H95" s="187" t="n"/>
      <c r="I95" s="183">
        <f>IF(Z91="","",MROUND(Z91*0.7,'Start-Options'!B17))</f>
        <v/>
      </c>
      <c r="J95" s="184" t="n"/>
      <c r="K95" s="184" t="n"/>
      <c r="L95" s="184" t="n"/>
      <c r="M95" s="185" t="n"/>
      <c r="N95" s="186" t="n"/>
      <c r="O95" s="187" t="n"/>
      <c r="P95" s="188">
        <f>IF(Z91="","",MROUND(Z91*0.75,'Start-Options'!B17))</f>
        <v/>
      </c>
      <c r="Q95" s="189" t="n"/>
      <c r="R95" s="189" t="n"/>
      <c r="S95" s="189" t="n"/>
      <c r="T95" s="190" t="n"/>
      <c r="U95" s="186" t="n"/>
      <c r="V95" s="187" t="n"/>
      <c r="W95" s="187">
        <f>IF(Z91="","",MROUND(Z91*0.4,'Start-Options'!B17))</f>
        <v/>
      </c>
      <c r="X95" s="141" t="n"/>
    </row>
    <row customHeight="1" ht="12" r="96" s="116">
      <c r="A96" s="191">
        <f>'Start-Options'!B6</f>
        <v/>
      </c>
      <c r="B96" s="192">
        <f>IF(Z91="","",MROUND(Z91*0.75,'Start-Options'!B17))</f>
        <v/>
      </c>
      <c r="C96" s="193" t="n"/>
      <c r="D96" s="193" t="n"/>
      <c r="E96" s="193" t="n"/>
      <c r="F96" s="194" t="n"/>
      <c r="G96" s="186" t="n"/>
      <c r="H96" s="191">
        <f>'Start-Options'!B6</f>
        <v/>
      </c>
      <c r="I96" s="192">
        <f>IF(Z91="","",MROUND(Z91*0.8,'Start-Options'!B17))</f>
        <v/>
      </c>
      <c r="J96" s="193" t="n"/>
      <c r="K96" s="193" t="n"/>
      <c r="L96" s="193" t="n"/>
      <c r="M96" s="194" t="n"/>
      <c r="N96" s="186" t="n"/>
      <c r="O96" s="191">
        <f>'Start-Options'!B6</f>
        <v/>
      </c>
      <c r="P96" s="195">
        <f>IF(Z91="","",MROUND(Z91*0.85,'Start-Options'!B17))</f>
        <v/>
      </c>
      <c r="Q96" s="196" t="n"/>
      <c r="R96" s="196" t="n"/>
      <c r="S96" s="196" t="n"/>
      <c r="T96" s="197" t="n"/>
      <c r="U96" s="186" t="n"/>
      <c r="V96" s="191">
        <f>'Start-Options'!B6</f>
        <v/>
      </c>
      <c r="W96" s="191">
        <f>IF(Z91="","",MROUND(Z91*0.5,'Start-Options'!B17))</f>
        <v/>
      </c>
      <c r="X96" s="141" t="n"/>
    </row>
    <row customHeight="1" ht="12" r="97" s="116">
      <c r="A97" s="198" t="n"/>
      <c r="B97" s="199">
        <f>IF(Z91="","",MROUND(Z91*0.85,'Start-Options'!B17))</f>
        <v/>
      </c>
      <c r="C97" s="200">
        <f>IF(Z91="","",ROUND((37-36*B97/(Z91+'Start-Options'!F13)),0))</f>
        <v/>
      </c>
      <c r="D97" s="200">
        <f>IF(Z91="","",MROUND(B97*36/(37-C97),'Start-Options'!B17))</f>
        <v/>
      </c>
      <c r="E97" s="201" t="n"/>
      <c r="F97" s="202">
        <f>IF(E97="","",MROUND(36*B97/(37-E97),'Start-Options'!B17))</f>
        <v/>
      </c>
      <c r="G97" s="186" t="n"/>
      <c r="H97" s="198" t="n"/>
      <c r="I97" s="199">
        <f>IF(Z91="","",MROUND(Z91*0.9,'Start-Options'!B17))</f>
        <v/>
      </c>
      <c r="J97" s="200">
        <f>IF(F97="","",IF(F97&lt;Z91,ROUND((37-36*I97/(Z91+'Start-Options'!F13)),0),ROUND((37-36*I97/(F97+'Start-Options'!F13)),0)))</f>
        <v/>
      </c>
      <c r="K97" s="200">
        <f>IF(J97="","",MROUND(I97*36/(37-J97),'Start-Options'!B17))</f>
        <v/>
      </c>
      <c r="L97" s="201" t="n"/>
      <c r="M97" s="202">
        <f>IF(L97="","",MROUND(36*I97/(37-L97),'Start-Options'!B17))</f>
        <v/>
      </c>
      <c r="N97" s="186" t="n"/>
      <c r="O97" s="198" t="n"/>
      <c r="P97" s="203">
        <f>IF(Z91="","",MROUND(Z91*0.95,'Start-Options'!B17))</f>
        <v/>
      </c>
      <c r="Q97" s="200">
        <f>IF(M97="","",IF(M97&lt;Z91,ROUND((37-36*P97/(Z91+'Start-Options'!F13)),0),ROUND((37-36*P97/(M97+'Start-Options'!F13)),0)))</f>
        <v/>
      </c>
      <c r="R97" s="204">
        <f>IF(Q97="","",MROUND(P97*36/(37-Q97),'Start-Options'!B17))</f>
        <v/>
      </c>
      <c r="S97" s="205" t="n"/>
      <c r="T97" s="206">
        <f>IF(S97="","",MROUND(36*P97/(37-S97),'Start-Options'!B17))</f>
        <v/>
      </c>
      <c r="U97" s="186" t="n"/>
      <c r="V97" s="198" t="n"/>
      <c r="W97" s="198">
        <f>IF(Z91="","",MROUND(Z91*0.6,'Start-Options'!B17))</f>
        <v/>
      </c>
      <c r="X97" s="141" t="n"/>
    </row>
    <row customHeight="1" ht="12" r="98" s="116">
      <c r="A98" s="187" t="n"/>
      <c r="B98" s="183">
        <f>IF(Z92="","",MROUND(Z92*0.65,'Start-Options'!B17))</f>
        <v/>
      </c>
      <c r="C98" s="184" t="n"/>
      <c r="D98" s="184" t="n"/>
      <c r="E98" s="184" t="n"/>
      <c r="F98" s="185" t="n"/>
      <c r="G98" s="186" t="n"/>
      <c r="H98" s="187" t="n"/>
      <c r="I98" s="183">
        <f>IF(Z92="","",MROUND(Z92*0.7,'Start-Options'!B17))</f>
        <v/>
      </c>
      <c r="J98" s="184" t="n"/>
      <c r="K98" s="184" t="n"/>
      <c r="L98" s="184" t="n"/>
      <c r="M98" s="185" t="n"/>
      <c r="N98" s="186" t="n"/>
      <c r="O98" s="187" t="n"/>
      <c r="P98" s="188">
        <f>IF(Z92="","",MROUND(Z92*0.75,'Start-Options'!B17))</f>
        <v/>
      </c>
      <c r="Q98" s="189" t="n"/>
      <c r="R98" s="189" t="n"/>
      <c r="S98" s="189" t="n"/>
      <c r="T98" s="190" t="n"/>
      <c r="U98" s="186" t="n"/>
      <c r="V98" s="187" t="n"/>
      <c r="W98" s="187">
        <f>IF(Z92="","",MROUND(Z92*0.4,'Start-Options'!B17))</f>
        <v/>
      </c>
      <c r="X98" s="141" t="n"/>
    </row>
    <row customHeight="1" ht="12" r="99" s="116">
      <c r="A99" s="191">
        <f>'Start-Options'!B7</f>
        <v/>
      </c>
      <c r="B99" s="192">
        <f>IF(Z92="","",MROUND(Z92*0.75,'Start-Options'!B17))</f>
        <v/>
      </c>
      <c r="C99" s="193" t="n"/>
      <c r="D99" s="193" t="n"/>
      <c r="E99" s="193" t="n"/>
      <c r="F99" s="194" t="n"/>
      <c r="G99" s="191" t="n"/>
      <c r="H99" s="191">
        <f>'Start-Options'!B7</f>
        <v/>
      </c>
      <c r="I99" s="192">
        <f>IF(Z92="","",MROUND(Z92*0.8,'Start-Options'!B17))</f>
        <v/>
      </c>
      <c r="J99" s="193" t="n"/>
      <c r="K99" s="193" t="n"/>
      <c r="L99" s="193" t="n"/>
      <c r="M99" s="194" t="n"/>
      <c r="N99" s="186" t="n"/>
      <c r="O99" s="191">
        <f>'Start-Options'!B7</f>
        <v/>
      </c>
      <c r="P99" s="195">
        <f>IF(Z92="","",MROUND(Z92*0.85,'Start-Options'!B17))</f>
        <v/>
      </c>
      <c r="Q99" s="196" t="n"/>
      <c r="R99" s="196" t="n"/>
      <c r="S99" s="196" t="n"/>
      <c r="T99" s="197" t="n"/>
      <c r="U99" s="186" t="n"/>
      <c r="V99" s="191">
        <f>'Start-Options'!B7</f>
        <v/>
      </c>
      <c r="W99" s="191">
        <f>IF(Z92="","",MROUND(Z92*0.5,'Start-Options'!B17))</f>
        <v/>
      </c>
      <c r="X99" s="141" t="n"/>
    </row>
    <row customHeight="1" ht="12.75" r="100" s="116">
      <c r="A100" s="208" t="n"/>
      <c r="B100" s="199">
        <f>IF(Z92="","",MROUND(Z92*0.85,'Start-Options'!B17))</f>
        <v/>
      </c>
      <c r="C100" s="200">
        <f>IF(Z92="","",ROUND((37-36*B100/(Z92+'Start-Options'!F14)),0))</f>
        <v/>
      </c>
      <c r="D100" s="200">
        <f>IF(Z92="","",MROUND(B100*36/(37-C100),'Start-Options'!B17))</f>
        <v/>
      </c>
      <c r="E100" s="201" t="n"/>
      <c r="F100" s="202">
        <f>IF(E100="","",MROUND(36*B100/(37-E100),'Start-Options'!B17))</f>
        <v/>
      </c>
      <c r="G100" s="198" t="n"/>
      <c r="H100" s="208" t="n"/>
      <c r="I100" s="199">
        <f>IF(Z92="","",MROUND(Z92*0.9,'Start-Options'!B17))</f>
        <v/>
      </c>
      <c r="J100" s="200">
        <f>IF(F100="","",IF(F100&lt;Z92,ROUND((37-36*I100/(Z92+'Start-Options'!F14)),0),ROUND((37-36*I100/(F100+'Start-Options'!F14)),0)))</f>
        <v/>
      </c>
      <c r="K100" s="200">
        <f>IF(J100="","",MROUND(I100*36/(37-J100),'Start-Options'!B17))</f>
        <v/>
      </c>
      <c r="L100" s="201" t="n"/>
      <c r="M100" s="202">
        <f>IF(L100="","",MROUND(36*I100/(37-L100),'Start-Options'!B17))</f>
        <v/>
      </c>
      <c r="N100" s="208" t="n"/>
      <c r="O100" s="208" t="n"/>
      <c r="P100" s="203">
        <f>IF(Z92="","",MROUND(Z92*0.95,'Start-Options'!B17))</f>
        <v/>
      </c>
      <c r="Q100" s="200">
        <f>IF(M100="","",IF(M100&lt;Z92,ROUND((37-36*P100/(Z92+'Start-Options'!F14)),0),ROUND((37-36*P100/(M100+'Start-Options'!F14)),0)))</f>
        <v/>
      </c>
      <c r="R100" s="204">
        <f>IF(Q100="","",MROUND(P100*36/(37-Q100),'Start-Options'!B17))</f>
        <v/>
      </c>
      <c r="S100" s="205" t="n"/>
      <c r="T100" s="206">
        <f>IF(S100="","",MROUND(36*P100/(37-S100),'Start-Options'!B17))</f>
        <v/>
      </c>
      <c r="U100" s="208" t="n"/>
      <c r="V100" s="208" t="n"/>
      <c r="W100" s="198">
        <f>IF(Z92="","",MROUND(Z92*0.6,'Start-Options'!B17))</f>
        <v/>
      </c>
      <c r="X100" s="141" t="n"/>
    </row>
    <row customHeight="1" ht="12" r="101" s="116">
      <c r="A101" s="155" t="n"/>
      <c r="B101" s="155" t="n"/>
      <c r="C101" s="155" t="n"/>
      <c r="D101" s="155" t="n"/>
      <c r="E101" s="155" t="n"/>
      <c r="F101" s="155" t="n"/>
      <c r="G101" s="155" t="n"/>
      <c r="H101" s="155" t="n"/>
      <c r="I101" s="155" t="n"/>
      <c r="J101" s="155" t="n"/>
      <c r="K101" s="155" t="n"/>
      <c r="L101" s="155" t="n"/>
      <c r="M101" s="155" t="n"/>
      <c r="N101" s="155" t="n"/>
      <c r="O101" s="155" t="n"/>
      <c r="P101" s="155" t="n"/>
      <c r="Q101" s="155" t="n"/>
      <c r="R101" s="155" t="n"/>
      <c r="S101" s="155" t="n"/>
      <c r="T101" s="155" t="n"/>
      <c r="U101" s="155" t="n"/>
      <c r="V101" s="155" t="n"/>
      <c r="W101" s="155" t="n"/>
    </row>
    <row customHeight="1" ht="18.75" r="102" s="116">
      <c r="A102" s="139" t="n"/>
      <c r="B102" s="139" t="n"/>
      <c r="C102" s="139" t="n"/>
      <c r="D102" s="139" t="n"/>
      <c r="E102" s="139" t="n"/>
      <c r="F102" s="139" t="n"/>
      <c r="G102" s="139" t="n"/>
      <c r="H102" s="139" t="n"/>
      <c r="I102" s="139" t="n"/>
      <c r="J102" s="139" t="n"/>
      <c r="K102" s="139" t="n"/>
      <c r="L102" s="139" t="n"/>
      <c r="M102" s="167" t="inlineStr">
        <is>
          <t>Cycle 7</t>
        </is>
      </c>
      <c r="N102" s="214" t="n"/>
      <c r="O102" s="139" t="n"/>
      <c r="P102" s="139" t="n"/>
      <c r="Q102" s="139" t="n"/>
      <c r="R102" s="139" t="n"/>
      <c r="S102" s="139" t="n"/>
      <c r="T102" s="139" t="n"/>
      <c r="U102" s="139" t="n"/>
      <c r="V102" s="139" t="n"/>
      <c r="W102" s="139" t="n"/>
    </row>
    <row customHeight="1" ht="15" r="103" s="116">
      <c r="A103" s="168" t="n"/>
      <c r="B103" s="172" t="n"/>
      <c r="C103" s="169" t="inlineStr">
        <is>
          <t xml:space="preserve">Week 25 3x5 </t>
        </is>
      </c>
      <c r="D103" s="172" t="n"/>
      <c r="E103" s="171" t="n"/>
      <c r="F103" s="171" t="n"/>
      <c r="G103" s="171" t="n"/>
      <c r="H103" s="172" t="n"/>
      <c r="I103" s="173" t="n"/>
      <c r="J103" s="169" t="inlineStr">
        <is>
          <t>Week 26 3x3</t>
        </is>
      </c>
      <c r="K103" s="172" t="n"/>
      <c r="L103" s="172" t="n"/>
      <c r="M103" s="172" t="n"/>
      <c r="N103" s="172" t="n"/>
      <c r="O103" s="171" t="n"/>
      <c r="P103" s="172" t="n"/>
      <c r="Q103" s="169" t="inlineStr">
        <is>
          <t>Week 27 5/3/1</t>
        </is>
      </c>
      <c r="R103" s="171" t="n"/>
      <c r="S103" s="171" t="n"/>
      <c r="T103" s="171" t="n"/>
      <c r="U103" s="172" t="n"/>
      <c r="V103" s="174" t="inlineStr">
        <is>
          <t xml:space="preserve">Week 28 Deload </t>
        </is>
      </c>
      <c r="W103" s="175" t="n"/>
      <c r="X103" s="141" t="n"/>
      <c r="AA103" s="139" t="n"/>
      <c r="AB103" s="139" t="n"/>
    </row>
    <row customHeight="1" ht="32.25" r="104" s="116">
      <c r="A104" s="176" t="n"/>
      <c r="B104" s="177" t="inlineStr">
        <is>
          <t>Weight</t>
        </is>
      </c>
      <c r="C104" s="178" t="inlineStr">
        <is>
          <t>Rep
Goal</t>
        </is>
      </c>
      <c r="D104" s="178" t="inlineStr">
        <is>
          <t>1RM
Goal</t>
        </is>
      </c>
      <c r="E104" s="178" t="inlineStr">
        <is>
          <t>Reps 
Done</t>
        </is>
      </c>
      <c r="F104" s="177" t="inlineStr">
        <is>
          <t xml:space="preserve"> 1RM</t>
        </is>
      </c>
      <c r="H104" s="179" t="n"/>
      <c r="I104" s="177" t="inlineStr">
        <is>
          <t>Weight</t>
        </is>
      </c>
      <c r="J104" s="178" t="inlineStr">
        <is>
          <t>Rep
Goal</t>
        </is>
      </c>
      <c r="K104" s="178" t="inlineStr">
        <is>
          <t>1RM
Goal</t>
        </is>
      </c>
      <c r="L104" s="178" t="inlineStr">
        <is>
          <t>Reps 
Done</t>
        </is>
      </c>
      <c r="M104" s="177" t="inlineStr">
        <is>
          <t xml:space="preserve"> 1RM</t>
        </is>
      </c>
      <c r="O104" s="179" t="n"/>
      <c r="P104" s="177" t="inlineStr">
        <is>
          <t>Weight</t>
        </is>
      </c>
      <c r="Q104" s="178" t="inlineStr">
        <is>
          <t>Rep
Goal</t>
        </is>
      </c>
      <c r="R104" s="178" t="inlineStr">
        <is>
          <t>1RM
Goal</t>
        </is>
      </c>
      <c r="S104" s="178" t="inlineStr">
        <is>
          <t>Reps 
Done</t>
        </is>
      </c>
      <c r="T104" s="177" t="inlineStr">
        <is>
          <t xml:space="preserve"> 1RM</t>
        </is>
      </c>
      <c r="U104" s="162" t="n"/>
      <c r="V104" s="180" t="n"/>
      <c r="W104" s="181" t="inlineStr">
        <is>
          <t>Weight</t>
        </is>
      </c>
      <c r="X104" s="141" t="n"/>
      <c r="Y104" s="178" t="inlineStr">
        <is>
          <t>Cycle 7 1RM</t>
        </is>
      </c>
      <c r="Z104" s="157" t="n"/>
      <c r="AA104" s="209" t="inlineStr">
        <is>
          <t>Stall</t>
        </is>
      </c>
      <c r="AB104" s="210" t="inlineStr">
        <is>
          <t>Backoff
Amount</t>
        </is>
      </c>
    </row>
    <row customHeight="1" ht="12" r="105" s="116">
      <c r="A105" s="182" t="n"/>
      <c r="B105" s="183">
        <f>IF(Z105="","",MROUND(Z105*0.65,'Start-Options'!B17))</f>
        <v/>
      </c>
      <c r="C105" s="184" t="n"/>
      <c r="D105" s="184" t="n"/>
      <c r="E105" s="184" t="n"/>
      <c r="F105" s="185" t="n"/>
      <c r="G105" s="186" t="n"/>
      <c r="H105" s="187" t="n"/>
      <c r="I105" s="183">
        <f>IF(Z105="","",MROUND(Z105*0.7,'Start-Options'!B17))</f>
        <v/>
      </c>
      <c r="J105" s="184" t="n"/>
      <c r="K105" s="184" t="n"/>
      <c r="L105" s="184" t="n"/>
      <c r="M105" s="185" t="n"/>
      <c r="N105" s="186" t="n"/>
      <c r="O105" s="187" t="n"/>
      <c r="P105" s="188">
        <f>IF(Z105="","",MROUND(Z105*0.75,'Start-Options'!B17))</f>
        <v/>
      </c>
      <c r="Q105" s="189" t="n"/>
      <c r="R105" s="189" t="n"/>
      <c r="S105" s="189" t="n"/>
      <c r="T105" s="190" t="n"/>
      <c r="U105" s="186" t="n"/>
      <c r="V105" s="187" t="n"/>
      <c r="W105" s="187">
        <f>IF(Z105="","",MROUND(Z105*0.4,'Start-Options'!B17))</f>
        <v/>
      </c>
      <c r="X105" s="149" t="n"/>
      <c r="Y105" s="187">
        <f>'Start-Options'!B4</f>
        <v/>
      </c>
      <c r="Z105" s="187">
        <f>IF(Z89="","",IF(ISTEXT(AA89),Z89-AB89,Z89+'Start-Options'!C11))</f>
        <v/>
      </c>
      <c r="AA105" s="211" t="n"/>
      <c r="AB105" s="211" t="n">
        <v>10</v>
      </c>
    </row>
    <row customHeight="1" ht="12" r="106" s="116">
      <c r="A106" s="191">
        <f>'Start-Options'!B4</f>
        <v/>
      </c>
      <c r="B106" s="192">
        <f>IF(Z105="","",MROUND(Z105*0.75,'Start-Options'!B17))</f>
        <v/>
      </c>
      <c r="C106" s="193" t="n"/>
      <c r="D106" s="193" t="n"/>
      <c r="E106" s="193" t="n"/>
      <c r="F106" s="194" t="n"/>
      <c r="G106" s="186" t="n"/>
      <c r="H106" s="191">
        <f>'Start-Options'!B4</f>
        <v/>
      </c>
      <c r="I106" s="192">
        <f>IF(Z105="","",MROUND(Z105*0.8,'Start-Options'!B17))</f>
        <v/>
      </c>
      <c r="J106" s="193" t="n"/>
      <c r="K106" s="193" t="n"/>
      <c r="L106" s="193" t="n"/>
      <c r="M106" s="194" t="n"/>
      <c r="N106" s="186" t="n"/>
      <c r="O106" s="191">
        <f>'Start-Options'!B4</f>
        <v/>
      </c>
      <c r="P106" s="195">
        <f>IF(Z105="","",MROUND(Z105*0.85,'Start-Options'!B17))</f>
        <v/>
      </c>
      <c r="Q106" s="196" t="n"/>
      <c r="R106" s="196" t="n"/>
      <c r="S106" s="196" t="n"/>
      <c r="T106" s="197" t="n"/>
      <c r="U106" s="186" t="n"/>
      <c r="V106" s="191">
        <f>'Start-Options'!B4</f>
        <v/>
      </c>
      <c r="W106" s="191">
        <f>IF(Z105="","",MROUND(Z105*0.5,'Start-Options'!B17))</f>
        <v/>
      </c>
      <c r="X106" s="149" t="n"/>
      <c r="Y106" s="191">
        <f>'Start-Options'!B5</f>
        <v/>
      </c>
      <c r="Z106" s="191">
        <f>IF(Z90="","",IF(ISTEXT(AA90),Z90-AB90,Z90+'Start-Options'!C12))</f>
        <v/>
      </c>
      <c r="AA106" s="212" t="n"/>
      <c r="AB106" s="212" t="n">
        <v>10</v>
      </c>
    </row>
    <row customHeight="1" ht="12" r="107" s="116">
      <c r="A107" s="198" t="n"/>
      <c r="B107" s="199">
        <f>IF(Z105="","",MROUND(Z105*0.85,'Start-Options'!B17))</f>
        <v/>
      </c>
      <c r="C107" s="200">
        <f>IF(Z105="","",ROUND((37-36*B107/(Z105+'Start-Options'!F11)),0))</f>
        <v/>
      </c>
      <c r="D107" s="200">
        <f>IF(Z105="","",MROUND(B107*36/(37-C107),'Start-Options'!B17))</f>
        <v/>
      </c>
      <c r="E107" s="201" t="n"/>
      <c r="F107" s="202">
        <f>IF(E107="","",MROUND(36*B107/(37-E107),'Start-Options'!B17))</f>
        <v/>
      </c>
      <c r="G107" s="186" t="n"/>
      <c r="H107" s="198" t="n"/>
      <c r="I107" s="199">
        <f>IF(Z105="","",MROUND(Z105*0.9,'Start-Options'!B17))</f>
        <v/>
      </c>
      <c r="J107" s="200">
        <f>IF(F107="","",IF(F107&lt;Z105,ROUND((37-36*I107/(Z105+'Start-Options'!F11)),0),ROUND((37-36*I107/(F107+'Start-Options'!F11)),0)))</f>
        <v/>
      </c>
      <c r="K107" s="200">
        <f>IF(J107="","",MROUND(I107*36/(37-J107),'Start-Options'!B17))</f>
        <v/>
      </c>
      <c r="L107" s="201" t="n"/>
      <c r="M107" s="202">
        <f>IF(L107="","",MROUND(36*I107/(37-L107),'Start-Options'!B17))</f>
        <v/>
      </c>
      <c r="N107" s="186" t="n"/>
      <c r="O107" s="198" t="n"/>
      <c r="P107" s="203">
        <f>IF(Z105="","",MROUND(Z105*0.95,'Start-Options'!B17))</f>
        <v/>
      </c>
      <c r="Q107" s="200">
        <f>IF(M107="","",IF(M107&lt;Z105,ROUND((37-36*P107/(Z105+'Start-Options'!F11)),0),ROUND((37-36*P107/(M107+'Start-Options'!F11)),0)))</f>
        <v/>
      </c>
      <c r="R107" s="204">
        <f>IF(Q107="","",MROUND(P107*36/(37-Q107),'Start-Options'!B17))</f>
        <v/>
      </c>
      <c r="S107" s="205" t="n"/>
      <c r="T107" s="206">
        <f>IF(S107="","",MROUND(36*P107/(37-S107),'Start-Options'!B17))</f>
        <v/>
      </c>
      <c r="U107" s="186" t="n"/>
      <c r="V107" s="198" t="n"/>
      <c r="W107" s="198">
        <f>IF(Z105="","",MROUND(Z105*0.6,'Start-Options'!B17))</f>
        <v/>
      </c>
      <c r="X107" s="149" t="n"/>
      <c r="Y107" s="191">
        <f>'Start-Options'!B6</f>
        <v/>
      </c>
      <c r="Z107" s="191">
        <f>IF(Z91="","",IF(ISTEXT(AA91),Z91-AB91,Z91+'Start-Options'!C13))</f>
        <v/>
      </c>
      <c r="AA107" s="212" t="n"/>
      <c r="AB107" s="212" t="n">
        <v>10</v>
      </c>
    </row>
    <row customHeight="1" ht="12" r="108" s="116">
      <c r="A108" s="187" t="n"/>
      <c r="B108" s="183">
        <f>IF(Z106="","",MROUND(Z106*0.65,'Start-Options'!B17))</f>
        <v/>
      </c>
      <c r="C108" s="184" t="n"/>
      <c r="D108" s="184" t="n"/>
      <c r="E108" s="184" t="n"/>
      <c r="F108" s="185" t="n"/>
      <c r="G108" s="191" t="n"/>
      <c r="H108" s="182" t="n"/>
      <c r="I108" s="183">
        <f>IF(Z106="","",MROUND(Z106*0.7,'Start-Options'!B17))</f>
        <v/>
      </c>
      <c r="J108" s="184" t="n"/>
      <c r="K108" s="184" t="n"/>
      <c r="L108" s="184" t="n"/>
      <c r="M108" s="185" t="n"/>
      <c r="N108" s="186" t="n"/>
      <c r="O108" s="182" t="n"/>
      <c r="P108" s="188">
        <f>IF(Z106="","",MROUND(Z106*0.75,'Start-Options'!B17))</f>
        <v/>
      </c>
      <c r="Q108" s="189" t="n"/>
      <c r="R108" s="189" t="n"/>
      <c r="S108" s="189" t="n"/>
      <c r="T108" s="190" t="n"/>
      <c r="U108" s="186" t="n"/>
      <c r="V108" s="182" t="n"/>
      <c r="W108" s="187">
        <f>IF(Z106="","",MROUND(Z106*0.4,'Start-Options'!B17))</f>
        <v/>
      </c>
      <c r="X108" s="149" t="n"/>
      <c r="Y108" s="198">
        <f>'Start-Options'!B7</f>
        <v/>
      </c>
      <c r="Z108" s="198">
        <f>IF(Z92="","",IF(ISTEXT(AA92),Z92-AB92,Z92+'Start-Options'!C14))</f>
        <v/>
      </c>
      <c r="AA108" s="213" t="n"/>
      <c r="AB108" s="213" t="n">
        <v>10</v>
      </c>
    </row>
    <row customHeight="1" ht="12" r="109" s="116">
      <c r="A109" s="191">
        <f>'Start-Options'!B5</f>
        <v/>
      </c>
      <c r="B109" s="192">
        <f>IF(Z106="","",MROUND(Z106*0.75,'Start-Options'!B17))</f>
        <v/>
      </c>
      <c r="C109" s="193" t="n"/>
      <c r="D109" s="193" t="n"/>
      <c r="E109" s="193" t="n"/>
      <c r="F109" s="194" t="n"/>
      <c r="G109" s="191" t="n"/>
      <c r="H109" s="191">
        <f>'Start-Options'!B5</f>
        <v/>
      </c>
      <c r="I109" s="192">
        <f>IF(Z106="","",MROUND(Z106*0.8,'Start-Options'!B17))</f>
        <v/>
      </c>
      <c r="J109" s="193" t="n"/>
      <c r="K109" s="193" t="n"/>
      <c r="L109" s="193" t="n"/>
      <c r="M109" s="194" t="n"/>
      <c r="N109" s="186" t="n"/>
      <c r="O109" s="191">
        <f>'Start-Options'!B5</f>
        <v/>
      </c>
      <c r="P109" s="195">
        <f>IF(Z106="","",MROUND(Z106*0.85,'Start-Options'!B17))</f>
        <v/>
      </c>
      <c r="Q109" s="196" t="n"/>
      <c r="R109" s="196" t="n"/>
      <c r="S109" s="196" t="n"/>
      <c r="T109" s="197" t="n"/>
      <c r="U109" s="186" t="n"/>
      <c r="V109" s="191">
        <f>'Start-Options'!B5</f>
        <v/>
      </c>
      <c r="W109" s="191">
        <f>IF(Z106="","",MROUND(Z106*0.5,'Start-Options'!B17))</f>
        <v/>
      </c>
      <c r="X109" s="141" t="n"/>
      <c r="Y109" s="155" t="n"/>
      <c r="Z109" s="155" t="n"/>
      <c r="AA109" s="155" t="n"/>
      <c r="AB109" s="155" t="n"/>
    </row>
    <row customHeight="1" ht="12" r="110" s="116">
      <c r="A110" s="207" t="n"/>
      <c r="B110" s="199">
        <f>IF(Z106="","",MROUND(Z106*0.85,'Start-Options'!B17))</f>
        <v/>
      </c>
      <c r="C110" s="200">
        <f>IF(Z106="","",ROUND((37-36*B110/(Z106+'Start-Options'!F12)),0))</f>
        <v/>
      </c>
      <c r="D110" s="200">
        <f>IF(Z106="","",MROUND(B110*36/(37-C110),'Start-Options'!B17))</f>
        <v/>
      </c>
      <c r="E110" s="201" t="n"/>
      <c r="F110" s="202">
        <f>IF(E110="","",MROUND(36*B110/(37-E110),'Start-Options'!B17))</f>
        <v/>
      </c>
      <c r="G110" s="191" t="n"/>
      <c r="H110" s="198" t="n"/>
      <c r="I110" s="199">
        <f>IF(Z106="","",MROUND(Z106*0.9,'Start-Options'!B17))</f>
        <v/>
      </c>
      <c r="J110" s="200">
        <f>IF(F110="","",IF(F110&lt;Z106,ROUND((37-36*I110/(Z106+'Start-Options'!F12)),0),ROUND((37-36*I110/(F110+'Start-Options'!F12)),0)))</f>
        <v/>
      </c>
      <c r="K110" s="200">
        <f>IF(J110="","",MROUND(I110*36/(37-J110),'Start-Options'!B17))</f>
        <v/>
      </c>
      <c r="L110" s="201" t="n"/>
      <c r="M110" s="202">
        <f>IF(L110="","",MROUND(36*I110/(37-L110),'Start-Options'!B17))</f>
        <v/>
      </c>
      <c r="N110" s="186" t="n"/>
      <c r="O110" s="198" t="n"/>
      <c r="P110" s="203">
        <f>IF(Z106="","",MROUND(Z106*0.95,'Start-Options'!B17))</f>
        <v/>
      </c>
      <c r="Q110" s="200">
        <f>IF(M110="","",IF(M110&lt;Z106,ROUND((37-36*P110/(Z106+'Start-Options'!F12)),0),ROUND((37-36*P110/(M110+'Start-Options'!F12)),0)))</f>
        <v/>
      </c>
      <c r="R110" s="204">
        <f>IF(Q110="","",MROUND(P110*36/(37-Q110),'Start-Options'!B17))</f>
        <v/>
      </c>
      <c r="S110" s="205" t="n"/>
      <c r="T110" s="206">
        <f>IF(S110="","",MROUND(36*P110/(37-S110),'Start-Options'!B17))</f>
        <v/>
      </c>
      <c r="U110" s="186" t="n"/>
      <c r="V110" s="198" t="n"/>
      <c r="W110" s="198">
        <f>IF(Z106="","",MROUND(Z106*0.6,'Start-Options'!B17))</f>
        <v/>
      </c>
      <c r="X110" s="141" t="n"/>
    </row>
    <row customHeight="1" ht="12" r="111" s="116">
      <c r="A111" s="187" t="n"/>
      <c r="B111" s="183">
        <f>IF(Z107="","",MROUND(Z107*0.65,'Start-Options'!B17))</f>
        <v/>
      </c>
      <c r="C111" s="184" t="n"/>
      <c r="D111" s="184" t="n"/>
      <c r="E111" s="184" t="n"/>
      <c r="F111" s="185" t="n"/>
      <c r="G111" s="186" t="n"/>
      <c r="H111" s="187" t="n"/>
      <c r="I111" s="183">
        <f>IF(Z107="","",MROUND(Z107*0.7,'Start-Options'!B17))</f>
        <v/>
      </c>
      <c r="J111" s="184" t="n"/>
      <c r="K111" s="184" t="n"/>
      <c r="L111" s="184" t="n"/>
      <c r="M111" s="185" t="n"/>
      <c r="N111" s="186" t="n"/>
      <c r="O111" s="187" t="n"/>
      <c r="P111" s="188">
        <f>IF(Z107="","",MROUND(Z107*0.75,'Start-Options'!B17))</f>
        <v/>
      </c>
      <c r="Q111" s="189" t="n"/>
      <c r="R111" s="189" t="n"/>
      <c r="S111" s="189" t="n"/>
      <c r="T111" s="190" t="n"/>
      <c r="U111" s="186" t="n"/>
      <c r="V111" s="187" t="n"/>
      <c r="W111" s="187">
        <f>IF(Z107="","",MROUND(Z107*0.4,'Start-Options'!B17))</f>
        <v/>
      </c>
      <c r="X111" s="141" t="n"/>
    </row>
    <row customHeight="1" ht="12" r="112" s="116">
      <c r="A112" s="191">
        <f>'Start-Options'!B6</f>
        <v/>
      </c>
      <c r="B112" s="192">
        <f>IF(Z107="","",MROUND(Z107*0.75,'Start-Options'!B17))</f>
        <v/>
      </c>
      <c r="C112" s="193" t="n"/>
      <c r="D112" s="193" t="n"/>
      <c r="E112" s="193" t="n"/>
      <c r="F112" s="194" t="n"/>
      <c r="G112" s="186" t="n"/>
      <c r="H112" s="191">
        <f>'Start-Options'!B6</f>
        <v/>
      </c>
      <c r="I112" s="192">
        <f>IF(Z107="","",MROUND(Z107*0.8,'Start-Options'!B17))</f>
        <v/>
      </c>
      <c r="J112" s="193" t="n"/>
      <c r="K112" s="193" t="n"/>
      <c r="L112" s="193" t="n"/>
      <c r="M112" s="194" t="n"/>
      <c r="N112" s="186" t="n"/>
      <c r="O112" s="191">
        <f>'Start-Options'!B6</f>
        <v/>
      </c>
      <c r="P112" s="195">
        <f>IF(Z107="","",MROUND(Z107*0.85,'Start-Options'!B17))</f>
        <v/>
      </c>
      <c r="Q112" s="196" t="n"/>
      <c r="R112" s="196" t="n"/>
      <c r="S112" s="196" t="n"/>
      <c r="T112" s="197" t="n"/>
      <c r="U112" s="186" t="n"/>
      <c r="V112" s="191">
        <f>'Start-Options'!B6</f>
        <v/>
      </c>
      <c r="W112" s="191">
        <f>IF(Z107="","",MROUND(Z107*0.5,'Start-Options'!B17))</f>
        <v/>
      </c>
      <c r="X112" s="141" t="n"/>
    </row>
    <row customHeight="1" ht="12" r="113" s="116">
      <c r="A113" s="198" t="n"/>
      <c r="B113" s="199">
        <f>IF(Z107="","",MROUND(Z107*0.85,'Start-Options'!B17))</f>
        <v/>
      </c>
      <c r="C113" s="200">
        <f>IF(Z107="","",ROUND((37-36*B113/(Z107+'Start-Options'!F13)),0))</f>
        <v/>
      </c>
      <c r="D113" s="200">
        <f>IF(Z107="","",MROUND(B113*36/(37-C113),'Start-Options'!B17))</f>
        <v/>
      </c>
      <c r="E113" s="201" t="n"/>
      <c r="F113" s="202">
        <f>IF(E113="","",MROUND(36*B113/(37-E113),'Start-Options'!B17))</f>
        <v/>
      </c>
      <c r="G113" s="186" t="n"/>
      <c r="H113" s="198" t="n"/>
      <c r="I113" s="199">
        <f>IF(Z107="","",MROUND(Z107*0.9,'Start-Options'!B17))</f>
        <v/>
      </c>
      <c r="J113" s="200">
        <f>IF(F113="","",IF(F113&lt;Z107,ROUND((37-36*I113/(Z107+'Start-Options'!F13)),0),ROUND((37-36*I113/(F113+'Start-Options'!F13)),0)))</f>
        <v/>
      </c>
      <c r="K113" s="200">
        <f>IF(J113="","",MROUND(I113*36/(37-J113),'Start-Options'!B17))</f>
        <v/>
      </c>
      <c r="L113" s="201" t="n"/>
      <c r="M113" s="202">
        <f>IF(L113="","",MROUND(36*I113/(37-L113),'Start-Options'!B17))</f>
        <v/>
      </c>
      <c r="N113" s="186" t="n"/>
      <c r="O113" s="198" t="n"/>
      <c r="P113" s="203">
        <f>IF(Z107="","",MROUND(Z107*0.95,'Start-Options'!B17))</f>
        <v/>
      </c>
      <c r="Q113" s="200">
        <f>IF(M113="","",IF(M113&lt;Z107,ROUND((37-36*P113/(Z107+'Start-Options'!F13)),0),ROUND((37-36*P113/(M113+'Start-Options'!F13)),0)))</f>
        <v/>
      </c>
      <c r="R113" s="204">
        <f>IF(Q113="","",MROUND(P113*36/(37-Q113),'Start-Options'!B17))</f>
        <v/>
      </c>
      <c r="S113" s="205" t="n"/>
      <c r="T113" s="206">
        <f>IF(S113="","",MROUND(36*P113/(37-S113),'Start-Options'!B17))</f>
        <v/>
      </c>
      <c r="U113" s="186" t="n"/>
      <c r="V113" s="198" t="n"/>
      <c r="W113" s="198">
        <f>IF(Z107="","",MROUND(Z107*0.6,'Start-Options'!B17))</f>
        <v/>
      </c>
      <c r="X113" s="141" t="n"/>
    </row>
    <row customHeight="1" ht="12" r="114" s="116">
      <c r="A114" s="187" t="n"/>
      <c r="B114" s="183">
        <f>IF(Z108="","",MROUND(Z108*0.65,'Start-Options'!B17))</f>
        <v/>
      </c>
      <c r="C114" s="184" t="n"/>
      <c r="D114" s="184" t="n"/>
      <c r="E114" s="184" t="n"/>
      <c r="F114" s="185" t="n"/>
      <c r="G114" s="186" t="n"/>
      <c r="H114" s="187" t="n"/>
      <c r="I114" s="183">
        <f>IF(Z108="","",MROUND(Z108*0.7,'Start-Options'!B17))</f>
        <v/>
      </c>
      <c r="J114" s="184" t="n"/>
      <c r="K114" s="184" t="n"/>
      <c r="L114" s="184" t="n"/>
      <c r="M114" s="185" t="n"/>
      <c r="N114" s="186" t="n"/>
      <c r="O114" s="187" t="n"/>
      <c r="P114" s="188">
        <f>IF(Z108="","",MROUND(Z108*0.75,'Start-Options'!B17))</f>
        <v/>
      </c>
      <c r="Q114" s="189" t="n"/>
      <c r="R114" s="189" t="n"/>
      <c r="S114" s="189" t="n"/>
      <c r="T114" s="190" t="n"/>
      <c r="U114" s="186" t="n"/>
      <c r="V114" s="187" t="n"/>
      <c r="W114" s="187">
        <f>IF(Z108="","",MROUND(Z108*0.4,'Start-Options'!B17))</f>
        <v/>
      </c>
      <c r="X114" s="141" t="n"/>
    </row>
    <row customHeight="1" ht="12" r="115" s="116">
      <c r="A115" s="191">
        <f>'Start-Options'!B7</f>
        <v/>
      </c>
      <c r="B115" s="192">
        <f>IF(Z108="","",MROUND(Z108*0.75,'Start-Options'!B17))</f>
        <v/>
      </c>
      <c r="C115" s="193" t="n"/>
      <c r="D115" s="193" t="n"/>
      <c r="E115" s="193" t="n"/>
      <c r="F115" s="194" t="n"/>
      <c r="G115" s="191" t="n"/>
      <c r="H115" s="191">
        <f>'Start-Options'!B7</f>
        <v/>
      </c>
      <c r="I115" s="192">
        <f>IF(Z108="","",MROUND(Z108*0.8,'Start-Options'!B17))</f>
        <v/>
      </c>
      <c r="J115" s="193" t="n"/>
      <c r="K115" s="193" t="n"/>
      <c r="L115" s="193" t="n"/>
      <c r="M115" s="194" t="n"/>
      <c r="N115" s="186" t="n"/>
      <c r="O115" s="191">
        <f>'Start-Options'!B7</f>
        <v/>
      </c>
      <c r="P115" s="195">
        <f>IF(Z108="","",MROUND(Z108*0.85,'Start-Options'!B17))</f>
        <v/>
      </c>
      <c r="Q115" s="196" t="n"/>
      <c r="R115" s="196" t="n"/>
      <c r="S115" s="196" t="n"/>
      <c r="T115" s="197" t="n"/>
      <c r="U115" s="186" t="n"/>
      <c r="V115" s="191">
        <f>'Start-Options'!B7</f>
        <v/>
      </c>
      <c r="W115" s="191">
        <f>IF(Z108="","",MROUND(Z108*0.5,'Start-Options'!B17))</f>
        <v/>
      </c>
      <c r="X115" s="141" t="n"/>
    </row>
    <row customHeight="1" ht="12.75" r="116" s="116">
      <c r="A116" s="208" t="n"/>
      <c r="B116" s="199">
        <f>IF(Z108="","",MROUND(Z108*0.85,'Start-Options'!B17))</f>
        <v/>
      </c>
      <c r="C116" s="200">
        <f>IF(Z108="","",ROUND((37-36*B116/(Z108+'Start-Options'!F14)),0))</f>
        <v/>
      </c>
      <c r="D116" s="200">
        <f>IF(Z108="","",MROUND(B116*36/(37-C116),'Start-Options'!B17))</f>
        <v/>
      </c>
      <c r="E116" s="201" t="n"/>
      <c r="F116" s="202">
        <f>IF(E116="","",MROUND(36*B116/(37-E116),'Start-Options'!B17))</f>
        <v/>
      </c>
      <c r="G116" s="198" t="n"/>
      <c r="H116" s="208" t="n"/>
      <c r="I116" s="199">
        <f>IF(Z108="","",MROUND(Z108*0.9,'Start-Options'!B17))</f>
        <v/>
      </c>
      <c r="J116" s="200">
        <f>IF(F116="","",IF(F116&lt;Z108,ROUND((37-36*I116/(Z108+'Start-Options'!F14)),0),ROUND((37-36*I116/(F116+'Start-Options'!F14)),0)))</f>
        <v/>
      </c>
      <c r="K116" s="200">
        <f>IF(J116="","",MROUND(I116*36/(37-J116),'Start-Options'!B17))</f>
        <v/>
      </c>
      <c r="L116" s="201" t="n"/>
      <c r="M116" s="202">
        <f>IF(L116="","",MROUND(36*I116/(37-L116),'Start-Options'!B17))</f>
        <v/>
      </c>
      <c r="N116" s="208" t="n"/>
      <c r="O116" s="208" t="n"/>
      <c r="P116" s="203">
        <f>IF(Z108="","",MROUND(Z108*0.95,'Start-Options'!B17))</f>
        <v/>
      </c>
      <c r="Q116" s="200">
        <f>IF(M116="","",IF(M116&lt;Z108,ROUND((37-36*P116/(Z108+'Start-Options'!F14)),0),ROUND((37-36*P116/(M116+'Start-Options'!F14)),0)))</f>
        <v/>
      </c>
      <c r="R116" s="204">
        <f>IF(Q116="","",MROUND(P116*36/(37-Q116),'Start-Options'!B17))</f>
        <v/>
      </c>
      <c r="S116" s="205" t="n"/>
      <c r="T116" s="206">
        <f>IF(S116="","",MROUND(36*P116/(37-S116),'Start-Options'!B17))</f>
        <v/>
      </c>
      <c r="U116" s="208" t="n"/>
      <c r="V116" s="208" t="n"/>
      <c r="W116" s="198">
        <f>IF(Z108="","",MROUND(Z108*0.6,'Start-Options'!B17))</f>
        <v/>
      </c>
      <c r="X116" s="141" t="n"/>
    </row>
    <row customHeight="1" ht="12" r="117" s="116">
      <c r="A117" s="155" t="n"/>
      <c r="B117" s="155" t="n"/>
      <c r="C117" s="155" t="n"/>
      <c r="D117" s="155" t="n"/>
      <c r="E117" s="155" t="n"/>
      <c r="F117" s="155" t="n"/>
      <c r="G117" s="155" t="n"/>
      <c r="H117" s="155" t="n"/>
      <c r="I117" s="155" t="n"/>
      <c r="J117" s="155" t="n"/>
      <c r="K117" s="155" t="n"/>
      <c r="L117" s="155" t="n"/>
      <c r="M117" s="155" t="n"/>
      <c r="N117" s="155" t="n"/>
      <c r="O117" s="155" t="n"/>
      <c r="P117" s="155" t="n"/>
      <c r="Q117" s="155" t="n"/>
      <c r="R117" s="155" t="n"/>
      <c r="S117" s="155" t="n"/>
      <c r="T117" s="155" t="n"/>
      <c r="U117" s="155" t="n"/>
      <c r="V117" s="155" t="n"/>
      <c r="W117" s="155" t="n"/>
    </row>
    <row customHeight="1" ht="18.75" r="118" s="116">
      <c r="A118" s="139" t="n"/>
      <c r="B118" s="139" t="n"/>
      <c r="C118" s="139" t="n"/>
      <c r="D118" s="139" t="n"/>
      <c r="E118" s="139" t="n"/>
      <c r="F118" s="139" t="n"/>
      <c r="G118" s="139" t="n"/>
      <c r="H118" s="139" t="n"/>
      <c r="I118" s="139" t="n"/>
      <c r="J118" s="139" t="n"/>
      <c r="K118" s="139" t="n"/>
      <c r="L118" s="139" t="n"/>
      <c r="M118" s="167" t="inlineStr">
        <is>
          <t>Cycle 8</t>
        </is>
      </c>
      <c r="N118" s="214" t="n"/>
      <c r="O118" s="139" t="n"/>
      <c r="P118" s="139" t="n"/>
      <c r="Q118" s="139" t="n"/>
      <c r="R118" s="139" t="n"/>
      <c r="S118" s="139" t="n"/>
      <c r="T118" s="139" t="n"/>
      <c r="U118" s="139" t="n"/>
      <c r="V118" s="139" t="n"/>
      <c r="W118" s="139" t="n"/>
    </row>
    <row customHeight="1" ht="15" r="119" s="116">
      <c r="A119" s="168" t="n"/>
      <c r="B119" s="172" t="n"/>
      <c r="C119" s="169" t="inlineStr">
        <is>
          <t xml:space="preserve">Week 29 3x5 </t>
        </is>
      </c>
      <c r="D119" s="172" t="n"/>
      <c r="E119" s="171" t="n"/>
      <c r="F119" s="171" t="n"/>
      <c r="G119" s="171" t="n"/>
      <c r="H119" s="172" t="n"/>
      <c r="I119" s="173" t="n"/>
      <c r="J119" s="169" t="inlineStr">
        <is>
          <t>Week 30 3x3</t>
        </is>
      </c>
      <c r="K119" s="172" t="n"/>
      <c r="L119" s="172" t="n"/>
      <c r="M119" s="172" t="n"/>
      <c r="N119" s="172" t="n"/>
      <c r="O119" s="171" t="n"/>
      <c r="P119" s="172" t="n"/>
      <c r="Q119" s="169" t="inlineStr">
        <is>
          <t>Week 31 5/3/1</t>
        </is>
      </c>
      <c r="R119" s="171" t="n"/>
      <c r="S119" s="171" t="n"/>
      <c r="T119" s="171" t="n"/>
      <c r="U119" s="172" t="n"/>
      <c r="V119" s="174" t="inlineStr">
        <is>
          <t xml:space="preserve">Week 32 Deload </t>
        </is>
      </c>
      <c r="W119" s="175" t="n"/>
      <c r="X119" s="141" t="n"/>
      <c r="AA119" s="139" t="n"/>
      <c r="AB119" s="139" t="n"/>
    </row>
    <row customHeight="1" ht="32.25" r="120" s="116">
      <c r="A120" s="176" t="n"/>
      <c r="B120" s="177" t="inlineStr">
        <is>
          <t>Weight</t>
        </is>
      </c>
      <c r="C120" s="178" t="inlineStr">
        <is>
          <t>Rep
Goal</t>
        </is>
      </c>
      <c r="D120" s="178" t="inlineStr">
        <is>
          <t>1RM
Goal</t>
        </is>
      </c>
      <c r="E120" s="178" t="inlineStr">
        <is>
          <t>Reps 
Done</t>
        </is>
      </c>
      <c r="F120" s="177" t="inlineStr">
        <is>
          <t xml:space="preserve"> 1RM</t>
        </is>
      </c>
      <c r="H120" s="179" t="n"/>
      <c r="I120" s="177" t="inlineStr">
        <is>
          <t>Weight</t>
        </is>
      </c>
      <c r="J120" s="178" t="inlineStr">
        <is>
          <t>Rep
Goal</t>
        </is>
      </c>
      <c r="K120" s="178" t="inlineStr">
        <is>
          <t>1RM
Goal</t>
        </is>
      </c>
      <c r="L120" s="178" t="inlineStr">
        <is>
          <t>Reps 
Done</t>
        </is>
      </c>
      <c r="M120" s="177" t="inlineStr">
        <is>
          <t xml:space="preserve"> 1RM</t>
        </is>
      </c>
      <c r="O120" s="179" t="n"/>
      <c r="P120" s="177" t="inlineStr">
        <is>
          <t>Weight</t>
        </is>
      </c>
      <c r="Q120" s="178" t="inlineStr">
        <is>
          <t>Rep
Goal</t>
        </is>
      </c>
      <c r="R120" s="178" t="inlineStr">
        <is>
          <t>1RM
Goal</t>
        </is>
      </c>
      <c r="S120" s="178" t="inlineStr">
        <is>
          <t>Reps 
Done</t>
        </is>
      </c>
      <c r="T120" s="177" t="inlineStr">
        <is>
          <t xml:space="preserve"> 1RM</t>
        </is>
      </c>
      <c r="U120" s="162" t="n"/>
      <c r="V120" s="180" t="n"/>
      <c r="W120" s="181" t="inlineStr">
        <is>
          <t>Weight</t>
        </is>
      </c>
      <c r="X120" s="141" t="n"/>
      <c r="Y120" s="178" t="inlineStr">
        <is>
          <t>Cycle 8 1RM</t>
        </is>
      </c>
      <c r="Z120" s="157" t="n"/>
      <c r="AA120" s="209" t="inlineStr">
        <is>
          <t>Stall</t>
        </is>
      </c>
      <c r="AB120" s="210" t="inlineStr">
        <is>
          <t>Backoff
Amount</t>
        </is>
      </c>
    </row>
    <row customHeight="1" ht="12" r="121" s="116">
      <c r="A121" s="182" t="n"/>
      <c r="B121" s="183">
        <f>IF(Z121="","",MROUND(Z121*0.65,'Start-Options'!B17))</f>
        <v/>
      </c>
      <c r="C121" s="184" t="n"/>
      <c r="D121" s="184" t="n"/>
      <c r="E121" s="184" t="n"/>
      <c r="F121" s="185" t="n"/>
      <c r="G121" s="186" t="n"/>
      <c r="H121" s="187" t="n"/>
      <c r="I121" s="183">
        <f>IF(Z121="","",MROUND(Z121*0.7,'Start-Options'!B17))</f>
        <v/>
      </c>
      <c r="J121" s="184" t="n"/>
      <c r="K121" s="184" t="n"/>
      <c r="L121" s="184" t="n"/>
      <c r="M121" s="185" t="n"/>
      <c r="N121" s="186" t="n"/>
      <c r="O121" s="187" t="n"/>
      <c r="P121" s="188">
        <f>IF(Z121="","",MROUND(Z121*0.75,'Start-Options'!B17))</f>
        <v/>
      </c>
      <c r="Q121" s="189" t="n"/>
      <c r="R121" s="189" t="n"/>
      <c r="S121" s="189" t="n"/>
      <c r="T121" s="190" t="n"/>
      <c r="U121" s="186" t="n"/>
      <c r="V121" s="187" t="n"/>
      <c r="W121" s="187">
        <f>IF(Z121="","",MROUND(Z121*0.4,'Start-Options'!B17))</f>
        <v/>
      </c>
      <c r="X121" s="149" t="n"/>
      <c r="Y121" s="187">
        <f>'Start-Options'!B4</f>
        <v/>
      </c>
      <c r="Z121" s="187">
        <f>IF(Z105="","",IF(ISTEXT(AA105),Z105-AB105,Z105+'Start-Options'!C11))</f>
        <v/>
      </c>
      <c r="AA121" s="211" t="n"/>
      <c r="AB121" s="211" t="n">
        <v>10</v>
      </c>
    </row>
    <row customHeight="1" ht="12" r="122" s="116">
      <c r="A122" s="191">
        <f>'Start-Options'!B4</f>
        <v/>
      </c>
      <c r="B122" s="192">
        <f>IF(Z121="","",MROUND(Z121*0.75,'Start-Options'!B17))</f>
        <v/>
      </c>
      <c r="C122" s="193" t="n"/>
      <c r="D122" s="193" t="n"/>
      <c r="E122" s="193" t="n"/>
      <c r="F122" s="194" t="n"/>
      <c r="G122" s="186" t="n"/>
      <c r="H122" s="191">
        <f>'Start-Options'!B4</f>
        <v/>
      </c>
      <c r="I122" s="192">
        <f>IF(Z121="","",MROUND(Z121*0.8,'Start-Options'!B17))</f>
        <v/>
      </c>
      <c r="J122" s="193" t="n"/>
      <c r="K122" s="193" t="n"/>
      <c r="L122" s="193" t="n"/>
      <c r="M122" s="194" t="n"/>
      <c r="N122" s="186" t="n"/>
      <c r="O122" s="191">
        <f>'Start-Options'!B4</f>
        <v/>
      </c>
      <c r="P122" s="195">
        <f>IF(Z121="","",MROUND(Z121*0.85,'Start-Options'!B17))</f>
        <v/>
      </c>
      <c r="Q122" s="196" t="n"/>
      <c r="R122" s="196" t="n"/>
      <c r="S122" s="196" t="n"/>
      <c r="T122" s="197" t="n"/>
      <c r="U122" s="186" t="n"/>
      <c r="V122" s="191">
        <f>'Start-Options'!B4</f>
        <v/>
      </c>
      <c r="W122" s="191">
        <f>IF(Z121="","",MROUND(Z121*0.5,'Start-Options'!B17))</f>
        <v/>
      </c>
      <c r="X122" s="149" t="n"/>
      <c r="Y122" s="191">
        <f>'Start-Options'!B5</f>
        <v/>
      </c>
      <c r="Z122" s="191">
        <f>IF(Z106="","",IF(ISTEXT(AA106),Z106-AB106,Z106+'Start-Options'!C12))</f>
        <v/>
      </c>
      <c r="AA122" s="212" t="n"/>
      <c r="AB122" s="212" t="n">
        <v>10</v>
      </c>
    </row>
    <row customHeight="1" ht="12" r="123" s="116">
      <c r="A123" s="198" t="n"/>
      <c r="B123" s="199">
        <f>IF(Z121="","",MROUND(Z121*0.85,'Start-Options'!B17))</f>
        <v/>
      </c>
      <c r="C123" s="200">
        <f>IF(Z121="","",ROUND((37-36*B123/(Z121+'Start-Options'!F11)),0))</f>
        <v/>
      </c>
      <c r="D123" s="200">
        <f>IF(Z121="","",MROUND(B123*36/(37-C123),'Start-Options'!B17))</f>
        <v/>
      </c>
      <c r="E123" s="201" t="n"/>
      <c r="F123" s="202">
        <f>IF(E123="","",MROUND(36*B123/(37-E123),'Start-Options'!B17))</f>
        <v/>
      </c>
      <c r="G123" s="186" t="n"/>
      <c r="H123" s="198" t="n"/>
      <c r="I123" s="199">
        <f>IF(Z121="","",MROUND(Z121*0.9,'Start-Options'!B17))</f>
        <v/>
      </c>
      <c r="J123" s="200">
        <f>IF(F123="","",IF(F123&lt;Z121,ROUND((37-36*I123/(Z121+'Start-Options'!F11)),0),ROUND((37-36*I123/(F123+'Start-Options'!F11)),0)))</f>
        <v/>
      </c>
      <c r="K123" s="200">
        <f>IF(J123="","",MROUND(I123*36/(37-J123),'Start-Options'!B17))</f>
        <v/>
      </c>
      <c r="L123" s="201" t="n"/>
      <c r="M123" s="202">
        <f>IF(L123="","",MROUND(36*I123/(37-L123),'Start-Options'!B17))</f>
        <v/>
      </c>
      <c r="N123" s="186" t="n"/>
      <c r="O123" s="198" t="n"/>
      <c r="P123" s="203">
        <f>IF(Z121="","",MROUND(Z121*0.95,'Start-Options'!B17))</f>
        <v/>
      </c>
      <c r="Q123" s="200">
        <f>IF(M123="","",IF(M123&lt;Z121,ROUND((37-36*P123/(Z121+'Start-Options'!F11)),0),ROUND((37-36*P123/(M123+'Start-Options'!F11)),0)))</f>
        <v/>
      </c>
      <c r="R123" s="204">
        <f>IF(Q123="","",MROUND(P123*36/(37-Q123),'Start-Options'!B17))</f>
        <v/>
      </c>
      <c r="S123" s="205" t="n"/>
      <c r="T123" s="206">
        <f>IF(S123="","",MROUND(36*P123/(37-S123),'Start-Options'!B17))</f>
        <v/>
      </c>
      <c r="U123" s="186" t="n"/>
      <c r="V123" s="198" t="n"/>
      <c r="W123" s="198">
        <f>IF(Z121="","",MROUND(Z121*0.6,'Start-Options'!B17))</f>
        <v/>
      </c>
      <c r="X123" s="149" t="n"/>
      <c r="Y123" s="191">
        <f>'Start-Options'!B6</f>
        <v/>
      </c>
      <c r="Z123" s="191">
        <f>IF(Z107="","",IF(ISTEXT(AA107),Z107-AB107,Z107+'Start-Options'!C13))</f>
        <v/>
      </c>
      <c r="AA123" s="212" t="n"/>
      <c r="AB123" s="212" t="n">
        <v>10</v>
      </c>
    </row>
    <row customHeight="1" ht="12" r="124" s="116">
      <c r="A124" s="187" t="n"/>
      <c r="B124" s="183">
        <f>IF(Z122="","",MROUND(Z122*0.65,'Start-Options'!B17))</f>
        <v/>
      </c>
      <c r="C124" s="184" t="n"/>
      <c r="D124" s="184" t="n"/>
      <c r="E124" s="184" t="n"/>
      <c r="F124" s="185" t="n"/>
      <c r="G124" s="191" t="n"/>
      <c r="H124" s="182" t="n"/>
      <c r="I124" s="183">
        <f>IF(Z122="","",MROUND(Z122*0.7,'Start-Options'!B17))</f>
        <v/>
      </c>
      <c r="J124" s="184" t="n"/>
      <c r="K124" s="184" t="n"/>
      <c r="L124" s="184" t="n"/>
      <c r="M124" s="185" t="n"/>
      <c r="N124" s="186" t="n"/>
      <c r="O124" s="182" t="n"/>
      <c r="P124" s="188">
        <f>IF(Z122="","",MROUND(Z122*0.75,'Start-Options'!B17))</f>
        <v/>
      </c>
      <c r="Q124" s="189" t="n"/>
      <c r="R124" s="189" t="n"/>
      <c r="S124" s="189" t="n"/>
      <c r="T124" s="190" t="n"/>
      <c r="U124" s="186" t="n"/>
      <c r="V124" s="182" t="n"/>
      <c r="W124" s="187">
        <f>IF(Z122="","",MROUND(Z122*0.4,'Start-Options'!B17))</f>
        <v/>
      </c>
      <c r="X124" s="149" t="n"/>
      <c r="Y124" s="198">
        <f>'Start-Options'!B7</f>
        <v/>
      </c>
      <c r="Z124" s="198">
        <f>IF(Z108="","",IF(ISTEXT(AA108),Z108-AB108,Z108+'Start-Options'!C14))</f>
        <v/>
      </c>
      <c r="AA124" s="213" t="n"/>
      <c r="AB124" s="213" t="n">
        <v>10</v>
      </c>
    </row>
    <row customHeight="1" ht="12" r="125" s="116">
      <c r="A125" s="191">
        <f>'Start-Options'!B5</f>
        <v/>
      </c>
      <c r="B125" s="192">
        <f>IF(Z122="","",MROUND(Z122*0.75,'Start-Options'!B17))</f>
        <v/>
      </c>
      <c r="C125" s="193" t="n"/>
      <c r="D125" s="193" t="n"/>
      <c r="E125" s="193" t="n"/>
      <c r="F125" s="194" t="n"/>
      <c r="G125" s="191" t="n"/>
      <c r="H125" s="191">
        <f>'Start-Options'!B5</f>
        <v/>
      </c>
      <c r="I125" s="192">
        <f>IF(Z122="","",MROUND(Z122*0.8,'Start-Options'!B17))</f>
        <v/>
      </c>
      <c r="J125" s="193" t="n"/>
      <c r="K125" s="193" t="n"/>
      <c r="L125" s="193" t="n"/>
      <c r="M125" s="194" t="n"/>
      <c r="N125" s="186" t="n"/>
      <c r="O125" s="191">
        <f>'Start-Options'!B5</f>
        <v/>
      </c>
      <c r="P125" s="195">
        <f>IF(Z122="","",MROUND(Z122*0.85,'Start-Options'!B17))</f>
        <v/>
      </c>
      <c r="Q125" s="196" t="n"/>
      <c r="R125" s="196" t="n"/>
      <c r="S125" s="196" t="n"/>
      <c r="T125" s="197" t="n"/>
      <c r="U125" s="186" t="n"/>
      <c r="V125" s="191">
        <f>'Start-Options'!B5</f>
        <v/>
      </c>
      <c r="W125" s="191">
        <f>IF(Z122="","",MROUND(Z122*0.5,'Start-Options'!B17))</f>
        <v/>
      </c>
      <c r="X125" s="141" t="n"/>
      <c r="Y125" s="155" t="n"/>
      <c r="Z125" s="155" t="n"/>
      <c r="AA125" s="155" t="n"/>
      <c r="AB125" s="155" t="n"/>
    </row>
    <row customHeight="1" ht="12" r="126" s="116">
      <c r="A126" s="207" t="n"/>
      <c r="B126" s="199">
        <f>IF(Z122="","",MROUND(Z122*0.85,'Start-Options'!B17))</f>
        <v/>
      </c>
      <c r="C126" s="200">
        <f>IF(Z122="","",ROUND((37-36*B126/(Z122+'Start-Options'!F12)),0))</f>
        <v/>
      </c>
      <c r="D126" s="200">
        <f>IF(Z122="","",MROUND(B126*36/(37-C126),'Start-Options'!B17))</f>
        <v/>
      </c>
      <c r="E126" s="201" t="n"/>
      <c r="F126" s="202">
        <f>IF(E126="","",MROUND(36*B126/(37-E126),'Start-Options'!B17))</f>
        <v/>
      </c>
      <c r="G126" s="191" t="n"/>
      <c r="H126" s="198" t="n"/>
      <c r="I126" s="199">
        <f>IF(Z122="","",MROUND(Z122*0.9,'Start-Options'!B17))</f>
        <v/>
      </c>
      <c r="J126" s="200">
        <f>IF(F126="","",IF(F126&lt;Z122,ROUND((37-36*I126/(Z122+'Start-Options'!F12)),0),ROUND((37-36*I126/(F126+'Start-Options'!F12)),0)))</f>
        <v/>
      </c>
      <c r="K126" s="200">
        <f>IF(J126="","",MROUND(I126*36/(37-J126),'Start-Options'!B17))</f>
        <v/>
      </c>
      <c r="L126" s="201" t="n"/>
      <c r="M126" s="202">
        <f>IF(L126="","",MROUND(36*I126/(37-L126),'Start-Options'!B17))</f>
        <v/>
      </c>
      <c r="N126" s="186" t="n"/>
      <c r="O126" s="198" t="n"/>
      <c r="P126" s="203">
        <f>IF(Z122="","",MROUND(Z122*0.95,'Start-Options'!B17))</f>
        <v/>
      </c>
      <c r="Q126" s="200">
        <f>IF(M126="","",IF(M126&lt;Z122,ROUND((37-36*P126/(Z122+'Start-Options'!F12)),0),ROUND((37-36*P126/(M126+'Start-Options'!F12)),0)))</f>
        <v/>
      </c>
      <c r="R126" s="204">
        <f>IF(Q126="","",MROUND(P126*36/(37-Q126),'Start-Options'!B17))</f>
        <v/>
      </c>
      <c r="S126" s="205" t="n"/>
      <c r="T126" s="206">
        <f>IF(S126="","",MROUND(36*P126/(37-S126),'Start-Options'!B17))</f>
        <v/>
      </c>
      <c r="U126" s="186" t="n"/>
      <c r="V126" s="198" t="n"/>
      <c r="W126" s="198">
        <f>IF(Z122="","",MROUND(Z122*0.6,'Start-Options'!B17))</f>
        <v/>
      </c>
      <c r="X126" s="141" t="n"/>
    </row>
    <row customHeight="1" ht="12" r="127" s="116">
      <c r="A127" s="187" t="n"/>
      <c r="B127" s="183">
        <f>IF(Z123="","",MROUND(Z123*0.65,'Start-Options'!B17))</f>
        <v/>
      </c>
      <c r="C127" s="184" t="n"/>
      <c r="D127" s="184" t="n"/>
      <c r="E127" s="184" t="n"/>
      <c r="F127" s="185" t="n"/>
      <c r="G127" s="186" t="n"/>
      <c r="H127" s="187" t="n"/>
      <c r="I127" s="183">
        <f>IF(Z123="","",MROUND(Z123*0.7,'Start-Options'!B17))</f>
        <v/>
      </c>
      <c r="J127" s="184" t="n"/>
      <c r="K127" s="184" t="n"/>
      <c r="L127" s="184" t="n"/>
      <c r="M127" s="185" t="n"/>
      <c r="N127" s="186" t="n"/>
      <c r="O127" s="187" t="n"/>
      <c r="P127" s="188">
        <f>IF(Z123="","",MROUND(Z123*0.75,'Start-Options'!B17))</f>
        <v/>
      </c>
      <c r="Q127" s="189" t="n"/>
      <c r="R127" s="189" t="n"/>
      <c r="S127" s="189" t="n"/>
      <c r="T127" s="190" t="n"/>
      <c r="U127" s="186" t="n"/>
      <c r="V127" s="187" t="n"/>
      <c r="W127" s="187">
        <f>IF(Z123="","",MROUND(Z123*0.4,'Start-Options'!B17))</f>
        <v/>
      </c>
      <c r="X127" s="141" t="n"/>
    </row>
    <row customHeight="1" ht="12" r="128" s="116">
      <c r="A128" s="191">
        <f>'Start-Options'!B6</f>
        <v/>
      </c>
      <c r="B128" s="192">
        <f>IF(Z123="","",MROUND(Z123*0.75,'Start-Options'!B17))</f>
        <v/>
      </c>
      <c r="C128" s="193" t="n"/>
      <c r="D128" s="193" t="n"/>
      <c r="E128" s="193" t="n"/>
      <c r="F128" s="194" t="n"/>
      <c r="G128" s="186" t="n"/>
      <c r="H128" s="191">
        <f>'Start-Options'!B6</f>
        <v/>
      </c>
      <c r="I128" s="192">
        <f>IF(Z123="","",MROUND(Z123*0.8,'Start-Options'!B17))</f>
        <v/>
      </c>
      <c r="J128" s="193" t="n"/>
      <c r="K128" s="193" t="n"/>
      <c r="L128" s="193" t="n"/>
      <c r="M128" s="194" t="n"/>
      <c r="N128" s="186" t="n"/>
      <c r="O128" s="191">
        <f>'Start-Options'!B6</f>
        <v/>
      </c>
      <c r="P128" s="195">
        <f>IF(Z123="","",MROUND(Z123*0.85,'Start-Options'!B17))</f>
        <v/>
      </c>
      <c r="Q128" s="196" t="n"/>
      <c r="R128" s="196" t="n"/>
      <c r="S128" s="196" t="n"/>
      <c r="T128" s="197" t="n"/>
      <c r="U128" s="186" t="n"/>
      <c r="V128" s="191">
        <f>'Start-Options'!B6</f>
        <v/>
      </c>
      <c r="W128" s="191">
        <f>IF(Z123="","",MROUND(Z123*0.5,'Start-Options'!B17))</f>
        <v/>
      </c>
      <c r="X128" s="141" t="n"/>
    </row>
    <row customHeight="1" ht="12" r="129" s="116">
      <c r="A129" s="198" t="n"/>
      <c r="B129" s="199">
        <f>IF(Z123="","",MROUND(Z123*0.85,'Start-Options'!B17))</f>
        <v/>
      </c>
      <c r="C129" s="200">
        <f>IF(Z123="","",ROUND((37-36*B129/(Z123+'Start-Options'!F13)),0))</f>
        <v/>
      </c>
      <c r="D129" s="200">
        <f>IF(Z123="","",MROUND(B129*36/(37-C129),'Start-Options'!B17))</f>
        <v/>
      </c>
      <c r="E129" s="201" t="n"/>
      <c r="F129" s="202">
        <f>IF(E129="","",MROUND(36*B129/(37-E129),'Start-Options'!B17))</f>
        <v/>
      </c>
      <c r="G129" s="186" t="n"/>
      <c r="H129" s="198" t="n"/>
      <c r="I129" s="199">
        <f>IF(Z123="","",MROUND(Z123*0.9,'Start-Options'!B17))</f>
        <v/>
      </c>
      <c r="J129" s="200">
        <f>IF(F129="","",IF(F129&lt;Z123,ROUND((37-36*I129/(Z123+'Start-Options'!F13)),0),ROUND((37-36*I129/(F129+'Start-Options'!F13)),0)))</f>
        <v/>
      </c>
      <c r="K129" s="200">
        <f>IF(J129="","",MROUND(I129*36/(37-J129),'Start-Options'!B17))</f>
        <v/>
      </c>
      <c r="L129" s="201" t="n"/>
      <c r="M129" s="202">
        <f>IF(L129="","",MROUND(36*I129/(37-L129),'Start-Options'!B17))</f>
        <v/>
      </c>
      <c r="N129" s="186" t="n"/>
      <c r="O129" s="198" t="n"/>
      <c r="P129" s="203">
        <f>IF(Z123="","",MROUND(Z123*0.95,'Start-Options'!B17))</f>
        <v/>
      </c>
      <c r="Q129" s="200">
        <f>IF(M129="","",IF(M129&lt;Z123,ROUND((37-36*P129/(Z123+'Start-Options'!F13)),0),ROUND((37-36*P129/(M129+'Start-Options'!F13)),0)))</f>
        <v/>
      </c>
      <c r="R129" s="204">
        <f>IF(Q129="","",MROUND(P129*36/(37-Q129),'Start-Options'!B17))</f>
        <v/>
      </c>
      <c r="S129" s="205" t="n"/>
      <c r="T129" s="206">
        <f>IF(S129="","",MROUND(36*P129/(37-S129),'Start-Options'!B17))</f>
        <v/>
      </c>
      <c r="U129" s="186" t="n"/>
      <c r="V129" s="198" t="n"/>
      <c r="W129" s="198">
        <f>IF(Z123="","",MROUND(Z123*0.6,'Start-Options'!B17))</f>
        <v/>
      </c>
      <c r="X129" s="141" t="n"/>
    </row>
    <row customHeight="1" ht="12" r="130" s="116">
      <c r="A130" s="187" t="n"/>
      <c r="B130" s="183">
        <f>IF(Z124="","",MROUND(Z124*0.65,'Start-Options'!B17))</f>
        <v/>
      </c>
      <c r="C130" s="184" t="n"/>
      <c r="D130" s="184" t="n"/>
      <c r="E130" s="184" t="n"/>
      <c r="F130" s="185" t="n"/>
      <c r="G130" s="186" t="n"/>
      <c r="H130" s="187" t="n"/>
      <c r="I130" s="183">
        <f>IF(Z124="","",MROUND(Z124*0.7,'Start-Options'!B17))</f>
        <v/>
      </c>
      <c r="J130" s="184" t="n"/>
      <c r="K130" s="184" t="n"/>
      <c r="L130" s="184" t="n"/>
      <c r="M130" s="185" t="n"/>
      <c r="N130" s="186" t="n"/>
      <c r="O130" s="187" t="n"/>
      <c r="P130" s="188">
        <f>IF(Z124="","",MROUND(Z124*0.75,'Start-Options'!B17))</f>
        <v/>
      </c>
      <c r="Q130" s="189" t="n"/>
      <c r="R130" s="189" t="n"/>
      <c r="S130" s="189" t="n"/>
      <c r="T130" s="190" t="n"/>
      <c r="U130" s="186" t="n"/>
      <c r="V130" s="187" t="n"/>
      <c r="W130" s="187">
        <f>IF(Z124="","",MROUND(Z124*0.4,'Start-Options'!B17))</f>
        <v/>
      </c>
      <c r="X130" s="141" t="n"/>
    </row>
    <row customHeight="1" ht="12" r="131" s="116">
      <c r="A131" s="191">
        <f>'Start-Options'!B7</f>
        <v/>
      </c>
      <c r="B131" s="192">
        <f>IF(Z124="","",MROUND(Z124*0.75,'Start-Options'!B17))</f>
        <v/>
      </c>
      <c r="C131" s="193" t="n"/>
      <c r="D131" s="193" t="n"/>
      <c r="E131" s="193" t="n"/>
      <c r="F131" s="194" t="n"/>
      <c r="G131" s="191" t="n"/>
      <c r="H131" s="191">
        <f>'Start-Options'!B7</f>
        <v/>
      </c>
      <c r="I131" s="192">
        <f>IF(Z124="","",MROUND(Z124*0.8,'Start-Options'!B17))</f>
        <v/>
      </c>
      <c r="J131" s="193" t="n"/>
      <c r="K131" s="193" t="n"/>
      <c r="L131" s="193" t="n"/>
      <c r="M131" s="194" t="n"/>
      <c r="N131" s="186" t="n"/>
      <c r="O131" s="191">
        <f>'Start-Options'!B7</f>
        <v/>
      </c>
      <c r="P131" s="195">
        <f>IF(Z124="","",MROUND(Z124*0.85,'Start-Options'!B17))</f>
        <v/>
      </c>
      <c r="Q131" s="196" t="n"/>
      <c r="R131" s="196" t="n"/>
      <c r="S131" s="196" t="n"/>
      <c r="T131" s="197" t="n"/>
      <c r="U131" s="186" t="n"/>
      <c r="V131" s="191">
        <f>'Start-Options'!B7</f>
        <v/>
      </c>
      <c r="W131" s="191">
        <f>IF(Z124="","",MROUND(Z124*0.5,'Start-Options'!B17))</f>
        <v/>
      </c>
      <c r="X131" s="141" t="n"/>
    </row>
    <row customHeight="1" ht="12.75" r="132" s="116">
      <c r="A132" s="208" t="n"/>
      <c r="B132" s="199">
        <f>IF(Z124="","",MROUND(Z124*0.85,'Start-Options'!B17))</f>
        <v/>
      </c>
      <c r="C132" s="200">
        <f>IF(Z124="","",ROUND((37-36*B132/(Z124+'Start-Options'!F14)),0))</f>
        <v/>
      </c>
      <c r="D132" s="200">
        <f>IF(Z124="","",MROUND(B132*36/(37-C132),'Start-Options'!B17))</f>
        <v/>
      </c>
      <c r="E132" s="201" t="n"/>
      <c r="F132" s="202">
        <f>IF(E132="","",MROUND(36*B132/(37-E132),'Start-Options'!B17))</f>
        <v/>
      </c>
      <c r="G132" s="198" t="n"/>
      <c r="H132" s="208" t="n"/>
      <c r="I132" s="199">
        <f>IF(Z124="","",MROUND(Z124*0.9,'Start-Options'!B17))</f>
        <v/>
      </c>
      <c r="J132" s="200">
        <f>IF(F132="","",IF(F132&lt;Z124,ROUND((37-36*I132/(Z124+'Start-Options'!F14)),0),ROUND((37-36*I132/(F132+'Start-Options'!F14)),0)))</f>
        <v/>
      </c>
      <c r="K132" s="200">
        <f>IF(J132="","",MROUND(I132*36/(37-J132),'Start-Options'!B17))</f>
        <v/>
      </c>
      <c r="L132" s="201" t="n"/>
      <c r="M132" s="202">
        <f>IF(L132="","",MROUND(36*I132/(37-L132),'Start-Options'!B17))</f>
        <v/>
      </c>
      <c r="N132" s="208" t="n"/>
      <c r="O132" s="208" t="n"/>
      <c r="P132" s="203">
        <f>IF(Z124="","",MROUND(Z124*0.95,'Start-Options'!B17))</f>
        <v/>
      </c>
      <c r="Q132" s="200">
        <f>IF(M132="","",IF(M132&lt;Z124,ROUND((37-36*P132/(Z124+'Start-Options'!F14)),0),ROUND((37-36*P132/(M132+'Start-Options'!F14)),0)))</f>
        <v/>
      </c>
      <c r="R132" s="204">
        <f>IF(Q132="","",MROUND(P132*36/(37-Q132),'Start-Options'!B17))</f>
        <v/>
      </c>
      <c r="S132" s="205" t="n"/>
      <c r="T132" s="206">
        <f>IF(S132="","",MROUND(36*P132/(37-S132),'Start-Options'!B17))</f>
        <v/>
      </c>
      <c r="U132" s="208" t="n"/>
      <c r="V132" s="208" t="n"/>
      <c r="W132" s="198">
        <f>IF(Z124="","",MROUND(Z124*0.6,'Start-Options'!B17))</f>
        <v/>
      </c>
      <c r="X132" s="141" t="n"/>
    </row>
    <row customHeight="1" ht="12" r="133" s="116">
      <c r="A133" s="155" t="n"/>
      <c r="B133" s="155" t="n"/>
      <c r="C133" s="155" t="n"/>
      <c r="D133" s="155" t="n"/>
      <c r="E133" s="155" t="n"/>
      <c r="F133" s="155" t="n"/>
      <c r="G133" s="155" t="n"/>
      <c r="H133" s="155" t="n"/>
      <c r="I133" s="155" t="n"/>
      <c r="J133" s="155" t="n"/>
      <c r="K133" s="155" t="n"/>
      <c r="L133" s="155" t="n"/>
      <c r="M133" s="155" t="n"/>
      <c r="N133" s="155" t="n"/>
      <c r="O133" s="155" t="n"/>
      <c r="P133" s="155" t="n"/>
      <c r="Q133" s="155" t="n"/>
      <c r="R133" s="155" t="n"/>
      <c r="S133" s="155" t="n"/>
      <c r="T133" s="155" t="n"/>
      <c r="U133" s="155" t="n"/>
      <c r="V133" s="155" t="n"/>
      <c r="W133" s="155" t="n"/>
    </row>
    <row customHeight="1" ht="18.75" r="134" s="116">
      <c r="A134" s="139" t="n"/>
      <c r="B134" s="139" t="n"/>
      <c r="C134" s="139" t="n"/>
      <c r="D134" s="139" t="n"/>
      <c r="E134" s="139" t="n"/>
      <c r="F134" s="139" t="n"/>
      <c r="G134" s="139" t="n"/>
      <c r="H134" s="139" t="n"/>
      <c r="I134" s="139" t="n"/>
      <c r="J134" s="139" t="n"/>
      <c r="K134" s="139" t="n"/>
      <c r="L134" s="139" t="n"/>
      <c r="M134" s="167" t="inlineStr">
        <is>
          <t>Cycle 9</t>
        </is>
      </c>
      <c r="N134" s="214" t="n"/>
      <c r="O134" s="139" t="n"/>
      <c r="P134" s="139" t="n"/>
      <c r="Q134" s="139" t="n"/>
      <c r="R134" s="139" t="n"/>
      <c r="S134" s="139" t="n"/>
      <c r="T134" s="139" t="n"/>
      <c r="U134" s="139" t="n"/>
      <c r="V134" s="139" t="n"/>
      <c r="W134" s="139" t="n"/>
    </row>
    <row customHeight="1" ht="15" r="135" s="116">
      <c r="A135" s="168" t="n"/>
      <c r="B135" s="172" t="n"/>
      <c r="C135" s="169" t="inlineStr">
        <is>
          <t xml:space="preserve">Week 33 3x5 </t>
        </is>
      </c>
      <c r="D135" s="172" t="n"/>
      <c r="E135" s="171" t="n"/>
      <c r="F135" s="171" t="n"/>
      <c r="G135" s="171" t="n"/>
      <c r="H135" s="172" t="n"/>
      <c r="I135" s="173" t="n"/>
      <c r="J135" s="169" t="inlineStr">
        <is>
          <t>Week 34 3x3</t>
        </is>
      </c>
      <c r="K135" s="172" t="n"/>
      <c r="L135" s="172" t="n"/>
      <c r="M135" s="172" t="n"/>
      <c r="N135" s="172" t="n"/>
      <c r="O135" s="171" t="n"/>
      <c r="P135" s="172" t="n"/>
      <c r="Q135" s="169" t="inlineStr">
        <is>
          <t>Week 35 5/3/1</t>
        </is>
      </c>
      <c r="R135" s="171" t="n"/>
      <c r="S135" s="171" t="n"/>
      <c r="T135" s="171" t="n"/>
      <c r="U135" s="172" t="n"/>
      <c r="V135" s="174" t="inlineStr">
        <is>
          <t xml:space="preserve">Week 36 Deload </t>
        </is>
      </c>
      <c r="W135" s="175" t="n"/>
      <c r="X135" s="141" t="n"/>
      <c r="AA135" s="139" t="n"/>
      <c r="AB135" s="139" t="n"/>
    </row>
    <row customHeight="1" ht="32.25" r="136" s="116">
      <c r="A136" s="176" t="n"/>
      <c r="B136" s="177" t="inlineStr">
        <is>
          <t>Weight</t>
        </is>
      </c>
      <c r="C136" s="178" t="inlineStr">
        <is>
          <t>Rep
Goal</t>
        </is>
      </c>
      <c r="D136" s="178" t="inlineStr">
        <is>
          <t>1RM
Goal</t>
        </is>
      </c>
      <c r="E136" s="178" t="inlineStr">
        <is>
          <t>Reps 
Done</t>
        </is>
      </c>
      <c r="F136" s="177" t="inlineStr">
        <is>
          <t xml:space="preserve"> 1RM</t>
        </is>
      </c>
      <c r="H136" s="179" t="n"/>
      <c r="I136" s="177" t="inlineStr">
        <is>
          <t>Weight</t>
        </is>
      </c>
      <c r="J136" s="178" t="inlineStr">
        <is>
          <t>Rep
Goal</t>
        </is>
      </c>
      <c r="K136" s="178" t="inlineStr">
        <is>
          <t>1RM
Goal</t>
        </is>
      </c>
      <c r="L136" s="178" t="inlineStr">
        <is>
          <t>Reps 
Done</t>
        </is>
      </c>
      <c r="M136" s="177" t="inlineStr">
        <is>
          <t xml:space="preserve"> 1RM</t>
        </is>
      </c>
      <c r="O136" s="179" t="n"/>
      <c r="P136" s="177" t="inlineStr">
        <is>
          <t>Weight</t>
        </is>
      </c>
      <c r="Q136" s="178" t="inlineStr">
        <is>
          <t>Rep
Goal</t>
        </is>
      </c>
      <c r="R136" s="178" t="inlineStr">
        <is>
          <t>1RM
Goal</t>
        </is>
      </c>
      <c r="S136" s="178" t="inlineStr">
        <is>
          <t>Reps 
Done</t>
        </is>
      </c>
      <c r="T136" s="177" t="inlineStr">
        <is>
          <t xml:space="preserve"> 1RM</t>
        </is>
      </c>
      <c r="U136" s="162" t="n"/>
      <c r="V136" s="180" t="n"/>
      <c r="W136" s="181" t="inlineStr">
        <is>
          <t>Weight</t>
        </is>
      </c>
      <c r="X136" s="141" t="n"/>
      <c r="Y136" s="178" t="inlineStr">
        <is>
          <t>Cycle 9 1RM</t>
        </is>
      </c>
      <c r="Z136" s="157" t="n"/>
      <c r="AA136" s="209" t="inlineStr">
        <is>
          <t>Stall</t>
        </is>
      </c>
      <c r="AB136" s="210" t="inlineStr">
        <is>
          <t>Backoff
Amount</t>
        </is>
      </c>
    </row>
    <row customHeight="1" ht="12" r="137" s="116">
      <c r="A137" s="182" t="n"/>
      <c r="B137" s="183">
        <f>IF(Z137="","",MROUND(Z137*0.65,'Start-Options'!B17))</f>
        <v/>
      </c>
      <c r="C137" s="184" t="n"/>
      <c r="D137" s="184" t="n"/>
      <c r="E137" s="184" t="n"/>
      <c r="F137" s="185" t="n"/>
      <c r="G137" s="186" t="n"/>
      <c r="H137" s="187" t="n"/>
      <c r="I137" s="183">
        <f>IF(Z137="","",MROUND(Z137*0.7,'Start-Options'!B17))</f>
        <v/>
      </c>
      <c r="J137" s="184" t="n"/>
      <c r="K137" s="184" t="n"/>
      <c r="L137" s="184" t="n"/>
      <c r="M137" s="185" t="n"/>
      <c r="N137" s="186" t="n"/>
      <c r="O137" s="187" t="n"/>
      <c r="P137" s="188">
        <f>IF(Z137="","",MROUND(Z137*0.75,'Start-Options'!B17))</f>
        <v/>
      </c>
      <c r="Q137" s="189" t="n"/>
      <c r="R137" s="189" t="n"/>
      <c r="S137" s="189" t="n"/>
      <c r="T137" s="190" t="n"/>
      <c r="U137" s="186" t="n"/>
      <c r="V137" s="187" t="n"/>
      <c r="W137" s="187">
        <f>IF(Z137="","",MROUND(Z137*0.4,'Start-Options'!B17))</f>
        <v/>
      </c>
      <c r="X137" s="149" t="n"/>
      <c r="Y137" s="187">
        <f>'Start-Options'!B4</f>
        <v/>
      </c>
      <c r="Z137" s="187">
        <f>IF(Z121="","",IF(ISTEXT(AA121),Z121-AB121,Z121+'Start-Options'!C11))</f>
        <v/>
      </c>
      <c r="AA137" s="211" t="n"/>
      <c r="AB137" s="211" t="n">
        <v>10</v>
      </c>
    </row>
    <row customHeight="1" ht="12" r="138" s="116">
      <c r="A138" s="191">
        <f>'Start-Options'!B4</f>
        <v/>
      </c>
      <c r="B138" s="192">
        <f>IF(Z137="","",MROUND(Z137*0.75,'Start-Options'!B17))</f>
        <v/>
      </c>
      <c r="C138" s="193" t="n"/>
      <c r="D138" s="193" t="n"/>
      <c r="E138" s="193" t="n"/>
      <c r="F138" s="194" t="n"/>
      <c r="G138" s="186" t="n"/>
      <c r="H138" s="191">
        <f>'Start-Options'!B4</f>
        <v/>
      </c>
      <c r="I138" s="192">
        <f>IF(Z137="","",MROUND(Z137*0.8,'Start-Options'!B17))</f>
        <v/>
      </c>
      <c r="J138" s="193" t="n"/>
      <c r="K138" s="193" t="n"/>
      <c r="L138" s="193" t="n"/>
      <c r="M138" s="194" t="n"/>
      <c r="N138" s="186" t="n"/>
      <c r="O138" s="191">
        <f>'Start-Options'!B4</f>
        <v/>
      </c>
      <c r="P138" s="195">
        <f>IF(Z137="","",MROUND(Z137*0.85,'Start-Options'!B17))</f>
        <v/>
      </c>
      <c r="Q138" s="196" t="n"/>
      <c r="R138" s="196" t="n"/>
      <c r="S138" s="196" t="n"/>
      <c r="T138" s="197" t="n"/>
      <c r="U138" s="186" t="n"/>
      <c r="V138" s="191">
        <f>'Start-Options'!B4</f>
        <v/>
      </c>
      <c r="W138" s="191">
        <f>IF(Z137="","",MROUND(Z137*0.5,'Start-Options'!B17))</f>
        <v/>
      </c>
      <c r="X138" s="149" t="n"/>
      <c r="Y138" s="191">
        <f>'Start-Options'!B5</f>
        <v/>
      </c>
      <c r="Z138" s="191">
        <f>IF(Z122="","",IF(ISTEXT(AA122),Z122-AB122,Z122+'Start-Options'!C12))</f>
        <v/>
      </c>
      <c r="AA138" s="212" t="n"/>
      <c r="AB138" s="212" t="n">
        <v>10</v>
      </c>
    </row>
    <row customHeight="1" ht="12" r="139" s="116">
      <c r="A139" s="198" t="n"/>
      <c r="B139" s="199">
        <f>IF(Z137="","",MROUND(Z137*0.85,'Start-Options'!B17))</f>
        <v/>
      </c>
      <c r="C139" s="200">
        <f>IF(Z137="","",ROUND((37-36*B139/(Z137+'Start-Options'!F11)),0))</f>
        <v/>
      </c>
      <c r="D139" s="200">
        <f>IF(Z137="","",MROUND(B139*36/(37-C139),'Start-Options'!B17))</f>
        <v/>
      </c>
      <c r="E139" s="201" t="n"/>
      <c r="F139" s="202">
        <f>IF(E139="","",MROUND(36*B139/(37-E139),'Start-Options'!B17))</f>
        <v/>
      </c>
      <c r="G139" s="186" t="n"/>
      <c r="H139" s="198" t="n"/>
      <c r="I139" s="199">
        <f>IF(Z137="","",MROUND(Z137*0.9,'Start-Options'!B17))</f>
        <v/>
      </c>
      <c r="J139" s="200">
        <f>IF(F139="","",IF(F139&lt;Z137,ROUND((37-36*I139/(Z137+'Start-Options'!F11)),0),ROUND((37-36*I139/(F139+'Start-Options'!F11)),0)))</f>
        <v/>
      </c>
      <c r="K139" s="200">
        <f>IF(J139="","",MROUND(I139*36/(37-J139),'Start-Options'!B17))</f>
        <v/>
      </c>
      <c r="L139" s="201" t="n"/>
      <c r="M139" s="202">
        <f>IF(L139="","",MROUND(36*I139/(37-L139),'Start-Options'!B17))</f>
        <v/>
      </c>
      <c r="N139" s="186" t="n"/>
      <c r="O139" s="198" t="n"/>
      <c r="P139" s="203">
        <f>IF(Z137="","",MROUND(Z137*0.95,'Start-Options'!B17))</f>
        <v/>
      </c>
      <c r="Q139" s="200">
        <f>IF(M139="","",IF(M139&lt;Z137,ROUND((37-36*P139/(Z137+'Start-Options'!F11)),0),ROUND((37-36*P139/(M139+'Start-Options'!F11)),0)))</f>
        <v/>
      </c>
      <c r="R139" s="204">
        <f>IF(Q139="","",MROUND(P139*36/(37-Q139),'Start-Options'!B17))</f>
        <v/>
      </c>
      <c r="S139" s="205" t="n"/>
      <c r="T139" s="206">
        <f>IF(S139="","",MROUND(36*P139/(37-S139),'Start-Options'!B17))</f>
        <v/>
      </c>
      <c r="U139" s="186" t="n"/>
      <c r="V139" s="198" t="n"/>
      <c r="W139" s="198">
        <f>IF(Z137="","",MROUND(Z137*0.6,'Start-Options'!B17))</f>
        <v/>
      </c>
      <c r="X139" s="149" t="n"/>
      <c r="Y139" s="191">
        <f>'Start-Options'!B6</f>
        <v/>
      </c>
      <c r="Z139" s="191">
        <f>IF(Z123="","",IF(ISTEXT(AA123),Z123-AB123,Z123+'Start-Options'!C13))</f>
        <v/>
      </c>
      <c r="AA139" s="212" t="n"/>
      <c r="AB139" s="212" t="n">
        <v>10</v>
      </c>
    </row>
    <row customHeight="1" ht="12" r="140" s="116">
      <c r="A140" s="187" t="n"/>
      <c r="B140" s="183">
        <f>IF(Z138="","",MROUND(Z138*0.65,'Start-Options'!B17))</f>
        <v/>
      </c>
      <c r="C140" s="184" t="n"/>
      <c r="D140" s="184" t="n"/>
      <c r="E140" s="184" t="n"/>
      <c r="F140" s="185" t="n"/>
      <c r="G140" s="191" t="n"/>
      <c r="H140" s="182" t="n"/>
      <c r="I140" s="183">
        <f>IF(Z138="","",MROUND(Z138*0.7,'Start-Options'!B17))</f>
        <v/>
      </c>
      <c r="J140" s="184" t="n"/>
      <c r="K140" s="184" t="n"/>
      <c r="L140" s="184" t="n"/>
      <c r="M140" s="185" t="n"/>
      <c r="N140" s="186" t="n"/>
      <c r="O140" s="182" t="n"/>
      <c r="P140" s="188">
        <f>IF(Z138="","",MROUND(Z138*0.75,'Start-Options'!B17))</f>
        <v/>
      </c>
      <c r="Q140" s="189" t="n"/>
      <c r="R140" s="189" t="n"/>
      <c r="S140" s="189" t="n"/>
      <c r="T140" s="190" t="n"/>
      <c r="U140" s="186" t="n"/>
      <c r="V140" s="182" t="n"/>
      <c r="W140" s="187">
        <f>IF(Z138="","",MROUND(Z138*0.4,'Start-Options'!B17))</f>
        <v/>
      </c>
      <c r="X140" s="149" t="n"/>
      <c r="Y140" s="198">
        <f>'Start-Options'!B7</f>
        <v/>
      </c>
      <c r="Z140" s="198">
        <f>IF(Z124="","",IF(ISTEXT(AA124),Z124-AB124,Z124+'Start-Options'!C14))</f>
        <v/>
      </c>
      <c r="AA140" s="213" t="n"/>
      <c r="AB140" s="213" t="n">
        <v>10</v>
      </c>
    </row>
    <row customHeight="1" ht="12" r="141" s="116">
      <c r="A141" s="191">
        <f>'Start-Options'!B5</f>
        <v/>
      </c>
      <c r="B141" s="192">
        <f>IF(Z138="","",MROUND(Z138*0.75,'Start-Options'!B17))</f>
        <v/>
      </c>
      <c r="C141" s="193" t="n"/>
      <c r="D141" s="193" t="n"/>
      <c r="E141" s="193" t="n"/>
      <c r="F141" s="194" t="n"/>
      <c r="G141" s="191" t="n"/>
      <c r="H141" s="191">
        <f>'Start-Options'!B5</f>
        <v/>
      </c>
      <c r="I141" s="192">
        <f>IF(Z138="","",MROUND(Z138*0.8,'Start-Options'!B17))</f>
        <v/>
      </c>
      <c r="J141" s="193" t="n"/>
      <c r="K141" s="193" t="n"/>
      <c r="L141" s="193" t="n"/>
      <c r="M141" s="194" t="n"/>
      <c r="N141" s="186" t="n"/>
      <c r="O141" s="191">
        <f>'Start-Options'!B5</f>
        <v/>
      </c>
      <c r="P141" s="195">
        <f>IF(Z138="","",MROUND(Z138*0.85,'Start-Options'!B17))</f>
        <v/>
      </c>
      <c r="Q141" s="196" t="n"/>
      <c r="R141" s="196" t="n"/>
      <c r="S141" s="196" t="n"/>
      <c r="T141" s="197" t="n"/>
      <c r="U141" s="186" t="n"/>
      <c r="V141" s="191">
        <f>'Start-Options'!B5</f>
        <v/>
      </c>
      <c r="W141" s="191">
        <f>IF(Z138="","",MROUND(Z138*0.5,'Start-Options'!B17))</f>
        <v/>
      </c>
      <c r="X141" s="141" t="n"/>
      <c r="Y141" s="155" t="n"/>
      <c r="Z141" s="155" t="n"/>
      <c r="AA141" s="155" t="n"/>
      <c r="AB141" s="155" t="n"/>
    </row>
    <row customHeight="1" ht="12" r="142" s="116">
      <c r="A142" s="207" t="n"/>
      <c r="B142" s="199">
        <f>IF(Z138="","",MROUND(Z138*0.85,'Start-Options'!B17))</f>
        <v/>
      </c>
      <c r="C142" s="200">
        <f>IF(Z138="","",ROUND((37-36*B142/(Z138+'Start-Options'!F12)),0))</f>
        <v/>
      </c>
      <c r="D142" s="200">
        <f>IF(Z138="","",MROUND(B142*36/(37-C142),'Start-Options'!B17))</f>
        <v/>
      </c>
      <c r="E142" s="201" t="n"/>
      <c r="F142" s="202">
        <f>IF(E142="","",MROUND(36*B142/(37-E142),'Start-Options'!B17))</f>
        <v/>
      </c>
      <c r="G142" s="191" t="n"/>
      <c r="H142" s="198" t="n"/>
      <c r="I142" s="199">
        <f>IF(Z138="","",MROUND(Z138*0.9,'Start-Options'!B17))</f>
        <v/>
      </c>
      <c r="J142" s="200">
        <f>IF(F142="","",IF(F142&lt;Z138,ROUND((37-36*I142/(Z138+'Start-Options'!F12)),0),ROUND((37-36*I142/(F142+'Start-Options'!F12)),0)))</f>
        <v/>
      </c>
      <c r="K142" s="200">
        <f>IF(J142="","",MROUND(I142*36/(37-J142),'Start-Options'!B17))</f>
        <v/>
      </c>
      <c r="L142" s="201" t="n"/>
      <c r="M142" s="202">
        <f>IF(L142="","",MROUND(36*I142/(37-L142),'Start-Options'!B17))</f>
        <v/>
      </c>
      <c r="N142" s="186" t="n"/>
      <c r="O142" s="198" t="n"/>
      <c r="P142" s="203">
        <f>IF(Z138="","",MROUND(Z138*0.95,'Start-Options'!B17))</f>
        <v/>
      </c>
      <c r="Q142" s="200">
        <f>IF(M142="","",IF(M142&lt;Z138,ROUND((37-36*P142/(Z138+'Start-Options'!F12)),0),ROUND((37-36*P142/(M142+'Start-Options'!F12)),0)))</f>
        <v/>
      </c>
      <c r="R142" s="204">
        <f>IF(Q142="","",MROUND(P142*36/(37-Q142),'Start-Options'!B17))</f>
        <v/>
      </c>
      <c r="S142" s="205" t="n"/>
      <c r="T142" s="206">
        <f>IF(S142="","",MROUND(36*P142/(37-S142),'Start-Options'!B17))</f>
        <v/>
      </c>
      <c r="U142" s="186" t="n"/>
      <c r="V142" s="198" t="n"/>
      <c r="W142" s="198">
        <f>IF(Z138="","",MROUND(Z138*0.6,'Start-Options'!B17))</f>
        <v/>
      </c>
      <c r="X142" s="141" t="n"/>
    </row>
    <row customHeight="1" ht="12" r="143" s="116">
      <c r="A143" s="187" t="n"/>
      <c r="B143" s="183">
        <f>IF(Z139="","",MROUND(Z139*0.65,'Start-Options'!B17))</f>
        <v/>
      </c>
      <c r="C143" s="184" t="n"/>
      <c r="D143" s="184" t="n"/>
      <c r="E143" s="184" t="n"/>
      <c r="F143" s="185" t="n"/>
      <c r="G143" s="186" t="n"/>
      <c r="H143" s="187" t="n"/>
      <c r="I143" s="183">
        <f>IF(Z139="","",MROUND(Z139*0.7,'Start-Options'!B17))</f>
        <v/>
      </c>
      <c r="J143" s="184" t="n"/>
      <c r="K143" s="184" t="n"/>
      <c r="L143" s="184" t="n"/>
      <c r="M143" s="185" t="n"/>
      <c r="N143" s="186" t="n"/>
      <c r="O143" s="187" t="n"/>
      <c r="P143" s="188">
        <f>IF(Z139="","",MROUND(Z139*0.75,'Start-Options'!B17))</f>
        <v/>
      </c>
      <c r="Q143" s="189" t="n"/>
      <c r="R143" s="189" t="n"/>
      <c r="S143" s="189" t="n"/>
      <c r="T143" s="190" t="n"/>
      <c r="U143" s="186" t="n"/>
      <c r="V143" s="187" t="n"/>
      <c r="W143" s="187">
        <f>IF(Z139="","",MROUND(Z139*0.4,'Start-Options'!B17))</f>
        <v/>
      </c>
      <c r="X143" s="141" t="n"/>
    </row>
    <row customHeight="1" ht="12" r="144" s="116">
      <c r="A144" s="191">
        <f>'Start-Options'!B6</f>
        <v/>
      </c>
      <c r="B144" s="192">
        <f>IF(Z139="","",MROUND(Z139*0.75,'Start-Options'!B17))</f>
        <v/>
      </c>
      <c r="C144" s="193" t="n"/>
      <c r="D144" s="193" t="n"/>
      <c r="E144" s="193" t="n"/>
      <c r="F144" s="194" t="n"/>
      <c r="G144" s="186" t="n"/>
      <c r="H144" s="191">
        <f>'Start-Options'!B6</f>
        <v/>
      </c>
      <c r="I144" s="192">
        <f>IF(Z139="","",MROUND(Z139*0.8,'Start-Options'!B17))</f>
        <v/>
      </c>
      <c r="J144" s="193" t="n"/>
      <c r="K144" s="193" t="n"/>
      <c r="L144" s="193" t="n"/>
      <c r="M144" s="194" t="n"/>
      <c r="N144" s="186" t="n"/>
      <c r="O144" s="191">
        <f>'Start-Options'!B6</f>
        <v/>
      </c>
      <c r="P144" s="195">
        <f>IF(Z139="","",MROUND(Z139*0.85,'Start-Options'!B17))</f>
        <v/>
      </c>
      <c r="Q144" s="196" t="n"/>
      <c r="R144" s="196" t="n"/>
      <c r="S144" s="196" t="n"/>
      <c r="T144" s="197" t="n"/>
      <c r="U144" s="186" t="n"/>
      <c r="V144" s="191">
        <f>'Start-Options'!B6</f>
        <v/>
      </c>
      <c r="W144" s="191">
        <f>IF(Z139="","",MROUND(Z139*0.5,'Start-Options'!B17))</f>
        <v/>
      </c>
      <c r="X144" s="141" t="n"/>
    </row>
    <row customHeight="1" ht="12" r="145" s="116">
      <c r="A145" s="198" t="n"/>
      <c r="B145" s="199">
        <f>IF(Z139="","",MROUND(Z139*0.85,'Start-Options'!B17))</f>
        <v/>
      </c>
      <c r="C145" s="200">
        <f>IF(Z139="","",ROUND((37-36*B145/(Z139+'Start-Options'!F13)),0))</f>
        <v/>
      </c>
      <c r="D145" s="200">
        <f>IF(Z139="","",MROUND(B145*36/(37-C145),'Start-Options'!B17))</f>
        <v/>
      </c>
      <c r="E145" s="201" t="n"/>
      <c r="F145" s="202">
        <f>IF(E145="","",MROUND(36*B145/(37-E145),'Start-Options'!B17))</f>
        <v/>
      </c>
      <c r="G145" s="186" t="n"/>
      <c r="H145" s="198" t="n"/>
      <c r="I145" s="199">
        <f>IF(Z139="","",MROUND(Z139*0.9,'Start-Options'!B17))</f>
        <v/>
      </c>
      <c r="J145" s="200">
        <f>IF(F145="","",IF(F145&lt;Z139,ROUND((37-36*I145/(Z139+'Start-Options'!F13)),0),ROUND((37-36*I145/(F145+'Start-Options'!F13)),0)))</f>
        <v/>
      </c>
      <c r="K145" s="200">
        <f>IF(J145="","",MROUND(I145*36/(37-J145),'Start-Options'!B17))</f>
        <v/>
      </c>
      <c r="L145" s="201" t="n"/>
      <c r="M145" s="202">
        <f>IF(L145="","",MROUND(36*I145/(37-L145),'Start-Options'!B17))</f>
        <v/>
      </c>
      <c r="N145" s="186" t="n"/>
      <c r="O145" s="198" t="n"/>
      <c r="P145" s="203">
        <f>IF(Z139="","",MROUND(Z139*0.95,'Start-Options'!B17))</f>
        <v/>
      </c>
      <c r="Q145" s="200">
        <f>IF(M145="","",IF(M145&lt;Z139,ROUND((37-36*P145/(Z139+'Start-Options'!F13)),0),ROUND((37-36*P145/(M145+'Start-Options'!F13)),0)))</f>
        <v/>
      </c>
      <c r="R145" s="204">
        <f>IF(Q145="","",MROUND(P145*36/(37-Q145),'Start-Options'!B17))</f>
        <v/>
      </c>
      <c r="S145" s="205" t="n"/>
      <c r="T145" s="206">
        <f>IF(S145="","",MROUND(36*P145/(37-S145),'Start-Options'!B17))</f>
        <v/>
      </c>
      <c r="U145" s="186" t="n"/>
      <c r="V145" s="198" t="n"/>
      <c r="W145" s="198">
        <f>IF(Z139="","",MROUND(Z139*0.6,'Start-Options'!B17))</f>
        <v/>
      </c>
      <c r="X145" s="141" t="n"/>
    </row>
    <row customHeight="1" ht="12" r="146" s="116">
      <c r="A146" s="187" t="n"/>
      <c r="B146" s="183">
        <f>IF(Z140="","",MROUND(Z140*0.65,'Start-Options'!B17))</f>
        <v/>
      </c>
      <c r="C146" s="184" t="n"/>
      <c r="D146" s="184" t="n"/>
      <c r="E146" s="184" t="n"/>
      <c r="F146" s="185" t="n"/>
      <c r="G146" s="186" t="n"/>
      <c r="H146" s="187" t="n"/>
      <c r="I146" s="183">
        <f>IF(Z140="","",MROUND(Z140*0.7,'Start-Options'!B17))</f>
        <v/>
      </c>
      <c r="J146" s="184" t="n"/>
      <c r="K146" s="184" t="n"/>
      <c r="L146" s="184" t="n"/>
      <c r="M146" s="185" t="n"/>
      <c r="N146" s="186" t="n"/>
      <c r="O146" s="187" t="n"/>
      <c r="P146" s="188">
        <f>IF(Z140="","",MROUND(Z140*0.75,'Start-Options'!B17))</f>
        <v/>
      </c>
      <c r="Q146" s="189" t="n"/>
      <c r="R146" s="189" t="n"/>
      <c r="S146" s="189" t="n"/>
      <c r="T146" s="190" t="n"/>
      <c r="U146" s="186" t="n"/>
      <c r="V146" s="187" t="n"/>
      <c r="W146" s="187">
        <f>IF(Z140="","",MROUND(Z140*0.4,'Start-Options'!B17))</f>
        <v/>
      </c>
      <c r="X146" s="141" t="n"/>
    </row>
    <row customHeight="1" ht="12" r="147" s="116">
      <c r="A147" s="191">
        <f>'Start-Options'!B7</f>
        <v/>
      </c>
      <c r="B147" s="192">
        <f>IF(Z140="","",MROUND(Z140*0.75,'Start-Options'!B17))</f>
        <v/>
      </c>
      <c r="C147" s="193" t="n"/>
      <c r="D147" s="193" t="n"/>
      <c r="E147" s="193" t="n"/>
      <c r="F147" s="194" t="n"/>
      <c r="G147" s="191" t="n"/>
      <c r="H147" s="191">
        <f>'Start-Options'!B7</f>
        <v/>
      </c>
      <c r="I147" s="192">
        <f>IF(Z140="","",MROUND(Z140*0.8,'Start-Options'!B17))</f>
        <v/>
      </c>
      <c r="J147" s="193" t="n"/>
      <c r="K147" s="193" t="n"/>
      <c r="L147" s="193" t="n"/>
      <c r="M147" s="194" t="n"/>
      <c r="N147" s="186" t="n"/>
      <c r="O147" s="191">
        <f>'Start-Options'!B7</f>
        <v/>
      </c>
      <c r="P147" s="195">
        <f>IF(Z140="","",MROUND(Z140*0.85,'Start-Options'!B17))</f>
        <v/>
      </c>
      <c r="Q147" s="196" t="n"/>
      <c r="R147" s="196" t="n"/>
      <c r="S147" s="196" t="n"/>
      <c r="T147" s="197" t="n"/>
      <c r="U147" s="186" t="n"/>
      <c r="V147" s="191">
        <f>'Start-Options'!B7</f>
        <v/>
      </c>
      <c r="W147" s="191">
        <f>IF(Z140="","",MROUND(Z140*0.5,'Start-Options'!B17))</f>
        <v/>
      </c>
      <c r="X147" s="141" t="n"/>
    </row>
    <row customHeight="1" ht="12.75" r="148" s="116">
      <c r="A148" s="208" t="n"/>
      <c r="B148" s="199">
        <f>IF(Z140="","",MROUND(Z140*0.85,'Start-Options'!B17))</f>
        <v/>
      </c>
      <c r="C148" s="200">
        <f>IF(Z140="","",ROUND((37-36*B148/(Z140+'Start-Options'!F14)),0))</f>
        <v/>
      </c>
      <c r="D148" s="200">
        <f>IF(Z140="","",MROUND(B148*36/(37-C148),'Start-Options'!B17))</f>
        <v/>
      </c>
      <c r="E148" s="201" t="n"/>
      <c r="F148" s="202">
        <f>IF(E148="","",MROUND(36*B148/(37-E148),'Start-Options'!B17))</f>
        <v/>
      </c>
      <c r="G148" s="198" t="n"/>
      <c r="H148" s="208" t="n"/>
      <c r="I148" s="199">
        <f>IF(Z140="","",MROUND(Z140*0.9,'Start-Options'!B17))</f>
        <v/>
      </c>
      <c r="J148" s="200">
        <f>IF(F148="","",IF(F148&lt;Z140,ROUND((37-36*I148/(Z140+'Start-Options'!F14)),0),ROUND((37-36*I148/(F148+'Start-Options'!F14)),0)))</f>
        <v/>
      </c>
      <c r="K148" s="200">
        <f>IF(J148="","",MROUND(I148*36/(37-J148),'Start-Options'!B17))</f>
        <v/>
      </c>
      <c r="L148" s="201" t="n"/>
      <c r="M148" s="202">
        <f>IF(L148="","",MROUND(36*I148/(37-L148),'Start-Options'!B17))</f>
        <v/>
      </c>
      <c r="N148" s="208" t="n"/>
      <c r="O148" s="208" t="n"/>
      <c r="P148" s="203">
        <f>IF(Z140="","",MROUND(Z140*0.95,'Start-Options'!B17))</f>
        <v/>
      </c>
      <c r="Q148" s="200">
        <f>IF(M148="","",IF(M148&lt;Z140,ROUND((37-36*P148/(Z140+'Start-Options'!F14)),0),ROUND((37-36*P148/(M148+'Start-Options'!F14)),0)))</f>
        <v/>
      </c>
      <c r="R148" s="204">
        <f>IF(Q148="","",MROUND(P148*36/(37-Q148),'Start-Options'!B17))</f>
        <v/>
      </c>
      <c r="S148" s="205" t="n"/>
      <c r="T148" s="206">
        <f>IF(S148="","",MROUND(36*P148/(37-S148),'Start-Options'!B17))</f>
        <v/>
      </c>
      <c r="U148" s="208" t="n"/>
      <c r="V148" s="208" t="n"/>
      <c r="W148" s="198">
        <f>IF(Z140="","",MROUND(Z140*0.6,'Start-Options'!B17))</f>
        <v/>
      </c>
      <c r="X148" s="141" t="n"/>
    </row>
    <row customHeight="1" ht="12" r="149" s="116">
      <c r="A149" s="155" t="n"/>
      <c r="B149" s="155" t="n"/>
      <c r="C149" s="155" t="n"/>
      <c r="D149" s="155" t="n"/>
      <c r="E149" s="155" t="n"/>
      <c r="F149" s="155" t="n"/>
      <c r="G149" s="155" t="n"/>
      <c r="H149" s="155" t="n"/>
      <c r="I149" s="155" t="n"/>
      <c r="J149" s="155" t="n"/>
      <c r="K149" s="155" t="n"/>
      <c r="L149" s="155" t="n"/>
      <c r="M149" s="155" t="n"/>
      <c r="N149" s="155" t="n"/>
      <c r="O149" s="155" t="n"/>
      <c r="P149" s="155" t="n"/>
      <c r="Q149" s="155" t="n"/>
      <c r="R149" s="155" t="n"/>
      <c r="S149" s="155" t="n"/>
      <c r="T149" s="155" t="n"/>
      <c r="U149" s="155" t="n"/>
      <c r="V149" s="155" t="n"/>
      <c r="W149" s="155" t="n"/>
    </row>
    <row customHeight="1" ht="18.75" r="150" s="116">
      <c r="A150" s="139" t="n"/>
      <c r="B150" s="139" t="n"/>
      <c r="C150" s="139" t="n"/>
      <c r="D150" s="139" t="n"/>
      <c r="E150" s="139" t="n"/>
      <c r="F150" s="139" t="n"/>
      <c r="G150" s="139" t="n"/>
      <c r="H150" s="139" t="n"/>
      <c r="I150" s="139" t="n"/>
      <c r="J150" s="139" t="n"/>
      <c r="K150" s="139" t="n"/>
      <c r="L150" s="139" t="n"/>
      <c r="M150" s="167" t="inlineStr">
        <is>
          <t>Cycle 10</t>
        </is>
      </c>
      <c r="N150" s="214" t="n"/>
      <c r="O150" s="139" t="n"/>
      <c r="P150" s="139" t="n"/>
      <c r="Q150" s="139" t="n"/>
      <c r="R150" s="139" t="n"/>
      <c r="S150" s="139" t="n"/>
      <c r="T150" s="139" t="n"/>
      <c r="U150" s="139" t="n"/>
      <c r="V150" s="139" t="n"/>
      <c r="W150" s="139" t="n"/>
    </row>
    <row customHeight="1" ht="15" r="151" s="116">
      <c r="A151" s="168" t="n"/>
      <c r="B151" s="172" t="n"/>
      <c r="C151" s="169" t="inlineStr">
        <is>
          <t xml:space="preserve">Week 37 3x5 </t>
        </is>
      </c>
      <c r="D151" s="172" t="n"/>
      <c r="E151" s="171" t="n"/>
      <c r="F151" s="171" t="n"/>
      <c r="G151" s="171" t="n"/>
      <c r="H151" s="172" t="n"/>
      <c r="I151" s="173" t="n"/>
      <c r="J151" s="169" t="inlineStr">
        <is>
          <t>Week 38 3x3</t>
        </is>
      </c>
      <c r="K151" s="172" t="n"/>
      <c r="L151" s="172" t="n"/>
      <c r="M151" s="172" t="n"/>
      <c r="N151" s="172" t="n"/>
      <c r="O151" s="171" t="n"/>
      <c r="P151" s="172" t="n"/>
      <c r="Q151" s="169" t="inlineStr">
        <is>
          <t>Week 39 5/3/1</t>
        </is>
      </c>
      <c r="R151" s="171" t="n"/>
      <c r="S151" s="171" t="n"/>
      <c r="T151" s="171" t="n"/>
      <c r="U151" s="172" t="n"/>
      <c r="V151" s="174" t="inlineStr">
        <is>
          <t xml:space="preserve">Week 40 Deload </t>
        </is>
      </c>
      <c r="W151" s="175" t="n"/>
      <c r="X151" s="141" t="n"/>
      <c r="AA151" s="139" t="n"/>
      <c r="AB151" s="139" t="n"/>
    </row>
    <row customHeight="1" ht="32.25" r="152" s="116">
      <c r="A152" s="176" t="n"/>
      <c r="B152" s="177" t="inlineStr">
        <is>
          <t>Weight</t>
        </is>
      </c>
      <c r="C152" s="178" t="inlineStr">
        <is>
          <t>Rep
Goal</t>
        </is>
      </c>
      <c r="D152" s="178" t="inlineStr">
        <is>
          <t>1RM
Goal</t>
        </is>
      </c>
      <c r="E152" s="178" t="inlineStr">
        <is>
          <t>Reps 
Done</t>
        </is>
      </c>
      <c r="F152" s="177" t="inlineStr">
        <is>
          <t xml:space="preserve"> 1RM</t>
        </is>
      </c>
      <c r="H152" s="179" t="n"/>
      <c r="I152" s="177" t="inlineStr">
        <is>
          <t>Weight</t>
        </is>
      </c>
      <c r="J152" s="178" t="inlineStr">
        <is>
          <t>Rep
Goal</t>
        </is>
      </c>
      <c r="K152" s="178" t="inlineStr">
        <is>
          <t>1RM
Goal</t>
        </is>
      </c>
      <c r="L152" s="178" t="inlineStr">
        <is>
          <t>Reps 
Done</t>
        </is>
      </c>
      <c r="M152" s="177" t="inlineStr">
        <is>
          <t xml:space="preserve"> 1RM</t>
        </is>
      </c>
      <c r="O152" s="179" t="n"/>
      <c r="P152" s="177" t="inlineStr">
        <is>
          <t>Weight</t>
        </is>
      </c>
      <c r="Q152" s="178" t="inlineStr">
        <is>
          <t>Rep
Goal</t>
        </is>
      </c>
      <c r="R152" s="178" t="inlineStr">
        <is>
          <t>1RM
Goal</t>
        </is>
      </c>
      <c r="S152" s="178" t="inlineStr">
        <is>
          <t>Reps 
Done</t>
        </is>
      </c>
      <c r="T152" s="177" t="inlineStr">
        <is>
          <t xml:space="preserve"> 1RM</t>
        </is>
      </c>
      <c r="U152" s="162" t="n"/>
      <c r="V152" s="180" t="n"/>
      <c r="W152" s="181" t="inlineStr">
        <is>
          <t>Weight</t>
        </is>
      </c>
      <c r="X152" s="141" t="n"/>
      <c r="Y152" s="178" t="inlineStr">
        <is>
          <t>Cycle 10 1RM</t>
        </is>
      </c>
      <c r="Z152" s="157" t="n"/>
      <c r="AA152" s="209" t="inlineStr">
        <is>
          <t>Stall</t>
        </is>
      </c>
      <c r="AB152" s="210" t="inlineStr">
        <is>
          <t>Backoff
Amount</t>
        </is>
      </c>
    </row>
    <row customHeight="1" ht="12" r="153" s="116">
      <c r="A153" s="182" t="n"/>
      <c r="B153" s="183">
        <f>IF(Z153="","",MROUND(Z153*0.65,'Start-Options'!B17))</f>
        <v/>
      </c>
      <c r="C153" s="184" t="n"/>
      <c r="D153" s="184" t="n"/>
      <c r="E153" s="184" t="n"/>
      <c r="F153" s="185" t="n"/>
      <c r="G153" s="186" t="n"/>
      <c r="H153" s="187" t="n"/>
      <c r="I153" s="183">
        <f>IF(Z153="","",MROUND(Z153*0.7,'Start-Options'!B17))</f>
        <v/>
      </c>
      <c r="J153" s="184" t="n"/>
      <c r="K153" s="184" t="n"/>
      <c r="L153" s="184" t="n"/>
      <c r="M153" s="185" t="n"/>
      <c r="N153" s="186" t="n"/>
      <c r="O153" s="187" t="n"/>
      <c r="P153" s="188">
        <f>IF(Z153="","",MROUND(Z153*0.75,'Start-Options'!B17))</f>
        <v/>
      </c>
      <c r="Q153" s="189" t="n"/>
      <c r="R153" s="189" t="n"/>
      <c r="S153" s="189" t="n"/>
      <c r="T153" s="190" t="n"/>
      <c r="U153" s="186" t="n"/>
      <c r="V153" s="187" t="n"/>
      <c r="W153" s="187">
        <f>IF(Z153="","",MROUND(Z153*0.4,'Start-Options'!B17))</f>
        <v/>
      </c>
      <c r="X153" s="149" t="n"/>
      <c r="Y153" s="187">
        <f>'Start-Options'!B4</f>
        <v/>
      </c>
      <c r="Z153" s="187">
        <f>IF(Z137="","",IF(ISTEXT(AA137),Z137-AB137,Z137+'Start-Options'!C11))</f>
        <v/>
      </c>
      <c r="AA153" s="211" t="n"/>
      <c r="AB153" s="211" t="n">
        <v>10</v>
      </c>
    </row>
    <row customHeight="1" ht="12" r="154" s="116">
      <c r="A154" s="191">
        <f>'Start-Options'!B4</f>
        <v/>
      </c>
      <c r="B154" s="192">
        <f>IF(Z153="","",MROUND(Z153*0.75,'Start-Options'!B17))</f>
        <v/>
      </c>
      <c r="C154" s="193" t="n"/>
      <c r="D154" s="193" t="n"/>
      <c r="E154" s="193" t="n"/>
      <c r="F154" s="194" t="n"/>
      <c r="G154" s="186" t="n"/>
      <c r="H154" s="191">
        <f>'Start-Options'!B4</f>
        <v/>
      </c>
      <c r="I154" s="192">
        <f>IF(Z153="","",MROUND(Z153*0.8,'Start-Options'!B17))</f>
        <v/>
      </c>
      <c r="J154" s="193" t="n"/>
      <c r="K154" s="193" t="n"/>
      <c r="L154" s="193" t="n"/>
      <c r="M154" s="194" t="n"/>
      <c r="N154" s="186" t="n"/>
      <c r="O154" s="191">
        <f>'Start-Options'!B4</f>
        <v/>
      </c>
      <c r="P154" s="195">
        <f>IF(Z153="","",MROUND(Z153*0.85,'Start-Options'!B17))</f>
        <v/>
      </c>
      <c r="Q154" s="196" t="n"/>
      <c r="R154" s="196" t="n"/>
      <c r="S154" s="196" t="n"/>
      <c r="T154" s="197" t="n"/>
      <c r="U154" s="186" t="n"/>
      <c r="V154" s="191">
        <f>'Start-Options'!B4</f>
        <v/>
      </c>
      <c r="W154" s="191">
        <f>IF(Z153="","",MROUND(Z153*0.5,'Start-Options'!B17))</f>
        <v/>
      </c>
      <c r="X154" s="149" t="n"/>
      <c r="Y154" s="191">
        <f>'Start-Options'!B5</f>
        <v/>
      </c>
      <c r="Z154" s="191">
        <f>IF(Z138="","",IF(ISTEXT(AA138),Z138-AB138,Z138+'Start-Options'!C12))</f>
        <v/>
      </c>
      <c r="AA154" s="212" t="n"/>
      <c r="AB154" s="212" t="n">
        <v>10</v>
      </c>
    </row>
    <row customHeight="1" ht="12" r="155" s="116">
      <c r="A155" s="198" t="n"/>
      <c r="B155" s="199">
        <f>IF(Z153="","",MROUND(Z153*0.85,'Start-Options'!B17))</f>
        <v/>
      </c>
      <c r="C155" s="200">
        <f>IF(Z153="","",ROUND((37-36*B155/(Z153+'Start-Options'!F11)),0))</f>
        <v/>
      </c>
      <c r="D155" s="200">
        <f>IF(Z153="","",MROUND(B155*36/(37-C155),'Start-Options'!B17))</f>
        <v/>
      </c>
      <c r="E155" s="201" t="n"/>
      <c r="F155" s="202">
        <f>IF(E155="","",MROUND(36*B155/(37-E155),'Start-Options'!B17))</f>
        <v/>
      </c>
      <c r="G155" s="186" t="n"/>
      <c r="H155" s="198" t="n"/>
      <c r="I155" s="199">
        <f>IF(Z153="","",MROUND(Z153*0.9,'Start-Options'!B17))</f>
        <v/>
      </c>
      <c r="J155" s="200">
        <f>IF(F155="","",IF(F155&lt;Z153,ROUND((37-36*I155/(Z153+'Start-Options'!F11)),0),ROUND((37-36*I155/(F155+'Start-Options'!F11)),0)))</f>
        <v/>
      </c>
      <c r="K155" s="200">
        <f>IF(J155="","",MROUND(I155*36/(37-J155),'Start-Options'!B17))</f>
        <v/>
      </c>
      <c r="L155" s="201" t="n"/>
      <c r="M155" s="202">
        <f>IF(L155="","",MROUND(36*I155/(37-L155),'Start-Options'!B17))</f>
        <v/>
      </c>
      <c r="N155" s="186" t="n"/>
      <c r="O155" s="198" t="n"/>
      <c r="P155" s="203">
        <f>IF(Z153="","",MROUND(Z153*0.95,'Start-Options'!B17))</f>
        <v/>
      </c>
      <c r="Q155" s="200">
        <f>IF(M155="","",IF(M155&lt;Z153,ROUND((37-36*P155/(Z153+'Start-Options'!F11)),0),ROUND((37-36*P155/(M155+'Start-Options'!F11)),0)))</f>
        <v/>
      </c>
      <c r="R155" s="204">
        <f>IF(Q155="","",MROUND(P155*36/(37-Q155),'Start-Options'!B17))</f>
        <v/>
      </c>
      <c r="S155" s="205" t="n"/>
      <c r="T155" s="206">
        <f>IF(S155="","",MROUND(36*P155/(37-S155),'Start-Options'!B17))</f>
        <v/>
      </c>
      <c r="U155" s="186" t="n"/>
      <c r="V155" s="198" t="n"/>
      <c r="W155" s="198">
        <f>IF(Z153="","",MROUND(Z153*0.6,'Start-Options'!B17))</f>
        <v/>
      </c>
      <c r="X155" s="149" t="n"/>
      <c r="Y155" s="191">
        <f>'Start-Options'!B6</f>
        <v/>
      </c>
      <c r="Z155" s="191">
        <f>IF(Z139="","",IF(ISTEXT(AA139),Z139-AB139,Z139+'Start-Options'!C13))</f>
        <v/>
      </c>
      <c r="AA155" s="212" t="n"/>
      <c r="AB155" s="212" t="n">
        <v>10</v>
      </c>
    </row>
    <row customHeight="1" ht="12" r="156" s="116">
      <c r="A156" s="187" t="n"/>
      <c r="B156" s="183">
        <f>IF(Z154="","",MROUND(Z154*0.65,'Start-Options'!B17))</f>
        <v/>
      </c>
      <c r="C156" s="184" t="n"/>
      <c r="D156" s="184" t="n"/>
      <c r="E156" s="184" t="n"/>
      <c r="F156" s="185" t="n"/>
      <c r="G156" s="191" t="n"/>
      <c r="H156" s="182" t="n"/>
      <c r="I156" s="183">
        <f>IF(Z154="","",MROUND(Z154*0.7,'Start-Options'!B17))</f>
        <v/>
      </c>
      <c r="J156" s="184" t="n"/>
      <c r="K156" s="184" t="n"/>
      <c r="L156" s="184" t="n"/>
      <c r="M156" s="185" t="n"/>
      <c r="N156" s="186" t="n"/>
      <c r="O156" s="182" t="n"/>
      <c r="P156" s="188">
        <f>IF(Z154="","",MROUND(Z154*0.75,'Start-Options'!B17))</f>
        <v/>
      </c>
      <c r="Q156" s="189" t="n"/>
      <c r="R156" s="189" t="n"/>
      <c r="S156" s="189" t="n"/>
      <c r="T156" s="190" t="n"/>
      <c r="U156" s="186" t="n"/>
      <c r="V156" s="182" t="n"/>
      <c r="W156" s="187">
        <f>IF(Z154="","",MROUND(Z154*0.4,'Start-Options'!B17))</f>
        <v/>
      </c>
      <c r="X156" s="149" t="n"/>
      <c r="Y156" s="198">
        <f>'Start-Options'!B7</f>
        <v/>
      </c>
      <c r="Z156" s="198">
        <f>IF(Z140="","",IF(ISTEXT(AA140),Z140-AB140,Z140+'Start-Options'!C14))</f>
        <v/>
      </c>
      <c r="AA156" s="213" t="n"/>
      <c r="AB156" s="213" t="n">
        <v>10</v>
      </c>
    </row>
    <row customHeight="1" ht="12" r="157" s="116">
      <c r="A157" s="191">
        <f>'Start-Options'!B5</f>
        <v/>
      </c>
      <c r="B157" s="192">
        <f>IF(Z154="","",MROUND(Z154*0.75,'Start-Options'!B17))</f>
        <v/>
      </c>
      <c r="C157" s="193" t="n"/>
      <c r="D157" s="193" t="n"/>
      <c r="E157" s="193" t="n"/>
      <c r="F157" s="194" t="n"/>
      <c r="G157" s="191" t="n"/>
      <c r="H157" s="191">
        <f>'Start-Options'!B5</f>
        <v/>
      </c>
      <c r="I157" s="192">
        <f>IF(Z154="","",MROUND(Z154*0.8,'Start-Options'!B17))</f>
        <v/>
      </c>
      <c r="J157" s="193" t="n"/>
      <c r="K157" s="193" t="n"/>
      <c r="L157" s="193" t="n"/>
      <c r="M157" s="194" t="n"/>
      <c r="N157" s="186" t="n"/>
      <c r="O157" s="191">
        <f>'Start-Options'!B5</f>
        <v/>
      </c>
      <c r="P157" s="195">
        <f>IF(Z154="","",MROUND(Z154*0.85,'Start-Options'!B17))</f>
        <v/>
      </c>
      <c r="Q157" s="196" t="n"/>
      <c r="R157" s="196" t="n"/>
      <c r="S157" s="196" t="n"/>
      <c r="T157" s="197" t="n"/>
      <c r="U157" s="186" t="n"/>
      <c r="V157" s="191">
        <f>'Start-Options'!B5</f>
        <v/>
      </c>
      <c r="W157" s="191">
        <f>IF(Z154="","",MROUND(Z154*0.5,'Start-Options'!B17))</f>
        <v/>
      </c>
      <c r="X157" s="141" t="n"/>
      <c r="Y157" s="155" t="n"/>
      <c r="Z157" s="155" t="n"/>
      <c r="AA157" s="155" t="n"/>
      <c r="AB157" s="155" t="n"/>
    </row>
    <row customHeight="1" ht="12" r="158" s="116">
      <c r="A158" s="207" t="n"/>
      <c r="B158" s="199">
        <f>IF(Z154="","",MROUND(Z154*0.85,'Start-Options'!B17))</f>
        <v/>
      </c>
      <c r="C158" s="200">
        <f>IF(Z154="","",ROUND((37-36*B158/(Z154+'Start-Options'!F12)),0))</f>
        <v/>
      </c>
      <c r="D158" s="200">
        <f>IF(Z154="","",MROUND(B158*36/(37-C158),'Start-Options'!B17))</f>
        <v/>
      </c>
      <c r="E158" s="201" t="n"/>
      <c r="F158" s="202">
        <f>IF(E158="","",MROUND(36*B158/(37-E158),'Start-Options'!B17))</f>
        <v/>
      </c>
      <c r="G158" s="191" t="n"/>
      <c r="H158" s="198" t="n"/>
      <c r="I158" s="199">
        <f>IF(Z154="","",MROUND(Z154*0.9,'Start-Options'!B17))</f>
        <v/>
      </c>
      <c r="J158" s="200">
        <f>IF(F158="","",IF(F158&lt;Z154,ROUND((37-36*I158/(Z154+'Start-Options'!F12)),0),ROUND((37-36*I158/(F158+'Start-Options'!F12)),0)))</f>
        <v/>
      </c>
      <c r="K158" s="200">
        <f>IF(J158="","",MROUND(I158*36/(37-J158),'Start-Options'!B17))</f>
        <v/>
      </c>
      <c r="L158" s="201" t="n"/>
      <c r="M158" s="202">
        <f>IF(L158="","",MROUND(36*I158/(37-L158),'Start-Options'!B17))</f>
        <v/>
      </c>
      <c r="N158" s="186" t="n"/>
      <c r="O158" s="198" t="n"/>
      <c r="P158" s="203">
        <f>IF(Z154="","",MROUND(Z154*0.95,'Start-Options'!B17))</f>
        <v/>
      </c>
      <c r="Q158" s="200">
        <f>IF(M158="","",IF(M158&lt;Z154,ROUND((37-36*P158/(Z154+'Start-Options'!F12)),0),ROUND((37-36*P158/(M158+'Start-Options'!F12)),0)))</f>
        <v/>
      </c>
      <c r="R158" s="204">
        <f>IF(Q158="","",MROUND(P158*36/(37-Q158),'Start-Options'!B17))</f>
        <v/>
      </c>
      <c r="S158" s="205" t="n"/>
      <c r="T158" s="206">
        <f>IF(S158="","",MROUND(36*P158/(37-S158),'Start-Options'!B17))</f>
        <v/>
      </c>
      <c r="U158" s="186" t="n"/>
      <c r="V158" s="198" t="n"/>
      <c r="W158" s="198">
        <f>IF(Z154="","",MROUND(Z154*0.6,'Start-Options'!B17))</f>
        <v/>
      </c>
      <c r="X158" s="141" t="n"/>
    </row>
    <row customHeight="1" ht="12" r="159" s="116">
      <c r="A159" s="187" t="n"/>
      <c r="B159" s="183">
        <f>IF(Z155="","",MROUND(Z155*0.65,'Start-Options'!B17))</f>
        <v/>
      </c>
      <c r="C159" s="184" t="n"/>
      <c r="D159" s="184" t="n"/>
      <c r="E159" s="184" t="n"/>
      <c r="F159" s="185" t="n"/>
      <c r="G159" s="186" t="n"/>
      <c r="H159" s="187" t="n"/>
      <c r="I159" s="183">
        <f>IF(Z155="","",MROUND(Z155*0.7,'Start-Options'!B17))</f>
        <v/>
      </c>
      <c r="J159" s="184" t="n"/>
      <c r="K159" s="184" t="n"/>
      <c r="L159" s="184" t="n"/>
      <c r="M159" s="185" t="n"/>
      <c r="N159" s="186" t="n"/>
      <c r="O159" s="187" t="n"/>
      <c r="P159" s="188">
        <f>IF(Z155="","",MROUND(Z155*0.75,'Start-Options'!B17))</f>
        <v/>
      </c>
      <c r="Q159" s="189" t="n"/>
      <c r="R159" s="189" t="n"/>
      <c r="S159" s="189" t="n"/>
      <c r="T159" s="190" t="n"/>
      <c r="U159" s="186" t="n"/>
      <c r="V159" s="187" t="n"/>
      <c r="W159" s="187">
        <f>IF(Z155="","",MROUND(Z155*0.4,'Start-Options'!B17))</f>
        <v/>
      </c>
      <c r="X159" s="141" t="n"/>
    </row>
    <row customHeight="1" ht="12" r="160" s="116">
      <c r="A160" s="191">
        <f>'Start-Options'!B6</f>
        <v/>
      </c>
      <c r="B160" s="192">
        <f>IF(Z155="","",MROUND(Z155*0.75,'Start-Options'!B17))</f>
        <v/>
      </c>
      <c r="C160" s="193" t="n"/>
      <c r="D160" s="193" t="n"/>
      <c r="E160" s="193" t="n"/>
      <c r="F160" s="194" t="n"/>
      <c r="G160" s="186" t="n"/>
      <c r="H160" s="191">
        <f>'Start-Options'!B6</f>
        <v/>
      </c>
      <c r="I160" s="192">
        <f>IF(Z155="","",MROUND(Z155*0.8,'Start-Options'!B17))</f>
        <v/>
      </c>
      <c r="J160" s="193" t="n"/>
      <c r="K160" s="193" t="n"/>
      <c r="L160" s="193" t="n"/>
      <c r="M160" s="194" t="n"/>
      <c r="N160" s="186" t="n"/>
      <c r="O160" s="191">
        <f>'Start-Options'!B6</f>
        <v/>
      </c>
      <c r="P160" s="195">
        <f>IF(Z155="","",MROUND(Z155*0.85,'Start-Options'!B17))</f>
        <v/>
      </c>
      <c r="Q160" s="196" t="n"/>
      <c r="R160" s="196" t="n"/>
      <c r="S160" s="196" t="n"/>
      <c r="T160" s="197" t="n"/>
      <c r="U160" s="186" t="n"/>
      <c r="V160" s="191">
        <f>'Start-Options'!B6</f>
        <v/>
      </c>
      <c r="W160" s="191">
        <f>IF(Z155="","",MROUND(Z155*0.5,'Start-Options'!B17))</f>
        <v/>
      </c>
      <c r="X160" s="141" t="n"/>
    </row>
    <row customHeight="1" ht="12" r="161" s="116">
      <c r="A161" s="198" t="n"/>
      <c r="B161" s="199">
        <f>IF(Z155="","",MROUND(Z155*0.85,'Start-Options'!B17))</f>
        <v/>
      </c>
      <c r="C161" s="200">
        <f>IF(Z155="","",ROUND((37-36*B161/(Z155+'Start-Options'!F13)),0))</f>
        <v/>
      </c>
      <c r="D161" s="200">
        <f>IF(Z155="","",MROUND(B161*36/(37-C161),'Start-Options'!B17))</f>
        <v/>
      </c>
      <c r="E161" s="201" t="n"/>
      <c r="F161" s="202">
        <f>IF(E161="","",MROUND(36*B161/(37-E161),'Start-Options'!B17))</f>
        <v/>
      </c>
      <c r="G161" s="186" t="n"/>
      <c r="H161" s="198" t="n"/>
      <c r="I161" s="199">
        <f>IF(Z155="","",MROUND(Z155*0.9,'Start-Options'!B17))</f>
        <v/>
      </c>
      <c r="J161" s="200">
        <f>IF(F161="","",IF(F161&lt;Z155,ROUND((37-36*I161/(Z155+'Start-Options'!F13)),0),ROUND((37-36*I161/(F161+'Start-Options'!F13)),0)))</f>
        <v/>
      </c>
      <c r="K161" s="200">
        <f>IF(J161="","",MROUND(I161*36/(37-J161),'Start-Options'!B17))</f>
        <v/>
      </c>
      <c r="L161" s="201" t="n"/>
      <c r="M161" s="202">
        <f>IF(L161="","",MROUND(36*I161/(37-L161),'Start-Options'!B17))</f>
        <v/>
      </c>
      <c r="N161" s="186" t="n"/>
      <c r="O161" s="198" t="n"/>
      <c r="P161" s="203">
        <f>IF(Z155="","",MROUND(Z155*0.95,'Start-Options'!B17))</f>
        <v/>
      </c>
      <c r="Q161" s="200">
        <f>IF(M161="","",IF(M161&lt;Z155,ROUND((37-36*P161/(Z155+'Start-Options'!F13)),0),ROUND((37-36*P161/(M161+'Start-Options'!F13)),0)))</f>
        <v/>
      </c>
      <c r="R161" s="204">
        <f>IF(Q161="","",MROUND(P161*36/(37-Q161),'Start-Options'!B17))</f>
        <v/>
      </c>
      <c r="S161" s="205" t="n"/>
      <c r="T161" s="206">
        <f>IF(S161="","",MROUND(36*P161/(37-S161),'Start-Options'!B17))</f>
        <v/>
      </c>
      <c r="U161" s="186" t="n"/>
      <c r="V161" s="198" t="n"/>
      <c r="W161" s="198">
        <f>IF(Z155="","",MROUND(Z155*0.6,'Start-Options'!B17))</f>
        <v/>
      </c>
      <c r="X161" s="141" t="n"/>
    </row>
    <row customHeight="1" ht="12" r="162" s="116">
      <c r="A162" s="187" t="n"/>
      <c r="B162" s="183">
        <f>IF(Z156="","",MROUND(Z156*0.65,'Start-Options'!B17))</f>
        <v/>
      </c>
      <c r="C162" s="184" t="n"/>
      <c r="D162" s="184" t="n"/>
      <c r="E162" s="184" t="n"/>
      <c r="F162" s="185" t="n"/>
      <c r="G162" s="186" t="n"/>
      <c r="H162" s="187" t="n"/>
      <c r="I162" s="183">
        <f>IF(Z156="","",MROUND(Z156*0.7,'Start-Options'!B17))</f>
        <v/>
      </c>
      <c r="J162" s="184" t="n"/>
      <c r="K162" s="184" t="n"/>
      <c r="L162" s="184" t="n"/>
      <c r="M162" s="185" t="n"/>
      <c r="N162" s="186" t="n"/>
      <c r="O162" s="187" t="n"/>
      <c r="P162" s="188">
        <f>IF(Z156="","",MROUND(Z156*0.75,'Start-Options'!B17))</f>
        <v/>
      </c>
      <c r="Q162" s="189" t="n"/>
      <c r="R162" s="189" t="n"/>
      <c r="S162" s="189" t="n"/>
      <c r="T162" s="190" t="n"/>
      <c r="U162" s="186" t="n"/>
      <c r="V162" s="187" t="n"/>
      <c r="W162" s="187">
        <f>IF(Z156="","",MROUND(Z156*0.4,'Start-Options'!B17))</f>
        <v/>
      </c>
      <c r="X162" s="141" t="n"/>
    </row>
    <row customHeight="1" ht="12" r="163" s="116">
      <c r="A163" s="191">
        <f>'Start-Options'!B7</f>
        <v/>
      </c>
      <c r="B163" s="192">
        <f>IF(Z156="","",MROUND(Z156*0.75,'Start-Options'!B17))</f>
        <v/>
      </c>
      <c r="C163" s="193" t="n"/>
      <c r="D163" s="193" t="n"/>
      <c r="E163" s="193" t="n"/>
      <c r="F163" s="194" t="n"/>
      <c r="G163" s="191" t="n"/>
      <c r="H163" s="191">
        <f>'Start-Options'!B7</f>
        <v/>
      </c>
      <c r="I163" s="192">
        <f>IF(Z156="","",MROUND(Z156*0.8,'Start-Options'!B17))</f>
        <v/>
      </c>
      <c r="J163" s="193" t="n"/>
      <c r="K163" s="193" t="n"/>
      <c r="L163" s="193" t="n"/>
      <c r="M163" s="194" t="n"/>
      <c r="N163" s="186" t="n"/>
      <c r="O163" s="191">
        <f>'Start-Options'!B7</f>
        <v/>
      </c>
      <c r="P163" s="195">
        <f>IF(Z156="","",MROUND(Z156*0.85,'Start-Options'!B17))</f>
        <v/>
      </c>
      <c r="Q163" s="196" t="n"/>
      <c r="R163" s="196" t="n"/>
      <c r="S163" s="196" t="n"/>
      <c r="T163" s="197" t="n"/>
      <c r="U163" s="186" t="n"/>
      <c r="V163" s="191">
        <f>'Start-Options'!B7</f>
        <v/>
      </c>
      <c r="W163" s="191">
        <f>IF(Z156="","",MROUND(Z156*0.5,'Start-Options'!B17))</f>
        <v/>
      </c>
      <c r="X163" s="141" t="n"/>
    </row>
    <row customHeight="1" ht="12.75" r="164" s="116">
      <c r="A164" s="208" t="n"/>
      <c r="B164" s="199">
        <f>IF(Z156="","",MROUND(Z156*0.85,'Start-Options'!B17))</f>
        <v/>
      </c>
      <c r="C164" s="200">
        <f>IF(Z156="","",ROUND((37-36*B164/(Z156+'Start-Options'!F14)),0))</f>
        <v/>
      </c>
      <c r="D164" s="200">
        <f>IF(Z156="","",MROUND(B164*36/(37-C164),'Start-Options'!B17))</f>
        <v/>
      </c>
      <c r="E164" s="201" t="n"/>
      <c r="F164" s="202">
        <f>IF(E164="","",MROUND(36*B164/(37-E164),'Start-Options'!B17))</f>
        <v/>
      </c>
      <c r="G164" s="198" t="n"/>
      <c r="H164" s="208" t="n"/>
      <c r="I164" s="199">
        <f>IF(Z156="","",MROUND(Z156*0.9,'Start-Options'!B17))</f>
        <v/>
      </c>
      <c r="J164" s="200">
        <f>IF(F164="","",IF(F164&lt;Z156,ROUND((37-36*I164/(Z156+'Start-Options'!F14)),0),ROUND((37-36*I164/(F164+'Start-Options'!F14)),0)))</f>
        <v/>
      </c>
      <c r="K164" s="200">
        <f>IF(J164="","",MROUND(I164*36/(37-J164),'Start-Options'!B17))</f>
        <v/>
      </c>
      <c r="L164" s="201" t="n"/>
      <c r="M164" s="202">
        <f>IF(L164="","",MROUND(36*I164/(37-L164),'Start-Options'!B17))</f>
        <v/>
      </c>
      <c r="N164" s="208" t="n"/>
      <c r="O164" s="208" t="n"/>
      <c r="P164" s="203">
        <f>IF(Z156="","",MROUND(Z156*0.95,'Start-Options'!B17))</f>
        <v/>
      </c>
      <c r="Q164" s="200">
        <f>IF(M164="","",IF(M164&lt;Z156,ROUND((37-36*P164/(Z156+'Start-Options'!F14)),0),ROUND((37-36*P164/(M164+'Start-Options'!F14)),0)))</f>
        <v/>
      </c>
      <c r="R164" s="204">
        <f>IF(Q164="","",MROUND(P164*36/(37-Q164),'Start-Options'!B17))</f>
        <v/>
      </c>
      <c r="S164" s="205" t="n"/>
      <c r="T164" s="206">
        <f>IF(S164="","",MROUND(36*P164/(37-S164),'Start-Options'!B17))</f>
        <v/>
      </c>
      <c r="U164" s="208" t="n"/>
      <c r="V164" s="208" t="n"/>
      <c r="W164" s="198">
        <f>IF(Z156="","",MROUND(Z156*0.6,'Start-Options'!B17))</f>
        <v/>
      </c>
      <c r="X164" s="141" t="n"/>
    </row>
    <row customHeight="1" ht="12" r="165" s="116">
      <c r="A165" s="155" t="n"/>
      <c r="B165" s="155" t="n"/>
      <c r="C165" s="155" t="n"/>
      <c r="D165" s="155" t="n"/>
      <c r="E165" s="155" t="n"/>
      <c r="F165" s="155" t="n"/>
      <c r="G165" s="155" t="n"/>
      <c r="H165" s="155" t="n"/>
      <c r="I165" s="155" t="n"/>
      <c r="J165" s="155" t="n"/>
      <c r="K165" s="155" t="n"/>
      <c r="L165" s="155" t="n"/>
      <c r="M165" s="155" t="n"/>
      <c r="N165" s="155" t="n"/>
      <c r="O165" s="155" t="n"/>
      <c r="P165" s="155" t="n"/>
      <c r="Q165" s="155" t="n"/>
      <c r="R165" s="155" t="n"/>
      <c r="S165" s="155" t="n"/>
      <c r="T165" s="155" t="n"/>
      <c r="U165" s="155" t="n"/>
      <c r="V165" s="155" t="n"/>
      <c r="W165" s="155" t="n"/>
    </row>
    <row customHeight="1" ht="18.75" r="166" s="116">
      <c r="A166" s="139" t="n"/>
      <c r="B166" s="139" t="n"/>
      <c r="C166" s="139" t="n"/>
      <c r="D166" s="139" t="n"/>
      <c r="E166" s="139" t="n"/>
      <c r="F166" s="139" t="n"/>
      <c r="G166" s="139" t="n"/>
      <c r="H166" s="139" t="n"/>
      <c r="I166" s="139" t="n"/>
      <c r="J166" s="139" t="n"/>
      <c r="K166" s="139" t="n"/>
      <c r="L166" s="139" t="n"/>
      <c r="M166" s="167" t="inlineStr">
        <is>
          <t>Cycle 11</t>
        </is>
      </c>
      <c r="N166" s="214" t="n"/>
      <c r="O166" s="139" t="n"/>
      <c r="P166" s="139" t="n"/>
      <c r="Q166" s="139" t="n"/>
      <c r="R166" s="139" t="n"/>
      <c r="S166" s="139" t="n"/>
      <c r="T166" s="139" t="n"/>
      <c r="U166" s="139" t="n"/>
      <c r="V166" s="139" t="n"/>
      <c r="W166" s="139" t="n"/>
    </row>
    <row customHeight="1" ht="15" r="167" s="116">
      <c r="A167" s="168" t="n"/>
      <c r="B167" s="172" t="n"/>
      <c r="C167" s="169" t="inlineStr">
        <is>
          <t xml:space="preserve">Week 41 3x5 </t>
        </is>
      </c>
      <c r="D167" s="172" t="n"/>
      <c r="E167" s="171" t="n"/>
      <c r="F167" s="171" t="n"/>
      <c r="G167" s="171" t="n"/>
      <c r="H167" s="172" t="n"/>
      <c r="I167" s="173" t="n"/>
      <c r="J167" s="169" t="inlineStr">
        <is>
          <t>Week 42 3x3</t>
        </is>
      </c>
      <c r="K167" s="172" t="n"/>
      <c r="L167" s="172" t="n"/>
      <c r="M167" s="172" t="n"/>
      <c r="N167" s="172" t="n"/>
      <c r="O167" s="171" t="n"/>
      <c r="P167" s="172" t="n"/>
      <c r="Q167" s="169" t="inlineStr">
        <is>
          <t>Week 43 5/3/1</t>
        </is>
      </c>
      <c r="R167" s="171" t="n"/>
      <c r="S167" s="171" t="n"/>
      <c r="T167" s="171" t="n"/>
      <c r="U167" s="172" t="n"/>
      <c r="V167" s="174" t="inlineStr">
        <is>
          <t xml:space="preserve">Week 44 Deload </t>
        </is>
      </c>
      <c r="W167" s="175" t="n"/>
      <c r="X167" s="141" t="n"/>
      <c r="AA167" s="139" t="n"/>
      <c r="AB167" s="139" t="n"/>
    </row>
    <row customHeight="1" ht="32.25" r="168" s="116">
      <c r="A168" s="176" t="n"/>
      <c r="B168" s="177" t="inlineStr">
        <is>
          <t>Weight</t>
        </is>
      </c>
      <c r="C168" s="178" t="inlineStr">
        <is>
          <t>Rep
Goal</t>
        </is>
      </c>
      <c r="D168" s="178" t="inlineStr">
        <is>
          <t>1RM
Goal</t>
        </is>
      </c>
      <c r="E168" s="178" t="inlineStr">
        <is>
          <t>Reps 
Done</t>
        </is>
      </c>
      <c r="F168" s="177" t="inlineStr">
        <is>
          <t xml:space="preserve"> 1RM</t>
        </is>
      </c>
      <c r="H168" s="179" t="n"/>
      <c r="I168" s="177" t="inlineStr">
        <is>
          <t>Weight</t>
        </is>
      </c>
      <c r="J168" s="178" t="inlineStr">
        <is>
          <t>Rep
Goal</t>
        </is>
      </c>
      <c r="K168" s="178" t="inlineStr">
        <is>
          <t>1RM
Goal</t>
        </is>
      </c>
      <c r="L168" s="178" t="inlineStr">
        <is>
          <t>Reps 
Done</t>
        </is>
      </c>
      <c r="M168" s="177" t="inlineStr">
        <is>
          <t xml:space="preserve"> 1RM</t>
        </is>
      </c>
      <c r="O168" s="179" t="n"/>
      <c r="P168" s="177" t="inlineStr">
        <is>
          <t>Weight</t>
        </is>
      </c>
      <c r="Q168" s="178" t="inlineStr">
        <is>
          <t>Rep
Goal</t>
        </is>
      </c>
      <c r="R168" s="178" t="inlineStr">
        <is>
          <t>1RM
Goal</t>
        </is>
      </c>
      <c r="S168" s="178" t="inlineStr">
        <is>
          <t>Reps 
Done</t>
        </is>
      </c>
      <c r="T168" s="177" t="inlineStr">
        <is>
          <t xml:space="preserve"> 1RM</t>
        </is>
      </c>
      <c r="U168" s="162" t="n"/>
      <c r="V168" s="180" t="n"/>
      <c r="W168" s="181" t="inlineStr">
        <is>
          <t>Weight</t>
        </is>
      </c>
      <c r="X168" s="141" t="n"/>
      <c r="Y168" s="178" t="inlineStr">
        <is>
          <t>Cycle 11 1RM</t>
        </is>
      </c>
      <c r="Z168" s="157" t="n"/>
      <c r="AA168" s="209" t="inlineStr">
        <is>
          <t>Stall</t>
        </is>
      </c>
      <c r="AB168" s="210" t="inlineStr">
        <is>
          <t>Backoff
Amount</t>
        </is>
      </c>
    </row>
    <row customHeight="1" ht="12" r="169" s="116">
      <c r="A169" s="182" t="n"/>
      <c r="B169" s="183">
        <f>IF(Z169="","",MROUND(Z169*0.65,'Start-Options'!B17))</f>
        <v/>
      </c>
      <c r="C169" s="184" t="n"/>
      <c r="D169" s="184" t="n"/>
      <c r="E169" s="184" t="n"/>
      <c r="F169" s="185" t="n"/>
      <c r="G169" s="186" t="n"/>
      <c r="H169" s="187" t="n"/>
      <c r="I169" s="183">
        <f>IF(Z169="","",MROUND(Z169*0.7,'Start-Options'!B17))</f>
        <v/>
      </c>
      <c r="J169" s="184" t="n"/>
      <c r="K169" s="184" t="n"/>
      <c r="L169" s="184" t="n"/>
      <c r="M169" s="185" t="n"/>
      <c r="N169" s="186" t="n"/>
      <c r="O169" s="187" t="n"/>
      <c r="P169" s="188">
        <f>IF(Z169="","",MROUND(Z169*0.75,'Start-Options'!B17))</f>
        <v/>
      </c>
      <c r="Q169" s="189" t="n"/>
      <c r="R169" s="189" t="n"/>
      <c r="S169" s="189" t="n"/>
      <c r="T169" s="190" t="n"/>
      <c r="U169" s="186" t="n"/>
      <c r="V169" s="187" t="n"/>
      <c r="W169" s="187">
        <f>IF(Z169="","",MROUND(Z169*0.4,'Start-Options'!B17))</f>
        <v/>
      </c>
      <c r="X169" s="149" t="n"/>
      <c r="Y169" s="187">
        <f>'Start-Options'!B4</f>
        <v/>
      </c>
      <c r="Z169" s="187">
        <f>IF(Z153="","",IF(ISTEXT(AA153),Z153-AB153,Z153+'Start-Options'!C11))</f>
        <v/>
      </c>
      <c r="AA169" s="211" t="n"/>
      <c r="AB169" s="211" t="n">
        <v>10</v>
      </c>
    </row>
    <row customHeight="1" ht="12" r="170" s="116">
      <c r="A170" s="191">
        <f>'Start-Options'!B4</f>
        <v/>
      </c>
      <c r="B170" s="192">
        <f>IF(Z169="","",MROUND(Z169*0.75,'Start-Options'!B17))</f>
        <v/>
      </c>
      <c r="C170" s="193" t="n"/>
      <c r="D170" s="193" t="n"/>
      <c r="E170" s="193" t="n"/>
      <c r="F170" s="194" t="n"/>
      <c r="G170" s="186" t="n"/>
      <c r="H170" s="191">
        <f>'Start-Options'!B4</f>
        <v/>
      </c>
      <c r="I170" s="192">
        <f>IF(Z169="","",MROUND(Z169*0.8,'Start-Options'!B17))</f>
        <v/>
      </c>
      <c r="J170" s="193" t="n"/>
      <c r="K170" s="193" t="n"/>
      <c r="L170" s="193" t="n"/>
      <c r="M170" s="194" t="n"/>
      <c r="N170" s="186" t="n"/>
      <c r="O170" s="191">
        <f>'Start-Options'!B4</f>
        <v/>
      </c>
      <c r="P170" s="195">
        <f>IF(Z169="","",MROUND(Z169*0.85,'Start-Options'!B17))</f>
        <v/>
      </c>
      <c r="Q170" s="196" t="n"/>
      <c r="R170" s="196" t="n"/>
      <c r="S170" s="196" t="n"/>
      <c r="T170" s="197" t="n"/>
      <c r="U170" s="186" t="n"/>
      <c r="V170" s="191">
        <f>'Start-Options'!B4</f>
        <v/>
      </c>
      <c r="W170" s="191">
        <f>IF(Z169="","",MROUND(Z169*0.5,'Start-Options'!B17))</f>
        <v/>
      </c>
      <c r="X170" s="149" t="n"/>
      <c r="Y170" s="191">
        <f>'Start-Options'!B5</f>
        <v/>
      </c>
      <c r="Z170" s="191">
        <f>IF(Z154="","",IF(ISTEXT(AA154),Z154-AB154,Z154+'Start-Options'!C12))</f>
        <v/>
      </c>
      <c r="AA170" s="212" t="n"/>
      <c r="AB170" s="212" t="n">
        <v>10</v>
      </c>
    </row>
    <row customHeight="1" ht="12" r="171" s="116">
      <c r="A171" s="198" t="n"/>
      <c r="B171" s="199">
        <f>IF(Z169="","",MROUND(Z169*0.85,'Start-Options'!B17))</f>
        <v/>
      </c>
      <c r="C171" s="200">
        <f>IF(Z169="","",ROUND((37-36*B171/(Z169+'Start-Options'!F11)),0))</f>
        <v/>
      </c>
      <c r="D171" s="200">
        <f>IF(Z169="","",MROUND(B171*36/(37-C171),'Start-Options'!B17))</f>
        <v/>
      </c>
      <c r="E171" s="201" t="n"/>
      <c r="F171" s="202">
        <f>IF(E171="","",MROUND(36*B171/(37-E171),'Start-Options'!B17))</f>
        <v/>
      </c>
      <c r="G171" s="186" t="n"/>
      <c r="H171" s="198" t="n"/>
      <c r="I171" s="199">
        <f>IF(Z169="","",MROUND(Z169*0.9,'Start-Options'!B17))</f>
        <v/>
      </c>
      <c r="J171" s="200">
        <f>IF(F171="","",IF(F171&lt;Z169,ROUND((37-36*I171/(Z169+'Start-Options'!F11)),0),ROUND((37-36*I171/(F171+'Start-Options'!F11)),0)))</f>
        <v/>
      </c>
      <c r="K171" s="200">
        <f>IF(J171="","",MROUND(I171*36/(37-J171),'Start-Options'!B17))</f>
        <v/>
      </c>
      <c r="L171" s="201" t="n"/>
      <c r="M171" s="202">
        <f>IF(L171="","",MROUND(36*I171/(37-L171),'Start-Options'!B17))</f>
        <v/>
      </c>
      <c r="N171" s="186" t="n"/>
      <c r="O171" s="198" t="n"/>
      <c r="P171" s="203">
        <f>IF(Z169="","",MROUND(Z169*0.95,'Start-Options'!B17))</f>
        <v/>
      </c>
      <c r="Q171" s="200">
        <f>IF(M171="","",IF(M171&lt;Z169,ROUND((37-36*P171/(Z169+'Start-Options'!F11)),0),ROUND((37-36*P171/(M171+'Start-Options'!F11)),0)))</f>
        <v/>
      </c>
      <c r="R171" s="204">
        <f>IF(Q171="","",MROUND(P171*36/(37-Q171),'Start-Options'!B17))</f>
        <v/>
      </c>
      <c r="S171" s="205" t="n"/>
      <c r="T171" s="206">
        <f>IF(S171="","",MROUND(36*P171/(37-S171),'Start-Options'!B17))</f>
        <v/>
      </c>
      <c r="U171" s="186" t="n"/>
      <c r="V171" s="198" t="n"/>
      <c r="W171" s="198">
        <f>IF(Z169="","",MROUND(Z169*0.6,'Start-Options'!B17))</f>
        <v/>
      </c>
      <c r="X171" s="149" t="n"/>
      <c r="Y171" s="191">
        <f>'Start-Options'!B6</f>
        <v/>
      </c>
      <c r="Z171" s="191">
        <f>IF(Z155="","",IF(ISTEXT(AA155),Z155-AB155,Z155+'Start-Options'!C13))</f>
        <v/>
      </c>
      <c r="AA171" s="212" t="n"/>
      <c r="AB171" s="212" t="n">
        <v>10</v>
      </c>
    </row>
    <row customHeight="1" ht="12" r="172" s="116">
      <c r="A172" s="187" t="n"/>
      <c r="B172" s="183">
        <f>IF(Z170="","",MROUND(Z170*0.65,'Start-Options'!B17))</f>
        <v/>
      </c>
      <c r="C172" s="184" t="n"/>
      <c r="D172" s="184" t="n"/>
      <c r="E172" s="184" t="n"/>
      <c r="F172" s="185" t="n"/>
      <c r="G172" s="191" t="n"/>
      <c r="H172" s="182" t="n"/>
      <c r="I172" s="183">
        <f>IF(Z170="","",MROUND(Z170*0.7,'Start-Options'!B17))</f>
        <v/>
      </c>
      <c r="J172" s="184" t="n"/>
      <c r="K172" s="184" t="n"/>
      <c r="L172" s="184" t="n"/>
      <c r="M172" s="185" t="n"/>
      <c r="N172" s="186" t="n"/>
      <c r="O172" s="182" t="n"/>
      <c r="P172" s="188">
        <f>IF(Z170="","",MROUND(Z170*0.75,'Start-Options'!B17))</f>
        <v/>
      </c>
      <c r="Q172" s="189" t="n"/>
      <c r="R172" s="189" t="n"/>
      <c r="S172" s="189" t="n"/>
      <c r="T172" s="190" t="n"/>
      <c r="U172" s="186" t="n"/>
      <c r="V172" s="182" t="n"/>
      <c r="W172" s="187">
        <f>IF(Z170="","",MROUND(Z170*0.4,'Start-Options'!B17))</f>
        <v/>
      </c>
      <c r="X172" s="149" t="n"/>
      <c r="Y172" s="198">
        <f>'Start-Options'!B7</f>
        <v/>
      </c>
      <c r="Z172" s="198">
        <f>IF(Z156="","",IF(ISTEXT(AA156),Z156-AB156,Z156+'Start-Options'!C14))</f>
        <v/>
      </c>
      <c r="AA172" s="213" t="n"/>
      <c r="AB172" s="213" t="n">
        <v>10</v>
      </c>
    </row>
    <row customHeight="1" ht="12" r="173" s="116">
      <c r="A173" s="191">
        <f>'Start-Options'!B5</f>
        <v/>
      </c>
      <c r="B173" s="192">
        <f>IF(Z170="","",MROUND(Z170*0.75,'Start-Options'!B17))</f>
        <v/>
      </c>
      <c r="C173" s="193" t="n"/>
      <c r="D173" s="193" t="n"/>
      <c r="E173" s="193" t="n"/>
      <c r="F173" s="194" t="n"/>
      <c r="G173" s="191" t="n"/>
      <c r="H173" s="191">
        <f>'Start-Options'!B5</f>
        <v/>
      </c>
      <c r="I173" s="192">
        <f>IF(Z170="","",MROUND(Z170*0.8,'Start-Options'!B17))</f>
        <v/>
      </c>
      <c r="J173" s="193" t="n"/>
      <c r="K173" s="193" t="n"/>
      <c r="L173" s="193" t="n"/>
      <c r="M173" s="194" t="n"/>
      <c r="N173" s="186" t="n"/>
      <c r="O173" s="191">
        <f>'Start-Options'!B5</f>
        <v/>
      </c>
      <c r="P173" s="195">
        <f>IF(Z170="","",MROUND(Z170*0.85,'Start-Options'!B17))</f>
        <v/>
      </c>
      <c r="Q173" s="196" t="n"/>
      <c r="R173" s="196" t="n"/>
      <c r="S173" s="196" t="n"/>
      <c r="T173" s="197" t="n"/>
      <c r="U173" s="186" t="n"/>
      <c r="V173" s="191">
        <f>'Start-Options'!B5</f>
        <v/>
      </c>
      <c r="W173" s="191">
        <f>IF(Z170="","",MROUND(Z170*0.5,'Start-Options'!B17))</f>
        <v/>
      </c>
      <c r="X173" s="141" t="n"/>
      <c r="Y173" s="155" t="n"/>
      <c r="Z173" s="155" t="n"/>
      <c r="AA173" s="155" t="n"/>
      <c r="AB173" s="155" t="n"/>
    </row>
    <row customHeight="1" ht="12" r="174" s="116">
      <c r="A174" s="207" t="n"/>
      <c r="B174" s="199">
        <f>IF(Z170="","",MROUND(Z170*0.85,'Start-Options'!B17))</f>
        <v/>
      </c>
      <c r="C174" s="200">
        <f>IF(Z170="","",ROUND((37-36*B174/(Z170+'Start-Options'!F12)),0))</f>
        <v/>
      </c>
      <c r="D174" s="200">
        <f>IF(Z170="","",MROUND(B174*36/(37-C174),'Start-Options'!B17))</f>
        <v/>
      </c>
      <c r="E174" s="201" t="n"/>
      <c r="F174" s="202">
        <f>IF(E174="","",MROUND(36*B174/(37-E174),'Start-Options'!B17))</f>
        <v/>
      </c>
      <c r="G174" s="191" t="n"/>
      <c r="H174" s="198" t="n"/>
      <c r="I174" s="199">
        <f>IF(Z170="","",MROUND(Z170*0.9,'Start-Options'!B17))</f>
        <v/>
      </c>
      <c r="J174" s="200">
        <f>IF(F174="","",IF(F174&lt;Z170,ROUND((37-36*I174/(Z170+'Start-Options'!F12)),0),ROUND((37-36*I174/(F174+'Start-Options'!F12)),0)))</f>
        <v/>
      </c>
      <c r="K174" s="200">
        <f>IF(J174="","",MROUND(I174*36/(37-J174),'Start-Options'!B17))</f>
        <v/>
      </c>
      <c r="L174" s="201" t="n"/>
      <c r="M174" s="202">
        <f>IF(L174="","",MROUND(36*I174/(37-L174),'Start-Options'!B17))</f>
        <v/>
      </c>
      <c r="N174" s="186" t="n"/>
      <c r="O174" s="198" t="n"/>
      <c r="P174" s="203">
        <f>IF(Z170="","",MROUND(Z170*0.95,'Start-Options'!B17))</f>
        <v/>
      </c>
      <c r="Q174" s="200">
        <f>IF(M174="","",IF(M174&lt;Z170,ROUND((37-36*P174/(Z170+'Start-Options'!F12)),0),ROUND((37-36*P174/(M174+'Start-Options'!F12)),0)))</f>
        <v/>
      </c>
      <c r="R174" s="204">
        <f>IF(Q174="","",MROUND(P174*36/(37-Q174),'Start-Options'!B17))</f>
        <v/>
      </c>
      <c r="S174" s="205" t="n"/>
      <c r="T174" s="206">
        <f>IF(S174="","",MROUND(36*P174/(37-S174),'Start-Options'!B17))</f>
        <v/>
      </c>
      <c r="U174" s="186" t="n"/>
      <c r="V174" s="198" t="n"/>
      <c r="W174" s="198">
        <f>IF(Z170="","",MROUND(Z170*0.6,'Start-Options'!B17))</f>
        <v/>
      </c>
      <c r="X174" s="141" t="n"/>
    </row>
    <row customHeight="1" ht="12" r="175" s="116">
      <c r="A175" s="187" t="n"/>
      <c r="B175" s="183">
        <f>IF(Z171="","",MROUND(Z171*0.65,'Start-Options'!B17))</f>
        <v/>
      </c>
      <c r="C175" s="184" t="n"/>
      <c r="D175" s="184" t="n"/>
      <c r="E175" s="184" t="n"/>
      <c r="F175" s="185" t="n"/>
      <c r="G175" s="186" t="n"/>
      <c r="H175" s="187" t="n"/>
      <c r="I175" s="183">
        <f>IF(Z171="","",MROUND(Z171*0.7,'Start-Options'!B17))</f>
        <v/>
      </c>
      <c r="J175" s="184" t="n"/>
      <c r="K175" s="184" t="n"/>
      <c r="L175" s="184" t="n"/>
      <c r="M175" s="185" t="n"/>
      <c r="N175" s="186" t="n"/>
      <c r="O175" s="187" t="n"/>
      <c r="P175" s="188">
        <f>IF(Z171="","",MROUND(Z171*0.75,'Start-Options'!B17))</f>
        <v/>
      </c>
      <c r="Q175" s="189" t="n"/>
      <c r="R175" s="189" t="n"/>
      <c r="S175" s="189" t="n"/>
      <c r="T175" s="190" t="n"/>
      <c r="U175" s="186" t="n"/>
      <c r="V175" s="187" t="n"/>
      <c r="W175" s="187">
        <f>IF(Z171="","",MROUND(Z171*0.4,'Start-Options'!B17))</f>
        <v/>
      </c>
      <c r="X175" s="141" t="n"/>
    </row>
    <row customHeight="1" ht="12" r="176" s="116">
      <c r="A176" s="191">
        <f>'Start-Options'!B6</f>
        <v/>
      </c>
      <c r="B176" s="192">
        <f>IF(Z171="","",MROUND(Z171*0.75,'Start-Options'!B17))</f>
        <v/>
      </c>
      <c r="C176" s="193" t="n"/>
      <c r="D176" s="193" t="n"/>
      <c r="E176" s="193" t="n"/>
      <c r="F176" s="194" t="n"/>
      <c r="G176" s="186" t="n"/>
      <c r="H176" s="191">
        <f>'Start-Options'!B6</f>
        <v/>
      </c>
      <c r="I176" s="192">
        <f>IF(Z171="","",MROUND(Z171*0.8,'Start-Options'!B17))</f>
        <v/>
      </c>
      <c r="J176" s="193" t="n"/>
      <c r="K176" s="193" t="n"/>
      <c r="L176" s="193" t="n"/>
      <c r="M176" s="194" t="n"/>
      <c r="N176" s="186" t="n"/>
      <c r="O176" s="191">
        <f>'Start-Options'!B6</f>
        <v/>
      </c>
      <c r="P176" s="195">
        <f>IF(Z171="","",MROUND(Z171*0.85,'Start-Options'!B17))</f>
        <v/>
      </c>
      <c r="Q176" s="196" t="n"/>
      <c r="R176" s="196" t="n"/>
      <c r="S176" s="196" t="n"/>
      <c r="T176" s="197" t="n"/>
      <c r="U176" s="186" t="n"/>
      <c r="V176" s="191">
        <f>'Start-Options'!B6</f>
        <v/>
      </c>
      <c r="W176" s="191">
        <f>IF(Z171="","",MROUND(Z171*0.5,'Start-Options'!B17))</f>
        <v/>
      </c>
      <c r="X176" s="141" t="n"/>
    </row>
    <row customHeight="1" ht="12" r="177" s="116">
      <c r="A177" s="198" t="n"/>
      <c r="B177" s="199">
        <f>IF(Z171="","",MROUND(Z171*0.85,'Start-Options'!B17))</f>
        <v/>
      </c>
      <c r="C177" s="200">
        <f>IF(Z171="","",ROUND((37-36*B177/(Z171+'Start-Options'!F13)),0))</f>
        <v/>
      </c>
      <c r="D177" s="200">
        <f>IF(Z171="","",MROUND(B177*36/(37-C177),'Start-Options'!B17))</f>
        <v/>
      </c>
      <c r="E177" s="201" t="n"/>
      <c r="F177" s="202">
        <f>IF(E177="","",MROUND(36*B177/(37-E177),'Start-Options'!B17))</f>
        <v/>
      </c>
      <c r="G177" s="186" t="n"/>
      <c r="H177" s="198" t="n"/>
      <c r="I177" s="199">
        <f>IF(Z171="","",MROUND(Z171*0.9,'Start-Options'!B17))</f>
        <v/>
      </c>
      <c r="J177" s="200">
        <f>IF(F177="","",IF(F177&lt;Z171,ROUND((37-36*I177/(Z171+'Start-Options'!F13)),0),ROUND((37-36*I177/(F177+'Start-Options'!F13)),0)))</f>
        <v/>
      </c>
      <c r="K177" s="200">
        <f>IF(J177="","",MROUND(I177*36/(37-J177),'Start-Options'!B17))</f>
        <v/>
      </c>
      <c r="L177" s="201" t="n"/>
      <c r="M177" s="202">
        <f>IF(L177="","",MROUND(36*I177/(37-L177),'Start-Options'!B17))</f>
        <v/>
      </c>
      <c r="N177" s="186" t="n"/>
      <c r="O177" s="198" t="n"/>
      <c r="P177" s="203">
        <f>IF(Z171="","",MROUND(Z171*0.95,'Start-Options'!B17))</f>
        <v/>
      </c>
      <c r="Q177" s="200">
        <f>IF(M177="","",IF(M177&lt;Z171,ROUND((37-36*P177/(Z171+'Start-Options'!F13)),0),ROUND((37-36*P177/(M177+'Start-Options'!F13)),0)))</f>
        <v/>
      </c>
      <c r="R177" s="204">
        <f>IF(Q177="","",MROUND(P177*36/(37-Q177),'Start-Options'!B17))</f>
        <v/>
      </c>
      <c r="S177" s="205" t="n"/>
      <c r="T177" s="206">
        <f>IF(S177="","",MROUND(36*P177/(37-S177),'Start-Options'!B17))</f>
        <v/>
      </c>
      <c r="U177" s="186" t="n"/>
      <c r="V177" s="198" t="n"/>
      <c r="W177" s="198">
        <f>IF(Z171="","",MROUND(Z171*0.6,'Start-Options'!B17))</f>
        <v/>
      </c>
      <c r="X177" s="141" t="n"/>
    </row>
    <row customHeight="1" ht="12" r="178" s="116">
      <c r="A178" s="187" t="n"/>
      <c r="B178" s="183">
        <f>IF(Z172="","",MROUND(Z172*0.65,'Start-Options'!B17))</f>
        <v/>
      </c>
      <c r="C178" s="184" t="n"/>
      <c r="D178" s="184" t="n"/>
      <c r="E178" s="184" t="n"/>
      <c r="F178" s="185" t="n"/>
      <c r="G178" s="186" t="n"/>
      <c r="H178" s="187" t="n"/>
      <c r="I178" s="183">
        <f>IF(Z172="","",MROUND(Z172*0.7,'Start-Options'!B17))</f>
        <v/>
      </c>
      <c r="J178" s="184" t="n"/>
      <c r="K178" s="184" t="n"/>
      <c r="L178" s="184" t="n"/>
      <c r="M178" s="185" t="n"/>
      <c r="N178" s="186" t="n"/>
      <c r="O178" s="187" t="n"/>
      <c r="P178" s="188">
        <f>IF(Z172="","",MROUND(Z172*0.75,'Start-Options'!B17))</f>
        <v/>
      </c>
      <c r="Q178" s="189" t="n"/>
      <c r="R178" s="189" t="n"/>
      <c r="S178" s="189" t="n"/>
      <c r="T178" s="190" t="n"/>
      <c r="U178" s="186" t="n"/>
      <c r="V178" s="187" t="n"/>
      <c r="W178" s="187">
        <f>IF(Z172="","",MROUND(Z172*0.4,'Start-Options'!B17))</f>
        <v/>
      </c>
      <c r="X178" s="141" t="n"/>
    </row>
    <row customHeight="1" ht="12" r="179" s="116">
      <c r="A179" s="191">
        <f>'Start-Options'!B7</f>
        <v/>
      </c>
      <c r="B179" s="192">
        <f>IF(Z172="","",MROUND(Z172*0.75,'Start-Options'!B17))</f>
        <v/>
      </c>
      <c r="C179" s="193" t="n"/>
      <c r="D179" s="193" t="n"/>
      <c r="E179" s="193" t="n"/>
      <c r="F179" s="194" t="n"/>
      <c r="G179" s="191" t="n"/>
      <c r="H179" s="191">
        <f>'Start-Options'!B7</f>
        <v/>
      </c>
      <c r="I179" s="192">
        <f>IF(Z172="","",MROUND(Z172*0.8,'Start-Options'!B17))</f>
        <v/>
      </c>
      <c r="J179" s="193" t="n"/>
      <c r="K179" s="193" t="n"/>
      <c r="L179" s="193" t="n"/>
      <c r="M179" s="194" t="n"/>
      <c r="N179" s="186" t="n"/>
      <c r="O179" s="191">
        <f>'Start-Options'!B7</f>
        <v/>
      </c>
      <c r="P179" s="195">
        <f>IF(Z172="","",MROUND(Z172*0.85,'Start-Options'!B17))</f>
        <v/>
      </c>
      <c r="Q179" s="196" t="n"/>
      <c r="R179" s="196" t="n"/>
      <c r="S179" s="196" t="n"/>
      <c r="T179" s="197" t="n"/>
      <c r="U179" s="186" t="n"/>
      <c r="V179" s="191">
        <f>'Start-Options'!B7</f>
        <v/>
      </c>
      <c r="W179" s="191">
        <f>IF(Z172="","",MROUND(Z172*0.5,'Start-Options'!B17))</f>
        <v/>
      </c>
      <c r="X179" s="141" t="n"/>
    </row>
    <row customHeight="1" ht="12.75" r="180" s="116">
      <c r="A180" s="208" t="n"/>
      <c r="B180" s="199">
        <f>IF(Z172="","",MROUND(Z172*0.85,'Start-Options'!B17))</f>
        <v/>
      </c>
      <c r="C180" s="200">
        <f>IF(Z172="","",ROUND((37-36*B180/(Z172+'Start-Options'!F14)),0))</f>
        <v/>
      </c>
      <c r="D180" s="200">
        <f>IF(Z172="","",MROUND(B180*36/(37-C180),'Start-Options'!B17))</f>
        <v/>
      </c>
      <c r="E180" s="201" t="n"/>
      <c r="F180" s="202">
        <f>IF(E180="","",MROUND(36*B180/(37-E180),'Start-Options'!B17))</f>
        <v/>
      </c>
      <c r="G180" s="198" t="n"/>
      <c r="H180" s="208" t="n"/>
      <c r="I180" s="199">
        <f>IF(Z172="","",MROUND(Z172*0.9,'Start-Options'!B17))</f>
        <v/>
      </c>
      <c r="J180" s="200">
        <f>IF(F180="","",IF(F180&lt;Z172,ROUND((37-36*I180/(Z172+'Start-Options'!F14)),0),ROUND((37-36*I180/(F180+'Start-Options'!F14)),0)))</f>
        <v/>
      </c>
      <c r="K180" s="200">
        <f>IF(J180="","",MROUND(I180*36/(37-J180),'Start-Options'!B17))</f>
        <v/>
      </c>
      <c r="L180" s="201" t="n"/>
      <c r="M180" s="202">
        <f>IF(L180="","",MROUND(36*I180/(37-L180),'Start-Options'!B17))</f>
        <v/>
      </c>
      <c r="N180" s="208" t="n"/>
      <c r="O180" s="208" t="n"/>
      <c r="P180" s="203">
        <f>IF(Z172="","",MROUND(Z172*0.95,'Start-Options'!B17))</f>
        <v/>
      </c>
      <c r="Q180" s="200">
        <f>IF(M180="","",IF(M180&lt;Z172,ROUND((37-36*P180/(Z172+'Start-Options'!F14)),0),ROUND((37-36*P180/(M180+'Start-Options'!F14)),0)))</f>
        <v/>
      </c>
      <c r="R180" s="204">
        <f>IF(Q180="","",MROUND(P180*36/(37-Q180),'Start-Options'!B17))</f>
        <v/>
      </c>
      <c r="S180" s="205" t="n"/>
      <c r="T180" s="206">
        <f>IF(S180="","",MROUND(36*P180/(37-S180),'Start-Options'!B17))</f>
        <v/>
      </c>
      <c r="U180" s="208" t="n"/>
      <c r="V180" s="208" t="n"/>
      <c r="W180" s="198">
        <f>IF(Z172="","",MROUND(Z172*0.6,'Start-Options'!B17))</f>
        <v/>
      </c>
      <c r="X180" s="141" t="n"/>
    </row>
    <row customHeight="1" ht="12" r="181" s="116">
      <c r="A181" s="155" t="n"/>
      <c r="B181" s="155" t="n"/>
      <c r="C181" s="155" t="n"/>
      <c r="D181" s="155" t="n"/>
      <c r="E181" s="155" t="n"/>
      <c r="F181" s="155" t="n"/>
      <c r="G181" s="155" t="n"/>
      <c r="H181" s="155" t="n"/>
      <c r="I181" s="155" t="n"/>
      <c r="J181" s="155" t="n"/>
      <c r="K181" s="155" t="n"/>
      <c r="L181" s="155" t="n"/>
      <c r="M181" s="155" t="n"/>
      <c r="N181" s="155" t="n"/>
      <c r="O181" s="155" t="n"/>
      <c r="P181" s="155" t="n"/>
      <c r="Q181" s="155" t="n"/>
      <c r="R181" s="155" t="n"/>
      <c r="S181" s="155" t="n"/>
      <c r="T181" s="155" t="n"/>
      <c r="U181" s="155" t="n"/>
      <c r="V181" s="155" t="n"/>
      <c r="W181" s="155" t="n"/>
    </row>
    <row customHeight="1" ht="18.75" r="182" s="116">
      <c r="A182" s="139" t="n"/>
      <c r="B182" s="139" t="n"/>
      <c r="C182" s="139" t="n"/>
      <c r="D182" s="139" t="n"/>
      <c r="E182" s="139" t="n"/>
      <c r="F182" s="139" t="n"/>
      <c r="G182" s="139" t="n"/>
      <c r="H182" s="139" t="n"/>
      <c r="I182" s="139" t="n"/>
      <c r="J182" s="139" t="n"/>
      <c r="K182" s="139" t="n"/>
      <c r="L182" s="139" t="n"/>
      <c r="M182" s="167" t="inlineStr">
        <is>
          <t>Cycle 12</t>
        </is>
      </c>
      <c r="N182" s="214" t="n"/>
      <c r="O182" s="139" t="n"/>
      <c r="P182" s="139" t="n"/>
      <c r="Q182" s="139" t="n"/>
      <c r="R182" s="139" t="n"/>
      <c r="S182" s="139" t="n"/>
      <c r="T182" s="139" t="n"/>
      <c r="U182" s="139" t="n"/>
      <c r="V182" s="139" t="n"/>
      <c r="W182" s="139" t="n"/>
    </row>
    <row customHeight="1" ht="15" r="183" s="116">
      <c r="A183" s="168" t="n"/>
      <c r="B183" s="172" t="n"/>
      <c r="C183" s="169" t="inlineStr">
        <is>
          <t xml:space="preserve">Week 45 3x5 </t>
        </is>
      </c>
      <c r="D183" s="172" t="n"/>
      <c r="E183" s="171" t="n"/>
      <c r="F183" s="171" t="n"/>
      <c r="G183" s="171" t="n"/>
      <c r="H183" s="172" t="n"/>
      <c r="I183" s="173" t="n"/>
      <c r="J183" s="169" t="inlineStr">
        <is>
          <t>Week 46 3x3</t>
        </is>
      </c>
      <c r="K183" s="172" t="n"/>
      <c r="L183" s="172" t="n"/>
      <c r="M183" s="172" t="n"/>
      <c r="N183" s="172" t="n"/>
      <c r="O183" s="171" t="n"/>
      <c r="P183" s="172" t="n"/>
      <c r="Q183" s="169" t="inlineStr">
        <is>
          <t>Week 47 5/3/1</t>
        </is>
      </c>
      <c r="R183" s="171" t="n"/>
      <c r="S183" s="171" t="n"/>
      <c r="T183" s="171" t="n"/>
      <c r="U183" s="172" t="n"/>
      <c r="V183" s="174" t="inlineStr">
        <is>
          <t xml:space="preserve">Week 48 Deload </t>
        </is>
      </c>
      <c r="W183" s="175" t="n"/>
      <c r="X183" s="141" t="n"/>
      <c r="AA183" s="139" t="n"/>
      <c r="AB183" s="139" t="n"/>
    </row>
    <row customHeight="1" ht="32.25" r="184" s="116">
      <c r="A184" s="176" t="n"/>
      <c r="B184" s="177" t="inlineStr">
        <is>
          <t>Weight</t>
        </is>
      </c>
      <c r="C184" s="178" t="inlineStr">
        <is>
          <t>Rep
Goal</t>
        </is>
      </c>
      <c r="D184" s="178" t="inlineStr">
        <is>
          <t>1RM
Goal</t>
        </is>
      </c>
      <c r="E184" s="178" t="inlineStr">
        <is>
          <t>Reps 
Done</t>
        </is>
      </c>
      <c r="F184" s="177" t="inlineStr">
        <is>
          <t xml:space="preserve"> 1RM</t>
        </is>
      </c>
      <c r="H184" s="179" t="n"/>
      <c r="I184" s="177" t="inlineStr">
        <is>
          <t>Weight</t>
        </is>
      </c>
      <c r="J184" s="178" t="inlineStr">
        <is>
          <t>Rep
Goal</t>
        </is>
      </c>
      <c r="K184" s="178" t="inlineStr">
        <is>
          <t>1RM
Goal</t>
        </is>
      </c>
      <c r="L184" s="178" t="inlineStr">
        <is>
          <t>Reps 
Done</t>
        </is>
      </c>
      <c r="M184" s="177" t="inlineStr">
        <is>
          <t xml:space="preserve"> 1RM</t>
        </is>
      </c>
      <c r="O184" s="179" t="n"/>
      <c r="P184" s="177" t="inlineStr">
        <is>
          <t>Weight</t>
        </is>
      </c>
      <c r="Q184" s="178" t="inlineStr">
        <is>
          <t>Rep
Goal</t>
        </is>
      </c>
      <c r="R184" s="178" t="inlineStr">
        <is>
          <t>1RM
Goal</t>
        </is>
      </c>
      <c r="S184" s="178" t="inlineStr">
        <is>
          <t>Reps 
Done</t>
        </is>
      </c>
      <c r="T184" s="177" t="inlineStr">
        <is>
          <t xml:space="preserve"> 1RM</t>
        </is>
      </c>
      <c r="U184" s="162" t="n"/>
      <c r="V184" s="180" t="n"/>
      <c r="W184" s="181" t="inlineStr">
        <is>
          <t>Weight</t>
        </is>
      </c>
      <c r="X184" s="141" t="n"/>
      <c r="Y184" s="178" t="inlineStr">
        <is>
          <t>Cycle 12 1RM</t>
        </is>
      </c>
      <c r="Z184" s="157" t="n"/>
      <c r="AA184" s="209" t="inlineStr">
        <is>
          <t>Stall</t>
        </is>
      </c>
      <c r="AB184" s="210" t="inlineStr">
        <is>
          <t>Backoff
Amount</t>
        </is>
      </c>
    </row>
    <row customHeight="1" ht="12" r="185" s="116">
      <c r="A185" s="182" t="n"/>
      <c r="B185" s="183">
        <f>IF(Z185="","",MROUND(Z185*0.65,'Start-Options'!B17))</f>
        <v/>
      </c>
      <c r="C185" s="184" t="n"/>
      <c r="D185" s="184" t="n"/>
      <c r="E185" s="184" t="n"/>
      <c r="F185" s="185" t="n"/>
      <c r="G185" s="186" t="n"/>
      <c r="H185" s="187" t="n"/>
      <c r="I185" s="183">
        <f>IF(Z185="","",MROUND(Z185*0.7,'Start-Options'!B17))</f>
        <v/>
      </c>
      <c r="J185" s="184" t="n"/>
      <c r="K185" s="184" t="n"/>
      <c r="L185" s="184" t="n"/>
      <c r="M185" s="185" t="n"/>
      <c r="N185" s="186" t="n"/>
      <c r="O185" s="187" t="n"/>
      <c r="P185" s="188">
        <f>IF(Z185="","",MROUND(Z185*0.75,'Start-Options'!B17))</f>
        <v/>
      </c>
      <c r="Q185" s="189" t="n"/>
      <c r="R185" s="189" t="n"/>
      <c r="S185" s="189" t="n"/>
      <c r="T185" s="190" t="n"/>
      <c r="U185" s="186" t="n"/>
      <c r="V185" s="187" t="n"/>
      <c r="W185" s="187">
        <f>IF(Z185="","",MROUND(Z185*0.4,'Start-Options'!B17))</f>
        <v/>
      </c>
      <c r="X185" s="149" t="n"/>
      <c r="Y185" s="187">
        <f>'Start-Options'!B4</f>
        <v/>
      </c>
      <c r="Z185" s="187">
        <f>IF(Z169="","",IF(ISTEXT(AA169),Z169-AB169,Z169+'Start-Options'!C11))</f>
        <v/>
      </c>
      <c r="AA185" s="211" t="n"/>
      <c r="AB185" s="211" t="n">
        <v>10</v>
      </c>
    </row>
    <row customHeight="1" ht="12" r="186" s="116">
      <c r="A186" s="191">
        <f>'Start-Options'!B4</f>
        <v/>
      </c>
      <c r="B186" s="192">
        <f>IF(Z185="","",MROUND(Z185*0.75,'Start-Options'!B17))</f>
        <v/>
      </c>
      <c r="C186" s="193" t="n"/>
      <c r="D186" s="193" t="n"/>
      <c r="E186" s="193" t="n"/>
      <c r="F186" s="194" t="n"/>
      <c r="G186" s="186" t="n"/>
      <c r="H186" s="191">
        <f>'Start-Options'!B4</f>
        <v/>
      </c>
      <c r="I186" s="192">
        <f>IF(Z185="","",MROUND(Z185*0.8,'Start-Options'!B17))</f>
        <v/>
      </c>
      <c r="J186" s="193" t="n"/>
      <c r="K186" s="193" t="n"/>
      <c r="L186" s="193" t="n"/>
      <c r="M186" s="194" t="n"/>
      <c r="N186" s="186" t="n"/>
      <c r="O186" s="191">
        <f>'Start-Options'!B4</f>
        <v/>
      </c>
      <c r="P186" s="195">
        <f>IF(Z185="","",MROUND(Z185*0.85,'Start-Options'!B17))</f>
        <v/>
      </c>
      <c r="Q186" s="196" t="n"/>
      <c r="R186" s="196" t="n"/>
      <c r="S186" s="196" t="n"/>
      <c r="T186" s="197" t="n"/>
      <c r="U186" s="186" t="n"/>
      <c r="V186" s="191">
        <f>'Start-Options'!B4</f>
        <v/>
      </c>
      <c r="W186" s="191">
        <f>IF(Z185="","",MROUND(Z185*0.5,'Start-Options'!B17))</f>
        <v/>
      </c>
      <c r="X186" s="149" t="n"/>
      <c r="Y186" s="191">
        <f>'Start-Options'!B5</f>
        <v/>
      </c>
      <c r="Z186" s="191">
        <f>IF(Z170="","",IF(ISTEXT(AA170),Z170-AB170,Z170+'Start-Options'!C12))</f>
        <v/>
      </c>
      <c r="AA186" s="212" t="n"/>
      <c r="AB186" s="212" t="n">
        <v>10</v>
      </c>
    </row>
    <row customHeight="1" ht="12" r="187" s="116">
      <c r="A187" s="198" t="n"/>
      <c r="B187" s="199">
        <f>IF(Z185="","",MROUND(Z185*0.85,'Start-Options'!B17))</f>
        <v/>
      </c>
      <c r="C187" s="200">
        <f>IF(Z185="","",ROUND((37-36*B187/(Z185+'Start-Options'!F11)),0))</f>
        <v/>
      </c>
      <c r="D187" s="200">
        <f>IF(Z185="","",MROUND(B187*36/(37-C187),'Start-Options'!B17))</f>
        <v/>
      </c>
      <c r="E187" s="201" t="n"/>
      <c r="F187" s="202">
        <f>IF(E187="","",MROUND(36*B187/(37-E187),'Start-Options'!B17))</f>
        <v/>
      </c>
      <c r="G187" s="186" t="n"/>
      <c r="H187" s="198" t="n"/>
      <c r="I187" s="199">
        <f>IF(Z185="","",MROUND(Z185*0.9,'Start-Options'!B17))</f>
        <v/>
      </c>
      <c r="J187" s="200">
        <f>IF(F187="","",IF(F187&lt;Z185,ROUND((37-36*I187/(Z185+'Start-Options'!F11)),0),ROUND((37-36*I187/(F187+'Start-Options'!F11)),0)))</f>
        <v/>
      </c>
      <c r="K187" s="200">
        <f>IF(J187="","",MROUND(I187*36/(37-J187),'Start-Options'!B17))</f>
        <v/>
      </c>
      <c r="L187" s="201" t="n"/>
      <c r="M187" s="202">
        <f>IF(L187="","",MROUND(36*I187/(37-L187),'Start-Options'!B17))</f>
        <v/>
      </c>
      <c r="N187" s="186" t="n"/>
      <c r="O187" s="198" t="n"/>
      <c r="P187" s="203">
        <f>IF(Z185="","",MROUND(Z185*0.95,'Start-Options'!B17))</f>
        <v/>
      </c>
      <c r="Q187" s="200">
        <f>IF(M187="","",IF(M187&lt;Z185,ROUND((37-36*P187/(Z185+'Start-Options'!F11)),0),ROUND((37-36*P187/(M187+'Start-Options'!F11)),0)))</f>
        <v/>
      </c>
      <c r="R187" s="204">
        <f>IF(Q187="","",MROUND(P187*36/(37-Q187),'Start-Options'!B17))</f>
        <v/>
      </c>
      <c r="S187" s="205" t="n"/>
      <c r="T187" s="206">
        <f>IF(S187="","",MROUND(36*P187/(37-S187),'Start-Options'!B17))</f>
        <v/>
      </c>
      <c r="U187" s="186" t="n"/>
      <c r="V187" s="198" t="n"/>
      <c r="W187" s="198">
        <f>IF(Z185="","",MROUND(Z185*0.6,'Start-Options'!B17))</f>
        <v/>
      </c>
      <c r="X187" s="149" t="n"/>
      <c r="Y187" s="191">
        <f>'Start-Options'!B6</f>
        <v/>
      </c>
      <c r="Z187" s="191">
        <f>IF(Z171="","",IF(ISTEXT(AA171),Z171-AB171,Z171+'Start-Options'!C13))</f>
        <v/>
      </c>
      <c r="AA187" s="212" t="n"/>
      <c r="AB187" s="212" t="n">
        <v>10</v>
      </c>
    </row>
    <row customHeight="1" ht="12" r="188" s="116">
      <c r="A188" s="187" t="n"/>
      <c r="B188" s="183">
        <f>IF(Z186="","",MROUND(Z186*0.65,'Start-Options'!B17))</f>
        <v/>
      </c>
      <c r="C188" s="184" t="n"/>
      <c r="D188" s="184" t="n"/>
      <c r="E188" s="184" t="n"/>
      <c r="F188" s="185" t="n"/>
      <c r="G188" s="191" t="n"/>
      <c r="H188" s="182" t="n"/>
      <c r="I188" s="183">
        <f>IF(Z186="","",MROUND(Z186*0.7,'Start-Options'!B17))</f>
        <v/>
      </c>
      <c r="J188" s="184" t="n"/>
      <c r="K188" s="184" t="n"/>
      <c r="L188" s="184" t="n"/>
      <c r="M188" s="185" t="n"/>
      <c r="N188" s="186" t="n"/>
      <c r="O188" s="182" t="n"/>
      <c r="P188" s="188">
        <f>IF(Z186="","",MROUND(Z186*0.75,'Start-Options'!B17))</f>
        <v/>
      </c>
      <c r="Q188" s="189" t="n"/>
      <c r="R188" s="189" t="n"/>
      <c r="S188" s="189" t="n"/>
      <c r="T188" s="190" t="n"/>
      <c r="U188" s="186" t="n"/>
      <c r="V188" s="182" t="n"/>
      <c r="W188" s="187">
        <f>IF(Z186="","",MROUND(Z186*0.4,'Start-Options'!B17))</f>
        <v/>
      </c>
      <c r="X188" s="149" t="n"/>
      <c r="Y188" s="198">
        <f>'Start-Options'!B7</f>
        <v/>
      </c>
      <c r="Z188" s="198">
        <f>IF(Z172="","",IF(ISTEXT(AA172),Z172-AB172,Z172+'Start-Options'!C14))</f>
        <v/>
      </c>
      <c r="AA188" s="213" t="n"/>
      <c r="AB188" s="213" t="n">
        <v>10</v>
      </c>
    </row>
    <row customHeight="1" ht="12" r="189" s="116">
      <c r="A189" s="191">
        <f>'Start-Options'!B5</f>
        <v/>
      </c>
      <c r="B189" s="192">
        <f>IF(Z186="","",MROUND(Z186*0.75,'Start-Options'!B17))</f>
        <v/>
      </c>
      <c r="C189" s="193" t="n"/>
      <c r="D189" s="193" t="n"/>
      <c r="E189" s="193" t="n"/>
      <c r="F189" s="194" t="n"/>
      <c r="G189" s="191" t="n"/>
      <c r="H189" s="191">
        <f>'Start-Options'!B5</f>
        <v/>
      </c>
      <c r="I189" s="192">
        <f>IF(Z186="","",MROUND(Z186*0.8,'Start-Options'!B17))</f>
        <v/>
      </c>
      <c r="J189" s="193" t="n"/>
      <c r="K189" s="193" t="n"/>
      <c r="L189" s="193" t="n"/>
      <c r="M189" s="194" t="n"/>
      <c r="N189" s="186" t="n"/>
      <c r="O189" s="191">
        <f>'Start-Options'!B5</f>
        <v/>
      </c>
      <c r="P189" s="195">
        <f>IF(Z186="","",MROUND(Z186*0.85,'Start-Options'!B17))</f>
        <v/>
      </c>
      <c r="Q189" s="196" t="n"/>
      <c r="R189" s="196" t="n"/>
      <c r="S189" s="196" t="n"/>
      <c r="T189" s="197" t="n"/>
      <c r="U189" s="186" t="n"/>
      <c r="V189" s="191">
        <f>'Start-Options'!B5</f>
        <v/>
      </c>
      <c r="W189" s="191">
        <f>IF(Z186="","",MROUND(Z186*0.5,'Start-Options'!B17))</f>
        <v/>
      </c>
      <c r="X189" s="141" t="n"/>
      <c r="Y189" s="155" t="n"/>
      <c r="Z189" s="155" t="n"/>
      <c r="AA189" s="155" t="n"/>
      <c r="AB189" s="155" t="n"/>
    </row>
    <row customHeight="1" ht="12" r="190" s="116">
      <c r="A190" s="207" t="n"/>
      <c r="B190" s="199">
        <f>IF(Z186="","",MROUND(Z186*0.85,'Start-Options'!B17))</f>
        <v/>
      </c>
      <c r="C190" s="200">
        <f>IF(Z186="","",ROUND((37-36*B190/(Z186+'Start-Options'!F12)),0))</f>
        <v/>
      </c>
      <c r="D190" s="200">
        <f>IF(Z186="","",MROUND(B190*36/(37-C190),'Start-Options'!B17))</f>
        <v/>
      </c>
      <c r="E190" s="201" t="n"/>
      <c r="F190" s="202">
        <f>IF(E190="","",MROUND(36*B190/(37-E190),'Start-Options'!B17))</f>
        <v/>
      </c>
      <c r="G190" s="191" t="n"/>
      <c r="H190" s="198" t="n"/>
      <c r="I190" s="199">
        <f>IF(Z186="","",MROUND(Z186*0.9,'Start-Options'!B17))</f>
        <v/>
      </c>
      <c r="J190" s="200">
        <f>IF(F190="","",IF(F190&lt;Z186,ROUND((37-36*I190/(Z186+'Start-Options'!F12)),0),ROUND((37-36*I190/(F190+'Start-Options'!F12)),0)))</f>
        <v/>
      </c>
      <c r="K190" s="200">
        <f>IF(J190="","",MROUND(I190*36/(37-J190),'Start-Options'!B17))</f>
        <v/>
      </c>
      <c r="L190" s="201" t="n"/>
      <c r="M190" s="202">
        <f>IF(L190="","",MROUND(36*I190/(37-L190),'Start-Options'!B17))</f>
        <v/>
      </c>
      <c r="N190" s="186" t="n"/>
      <c r="O190" s="198" t="n"/>
      <c r="P190" s="203">
        <f>IF(Z186="","",MROUND(Z186*0.95,'Start-Options'!B17))</f>
        <v/>
      </c>
      <c r="Q190" s="200">
        <f>IF(M190="","",IF(M190&lt;Z186,ROUND((37-36*P190/(Z186+'Start-Options'!F12)),0),ROUND((37-36*P190/(M190+'Start-Options'!F12)),0)))</f>
        <v/>
      </c>
      <c r="R190" s="204">
        <f>IF(Q190="","",MROUND(P190*36/(37-Q190),'Start-Options'!B17))</f>
        <v/>
      </c>
      <c r="S190" s="205" t="n"/>
      <c r="T190" s="206">
        <f>IF(S190="","",MROUND(36*P190/(37-S190),'Start-Options'!B17))</f>
        <v/>
      </c>
      <c r="U190" s="186" t="n"/>
      <c r="V190" s="198" t="n"/>
      <c r="W190" s="198">
        <f>IF(Z186="","",MROUND(Z186*0.6,'Start-Options'!B17))</f>
        <v/>
      </c>
      <c r="X190" s="141" t="n"/>
    </row>
    <row customHeight="1" ht="12" r="191" s="116">
      <c r="A191" s="187" t="n"/>
      <c r="B191" s="183">
        <f>IF(Z187="","",MROUND(Z187*0.65,'Start-Options'!B17))</f>
        <v/>
      </c>
      <c r="C191" s="184" t="n"/>
      <c r="D191" s="184" t="n"/>
      <c r="E191" s="184" t="n"/>
      <c r="F191" s="185" t="n"/>
      <c r="G191" s="186" t="n"/>
      <c r="H191" s="187" t="n"/>
      <c r="I191" s="183">
        <f>IF(Z187="","",MROUND(Z187*0.7,'Start-Options'!B17))</f>
        <v/>
      </c>
      <c r="J191" s="184" t="n"/>
      <c r="K191" s="184" t="n"/>
      <c r="L191" s="184" t="n"/>
      <c r="M191" s="185" t="n"/>
      <c r="N191" s="186" t="n"/>
      <c r="O191" s="187" t="n"/>
      <c r="P191" s="188">
        <f>IF(Z187="","",MROUND(Z187*0.75,'Start-Options'!B17))</f>
        <v/>
      </c>
      <c r="Q191" s="189" t="n"/>
      <c r="R191" s="189" t="n"/>
      <c r="S191" s="189" t="n"/>
      <c r="T191" s="190" t="n"/>
      <c r="U191" s="186" t="n"/>
      <c r="V191" s="187" t="n"/>
      <c r="W191" s="187">
        <f>IF(Z187="","",MROUND(Z187*0.4,'Start-Options'!B17))</f>
        <v/>
      </c>
      <c r="X191" s="141" t="n"/>
    </row>
    <row customHeight="1" ht="12" r="192" s="116">
      <c r="A192" s="191">
        <f>'Start-Options'!B6</f>
        <v/>
      </c>
      <c r="B192" s="192">
        <f>IF(Z187="","",MROUND(Z187*0.75,'Start-Options'!B17))</f>
        <v/>
      </c>
      <c r="C192" s="193" t="n"/>
      <c r="D192" s="193" t="n"/>
      <c r="E192" s="193" t="n"/>
      <c r="F192" s="194" t="n"/>
      <c r="G192" s="186" t="n"/>
      <c r="H192" s="191">
        <f>'Start-Options'!B6</f>
        <v/>
      </c>
      <c r="I192" s="192">
        <f>IF(Z187="","",MROUND(Z187*0.8,'Start-Options'!B17))</f>
        <v/>
      </c>
      <c r="J192" s="193" t="n"/>
      <c r="K192" s="193" t="n"/>
      <c r="L192" s="193" t="n"/>
      <c r="M192" s="194" t="n"/>
      <c r="N192" s="186" t="n"/>
      <c r="O192" s="191">
        <f>'Start-Options'!B6</f>
        <v/>
      </c>
      <c r="P192" s="195">
        <f>IF(Z187="","",MROUND(Z187*0.85,'Start-Options'!B17))</f>
        <v/>
      </c>
      <c r="Q192" s="196" t="n"/>
      <c r="R192" s="196" t="n"/>
      <c r="S192" s="196" t="n"/>
      <c r="T192" s="197" t="n"/>
      <c r="U192" s="186" t="n"/>
      <c r="V192" s="191">
        <f>'Start-Options'!B6</f>
        <v/>
      </c>
      <c r="W192" s="191">
        <f>IF(Z187="","",MROUND(Z187*0.5,'Start-Options'!B17))</f>
        <v/>
      </c>
      <c r="X192" s="141" t="n"/>
    </row>
    <row customHeight="1" ht="12" r="193" s="116">
      <c r="A193" s="198" t="n"/>
      <c r="B193" s="199">
        <f>IF(Z187="","",MROUND(Z187*0.85,'Start-Options'!B17))</f>
        <v/>
      </c>
      <c r="C193" s="200">
        <f>IF(Z187="","",ROUND((37-36*B193/(Z187+'Start-Options'!F13)),0))</f>
        <v/>
      </c>
      <c r="D193" s="200">
        <f>IF(Z187="","",MROUND(B193*36/(37-C193),'Start-Options'!B17))</f>
        <v/>
      </c>
      <c r="E193" s="201" t="n"/>
      <c r="F193" s="202">
        <f>IF(E193="","",MROUND(36*B193/(37-E193),'Start-Options'!B17))</f>
        <v/>
      </c>
      <c r="G193" s="186" t="n"/>
      <c r="H193" s="198" t="n"/>
      <c r="I193" s="199">
        <f>IF(Z187="","",MROUND(Z187*0.9,'Start-Options'!B17))</f>
        <v/>
      </c>
      <c r="J193" s="200">
        <f>IF(F193="","",IF(F193&lt;Z187,ROUND((37-36*I193/(Z187+'Start-Options'!F13)),0),ROUND((37-36*I193/(F193+'Start-Options'!F13)),0)))</f>
        <v/>
      </c>
      <c r="K193" s="200">
        <f>IF(J193="","",MROUND(I193*36/(37-J193),'Start-Options'!B17))</f>
        <v/>
      </c>
      <c r="L193" s="201" t="n"/>
      <c r="M193" s="202">
        <f>IF(L193="","",MROUND(36*I193/(37-L193),'Start-Options'!B17))</f>
        <v/>
      </c>
      <c r="N193" s="186" t="n"/>
      <c r="O193" s="198" t="n"/>
      <c r="P193" s="203">
        <f>IF(Z187="","",MROUND(Z187*0.95,'Start-Options'!B17))</f>
        <v/>
      </c>
      <c r="Q193" s="200">
        <f>IF(M193="","",IF(M193&lt;Z187,ROUND((37-36*P193/(Z187+'Start-Options'!F13)),0),ROUND((37-36*P193/(M193+'Start-Options'!F13)),0)))</f>
        <v/>
      </c>
      <c r="R193" s="204">
        <f>IF(Q193="","",MROUND(P193*36/(37-Q193),'Start-Options'!B17))</f>
        <v/>
      </c>
      <c r="S193" s="205" t="n"/>
      <c r="T193" s="206">
        <f>IF(S193="","",MROUND(36*P193/(37-S193),'Start-Options'!B17))</f>
        <v/>
      </c>
      <c r="U193" s="186" t="n"/>
      <c r="V193" s="198" t="n"/>
      <c r="W193" s="198">
        <f>IF(Z187="","",MROUND(Z187*0.6,'Start-Options'!B17))</f>
        <v/>
      </c>
      <c r="X193" s="141" t="n"/>
    </row>
    <row customHeight="1" ht="12" r="194" s="116">
      <c r="A194" s="187" t="n"/>
      <c r="B194" s="183">
        <f>IF(Z188="","",MROUND(Z188*0.65,'Start-Options'!B17))</f>
        <v/>
      </c>
      <c r="C194" s="184" t="n"/>
      <c r="D194" s="184" t="n"/>
      <c r="E194" s="184" t="n"/>
      <c r="F194" s="185" t="n"/>
      <c r="G194" s="186" t="n"/>
      <c r="H194" s="187" t="n"/>
      <c r="I194" s="183">
        <f>IF(Z188="","",MROUND(Z188*0.7,'Start-Options'!B17))</f>
        <v/>
      </c>
      <c r="J194" s="184" t="n"/>
      <c r="K194" s="184" t="n"/>
      <c r="L194" s="184" t="n"/>
      <c r="M194" s="185" t="n"/>
      <c r="N194" s="186" t="n"/>
      <c r="O194" s="187" t="n"/>
      <c r="P194" s="188">
        <f>IF(Z188="","",MROUND(Z188*0.75,'Start-Options'!B17))</f>
        <v/>
      </c>
      <c r="Q194" s="189" t="n"/>
      <c r="R194" s="189" t="n"/>
      <c r="S194" s="189" t="n"/>
      <c r="T194" s="190" t="n"/>
      <c r="U194" s="186" t="n"/>
      <c r="V194" s="187" t="n"/>
      <c r="W194" s="187">
        <f>IF(Z188="","",MROUND(Z188*0.4,'Start-Options'!B17))</f>
        <v/>
      </c>
      <c r="X194" s="141" t="n"/>
    </row>
    <row customHeight="1" ht="12" r="195" s="116">
      <c r="A195" s="191">
        <f>'Start-Options'!B7</f>
        <v/>
      </c>
      <c r="B195" s="192">
        <f>IF(Z188="","",MROUND(Z188*0.75,'Start-Options'!B17))</f>
        <v/>
      </c>
      <c r="C195" s="193" t="n"/>
      <c r="D195" s="193" t="n"/>
      <c r="E195" s="193" t="n"/>
      <c r="F195" s="194" t="n"/>
      <c r="G195" s="191" t="n"/>
      <c r="H195" s="191">
        <f>'Start-Options'!B7</f>
        <v/>
      </c>
      <c r="I195" s="192">
        <f>IF(Z188="","",MROUND(Z188*0.8,'Start-Options'!B17))</f>
        <v/>
      </c>
      <c r="J195" s="193" t="n"/>
      <c r="K195" s="193" t="n"/>
      <c r="L195" s="193" t="n"/>
      <c r="M195" s="194" t="n"/>
      <c r="N195" s="186" t="n"/>
      <c r="O195" s="191">
        <f>'Start-Options'!B7</f>
        <v/>
      </c>
      <c r="P195" s="195">
        <f>IF(Z188="","",MROUND(Z188*0.85,'Start-Options'!B17))</f>
        <v/>
      </c>
      <c r="Q195" s="196" t="n"/>
      <c r="R195" s="196" t="n"/>
      <c r="S195" s="196" t="n"/>
      <c r="T195" s="197" t="n"/>
      <c r="U195" s="186" t="n"/>
      <c r="V195" s="191">
        <f>'Start-Options'!B7</f>
        <v/>
      </c>
      <c r="W195" s="191">
        <f>IF(Z188="","",MROUND(Z188*0.5,'Start-Options'!B17))</f>
        <v/>
      </c>
      <c r="X195" s="141" t="n"/>
    </row>
    <row customHeight="1" ht="12.75" r="196" s="116">
      <c r="A196" s="208" t="n"/>
      <c r="B196" s="199">
        <f>IF(Z188="","",MROUND(Z188*0.85,'Start-Options'!B17))</f>
        <v/>
      </c>
      <c r="C196" s="200">
        <f>IF(Z188="","",ROUND((37-36*B196/(Z188+'Start-Options'!F14)),0))</f>
        <v/>
      </c>
      <c r="D196" s="200">
        <f>IF(Z188="","",MROUND(B196*36/(37-C196),'Start-Options'!B17))</f>
        <v/>
      </c>
      <c r="E196" s="201" t="n"/>
      <c r="F196" s="202">
        <f>IF(E196="","",MROUND(36*B196/(37-E196),'Start-Options'!B17))</f>
        <v/>
      </c>
      <c r="G196" s="198" t="n"/>
      <c r="H196" s="208" t="n"/>
      <c r="I196" s="199">
        <f>IF(Z188="","",MROUND(Z188*0.9,'Start-Options'!B17))</f>
        <v/>
      </c>
      <c r="J196" s="200">
        <f>IF(F196="","",IF(F196&lt;Z188,ROUND((37-36*I196/(Z188+'Start-Options'!F14)),0),ROUND((37-36*I196/(F196+'Start-Options'!F14)),0)))</f>
        <v/>
      </c>
      <c r="K196" s="200">
        <f>IF(J196="","",MROUND(I196*36/(37-J196),'Start-Options'!B17))</f>
        <v/>
      </c>
      <c r="L196" s="201" t="n"/>
      <c r="M196" s="202">
        <f>IF(L196="","",MROUND(36*I196/(37-L196),'Start-Options'!B17))</f>
        <v/>
      </c>
      <c r="N196" s="208" t="n"/>
      <c r="O196" s="208" t="n"/>
      <c r="P196" s="203">
        <f>IF(Z188="","",MROUND(Z188*0.95,'Start-Options'!B17))</f>
        <v/>
      </c>
      <c r="Q196" s="200">
        <f>IF(M196="","",IF(M196&lt;Z188,ROUND((37-36*P196/(Z188+'Start-Options'!F14)),0),ROUND((37-36*P196/(M196+'Start-Options'!F14)),0)))</f>
        <v/>
      </c>
      <c r="R196" s="204">
        <f>IF(Q196="","",MROUND(P196*36/(37-Q196),'Start-Options'!B17))</f>
        <v/>
      </c>
      <c r="S196" s="205" t="n"/>
      <c r="T196" s="206">
        <f>IF(S196="","",MROUND(36*P196/(37-S196),'Start-Options'!B17))</f>
        <v/>
      </c>
      <c r="U196" s="208" t="n"/>
      <c r="V196" s="208" t="n"/>
      <c r="W196" s="198">
        <f>IF(Z188="","",MROUND(Z188*0.6,'Start-Options'!B17))</f>
        <v/>
      </c>
      <c r="X196" s="141" t="n"/>
    </row>
    <row customHeight="1" ht="12" r="197" s="116">
      <c r="A197" s="155" t="n"/>
      <c r="B197" s="155" t="n"/>
      <c r="C197" s="155" t="n"/>
      <c r="D197" s="155" t="n"/>
      <c r="E197" s="155" t="n"/>
      <c r="F197" s="155" t="n"/>
      <c r="G197" s="155" t="n"/>
      <c r="H197" s="155" t="n"/>
      <c r="I197" s="155" t="n"/>
      <c r="J197" s="155" t="n"/>
      <c r="K197" s="155" t="n"/>
      <c r="L197" s="155" t="n"/>
      <c r="M197" s="155" t="n"/>
      <c r="N197" s="155" t="n"/>
      <c r="O197" s="155" t="n"/>
      <c r="P197" s="155" t="n"/>
      <c r="Q197" s="155" t="n"/>
      <c r="R197" s="155" t="n"/>
      <c r="S197" s="155" t="n"/>
      <c r="T197" s="155" t="n"/>
      <c r="U197" s="155" t="n"/>
      <c r="V197" s="155" t="n"/>
      <c r="W197" s="155" t="n"/>
    </row>
    <row customHeight="1" ht="18.75" r="198" s="116">
      <c r="A198" s="139" t="n"/>
      <c r="B198" s="139" t="n"/>
      <c r="C198" s="139" t="n"/>
      <c r="D198" s="139" t="n"/>
      <c r="E198" s="139" t="n"/>
      <c r="F198" s="139" t="n"/>
      <c r="G198" s="139" t="n"/>
      <c r="H198" s="139" t="n"/>
      <c r="I198" s="139" t="n"/>
      <c r="J198" s="139" t="n"/>
      <c r="K198" s="139" t="n"/>
      <c r="L198" s="139" t="n"/>
      <c r="M198" s="167" t="inlineStr">
        <is>
          <t>Cycle 13</t>
        </is>
      </c>
      <c r="N198" s="214" t="n"/>
      <c r="O198" s="139" t="n"/>
      <c r="P198" s="139" t="n"/>
      <c r="Q198" s="139" t="n"/>
      <c r="R198" s="139" t="n"/>
      <c r="S198" s="139" t="n"/>
      <c r="T198" s="139" t="n"/>
      <c r="U198" s="139" t="n"/>
      <c r="V198" s="139" t="n"/>
      <c r="W198" s="139" t="n"/>
    </row>
    <row customHeight="1" ht="15" r="199" s="116">
      <c r="A199" s="168" t="n"/>
      <c r="B199" s="172" t="n"/>
      <c r="C199" s="169" t="inlineStr">
        <is>
          <t xml:space="preserve">Week 49 3x5 </t>
        </is>
      </c>
      <c r="D199" s="172" t="n"/>
      <c r="E199" s="171" t="n"/>
      <c r="F199" s="171" t="n"/>
      <c r="G199" s="171" t="n"/>
      <c r="H199" s="172" t="n"/>
      <c r="I199" s="173" t="n"/>
      <c r="J199" s="169" t="inlineStr">
        <is>
          <t>Week 50 3x3</t>
        </is>
      </c>
      <c r="K199" s="172" t="n"/>
      <c r="L199" s="172" t="n"/>
      <c r="M199" s="172" t="n"/>
      <c r="N199" s="172" t="n"/>
      <c r="O199" s="171" t="n"/>
      <c r="P199" s="172" t="n"/>
      <c r="Q199" s="169" t="inlineStr">
        <is>
          <t>Week 51 5/3/1</t>
        </is>
      </c>
      <c r="R199" s="171" t="n"/>
      <c r="S199" s="171" t="n"/>
      <c r="T199" s="171" t="n"/>
      <c r="U199" s="172" t="n"/>
      <c r="V199" s="174" t="inlineStr">
        <is>
          <t xml:space="preserve">Week 52 Deload </t>
        </is>
      </c>
      <c r="W199" s="175" t="n"/>
      <c r="X199" s="141" t="n"/>
    </row>
    <row customHeight="1" ht="32.25" r="200" s="116">
      <c r="A200" s="176" t="n"/>
      <c r="B200" s="177" t="inlineStr">
        <is>
          <t>Weight</t>
        </is>
      </c>
      <c r="C200" s="178" t="inlineStr">
        <is>
          <t>Rep
Goal</t>
        </is>
      </c>
      <c r="D200" s="178" t="inlineStr">
        <is>
          <t>1RM
Goal</t>
        </is>
      </c>
      <c r="E200" s="178" t="inlineStr">
        <is>
          <t>Reps 
Done</t>
        </is>
      </c>
      <c r="F200" s="177" t="inlineStr">
        <is>
          <t xml:space="preserve"> 1RM</t>
        </is>
      </c>
      <c r="H200" s="179" t="n"/>
      <c r="I200" s="177" t="inlineStr">
        <is>
          <t>Weight</t>
        </is>
      </c>
      <c r="J200" s="178" t="inlineStr">
        <is>
          <t>Rep
Goal</t>
        </is>
      </c>
      <c r="K200" s="178" t="inlineStr">
        <is>
          <t>1RM
Goal</t>
        </is>
      </c>
      <c r="L200" s="178" t="inlineStr">
        <is>
          <t>Reps 
Done</t>
        </is>
      </c>
      <c r="M200" s="177" t="inlineStr">
        <is>
          <t xml:space="preserve"> 1RM</t>
        </is>
      </c>
      <c r="O200" s="179" t="n"/>
      <c r="P200" s="177" t="inlineStr">
        <is>
          <t>Weight</t>
        </is>
      </c>
      <c r="Q200" s="178" t="inlineStr">
        <is>
          <t>Rep
Goal</t>
        </is>
      </c>
      <c r="R200" s="178" t="inlineStr">
        <is>
          <t>1RM
Goal</t>
        </is>
      </c>
      <c r="S200" s="178" t="inlineStr">
        <is>
          <t>Reps 
Done</t>
        </is>
      </c>
      <c r="T200" s="177" t="inlineStr">
        <is>
          <t xml:space="preserve"> 1RM</t>
        </is>
      </c>
      <c r="U200" s="162" t="n"/>
      <c r="V200" s="180" t="n"/>
      <c r="W200" s="181" t="inlineStr">
        <is>
          <t>Weight</t>
        </is>
      </c>
      <c r="X200" s="141" t="n"/>
      <c r="Y200" s="178" t="inlineStr">
        <is>
          <t>Cycle 13 1RM</t>
        </is>
      </c>
      <c r="Z200" s="157" t="n"/>
    </row>
    <row customHeight="1" ht="12" r="201" s="116">
      <c r="A201" s="182" t="n"/>
      <c r="B201" s="183">
        <f>IF(Z201="","",MROUND(Z201*0.65,'Start-Options'!B17))</f>
        <v/>
      </c>
      <c r="C201" s="184" t="n"/>
      <c r="D201" s="184" t="n"/>
      <c r="E201" s="184" t="n"/>
      <c r="F201" s="185" t="n"/>
      <c r="G201" s="186" t="n"/>
      <c r="H201" s="187" t="n"/>
      <c r="I201" s="183">
        <f>IF(Z201="","",MROUND(Z201*0.7,'Start-Options'!B17))</f>
        <v/>
      </c>
      <c r="J201" s="184" t="n"/>
      <c r="K201" s="184" t="n"/>
      <c r="L201" s="184" t="n"/>
      <c r="M201" s="185" t="n"/>
      <c r="N201" s="186" t="n"/>
      <c r="O201" s="187" t="n"/>
      <c r="P201" s="188">
        <f>IF(Z201="","",MROUND(Z201*0.75,'Start-Options'!B17))</f>
        <v/>
      </c>
      <c r="Q201" s="189" t="n"/>
      <c r="R201" s="189" t="n"/>
      <c r="S201" s="189" t="n"/>
      <c r="T201" s="190" t="n"/>
      <c r="U201" s="186" t="n"/>
      <c r="V201" s="187" t="n"/>
      <c r="W201" s="187">
        <f>IF(Z201="","",MROUND(Z201*0.4,'Start-Options'!B17))</f>
        <v/>
      </c>
      <c r="X201" s="149" t="n"/>
      <c r="Y201" s="187">
        <f>'Start-Options'!B4</f>
        <v/>
      </c>
      <c r="Z201" s="187">
        <f>IF(Z185="","",IF(ISTEXT(AA185),Z185-AB185,Z185+'Start-Options'!C11))</f>
        <v/>
      </c>
      <c r="AA201" s="141" t="n"/>
    </row>
    <row customHeight="1" ht="12" r="202" s="116">
      <c r="A202" s="191">
        <f>'Start-Options'!B4</f>
        <v/>
      </c>
      <c r="B202" s="192">
        <f>IF(Z201="","",MROUND(Z201*0.75,'Start-Options'!B17))</f>
        <v/>
      </c>
      <c r="C202" s="193" t="n"/>
      <c r="D202" s="193" t="n"/>
      <c r="E202" s="193" t="n"/>
      <c r="F202" s="194" t="n"/>
      <c r="G202" s="186" t="n"/>
      <c r="H202" s="191">
        <f>'Start-Options'!B4</f>
        <v/>
      </c>
      <c r="I202" s="192">
        <f>IF(Z201="","",MROUND(Z201*0.8,'Start-Options'!B17))</f>
        <v/>
      </c>
      <c r="J202" s="193" t="n"/>
      <c r="K202" s="193" t="n"/>
      <c r="L202" s="193" t="n"/>
      <c r="M202" s="194" t="n"/>
      <c r="N202" s="186" t="n"/>
      <c r="O202" s="191">
        <f>'Start-Options'!B4</f>
        <v/>
      </c>
      <c r="P202" s="195">
        <f>IF(Z201="","",MROUND(Z201*0.85,'Start-Options'!B17))</f>
        <v/>
      </c>
      <c r="Q202" s="196" t="n"/>
      <c r="R202" s="196" t="n"/>
      <c r="S202" s="196" t="n"/>
      <c r="T202" s="197" t="n"/>
      <c r="U202" s="186" t="n"/>
      <c r="V202" s="191">
        <f>'Start-Options'!B4</f>
        <v/>
      </c>
      <c r="W202" s="191">
        <f>IF(Z201="","",MROUND(Z201*0.5,'Start-Options'!B17))</f>
        <v/>
      </c>
      <c r="X202" s="149" t="n"/>
      <c r="Y202" s="191">
        <f>'Start-Options'!B5</f>
        <v/>
      </c>
      <c r="Z202" s="191">
        <f>IF(Z186="","",IF(ISTEXT(AA186),Z186-AB186,Z186+'Start-Options'!C12))</f>
        <v/>
      </c>
      <c r="AA202" s="141" t="n"/>
    </row>
    <row customHeight="1" ht="12" r="203" s="116">
      <c r="A203" s="198" t="n"/>
      <c r="B203" s="199">
        <f>IF(Z201="","",MROUND(Z201*0.85,'Start-Options'!B17))</f>
        <v/>
      </c>
      <c r="C203" s="200">
        <f>IF(Z201="","",ROUND((37-36*B203/(Z201+'Start-Options'!F11)),0))</f>
        <v/>
      </c>
      <c r="D203" s="200">
        <f>IF(Z201="","",MROUND(B203*36/(37-C203),'Start-Options'!B17))</f>
        <v/>
      </c>
      <c r="E203" s="201" t="n"/>
      <c r="F203" s="202">
        <f>IF(E203="","",MROUND(36*B203/(37-E203),'Start-Options'!B17))</f>
        <v/>
      </c>
      <c r="G203" s="186" t="n"/>
      <c r="H203" s="198" t="n"/>
      <c r="I203" s="199">
        <f>IF(Z201="","",MROUND(Z201*0.9,'Start-Options'!B17))</f>
        <v/>
      </c>
      <c r="J203" s="200">
        <f>IF(F203="","",IF(F203&lt;Z201,ROUND((37-36*I203/(Z201+'Start-Options'!F11)),0),ROUND((37-36*I203/(F203+'Start-Options'!F11)),0)))</f>
        <v/>
      </c>
      <c r="K203" s="200">
        <f>IF(J203="","",MROUND(I203*36/(37-J203),'Start-Options'!B17))</f>
        <v/>
      </c>
      <c r="L203" s="201" t="n"/>
      <c r="M203" s="202">
        <f>IF(L203="","",MROUND(36*I203/(37-L203),'Start-Options'!B17))</f>
        <v/>
      </c>
      <c r="N203" s="186" t="n"/>
      <c r="O203" s="198" t="n"/>
      <c r="P203" s="203">
        <f>IF(Z201="","",MROUND(Z201*0.95,'Start-Options'!B17))</f>
        <v/>
      </c>
      <c r="Q203" s="200">
        <f>IF(M203="","",IF(M203&lt;Z201,ROUND((37-36*P203/(Z201+'Start-Options'!F11)),0),ROUND((37-36*P203/(M203+'Start-Options'!F11)),0)))</f>
        <v/>
      </c>
      <c r="R203" s="204">
        <f>IF(Q203="","",MROUND(P203*36/(37-Q203),'Start-Options'!B17))</f>
        <v/>
      </c>
      <c r="S203" s="205" t="n"/>
      <c r="T203" s="206">
        <f>IF(S203="","",MROUND(36*P203/(37-S203),'Start-Options'!B17))</f>
        <v/>
      </c>
      <c r="U203" s="186" t="n"/>
      <c r="V203" s="198" t="n"/>
      <c r="W203" s="198">
        <f>IF(Z201="","",MROUND(Z201*0.6,'Start-Options'!B17))</f>
        <v/>
      </c>
      <c r="X203" s="149" t="n"/>
      <c r="Y203" s="191">
        <f>'Start-Options'!B6</f>
        <v/>
      </c>
      <c r="Z203" s="191">
        <f>IF(Z187="","",IF(ISTEXT(AA187),Z187-AB187,Z187+'Start-Options'!C13))</f>
        <v/>
      </c>
      <c r="AA203" s="141" t="n"/>
    </row>
    <row customHeight="1" ht="12" r="204" s="116">
      <c r="A204" s="187" t="n"/>
      <c r="B204" s="183">
        <f>IF(Z202="","",MROUND(Z202*0.65,'Start-Options'!B17))</f>
        <v/>
      </c>
      <c r="C204" s="184" t="n"/>
      <c r="D204" s="184" t="n"/>
      <c r="E204" s="184" t="n"/>
      <c r="F204" s="185" t="n"/>
      <c r="G204" s="191" t="n"/>
      <c r="H204" s="182" t="n"/>
      <c r="I204" s="183">
        <f>IF(Z202="","",MROUND(Z202*0.7,'Start-Options'!B17))</f>
        <v/>
      </c>
      <c r="J204" s="184" t="n"/>
      <c r="K204" s="184" t="n"/>
      <c r="L204" s="184" t="n"/>
      <c r="M204" s="185" t="n"/>
      <c r="N204" s="186" t="n"/>
      <c r="O204" s="182" t="n"/>
      <c r="P204" s="188">
        <f>IF(Z202="","",MROUND(Z202*0.75,'Start-Options'!B17))</f>
        <v/>
      </c>
      <c r="Q204" s="189" t="n"/>
      <c r="R204" s="189" t="n"/>
      <c r="S204" s="189" t="n"/>
      <c r="T204" s="190" t="n"/>
      <c r="U204" s="186" t="n"/>
      <c r="V204" s="182" t="n"/>
      <c r="W204" s="187">
        <f>IF(Z202="","",MROUND(Z202*0.4,'Start-Options'!B17))</f>
        <v/>
      </c>
      <c r="X204" s="149" t="n"/>
      <c r="Y204" s="198">
        <f>'Start-Options'!B7</f>
        <v/>
      </c>
      <c r="Z204" s="198">
        <f>IF(Z188="","",IF(ISTEXT(AA188),Z188-AB188,Z188+'Start-Options'!C14))</f>
        <v/>
      </c>
      <c r="AA204" s="141" t="n"/>
    </row>
    <row customHeight="1" ht="12" r="205" s="116">
      <c r="A205" s="191">
        <f>'Start-Options'!B5</f>
        <v/>
      </c>
      <c r="B205" s="192">
        <f>IF(Z202="","",MROUND(Z202*0.75,'Start-Options'!B17))</f>
        <v/>
      </c>
      <c r="C205" s="193" t="n"/>
      <c r="D205" s="193" t="n"/>
      <c r="E205" s="193" t="n"/>
      <c r="F205" s="194" t="n"/>
      <c r="G205" s="191" t="n"/>
      <c r="H205" s="191">
        <f>'Start-Options'!B5</f>
        <v/>
      </c>
      <c r="I205" s="192">
        <f>IF(Z202="","",MROUND(Z202*0.8,'Start-Options'!B17))</f>
        <v/>
      </c>
      <c r="J205" s="193" t="n"/>
      <c r="K205" s="193" t="n"/>
      <c r="L205" s="193" t="n"/>
      <c r="M205" s="194" t="n"/>
      <c r="N205" s="186" t="n"/>
      <c r="O205" s="191">
        <f>'Start-Options'!B5</f>
        <v/>
      </c>
      <c r="P205" s="195">
        <f>IF(Z202="","",MROUND(Z202*0.85,'Start-Options'!B17))</f>
        <v/>
      </c>
      <c r="Q205" s="196" t="n"/>
      <c r="R205" s="196" t="n"/>
      <c r="S205" s="196" t="n"/>
      <c r="T205" s="197" t="n"/>
      <c r="U205" s="186" t="n"/>
      <c r="V205" s="191">
        <f>'Start-Options'!B5</f>
        <v/>
      </c>
      <c r="W205" s="191">
        <f>IF(Z202="","",MROUND(Z202*0.5,'Start-Options'!B17))</f>
        <v/>
      </c>
      <c r="X205" s="141" t="n"/>
      <c r="Y205" s="155" t="n"/>
      <c r="Z205" s="155" t="n"/>
    </row>
    <row customHeight="1" ht="12" r="206" s="116">
      <c r="A206" s="207" t="n"/>
      <c r="B206" s="199">
        <f>IF(Z202="","",MROUND(Z202*0.85,'Start-Options'!B17))</f>
        <v/>
      </c>
      <c r="C206" s="200">
        <f>IF(Z202="","",ROUND((37-36*B206/(Z202+'Start-Options'!F12)),0))</f>
        <v/>
      </c>
      <c r="D206" s="200">
        <f>IF(Z202="","",MROUND(B206*36/(37-C206),'Start-Options'!B17))</f>
        <v/>
      </c>
      <c r="E206" s="201" t="n"/>
      <c r="F206" s="202">
        <f>IF(E206="","",MROUND(36*B206/(37-E206),'Start-Options'!B17))</f>
        <v/>
      </c>
      <c r="G206" s="191" t="n"/>
      <c r="H206" s="198" t="n"/>
      <c r="I206" s="199">
        <f>IF(Z202="","",MROUND(Z202*0.9,'Start-Options'!B17))</f>
        <v/>
      </c>
      <c r="J206" s="200">
        <f>IF(F206="","",IF(F206&lt;Z202,ROUND((37-36*I206/(Z202+'Start-Options'!F12)),0),ROUND((37-36*I206/(F206+'Start-Options'!F12)),0)))</f>
        <v/>
      </c>
      <c r="K206" s="200">
        <f>IF(J206="","",MROUND(I206*36/(37-J206),'Start-Options'!B17))</f>
        <v/>
      </c>
      <c r="L206" s="201" t="n"/>
      <c r="M206" s="202">
        <f>IF(L206="","",MROUND(36*I206/(37-L206),'Start-Options'!B17))</f>
        <v/>
      </c>
      <c r="N206" s="186" t="n"/>
      <c r="O206" s="198" t="n"/>
      <c r="P206" s="203">
        <f>IF(Z202="","",MROUND(Z202*0.95,'Start-Options'!B17))</f>
        <v/>
      </c>
      <c r="Q206" s="200">
        <f>IF(M206="","",IF(M206&lt;Z202,ROUND((37-36*P206/(Z202+'Start-Options'!F12)),0),ROUND((37-36*P206/(M206+'Start-Options'!F12)),0)))</f>
        <v/>
      </c>
      <c r="R206" s="204">
        <f>IF(Q206="","",MROUND(P206*36/(37-Q206),'Start-Options'!B17))</f>
        <v/>
      </c>
      <c r="S206" s="205" t="n"/>
      <c r="T206" s="206">
        <f>IF(S206="","",MROUND(36*P206/(37-S206),'Start-Options'!B17))</f>
        <v/>
      </c>
      <c r="U206" s="186" t="n"/>
      <c r="V206" s="198" t="n"/>
      <c r="W206" s="198">
        <f>IF(Z202="","",MROUND(Z202*0.6,'Start-Options'!B17))</f>
        <v/>
      </c>
      <c r="X206" s="141" t="n"/>
    </row>
    <row customHeight="1" ht="12" r="207" s="116">
      <c r="A207" s="187" t="n"/>
      <c r="B207" s="183">
        <f>IF(Z203="","",MROUND(Z203*0.65,'Start-Options'!B17))</f>
        <v/>
      </c>
      <c r="C207" s="184" t="n"/>
      <c r="D207" s="184" t="n"/>
      <c r="E207" s="184" t="n"/>
      <c r="F207" s="185" t="n"/>
      <c r="G207" s="186" t="n"/>
      <c r="H207" s="187" t="n"/>
      <c r="I207" s="183">
        <f>IF(Z203="","",MROUND(Z203*0.7,'Start-Options'!B17))</f>
        <v/>
      </c>
      <c r="J207" s="184" t="n"/>
      <c r="K207" s="184" t="n"/>
      <c r="L207" s="184" t="n"/>
      <c r="M207" s="185" t="n"/>
      <c r="N207" s="186" t="n"/>
      <c r="O207" s="187" t="n"/>
      <c r="P207" s="188">
        <f>IF(Z203="","",MROUND(Z203*0.75,'Start-Options'!B17))</f>
        <v/>
      </c>
      <c r="Q207" s="189" t="n"/>
      <c r="R207" s="189" t="n"/>
      <c r="S207" s="189" t="n"/>
      <c r="T207" s="190" t="n"/>
      <c r="U207" s="186" t="n"/>
      <c r="V207" s="187" t="n"/>
      <c r="W207" s="187">
        <f>IF(Z203="","",MROUND(Z203*0.4,'Start-Options'!B17))</f>
        <v/>
      </c>
      <c r="X207" s="141" t="n"/>
    </row>
    <row customHeight="1" ht="12" r="208" s="116">
      <c r="A208" s="191">
        <f>'Start-Options'!B6</f>
        <v/>
      </c>
      <c r="B208" s="192">
        <f>IF(Z203="","",MROUND(Z203*0.75,'Start-Options'!B17))</f>
        <v/>
      </c>
      <c r="C208" s="193" t="n"/>
      <c r="D208" s="193" t="n"/>
      <c r="E208" s="193" t="n"/>
      <c r="F208" s="194" t="n"/>
      <c r="G208" s="186" t="n"/>
      <c r="H208" s="191">
        <f>'Start-Options'!B6</f>
        <v/>
      </c>
      <c r="I208" s="192">
        <f>IF(Z203="","",MROUND(Z203*0.8,'Start-Options'!B17))</f>
        <v/>
      </c>
      <c r="J208" s="193" t="n"/>
      <c r="K208" s="193" t="n"/>
      <c r="L208" s="193" t="n"/>
      <c r="M208" s="194" t="n"/>
      <c r="N208" s="186" t="n"/>
      <c r="O208" s="191">
        <f>'Start-Options'!B6</f>
        <v/>
      </c>
      <c r="P208" s="195">
        <f>IF(Z203="","",MROUND(Z203*0.85,'Start-Options'!B17))</f>
        <v/>
      </c>
      <c r="Q208" s="196" t="n"/>
      <c r="R208" s="196" t="n"/>
      <c r="S208" s="196" t="n"/>
      <c r="T208" s="197" t="n"/>
      <c r="U208" s="186" t="n"/>
      <c r="V208" s="191">
        <f>'Start-Options'!B6</f>
        <v/>
      </c>
      <c r="W208" s="191">
        <f>IF(Z203="","",MROUND(Z203*0.5,'Start-Options'!B17))</f>
        <v/>
      </c>
      <c r="X208" s="141" t="n"/>
    </row>
    <row customHeight="1" ht="12" r="209" s="116">
      <c r="A209" s="198" t="n"/>
      <c r="B209" s="199">
        <f>IF(Z203="","",MROUND(Z203*0.85,'Start-Options'!B17))</f>
        <v/>
      </c>
      <c r="C209" s="200">
        <f>IF(Z203="","",ROUND((37-36*B209/(Z203+'Start-Options'!F13)),0))</f>
        <v/>
      </c>
      <c r="D209" s="200">
        <f>IF(Z203="","",MROUND(B209*36/(37-C209),'Start-Options'!B17))</f>
        <v/>
      </c>
      <c r="E209" s="201" t="n"/>
      <c r="F209" s="202">
        <f>IF(E209="","",MROUND(36*B209/(37-E209),'Start-Options'!B17))</f>
        <v/>
      </c>
      <c r="G209" s="186" t="n"/>
      <c r="H209" s="198" t="n"/>
      <c r="I209" s="199">
        <f>IF(Z203="","",MROUND(Z203*0.9,'Start-Options'!B17))</f>
        <v/>
      </c>
      <c r="J209" s="200">
        <f>IF(F209="","",IF(F209&lt;Z203,ROUND((37-36*I209/(Z203+'Start-Options'!F13)),0),ROUND((37-36*I209/(F209+'Start-Options'!F13)),0)))</f>
        <v/>
      </c>
      <c r="K209" s="200">
        <f>IF(J209="","",MROUND(I209*36/(37-J209),'Start-Options'!B17))</f>
        <v/>
      </c>
      <c r="L209" s="201" t="n"/>
      <c r="M209" s="202">
        <f>IF(L209="","",MROUND(36*I209/(37-L209),'Start-Options'!B17))</f>
        <v/>
      </c>
      <c r="N209" s="186" t="n"/>
      <c r="O209" s="198" t="n"/>
      <c r="P209" s="203">
        <f>IF(Z203="","",MROUND(Z203*0.95,'Start-Options'!B17))</f>
        <v/>
      </c>
      <c r="Q209" s="200">
        <f>IF(M209="","",IF(M209&lt;Z203,ROUND((37-36*P209/(Z203+'Start-Options'!F13)),0),ROUND((37-36*P209/(M209+'Start-Options'!F13)),0)))</f>
        <v/>
      </c>
      <c r="R209" s="204">
        <f>IF(Q209="","",MROUND(P209*36/(37-Q209),'Start-Options'!B17))</f>
        <v/>
      </c>
      <c r="S209" s="205" t="n"/>
      <c r="T209" s="206">
        <f>IF(S209="","",MROUND(36*P209/(37-S209),'Start-Options'!B17))</f>
        <v/>
      </c>
      <c r="U209" s="186" t="n"/>
      <c r="V209" s="198" t="n"/>
      <c r="W209" s="198">
        <f>IF(Z203="","",MROUND(Z203*0.6,'Start-Options'!B17))</f>
        <v/>
      </c>
      <c r="X209" s="141" t="n"/>
    </row>
    <row customHeight="1" ht="12" r="210" s="116">
      <c r="A210" s="187" t="n"/>
      <c r="B210" s="183">
        <f>IF(Z204="","",MROUND(Z204*0.65,'Start-Options'!B17))</f>
        <v/>
      </c>
      <c r="C210" s="184" t="n"/>
      <c r="D210" s="184" t="n"/>
      <c r="E210" s="184" t="n"/>
      <c r="F210" s="185" t="n"/>
      <c r="G210" s="186" t="n"/>
      <c r="H210" s="187" t="n"/>
      <c r="I210" s="183">
        <f>IF(Z204="","",MROUND(Z204*0.7,'Start-Options'!B17))</f>
        <v/>
      </c>
      <c r="J210" s="184" t="n"/>
      <c r="K210" s="184" t="n"/>
      <c r="L210" s="184" t="n"/>
      <c r="M210" s="185" t="n"/>
      <c r="N210" s="186" t="n"/>
      <c r="O210" s="187" t="n"/>
      <c r="P210" s="188">
        <f>IF(Z204="","",MROUND(Z204*0.75,'Start-Options'!B17))</f>
        <v/>
      </c>
      <c r="Q210" s="189" t="n"/>
      <c r="R210" s="189" t="n"/>
      <c r="S210" s="189" t="n"/>
      <c r="T210" s="190" t="n"/>
      <c r="U210" s="186" t="n"/>
      <c r="V210" s="187" t="n"/>
      <c r="W210" s="187">
        <f>IF(Z204="","",MROUND(Z204*0.4,'Start-Options'!B17))</f>
        <v/>
      </c>
      <c r="X210" s="141" t="n"/>
    </row>
    <row customHeight="1" ht="12" r="211" s="116">
      <c r="A211" s="191">
        <f>'Start-Options'!B7</f>
        <v/>
      </c>
      <c r="B211" s="192">
        <f>IF(Z204="","",MROUND(Z204*0.75,'Start-Options'!B17))</f>
        <v/>
      </c>
      <c r="C211" s="193" t="n"/>
      <c r="D211" s="193" t="n"/>
      <c r="E211" s="193" t="n"/>
      <c r="F211" s="194" t="n"/>
      <c r="G211" s="191" t="n"/>
      <c r="H211" s="191">
        <f>'Start-Options'!B7</f>
        <v/>
      </c>
      <c r="I211" s="192">
        <f>IF(Z204="","",MROUND(Z204*0.8,'Start-Options'!B17))</f>
        <v/>
      </c>
      <c r="J211" s="193" t="n"/>
      <c r="K211" s="193" t="n"/>
      <c r="L211" s="193" t="n"/>
      <c r="M211" s="194" t="n"/>
      <c r="N211" s="186" t="n"/>
      <c r="O211" s="191">
        <f>'Start-Options'!B7</f>
        <v/>
      </c>
      <c r="P211" s="195">
        <f>IF(Z204="","",MROUND(Z204*0.85,'Start-Options'!B17))</f>
        <v/>
      </c>
      <c r="Q211" s="196" t="n"/>
      <c r="R211" s="196" t="n"/>
      <c r="S211" s="196" t="n"/>
      <c r="T211" s="197" t="n"/>
      <c r="U211" s="186" t="n"/>
      <c r="V211" s="191">
        <f>'Start-Options'!B7</f>
        <v/>
      </c>
      <c r="W211" s="191">
        <f>IF(Z204="","",MROUND(Z204*0.5,'Start-Options'!B17))</f>
        <v/>
      </c>
      <c r="X211" s="141" t="n"/>
    </row>
    <row customHeight="1" ht="12.75" r="212" s="116">
      <c r="A212" s="208" t="n"/>
      <c r="B212" s="199">
        <f>IF(Z204="","",MROUND(Z204*0.85,'Start-Options'!B17))</f>
        <v/>
      </c>
      <c r="C212" s="200">
        <f>IF(Z204="","",ROUND((37-36*B212/(Z204+'Start-Options'!F14)),0))</f>
        <v/>
      </c>
      <c r="D212" s="200">
        <f>IF(Z204="","",MROUND(B212*36/(37-C212),'Start-Options'!B17))</f>
        <v/>
      </c>
      <c r="E212" s="201" t="n"/>
      <c r="F212" s="202">
        <f>IF(E212="","",MROUND(36*B212/(37-E212),'Start-Options'!B17))</f>
        <v/>
      </c>
      <c r="G212" s="198" t="n"/>
      <c r="H212" s="208" t="n"/>
      <c r="I212" s="199">
        <f>IF(Z204="","",MROUND(Z204*0.9,'Start-Options'!B17))</f>
        <v/>
      </c>
      <c r="J212" s="200">
        <f>IF(F212="","",IF(F212&lt;Z204,ROUND((37-36*I212/(Z204+'Start-Options'!F14)),0),ROUND((37-36*I212/(F212+'Start-Options'!F14)),0)))</f>
        <v/>
      </c>
      <c r="K212" s="200">
        <f>IF(J212="","",MROUND(I212*36/(37-J212),'Start-Options'!B17))</f>
        <v/>
      </c>
      <c r="L212" s="201" t="n"/>
      <c r="M212" s="202">
        <f>IF(L212="","",MROUND(36*I212/(37-L212),'Start-Options'!B17))</f>
        <v/>
      </c>
      <c r="N212" s="208" t="n"/>
      <c r="O212" s="208" t="n"/>
      <c r="P212" s="203">
        <f>IF(Z204="","",MROUND(Z204*0.95,'Start-Options'!B17))</f>
        <v/>
      </c>
      <c r="Q212" s="200">
        <f>IF(M212="","",IF(M212&lt;Z204,ROUND((37-36*P212/(Z204+'Start-Options'!F14)),0),ROUND((37-36*P212/(M212+'Start-Options'!F14)),0)))</f>
        <v/>
      </c>
      <c r="R212" s="204">
        <f>IF(Q212="","",MROUND(P212*36/(37-Q212),'Start-Options'!B17))</f>
        <v/>
      </c>
      <c r="S212" s="205" t="n"/>
      <c r="T212" s="206">
        <f>IF(S212="","",MROUND(36*P212/(37-S212),'Start-Options'!B17))</f>
        <v/>
      </c>
      <c r="U212" s="208" t="n"/>
      <c r="V212" s="208" t="n"/>
      <c r="W212" s="198">
        <f>IF(Z204="","",MROUND(Z204*0.6,'Start-Options'!B17))</f>
        <v/>
      </c>
      <c r="X212" s="141" t="n"/>
    </row>
  </sheetData>
  <mergeCells count="22">
    <mergeCell ref="B2:D2"/>
    <mergeCell ref="I2:K2"/>
    <mergeCell ref="P2:R2"/>
    <mergeCell ref="V3:W3"/>
    <mergeCell ref="V4:W4"/>
    <mergeCell ref="L6:N6"/>
    <mergeCell ref="B7:D7"/>
    <mergeCell ref="Y8:Z8"/>
    <mergeCell ref="L22:N22"/>
    <mergeCell ref="Y24:Z24"/>
    <mergeCell ref="L38:N38"/>
    <mergeCell ref="Y40:Z40"/>
    <mergeCell ref="Y56:Z56"/>
    <mergeCell ref="Y72:Z72"/>
    <mergeCell ref="Y88:Z88"/>
    <mergeCell ref="Y104:Z104"/>
    <mergeCell ref="Y120:Z120"/>
    <mergeCell ref="Y136:Z136"/>
    <mergeCell ref="Y152:Z152"/>
    <mergeCell ref="Y168:Z168"/>
    <mergeCell ref="Y184:Z184"/>
    <mergeCell ref="Y200:Z200"/>
  </mergeCell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AA114"/>
  <sheetViews>
    <sheetView colorId="64" defaultGridColor="1" rightToLeft="0" showFormulas="0" showGridLines="0" showOutlineSymbols="1" showRowColHeaders="1" showZeros="1" tabSelected="0" topLeftCell="A1" view="normal" workbookViewId="0" zoomScale="100" zoomScaleNormal="100" zoomScalePageLayoutView="100">
      <pane activePane="bottomLeft" state="frozen" topLeftCell="A3" xSplit="0" ySplit="2"/>
      <selection activeCell="A1" activeCellId="0" pane="topLeft" sqref="A1"/>
      <selection activeCell="B4" activeCellId="0" pane="bottomLeft" sqref="B4"/>
    </sheetView>
  </sheetViews>
  <sheetFormatPr baseColWidth="8" defaultRowHeight="12.75" outlineLevelRow="0" zeroHeight="0"/>
  <cols>
    <col customWidth="1" max="14" min="1" style="115" width="9"/>
    <col customWidth="1" max="15" min="15" style="115" width="3.43"/>
    <col customWidth="1" max="17" min="16" style="115" width="9"/>
    <col customWidth="1" max="20" min="18" style="115" width="9.289999999999999"/>
    <col customWidth="1" max="21" min="21" style="115" width="1.86"/>
    <col customWidth="1" max="22" min="22" style="115" width="5.01"/>
    <col customWidth="1" max="23" min="23" style="115" width="5.43"/>
    <col customWidth="1" max="24" min="24" style="115" width="6.71"/>
    <col customWidth="1" max="25" min="25" style="115" width="7.14"/>
    <col customWidth="1" max="27" min="26" style="115" width="6.14"/>
    <col customWidth="1" max="1025" min="28" style="115" width="14.43"/>
  </cols>
  <sheetData>
    <row customHeight="1" ht="23.25" r="1" s="116">
      <c r="A1" s="120" t="n"/>
      <c r="B1" s="120" t="n"/>
      <c r="C1" s="120" t="n"/>
      <c r="D1" s="120" t="n"/>
      <c r="E1" s="120" t="n"/>
      <c r="F1" s="120" t="n"/>
      <c r="G1" s="120" t="n"/>
      <c r="H1" s="165" t="inlineStr">
        <is>
          <t>5/3/1 Progress Tracker</t>
        </is>
      </c>
      <c r="I1" s="120" t="n"/>
      <c r="J1" s="120" t="n"/>
      <c r="K1" s="120" t="n"/>
      <c r="L1" s="120" t="n"/>
      <c r="M1" s="122" t="inlineStr">
        <is>
          <t>v1.0</t>
        </is>
      </c>
      <c r="N1" s="120" t="n"/>
      <c r="O1" s="120" t="n"/>
      <c r="P1" s="120" t="n"/>
      <c r="Q1" s="120" t="n"/>
      <c r="R1" s="120" t="n"/>
      <c r="S1" s="120" t="n"/>
      <c r="T1" s="120" t="n"/>
    </row>
    <row customHeight="1" ht="17.25" r="2" s="116">
      <c r="A2" s="120" t="n"/>
      <c r="B2" s="215" t="n"/>
      <c r="C2" s="216" t="inlineStr">
        <is>
          <t>Note: Progress tracker is NOT compatible with 3/5/1 Powerlifters</t>
        </is>
      </c>
      <c r="S2" s="217" t="n"/>
      <c r="T2" s="157" t="n"/>
    </row>
    <row customHeight="1" ht="7.5" r="3" s="116">
      <c r="H3" s="139" t="n"/>
      <c r="I3" s="139" t="n"/>
      <c r="J3" s="139" t="n"/>
      <c r="K3" s="139" t="n"/>
      <c r="S3" s="155" t="n"/>
      <c r="T3" s="155" t="n"/>
    </row>
    <row customHeight="1" ht="12" r="4" s="116">
      <c r="G4" s="162" t="n"/>
      <c r="H4" s="218" t="inlineStr">
        <is>
          <t>Highest Estimated 1RM to Date</t>
        </is>
      </c>
      <c r="I4" s="154" t="n"/>
      <c r="J4" s="154" t="n"/>
      <c r="K4" s="154" t="n"/>
      <c r="M4" s="161">
        <f>HYPERLINK("'531'!A1","5/3/1 Program")</f>
        <v/>
      </c>
    </row>
    <row customHeight="1" ht="12" r="5" s="116">
      <c r="G5" s="162" t="n"/>
      <c r="H5" s="219" t="inlineStr">
        <is>
          <t>Military</t>
        </is>
      </c>
      <c r="I5" s="219" t="inlineStr">
        <is>
          <t>Deadlift</t>
        </is>
      </c>
      <c r="J5" s="219" t="inlineStr">
        <is>
          <t>Bench</t>
        </is>
      </c>
      <c r="K5" s="219" t="inlineStr">
        <is>
          <t xml:space="preserve">Squat </t>
        </is>
      </c>
      <c r="L5" s="141" t="n"/>
      <c r="M5" s="160">
        <f>HYPERLINK("'351 PL'!A1","3/5/1 Powerlifters")</f>
        <v/>
      </c>
    </row>
    <row customHeight="1" ht="12" r="6" s="116">
      <c r="G6" s="162" t="n"/>
      <c r="H6" s="143">
        <f>IF(MAX(X10:X48)=0,"",MAX(X10:X48))</f>
        <v/>
      </c>
      <c r="I6" s="143">
        <f>IF(MAX(Y10:Y48)=0,"",MAX(Y10:Y48))</f>
        <v/>
      </c>
      <c r="J6" s="143">
        <f>IF(MAX(Z10:Z48)=0,"",MAX(Z10:Z48))</f>
        <v/>
      </c>
      <c r="K6" s="143">
        <f>IF(MAX(AA10:AA48)=0,"",MAX(AA10:AA48))</f>
        <v/>
      </c>
      <c r="L6" s="141" t="n"/>
      <c r="M6" s="160">
        <f>HYPERLINK("'Start-Options'!A1","Start/Options")</f>
        <v/>
      </c>
    </row>
    <row customHeight="1" ht="6" r="7" s="116">
      <c r="H7" s="155" t="n"/>
      <c r="I7" s="155" t="n"/>
      <c r="J7" s="155" t="n"/>
      <c r="K7" s="155" t="n"/>
      <c r="X7" s="139" t="n"/>
      <c r="Y7" s="139" t="n"/>
      <c r="Z7" s="139" t="n"/>
      <c r="AA7" s="139" t="n"/>
    </row>
    <row customHeight="1" ht="12" r="8" s="116">
      <c r="V8" s="139" t="n"/>
      <c r="W8" s="220" t="n"/>
      <c r="X8" s="143" t="inlineStr">
        <is>
          <t>Military</t>
        </is>
      </c>
      <c r="Y8" s="143" t="inlineStr">
        <is>
          <t>Deadlift</t>
        </is>
      </c>
      <c r="Z8" s="143" t="inlineStr">
        <is>
          <t>Bench</t>
        </is>
      </c>
      <c r="AA8" s="143" t="inlineStr">
        <is>
          <t>Squat</t>
        </is>
      </c>
    </row>
    <row customHeight="1" ht="12" r="9" s="116">
      <c r="U9" s="162" t="n"/>
      <c r="V9" s="221" t="inlineStr">
        <is>
          <t>Cycle</t>
        </is>
      </c>
      <c r="W9" s="143" t="inlineStr">
        <is>
          <t>Wk</t>
        </is>
      </c>
      <c r="X9" s="143" t="inlineStr">
        <is>
          <t>1RM</t>
        </is>
      </c>
      <c r="Y9" s="143" t="inlineStr">
        <is>
          <t>1RM</t>
        </is>
      </c>
      <c r="Z9" s="143" t="inlineStr">
        <is>
          <t>1RM</t>
        </is>
      </c>
      <c r="AA9" s="143" t="inlineStr">
        <is>
          <t>1RM</t>
        </is>
      </c>
    </row>
    <row customHeight="1" ht="12" r="10" s="116">
      <c r="U10" s="162" t="n"/>
      <c r="V10" s="151" t="n">
        <v>1</v>
      </c>
      <c r="W10" s="211" t="n">
        <v>1</v>
      </c>
      <c r="X10" s="211">
        <f>'531'!F11</f>
        <v/>
      </c>
      <c r="Y10" s="211">
        <f>'531'!F14</f>
        <v/>
      </c>
      <c r="Z10" s="211">
        <f>'531'!F17</f>
        <v/>
      </c>
      <c r="AA10" s="211">
        <f>'531'!F20</f>
        <v/>
      </c>
    </row>
    <row customHeight="1" ht="12" r="11" s="116">
      <c r="V11" s="222" t="n"/>
      <c r="W11" s="212" t="n">
        <v>2</v>
      </c>
      <c r="X11" s="212">
        <f>'531'!M11</f>
        <v/>
      </c>
      <c r="Y11" s="212">
        <f>'531'!M14</f>
        <v/>
      </c>
      <c r="Z11" s="212">
        <f>'531'!M17</f>
        <v/>
      </c>
      <c r="AA11" s="212">
        <f>'531'!M20</f>
        <v/>
      </c>
    </row>
    <row customHeight="1" ht="12" r="12" s="116">
      <c r="V12" s="223" t="n"/>
      <c r="W12" s="213" t="n">
        <v>3</v>
      </c>
      <c r="X12" s="213">
        <f>'531'!T11</f>
        <v/>
      </c>
      <c r="Y12" s="213">
        <f>'531'!T14</f>
        <v/>
      </c>
      <c r="Z12" s="213">
        <f>'531'!T17</f>
        <v/>
      </c>
      <c r="AA12" s="213">
        <f>'531'!T20</f>
        <v/>
      </c>
    </row>
    <row customHeight="1" ht="12" r="13" s="116">
      <c r="U13" s="162" t="n"/>
      <c r="V13" s="150" t="n">
        <v>2</v>
      </c>
      <c r="W13" s="187" t="n">
        <v>5</v>
      </c>
      <c r="X13" s="187">
        <f>'531'!F27</f>
        <v/>
      </c>
      <c r="Y13" s="187">
        <f>'531'!F30</f>
        <v/>
      </c>
      <c r="Z13" s="187">
        <f>'531'!F33</f>
        <v/>
      </c>
      <c r="AA13" s="187">
        <f>'531'!F36</f>
        <v/>
      </c>
    </row>
    <row customHeight="1" ht="12" r="14" s="116">
      <c r="V14" s="222" t="n"/>
      <c r="W14" s="191" t="n">
        <v>6</v>
      </c>
      <c r="X14" s="191">
        <f>'531'!M27</f>
        <v/>
      </c>
      <c r="Y14" s="191">
        <f>'531'!M30</f>
        <v/>
      </c>
      <c r="Z14" s="191">
        <f>'531'!M33</f>
        <v/>
      </c>
      <c r="AA14" s="191">
        <f>'531'!M36</f>
        <v/>
      </c>
    </row>
    <row customHeight="1" ht="12" r="15" s="116">
      <c r="V15" s="223" t="n"/>
      <c r="W15" s="198" t="n">
        <v>7</v>
      </c>
      <c r="X15" s="198">
        <f>'531'!T27</f>
        <v/>
      </c>
      <c r="Y15" s="198">
        <f>'531'!T30</f>
        <v/>
      </c>
      <c r="Z15" s="198">
        <f>'531'!T33</f>
        <v/>
      </c>
      <c r="AA15" s="198">
        <f>'531'!T36</f>
        <v/>
      </c>
    </row>
    <row customHeight="1" ht="12" r="16" s="116">
      <c r="U16" s="162" t="n"/>
      <c r="V16" s="151" t="n">
        <v>3</v>
      </c>
      <c r="W16" s="211" t="n">
        <v>9</v>
      </c>
      <c r="X16" s="211">
        <f>'531'!F43</f>
        <v/>
      </c>
      <c r="Y16" s="211">
        <f>'531'!F46</f>
        <v/>
      </c>
      <c r="Z16" s="211">
        <f>'531'!F49</f>
        <v/>
      </c>
      <c r="AA16" s="211">
        <f>'531'!F52</f>
        <v/>
      </c>
    </row>
    <row customHeight="1" ht="12" r="17" s="116">
      <c r="V17" s="222" t="n"/>
      <c r="W17" s="212" t="n">
        <v>10</v>
      </c>
      <c r="X17" s="212">
        <f>'531'!M43</f>
        <v/>
      </c>
      <c r="Y17" s="212">
        <f>'531'!M46</f>
        <v/>
      </c>
      <c r="Z17" s="212">
        <f>'531'!M49</f>
        <v/>
      </c>
      <c r="AA17" s="212">
        <f>'531'!M52</f>
        <v/>
      </c>
    </row>
    <row customHeight="1" ht="12" r="18" s="116">
      <c r="V18" s="223" t="n"/>
      <c r="W18" s="213" t="n">
        <v>11</v>
      </c>
      <c r="X18" s="213">
        <f>'531'!T43</f>
        <v/>
      </c>
      <c r="Y18" s="213">
        <f>'531'!T46</f>
        <v/>
      </c>
      <c r="Z18" s="213">
        <f>'531'!T49</f>
        <v/>
      </c>
      <c r="AA18" s="213">
        <f>'531'!T52</f>
        <v/>
      </c>
    </row>
    <row customHeight="1" ht="12" r="19" s="116">
      <c r="U19" s="162" t="n"/>
      <c r="V19" s="150" t="n">
        <v>4</v>
      </c>
      <c r="W19" s="187" t="n">
        <v>13</v>
      </c>
      <c r="X19" s="187">
        <f>'531'!F59</f>
        <v/>
      </c>
      <c r="Y19" s="187">
        <f>'531'!F62</f>
        <v/>
      </c>
      <c r="Z19" s="187">
        <f>'531'!F65</f>
        <v/>
      </c>
      <c r="AA19" s="187">
        <f>'531'!F68</f>
        <v/>
      </c>
    </row>
    <row customHeight="1" ht="12" r="20" s="116">
      <c r="V20" s="222" t="n"/>
      <c r="W20" s="191" t="n">
        <v>14</v>
      </c>
      <c r="X20" s="191">
        <f>'531'!M59</f>
        <v/>
      </c>
      <c r="Y20" s="191">
        <f>'531'!M62</f>
        <v/>
      </c>
      <c r="Z20" s="191">
        <f>'531'!M65</f>
        <v/>
      </c>
      <c r="AA20" s="191">
        <f>'531'!M68</f>
        <v/>
      </c>
    </row>
    <row customHeight="1" ht="12" r="21" s="116">
      <c r="V21" s="223" t="n"/>
      <c r="W21" s="198" t="n">
        <v>15</v>
      </c>
      <c r="X21" s="198">
        <f>'531'!T59</f>
        <v/>
      </c>
      <c r="Y21" s="198">
        <f>'531'!T62</f>
        <v/>
      </c>
      <c r="Z21" s="198">
        <f>'531'!T65</f>
        <v/>
      </c>
      <c r="AA21" s="198">
        <f>'531'!T68</f>
        <v/>
      </c>
    </row>
    <row customHeight="1" ht="12" r="22" s="116">
      <c r="U22" s="162" t="n"/>
      <c r="V22" s="151" t="n">
        <v>5</v>
      </c>
      <c r="W22" s="211" t="n">
        <v>17</v>
      </c>
      <c r="X22" s="211">
        <f>'531'!F75</f>
        <v/>
      </c>
      <c r="Y22" s="211">
        <f>'531'!F78</f>
        <v/>
      </c>
      <c r="Z22" s="211">
        <f>'531'!F81</f>
        <v/>
      </c>
      <c r="AA22" s="211">
        <f>'531'!F84</f>
        <v/>
      </c>
    </row>
    <row customHeight="1" ht="12" r="23" s="116">
      <c r="V23" s="222" t="n"/>
      <c r="W23" s="212" t="n">
        <v>18</v>
      </c>
      <c r="X23" s="212">
        <f>'531'!M75</f>
        <v/>
      </c>
      <c r="Y23" s="212">
        <f>'531'!M78</f>
        <v/>
      </c>
      <c r="Z23" s="212">
        <f>'531'!M81</f>
        <v/>
      </c>
      <c r="AA23" s="212">
        <f>'531'!M84</f>
        <v/>
      </c>
    </row>
    <row customHeight="1" ht="12" r="24" s="116">
      <c r="V24" s="223" t="n"/>
      <c r="W24" s="213" t="n">
        <v>19</v>
      </c>
      <c r="X24" s="213">
        <f>'531'!T75</f>
        <v/>
      </c>
      <c r="Y24" s="213">
        <f>'531'!T78</f>
        <v/>
      </c>
      <c r="Z24" s="213">
        <f>'531'!T81</f>
        <v/>
      </c>
      <c r="AA24" s="213">
        <f>'531'!T84</f>
        <v/>
      </c>
    </row>
    <row customHeight="1" ht="12" r="25" s="116">
      <c r="U25" s="162" t="n"/>
      <c r="V25" s="150" t="n">
        <v>6</v>
      </c>
      <c r="W25" s="187" t="n">
        <v>21</v>
      </c>
      <c r="X25" s="187">
        <f>'531'!F91</f>
        <v/>
      </c>
      <c r="Y25" s="187">
        <f>'531'!F94</f>
        <v/>
      </c>
      <c r="Z25" s="187">
        <f>'531'!F97</f>
        <v/>
      </c>
      <c r="AA25" s="187">
        <f>'531'!F100</f>
        <v/>
      </c>
    </row>
    <row customHeight="1" ht="12" r="26" s="116">
      <c r="V26" s="222" t="n"/>
      <c r="W26" s="191" t="n">
        <v>22</v>
      </c>
      <c r="X26" s="191">
        <f>'531'!M91</f>
        <v/>
      </c>
      <c r="Y26" s="191">
        <f>'531'!M94</f>
        <v/>
      </c>
      <c r="Z26" s="191">
        <f>'531'!M97</f>
        <v/>
      </c>
      <c r="AA26" s="191">
        <f>'531'!M100</f>
        <v/>
      </c>
    </row>
    <row customHeight="1" ht="12" r="27" s="116">
      <c r="V27" s="223" t="n"/>
      <c r="W27" s="198" t="n">
        <v>23</v>
      </c>
      <c r="X27" s="198">
        <f>'531'!T91</f>
        <v/>
      </c>
      <c r="Y27" s="198">
        <f>'531'!T94</f>
        <v/>
      </c>
      <c r="Z27" s="198">
        <f>'531'!T97</f>
        <v/>
      </c>
      <c r="AA27" s="198">
        <f>'531'!T100</f>
        <v/>
      </c>
    </row>
    <row customHeight="1" ht="12" r="28" s="116">
      <c r="U28" s="162" t="n"/>
      <c r="V28" s="151" t="n">
        <v>7</v>
      </c>
      <c r="W28" s="211" t="n">
        <v>25</v>
      </c>
      <c r="X28" s="211">
        <f>'531'!F107</f>
        <v/>
      </c>
      <c r="Y28" s="211">
        <f>'531'!F110</f>
        <v/>
      </c>
      <c r="Z28" s="211">
        <f>'531'!F113</f>
        <v/>
      </c>
      <c r="AA28" s="211">
        <f>'531'!F116</f>
        <v/>
      </c>
    </row>
    <row customHeight="1" ht="12" r="29" s="116">
      <c r="V29" s="222" t="n"/>
      <c r="W29" s="212" t="n">
        <v>26</v>
      </c>
      <c r="X29" s="212">
        <f>'531'!M107</f>
        <v/>
      </c>
      <c r="Y29" s="212">
        <f>'531'!M110</f>
        <v/>
      </c>
      <c r="Z29" s="212">
        <f>'531'!M113</f>
        <v/>
      </c>
      <c r="AA29" s="212">
        <f>'531'!M116</f>
        <v/>
      </c>
    </row>
    <row customHeight="1" ht="12" r="30" s="116">
      <c r="V30" s="223" t="n"/>
      <c r="W30" s="213" t="n">
        <v>27</v>
      </c>
      <c r="X30" s="213">
        <f>'531'!T107</f>
        <v/>
      </c>
      <c r="Y30" s="213">
        <f>'531'!T110</f>
        <v/>
      </c>
      <c r="Z30" s="213">
        <f>'531'!T113</f>
        <v/>
      </c>
      <c r="AA30" s="213">
        <f>'531'!T116</f>
        <v/>
      </c>
    </row>
    <row customHeight="1" ht="12" r="31" s="116">
      <c r="U31" s="162" t="n"/>
      <c r="V31" s="150" t="n">
        <v>8</v>
      </c>
      <c r="W31" s="187" t="n">
        <v>29</v>
      </c>
      <c r="X31" s="187">
        <f>'531'!F123</f>
        <v/>
      </c>
      <c r="Y31" s="187">
        <f>'531'!F126</f>
        <v/>
      </c>
      <c r="Z31" s="187">
        <f>'531'!F129</f>
        <v/>
      </c>
      <c r="AA31" s="187">
        <f>'531'!F132</f>
        <v/>
      </c>
    </row>
    <row customHeight="1" ht="12" r="32" s="116">
      <c r="V32" s="222" t="n"/>
      <c r="W32" s="191" t="n">
        <v>30</v>
      </c>
      <c r="X32" s="191">
        <f>'531'!M123</f>
        <v/>
      </c>
      <c r="Y32" s="191">
        <f>'531'!M126</f>
        <v/>
      </c>
      <c r="Z32" s="191">
        <f>'531'!M129</f>
        <v/>
      </c>
      <c r="AA32" s="191">
        <f>'531'!M132</f>
        <v/>
      </c>
    </row>
    <row customHeight="1" ht="12" r="33" s="116">
      <c r="V33" s="223" t="n"/>
      <c r="W33" s="198" t="n">
        <v>31</v>
      </c>
      <c r="X33" s="198">
        <f>'531'!T123</f>
        <v/>
      </c>
      <c r="Y33" s="198">
        <f>'531'!T126</f>
        <v/>
      </c>
      <c r="Z33" s="198">
        <f>'531'!T129</f>
        <v/>
      </c>
      <c r="AA33" s="198">
        <f>'531'!T132</f>
        <v/>
      </c>
    </row>
    <row customHeight="1" ht="12" r="34" s="116">
      <c r="U34" s="162" t="n"/>
      <c r="V34" s="151" t="n">
        <v>9</v>
      </c>
      <c r="W34" s="211" t="n">
        <v>33</v>
      </c>
      <c r="X34" s="211">
        <f>'531'!F139</f>
        <v/>
      </c>
      <c r="Y34" s="211">
        <f>'531'!F142</f>
        <v/>
      </c>
      <c r="Z34" s="211">
        <f>'531'!F145</f>
        <v/>
      </c>
      <c r="AA34" s="211">
        <f>'531'!F148</f>
        <v/>
      </c>
    </row>
    <row customHeight="1" ht="12" r="35" s="116">
      <c r="V35" s="222" t="n"/>
      <c r="W35" s="212" t="n">
        <v>34</v>
      </c>
      <c r="X35" s="212">
        <f>'531'!M139</f>
        <v/>
      </c>
      <c r="Y35" s="212">
        <f>'531'!M142</f>
        <v/>
      </c>
      <c r="Z35" s="212">
        <f>'531'!M145</f>
        <v/>
      </c>
      <c r="AA35" s="212">
        <f>'531'!M148</f>
        <v/>
      </c>
    </row>
    <row customHeight="1" ht="12" r="36" s="116">
      <c r="V36" s="223" t="n"/>
      <c r="W36" s="213" t="n">
        <v>35</v>
      </c>
      <c r="X36" s="213">
        <f>'531'!T139</f>
        <v/>
      </c>
      <c r="Y36" s="213">
        <f>'531'!T142</f>
        <v/>
      </c>
      <c r="Z36" s="213">
        <f>'531'!T145</f>
        <v/>
      </c>
      <c r="AA36" s="213">
        <f>'531'!T148</f>
        <v/>
      </c>
    </row>
    <row customHeight="1" ht="12" r="37" s="116">
      <c r="U37" s="162" t="n"/>
      <c r="V37" s="150" t="n">
        <v>10</v>
      </c>
      <c r="W37" s="187" t="n">
        <v>37</v>
      </c>
      <c r="X37" s="187">
        <f>'531'!F155</f>
        <v/>
      </c>
      <c r="Y37" s="187">
        <f>'531'!F158</f>
        <v/>
      </c>
      <c r="Z37" s="187">
        <f>'531'!F161</f>
        <v/>
      </c>
      <c r="AA37" s="187">
        <f>'531'!F164</f>
        <v/>
      </c>
    </row>
    <row customHeight="1" ht="12" r="38" s="116">
      <c r="V38" s="222" t="n"/>
      <c r="W38" s="191" t="n">
        <v>38</v>
      </c>
      <c r="X38" s="191">
        <f>'531'!M155</f>
        <v/>
      </c>
      <c r="Y38" s="191">
        <f>'531'!M158</f>
        <v/>
      </c>
      <c r="Z38" s="191">
        <f>'531'!M161</f>
        <v/>
      </c>
      <c r="AA38" s="191">
        <f>'531'!M164</f>
        <v/>
      </c>
    </row>
    <row customHeight="1" ht="12" r="39" s="116">
      <c r="V39" s="223" t="n"/>
      <c r="W39" s="198" t="n">
        <v>39</v>
      </c>
      <c r="X39" s="198">
        <f>'531'!T155</f>
        <v/>
      </c>
      <c r="Y39" s="198">
        <f>'531'!T158</f>
        <v/>
      </c>
      <c r="Z39" s="198">
        <f>'531'!T161</f>
        <v/>
      </c>
      <c r="AA39" s="198">
        <f>'531'!T164</f>
        <v/>
      </c>
    </row>
    <row customHeight="1" ht="12" r="40" s="116">
      <c r="U40" s="162" t="n"/>
      <c r="V40" s="151" t="n">
        <v>11</v>
      </c>
      <c r="W40" s="211" t="n">
        <v>41</v>
      </c>
      <c r="X40" s="211">
        <f>'531'!F171</f>
        <v/>
      </c>
      <c r="Y40" s="211">
        <f>'531'!F174</f>
        <v/>
      </c>
      <c r="Z40" s="211">
        <f>'531'!F177</f>
        <v/>
      </c>
      <c r="AA40" s="211">
        <f>'531'!F180</f>
        <v/>
      </c>
    </row>
    <row customHeight="1" ht="12" r="41" s="116">
      <c r="V41" s="222" t="n"/>
      <c r="W41" s="212" t="n">
        <v>42</v>
      </c>
      <c r="X41" s="212">
        <f>'531'!M171</f>
        <v/>
      </c>
      <c r="Y41" s="212">
        <f>'531'!M174</f>
        <v/>
      </c>
      <c r="Z41" s="212">
        <f>'531'!M177</f>
        <v/>
      </c>
      <c r="AA41" s="212">
        <f>'531'!M180</f>
        <v/>
      </c>
    </row>
    <row customHeight="1" ht="12" r="42" s="116">
      <c r="V42" s="223" t="n"/>
      <c r="W42" s="213" t="n">
        <v>43</v>
      </c>
      <c r="X42" s="213">
        <f>'531'!T171</f>
        <v/>
      </c>
      <c r="Y42" s="213">
        <f>'531'!T174</f>
        <v/>
      </c>
      <c r="Z42" s="213">
        <f>'531'!T177</f>
        <v/>
      </c>
      <c r="AA42" s="213">
        <f>'531'!T180</f>
        <v/>
      </c>
    </row>
    <row customHeight="1" ht="12" r="43" s="116">
      <c r="U43" s="162" t="n"/>
      <c r="V43" s="150" t="n">
        <v>12</v>
      </c>
      <c r="W43" s="187" t="n">
        <v>45</v>
      </c>
      <c r="X43" s="187">
        <f>'531'!F187</f>
        <v/>
      </c>
      <c r="Y43" s="187">
        <f>'531'!F190</f>
        <v/>
      </c>
      <c r="Z43" s="187">
        <f>'531'!F193</f>
        <v/>
      </c>
      <c r="AA43" s="187">
        <f>'531'!F196</f>
        <v/>
      </c>
    </row>
    <row customHeight="1" ht="12" r="44" s="116">
      <c r="V44" s="222" t="n"/>
      <c r="W44" s="191" t="n">
        <v>46</v>
      </c>
      <c r="X44" s="191">
        <f>'531'!M187</f>
        <v/>
      </c>
      <c r="Y44" s="191">
        <f>'531'!M190</f>
        <v/>
      </c>
      <c r="Z44" s="191">
        <f>'531'!M193</f>
        <v/>
      </c>
      <c r="AA44" s="191">
        <f>'531'!M196</f>
        <v/>
      </c>
    </row>
    <row customHeight="1" ht="12" r="45" s="116">
      <c r="V45" s="223" t="n"/>
      <c r="W45" s="198" t="n">
        <v>47</v>
      </c>
      <c r="X45" s="198">
        <f>'531'!T187</f>
        <v/>
      </c>
      <c r="Y45" s="198">
        <f>'531'!T190</f>
        <v/>
      </c>
      <c r="Z45" s="198">
        <f>'531'!T193</f>
        <v/>
      </c>
      <c r="AA45" s="198">
        <f>'531'!T196</f>
        <v/>
      </c>
    </row>
    <row customHeight="1" ht="12" r="46" s="116">
      <c r="U46" s="162" t="n"/>
      <c r="V46" s="151" t="n">
        <v>13</v>
      </c>
      <c r="W46" s="211" t="n">
        <v>49</v>
      </c>
      <c r="X46" s="211">
        <f>'531'!F203</f>
        <v/>
      </c>
      <c r="Y46" s="211">
        <f>'531'!F206</f>
        <v/>
      </c>
      <c r="Z46" s="211">
        <f>'531'!F209</f>
        <v/>
      </c>
      <c r="AA46" s="211">
        <f>'531'!F212</f>
        <v/>
      </c>
    </row>
    <row customHeight="1" ht="12" r="47" s="116">
      <c r="V47" s="222" t="n"/>
      <c r="W47" s="212" t="n">
        <v>50</v>
      </c>
      <c r="X47" s="212">
        <f>'531'!M203</f>
        <v/>
      </c>
      <c r="Y47" s="212">
        <f>'531'!M206</f>
        <v/>
      </c>
      <c r="Z47" s="212">
        <f>'531'!M209</f>
        <v/>
      </c>
      <c r="AA47" s="212">
        <f>'531'!M212</f>
        <v/>
      </c>
    </row>
    <row customHeight="1" ht="12" r="48" s="116">
      <c r="V48" s="223" t="n"/>
      <c r="W48" s="213" t="n">
        <v>51</v>
      </c>
      <c r="X48" s="213">
        <f>'531'!T203</f>
        <v/>
      </c>
      <c r="Y48" s="213">
        <f>'531'!T206</f>
        <v/>
      </c>
      <c r="Z48" s="213">
        <f>'531'!T209</f>
        <v/>
      </c>
      <c r="AA48" s="213">
        <f>'531'!T212</f>
        <v/>
      </c>
    </row>
    <row customHeight="1" ht="12" r="49" s="116">
      <c r="W49" s="155" t="n"/>
      <c r="X49" s="155" t="n"/>
      <c r="Y49" s="155" t="n"/>
      <c r="Z49" s="155" t="n"/>
      <c r="AA49" s="155" t="n"/>
    </row>
    <row customHeight="1" ht="12" r="50" s="116"/>
    <row customHeight="1" ht="12" r="51" s="116"/>
    <row customHeight="1" ht="12" r="52" s="116"/>
    <row customHeight="1" ht="12" r="53" s="116"/>
    <row customHeight="1" ht="12" r="54" s="116"/>
    <row customHeight="1" ht="12" r="55" s="116"/>
    <row customHeight="1" ht="12" r="56" s="116"/>
    <row customHeight="1" ht="12" r="57" s="116"/>
    <row customHeight="1" ht="12" r="58" s="116"/>
    <row customHeight="1" ht="12" r="59" s="116"/>
    <row customHeight="1" ht="12" r="60" s="116"/>
    <row customHeight="1" ht="12" r="61" s="116"/>
    <row customHeight="1" ht="12" r="62" s="116"/>
    <row customHeight="1" ht="12" r="63" s="116"/>
    <row customHeight="1" ht="12" r="64" s="116"/>
    <row customHeight="1" ht="12" r="65" s="116"/>
    <row customHeight="1" ht="12" r="66" s="116"/>
    <row customHeight="1" ht="12" r="67" s="116"/>
    <row customHeight="1" ht="12" r="68" s="116"/>
    <row customHeight="1" ht="12" r="69" s="116"/>
    <row customHeight="1" ht="12" r="70" s="116"/>
    <row customHeight="1" ht="12" r="71" s="116"/>
    <row customHeight="1" ht="12" r="72" s="116"/>
    <row customHeight="1" ht="12" r="73" s="116"/>
    <row customHeight="1" ht="12" r="74" s="116"/>
    <row customHeight="1" ht="12" r="75" s="116"/>
    <row customHeight="1" ht="12" r="76" s="116"/>
    <row customHeight="1" ht="12" r="77" s="116"/>
    <row customHeight="1" ht="12" r="78" s="116"/>
    <row customHeight="1" ht="12" r="79" s="116"/>
    <row customHeight="1" ht="12" r="80" s="116"/>
    <row customHeight="1" ht="12" r="81" s="116"/>
    <row customHeight="1" ht="12" r="82" s="116"/>
    <row customHeight="1" ht="12" r="83" s="116"/>
    <row customHeight="1" ht="12" r="84" s="116"/>
    <row customHeight="1" ht="12" r="85" s="116"/>
    <row customHeight="1" ht="12" r="86" s="116"/>
    <row customHeight="1" ht="12" r="87" s="116"/>
    <row customHeight="1" ht="12" r="88" s="116"/>
    <row customHeight="1" ht="12" r="89" s="116"/>
    <row customHeight="1" ht="12" r="90" s="116"/>
    <row customHeight="1" ht="12" r="91" s="116"/>
    <row customHeight="1" ht="12" r="92" s="116"/>
    <row customHeight="1" ht="12" r="93" s="116"/>
    <row customHeight="1" ht="12" r="94" s="116"/>
    <row customHeight="1" ht="12" r="95" s="116"/>
    <row customHeight="1" ht="12" r="96" s="116"/>
    <row customHeight="1" ht="12" r="97" s="116"/>
    <row customHeight="1" ht="12" r="98" s="116"/>
    <row customHeight="1" ht="12" r="99" s="116"/>
    <row customHeight="1" ht="12" r="100" s="116"/>
    <row customHeight="1" ht="12" r="101" s="116"/>
    <row customHeight="1" ht="12" r="102" s="116"/>
    <row customHeight="1" ht="12" r="103" s="116"/>
    <row customHeight="1" ht="12" r="104" s="116"/>
    <row customHeight="1" ht="12" r="105" s="116"/>
    <row customHeight="1" ht="12" r="106" s="116"/>
    <row customHeight="1" ht="12" r="107" s="116"/>
    <row customHeight="1" ht="12" r="108" s="116"/>
    <row customHeight="1" ht="12" r="109" s="116"/>
    <row customHeight="1" ht="12" r="110" s="116"/>
    <row customHeight="1" ht="12" r="111" s="116"/>
    <row customHeight="1" ht="12" r="112" s="116"/>
    <row customHeight="1" ht="12" r="113" s="116"/>
    <row customHeight="1" ht="12" r="114" s="116">
      <c r="G114" s="135" t="inlineStr">
        <is>
          <t xml:space="preserve"> </t>
        </is>
      </c>
    </row>
  </sheetData>
  <mergeCells count="19">
    <mergeCell ref="C2:R2"/>
    <mergeCell ref="S2:T2"/>
    <mergeCell ref="H4:K4"/>
    <mergeCell ref="M4:N4"/>
    <mergeCell ref="M5:N5"/>
    <mergeCell ref="M6:N6"/>
    <mergeCell ref="V10:V12"/>
    <mergeCell ref="V13:V15"/>
    <mergeCell ref="V16:V18"/>
    <mergeCell ref="V19:V21"/>
    <mergeCell ref="V22:V24"/>
    <mergeCell ref="V25:V27"/>
    <mergeCell ref="V28:V30"/>
    <mergeCell ref="V31:V33"/>
    <mergeCell ref="V34:V36"/>
    <mergeCell ref="V37:V39"/>
    <mergeCell ref="V40:V42"/>
    <mergeCell ref="V43:V45"/>
    <mergeCell ref="V46:V48"/>
  </mergeCell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drawing xmlns:r="http://schemas.openxmlformats.org/officeDocument/2006/relationships" r:id="rId1"/>
</worksheet>
</file>

<file path=xl/worksheets/sheet5.xml><?xml version="1.0" encoding="utf-8"?>
<worksheet xmlns="http://schemas.openxmlformats.org/spreadsheetml/2006/main">
  <sheetPr filterMode="0">
    <outlinePr summaryBelow="1" summaryRight="1"/>
    <pageSetUpPr fitToPage="0"/>
  </sheetPr>
  <dimension ref="A1:AB212"/>
  <sheetViews>
    <sheetView colorId="64" defaultGridColor="1" rightToLeft="0" showFormulas="0" showGridLines="0" showOutlineSymbols="1" showRowColHeaders="1" showZeros="1" tabSelected="0" topLeftCell="A1" view="normal" workbookViewId="0" zoomScale="100" zoomScaleNormal="100" zoomScalePageLayoutView="100">
      <pane activePane="bottomLeft" state="frozen" topLeftCell="A6" xSplit="0" ySplit="5"/>
      <selection activeCell="A1" activeCellId="0" pane="topLeft" sqref="A1"/>
      <selection activeCell="B7" activeCellId="0" pane="bottomLeft" sqref="B7"/>
    </sheetView>
  </sheetViews>
  <sheetFormatPr baseColWidth="8" defaultRowHeight="12.75" outlineLevelRow="0" zeroHeight="0"/>
  <cols>
    <col customWidth="1" max="1" min="1" style="115" width="7.71"/>
    <col customWidth="1" max="2" min="2" style="115" width="8.710000000000001"/>
    <col customWidth="1" max="3" min="3" style="115" width="7.71"/>
    <col customWidth="1" max="4" min="4" style="115" width="7.29"/>
    <col customWidth="1" max="5" min="5" style="115" width="6.87"/>
    <col customWidth="1" max="6" min="6" style="115" width="7.29"/>
    <col customWidth="1" max="7" min="7" style="115" width="7.42"/>
    <col customWidth="1" max="8" min="8" style="115" width="2"/>
    <col customWidth="1" max="9" min="9" style="115" width="7.71"/>
    <col customWidth="1" max="10" min="10" style="115" width="8.710000000000001"/>
    <col customWidth="1" max="11" min="11" style="115" width="34.13"/>
    <col customWidth="1" max="12" min="12" style="115" width="7.29"/>
    <col customWidth="1" max="13" min="13" style="115" width="2"/>
    <col customWidth="1" max="14" min="14" style="115" width="7.71"/>
    <col customWidth="1" max="15" min="15" style="115" width="8.710000000000001"/>
    <col customWidth="1" max="16" min="16" style="115" width="7.87"/>
    <col customWidth="1" max="17" min="17" style="115" width="7.29"/>
    <col customWidth="1" max="18" min="18" style="115" width="6.87"/>
    <col customWidth="1" max="19" min="19" style="115" width="7.29"/>
    <col customWidth="1" max="20" min="20" style="115" width="7.42"/>
    <col customWidth="1" max="21" min="21" style="115" width="2"/>
    <col customWidth="1" max="22" min="22" style="115" width="6.71"/>
    <col customWidth="1" max="23" min="23" style="115" width="12.43"/>
    <col customWidth="1" max="24" min="24" style="115" width="2"/>
    <col customWidth="1" max="25" min="25" style="115" width="9"/>
    <col customWidth="1" max="26" min="26" style="115" width="7.14"/>
    <col customWidth="1" max="27" min="27" style="115" width="7.71"/>
    <col customWidth="1" max="28" min="28" style="115" width="8.140000000000001"/>
    <col customWidth="1" max="1025" min="29" style="115" width="14.43"/>
  </cols>
  <sheetData>
    <row customHeight="1" ht="23.25" r="1" s="116">
      <c r="A1" s="122" t="n"/>
      <c r="B1" s="122" t="n"/>
      <c r="C1" s="122" t="n"/>
      <c r="D1" s="122" t="n"/>
      <c r="E1" s="122" t="n"/>
      <c r="F1" s="122" t="n"/>
      <c r="G1" s="122" t="n"/>
      <c r="H1" s="122" t="n"/>
      <c r="I1" s="122" t="n"/>
      <c r="J1" s="122" t="n"/>
      <c r="K1" s="165" t="inlineStr">
        <is>
          <t>3/5/1 Powerlifting</t>
        </is>
      </c>
      <c r="L1" s="122" t="n"/>
      <c r="M1" s="122" t="n"/>
      <c r="N1" s="122" t="n"/>
      <c r="O1" s="122" t="n"/>
      <c r="P1" s="122" t="n"/>
      <c r="Q1" s="122" t="inlineStr">
        <is>
          <t>v1.1</t>
        </is>
      </c>
      <c r="R1" s="122" t="n"/>
      <c r="S1" s="122" t="n"/>
      <c r="T1" s="122" t="n"/>
      <c r="U1" s="122" t="n"/>
      <c r="V1" s="122" t="n"/>
      <c r="W1" s="122" t="n"/>
    </row>
    <row customHeight="1" ht="14.25" r="2" s="116">
      <c r="B2" s="145" t="inlineStr">
        <is>
          <t>1RM Calculator</t>
        </is>
      </c>
      <c r="C2" s="157" t="n"/>
      <c r="D2" s="157" t="n"/>
      <c r="I2" s="145" t="inlineStr">
        <is>
          <t>Rep Goal Calculator</t>
        </is>
      </c>
      <c r="J2" s="157" t="n"/>
      <c r="K2" s="157" t="n"/>
      <c r="P2" s="145" t="inlineStr">
        <is>
          <t>Weight Calculator</t>
        </is>
      </c>
      <c r="Q2" s="157" t="n"/>
      <c r="R2" s="157" t="n"/>
    </row>
    <row customHeight="1" ht="16.5" r="3" s="116">
      <c r="A3" s="162" t="n"/>
      <c r="B3" s="150" t="inlineStr">
        <is>
          <t>Weight</t>
        </is>
      </c>
      <c r="C3" s="150" t="inlineStr">
        <is>
          <t>Reps</t>
        </is>
      </c>
      <c r="D3" s="150" t="inlineStr">
        <is>
          <t>1RM</t>
        </is>
      </c>
      <c r="E3" s="141" t="n"/>
      <c r="H3" s="162" t="n"/>
      <c r="I3" s="143" t="inlineStr">
        <is>
          <t>Weight</t>
        </is>
      </c>
      <c r="J3" s="143" t="inlineStr">
        <is>
          <t>1RM</t>
        </is>
      </c>
      <c r="K3" s="143" t="inlineStr">
        <is>
          <t xml:space="preserve">Rep </t>
        </is>
      </c>
      <c r="L3" s="138" t="n"/>
      <c r="O3" s="162" t="n"/>
      <c r="P3" s="150" t="inlineStr">
        <is>
          <t>1RM</t>
        </is>
      </c>
      <c r="Q3" s="150" t="inlineStr">
        <is>
          <t>Reps</t>
        </is>
      </c>
      <c r="R3" s="150" t="inlineStr">
        <is>
          <t>Weight</t>
        </is>
      </c>
      <c r="S3" s="141" t="n"/>
      <c r="V3" s="160">
        <f>HYPERLINK("'Start-Options'!A1",HYPERLINK("'351 PL'!A1","Start/Options"))</f>
        <v/>
      </c>
    </row>
    <row customHeight="1" ht="12" r="4" s="116">
      <c r="A4" s="162" t="n"/>
      <c r="B4" s="151" t="n"/>
      <c r="C4" s="151" t="n"/>
      <c r="D4" s="152">
        <f>IF(OR(C4="",B4=""),"",MROUND((36*B4)/(37-C4),'Start-Options'!B17))</f>
        <v/>
      </c>
      <c r="E4" s="141" t="n"/>
      <c r="H4" s="162" t="n"/>
      <c r="I4" s="147" t="n"/>
      <c r="J4" s="147" t="n"/>
      <c r="K4" s="143">
        <f>IF(OR(I4="",J4=""),"",ROUND(37-(36*I4/J4),0))</f>
        <v/>
      </c>
      <c r="L4" s="141" t="n"/>
      <c r="O4" s="162" t="n"/>
      <c r="P4" s="147" t="n"/>
      <c r="Q4" s="147" t="n"/>
      <c r="R4" s="143">
        <f>IF(OR(Q4="",P4=""),"",MROUND(P4/(36/(37-Q4)),5))</f>
        <v/>
      </c>
      <c r="S4" s="141" t="n"/>
    </row>
    <row customHeight="1" ht="16.5" r="5" s="116">
      <c r="B5" s="155" t="n"/>
      <c r="C5" s="155" t="n"/>
      <c r="D5" s="155" t="n"/>
      <c r="I5" s="155" t="n"/>
      <c r="J5" s="155" t="n"/>
      <c r="K5" s="155" t="n"/>
      <c r="P5" s="155" t="n"/>
      <c r="Q5" s="155" t="n"/>
      <c r="R5" s="155" t="n"/>
    </row>
    <row customHeight="1" ht="18.75" r="6" s="116">
      <c r="A6" s="139" t="n"/>
      <c r="B6" s="139" t="n"/>
      <c r="C6" s="139" t="n"/>
      <c r="D6" s="139" t="n"/>
      <c r="E6" s="139" t="n"/>
      <c r="F6" s="139" t="n"/>
      <c r="G6" s="139" t="n"/>
      <c r="H6" s="139" t="n"/>
      <c r="I6" s="139" t="n"/>
      <c r="J6" s="139" t="n"/>
      <c r="K6" s="139" t="n"/>
      <c r="L6" s="167" t="inlineStr">
        <is>
          <t>Cycle 1</t>
        </is>
      </c>
      <c r="M6" s="157" t="n"/>
      <c r="N6" s="157" t="n"/>
      <c r="O6" s="224" t="n"/>
      <c r="P6" s="139" t="n"/>
      <c r="Q6" s="139" t="n"/>
      <c r="R6" s="139" t="n"/>
      <c r="S6" s="139" t="n"/>
      <c r="T6" s="139" t="n"/>
      <c r="U6" s="139" t="n"/>
      <c r="V6" s="139" t="n"/>
      <c r="W6" s="139" t="n"/>
    </row>
    <row customHeight="1" ht="15" r="7" s="116">
      <c r="A7" s="168" t="n"/>
      <c r="B7" s="169" t="inlineStr">
        <is>
          <t>Week 1 3x3</t>
        </is>
      </c>
      <c r="C7" s="137" t="n"/>
      <c r="D7" s="137" t="n"/>
      <c r="E7" s="170" t="n"/>
      <c r="F7" s="171" t="n"/>
      <c r="G7" s="225" t="n"/>
      <c r="H7" s="171" t="n"/>
      <c r="I7" s="172" t="n"/>
      <c r="J7" s="169" t="inlineStr">
        <is>
          <t>Week 2 3x5</t>
        </is>
      </c>
      <c r="K7" s="137" t="n"/>
      <c r="L7" s="172" t="n"/>
      <c r="M7" s="172" t="n"/>
      <c r="N7" s="172" t="n"/>
      <c r="O7" s="172" t="n"/>
      <c r="P7" s="169" t="inlineStr">
        <is>
          <t>Week 3 5/3/1</t>
        </is>
      </c>
      <c r="Q7" s="137" t="n"/>
      <c r="R7" s="137" t="n"/>
      <c r="S7" s="171" t="n"/>
      <c r="T7" s="225" t="n"/>
      <c r="U7" s="171" t="n"/>
      <c r="V7" s="174" t="inlineStr">
        <is>
          <t xml:space="preserve">Week 4 Deload </t>
        </is>
      </c>
      <c r="W7" s="175" t="n"/>
      <c r="X7" s="141" t="n"/>
    </row>
    <row customHeight="1" ht="28.5" r="8" s="116">
      <c r="A8" s="176" t="n"/>
      <c r="B8" s="177" t="inlineStr">
        <is>
          <t>Weight</t>
        </is>
      </c>
      <c r="C8" s="178" t="inlineStr">
        <is>
          <t>Rep
Goal</t>
        </is>
      </c>
      <c r="D8" s="178" t="inlineStr">
        <is>
          <t>1RM
Goal</t>
        </is>
      </c>
      <c r="E8" s="178" t="inlineStr">
        <is>
          <t>Reps 
Done</t>
        </is>
      </c>
      <c r="F8" s="226" t="inlineStr">
        <is>
          <t xml:space="preserve"> 1RM</t>
        </is>
      </c>
      <c r="G8" s="227" t="inlineStr">
        <is>
          <t>Singles
x3</t>
        </is>
      </c>
      <c r="H8" s="141" t="n"/>
      <c r="I8" s="179" t="n"/>
      <c r="J8" s="177" t="inlineStr">
        <is>
          <t>Weight</t>
        </is>
      </c>
      <c r="K8" s="178" t="inlineStr">
        <is>
          <t>Reps 
Done</t>
        </is>
      </c>
      <c r="L8" s="177" t="inlineStr">
        <is>
          <t xml:space="preserve"> 1RM</t>
        </is>
      </c>
      <c r="N8" s="179" t="n"/>
      <c r="O8" s="177" t="inlineStr">
        <is>
          <t>Weight</t>
        </is>
      </c>
      <c r="P8" s="178" t="inlineStr">
        <is>
          <t>Rep
Goal</t>
        </is>
      </c>
      <c r="Q8" s="178" t="inlineStr">
        <is>
          <t>1RM
Goal</t>
        </is>
      </c>
      <c r="R8" s="178" t="inlineStr">
        <is>
          <t>Reps 
Done</t>
        </is>
      </c>
      <c r="S8" s="226" t="inlineStr">
        <is>
          <t xml:space="preserve"> 1RM</t>
        </is>
      </c>
      <c r="T8" s="227" t="inlineStr">
        <is>
          <t>Singles
x2</t>
        </is>
      </c>
      <c r="U8" s="149" t="n"/>
      <c r="V8" s="180" t="n"/>
      <c r="W8" s="181" t="inlineStr">
        <is>
          <t>Weight</t>
        </is>
      </c>
      <c r="X8" s="141" t="n"/>
      <c r="Y8" s="178" t="inlineStr">
        <is>
          <t>Cycle 1 1RM</t>
        </is>
      </c>
      <c r="Z8" s="157" t="n"/>
    </row>
    <row customHeight="1" ht="12" r="9" s="116">
      <c r="A9" s="182" t="n"/>
      <c r="B9" s="183">
        <f>IF('Start-Options'!D4="","",MROUND('Start-Options'!F4*0.7,'Start-Options'!B17))</f>
        <v/>
      </c>
      <c r="C9" s="184" t="n"/>
      <c r="D9" s="184" t="n"/>
      <c r="E9" s="184" t="n"/>
      <c r="F9" s="185" t="n"/>
      <c r="G9" s="228" t="n"/>
      <c r="H9" s="186" t="n"/>
      <c r="I9" s="187" t="n"/>
      <c r="J9" s="183">
        <f>IF('Start-Options'!D4="","",MROUND('Start-Options'!F4*0.65,'Start-Options'!B17))</f>
        <v/>
      </c>
      <c r="K9" s="184" t="n"/>
      <c r="L9" s="185" t="n"/>
      <c r="M9" s="186" t="n"/>
      <c r="N9" s="187" t="n"/>
      <c r="O9" s="188">
        <f>IF('Start-Options'!D4="","",MROUND('Start-Options'!F4*0.75,'Start-Options'!B17))</f>
        <v/>
      </c>
      <c r="P9" s="189" t="n"/>
      <c r="Q9" s="189" t="n"/>
      <c r="R9" s="189" t="n"/>
      <c r="S9" s="190" t="n"/>
      <c r="T9" s="187" t="n"/>
      <c r="U9" s="186" t="n"/>
      <c r="V9" s="187" t="n"/>
      <c r="W9" s="187">
        <f>IF('Start-Options'!D4="","",MROUND('Start-Options'!F4*0.4,'Start-Options'!B17))</f>
        <v/>
      </c>
      <c r="X9" s="149" t="n"/>
      <c r="Y9" s="187">
        <f>'Start-Options'!B4</f>
        <v/>
      </c>
      <c r="Z9" s="187">
        <f>'Start-Options'!F4</f>
        <v/>
      </c>
      <c r="AA9" s="141" t="n"/>
    </row>
    <row customHeight="1" ht="12" r="10" s="116">
      <c r="A10" s="191">
        <f>'Start-Options'!B4</f>
        <v/>
      </c>
      <c r="B10" s="192">
        <f>IF('Start-Options'!D4="","",MROUND('Start-Options'!F4*0.8,'Start-Options'!B17))</f>
        <v/>
      </c>
      <c r="C10" s="193" t="n"/>
      <c r="D10" s="193" t="n"/>
      <c r="E10" s="193" t="n"/>
      <c r="F10" s="194" t="n"/>
      <c r="G10" s="229" t="n"/>
      <c r="H10" s="186" t="n"/>
      <c r="I10" s="191">
        <f>'Start-Options'!B4</f>
        <v/>
      </c>
      <c r="J10" s="192">
        <f>IF('Start-Options'!D4="","",MROUND('Start-Options'!F4*0.75,'Start-Options'!B17))</f>
        <v/>
      </c>
      <c r="K10" s="193" t="n"/>
      <c r="L10" s="194" t="n"/>
      <c r="M10" s="186" t="n"/>
      <c r="N10" s="191">
        <f>'Start-Options'!B4</f>
        <v/>
      </c>
      <c r="O10" s="195">
        <f>IF('Start-Options'!D4="","",MROUND('Start-Options'!F4*0.85,'Start-Options'!B17))</f>
        <v/>
      </c>
      <c r="P10" s="196" t="n"/>
      <c r="Q10" s="196" t="n"/>
      <c r="R10" s="196" t="n"/>
      <c r="S10" s="197" t="n"/>
      <c r="T10" s="191" t="n"/>
      <c r="U10" s="186" t="n"/>
      <c r="V10" s="191">
        <f>'Start-Options'!B4</f>
        <v/>
      </c>
      <c r="W10" s="191">
        <f>IF('Start-Options'!D4="","",MROUND('Start-Options'!F4*0.5,'Start-Options'!B17))</f>
        <v/>
      </c>
      <c r="X10" s="149" t="n"/>
      <c r="Y10" s="191">
        <f>'Start-Options'!B5</f>
        <v/>
      </c>
      <c r="Z10" s="191">
        <f>'Start-Options'!F5</f>
        <v/>
      </c>
      <c r="AA10" s="141" t="n"/>
    </row>
    <row customHeight="1" ht="12" r="11" s="116">
      <c r="A11" s="198" t="n"/>
      <c r="B11" s="199">
        <f>IF('Start-Options'!D4="","",MROUND('Start-Options'!F4*0.9,'Start-Options'!B17))</f>
        <v/>
      </c>
      <c r="C11" s="200">
        <f>IF('Start-Options'!D4="","",ROUND((37-36*B11/('Start-Options'!F4+'Start-Options'!F11)),0))</f>
        <v/>
      </c>
      <c r="D11" s="200">
        <f>IF('Start-Options'!D4="","",MROUND(B11*36/(37-C11),'Start-Options'!B17))</f>
        <v/>
      </c>
      <c r="E11" s="201" t="n"/>
      <c r="F11" s="202">
        <f>IF(E11="","",MROUND(36*B11/(37-E11),'Start-Options'!B17))</f>
        <v/>
      </c>
      <c r="G11" s="230">
        <f>Z9</f>
        <v/>
      </c>
      <c r="H11" s="186" t="n"/>
      <c r="I11" s="198" t="n"/>
      <c r="J11" s="199">
        <f>IF('Start-Options'!D4="","",MROUND('Start-Options'!F4*0.85,'Start-Options'!B17))</f>
        <v/>
      </c>
      <c r="K11" s="201" t="n"/>
      <c r="L11" s="202">
        <f>IF(K11="","",MROUND(36*J11/(37-K11),'Start-Options'!B17))</f>
        <v/>
      </c>
      <c r="M11" s="186" t="n"/>
      <c r="N11" s="198" t="n"/>
      <c r="O11" s="203">
        <f>IF('Start-Options'!D4="","",MROUND('Start-Options'!F4*0.95,'Start-Options'!B17))</f>
        <v/>
      </c>
      <c r="P11" s="200">
        <f>IF(L11="","",IF(F11&lt;'Start-Options'!F4,ROUND((37-36*O11/('Start-Options'!F4+'Start-Options'!F11)),0),ROUND((37-36*O11/(F11+'Start-Options'!F11)),0)))</f>
        <v/>
      </c>
      <c r="Q11" s="204">
        <f>IF(P11="","",MROUND(O11*36/(37-P11),'Start-Options'!B17))</f>
        <v/>
      </c>
      <c r="R11" s="205" t="n"/>
      <c r="S11" s="206">
        <f>IF(R11="","",MROUND(36*O11/(37-R11),'Start-Options'!B17))</f>
        <v/>
      </c>
      <c r="T11" s="198">
        <f>Z9</f>
        <v/>
      </c>
      <c r="U11" s="186" t="n"/>
      <c r="V11" s="198" t="n"/>
      <c r="W11" s="198">
        <f>IF('Start-Options'!D4="","",MROUND('Start-Options'!F4*0.6,'Start-Options'!B17))</f>
        <v/>
      </c>
      <c r="X11" s="149" t="n"/>
      <c r="Y11" s="191">
        <f>'Start-Options'!B6</f>
        <v/>
      </c>
      <c r="Z11" s="191">
        <f>'Start-Options'!F6</f>
        <v/>
      </c>
      <c r="AA11" s="141" t="n"/>
    </row>
    <row customHeight="1" ht="12" r="12" s="116">
      <c r="A12" s="187" t="n"/>
      <c r="B12" s="183">
        <f>IF('Start-Options'!D5="","",MROUND('Start-Options'!F5*0.7,'Start-Options'!B17))</f>
        <v/>
      </c>
      <c r="C12" s="184" t="n"/>
      <c r="D12" s="184" t="n"/>
      <c r="E12" s="184" t="n"/>
      <c r="F12" s="185" t="n"/>
      <c r="G12" s="228" t="n"/>
      <c r="H12" s="191" t="n"/>
      <c r="I12" s="182" t="n"/>
      <c r="J12" s="183">
        <f>IF('Start-Options'!D5="","",MROUND('Start-Options'!F5*0.65,'Start-Options'!B17))</f>
        <v/>
      </c>
      <c r="K12" s="184" t="n"/>
      <c r="L12" s="185" t="n"/>
      <c r="M12" s="186" t="n"/>
      <c r="N12" s="182" t="n"/>
      <c r="O12" s="188">
        <f>IF('Start-Options'!D5="","",MROUND('Start-Options'!F5*0.75,'Start-Options'!B17))</f>
        <v/>
      </c>
      <c r="P12" s="189" t="n"/>
      <c r="Q12" s="189" t="n"/>
      <c r="R12" s="189" t="n"/>
      <c r="S12" s="190" t="n"/>
      <c r="T12" s="187" t="n"/>
      <c r="U12" s="186" t="n"/>
      <c r="V12" s="182" t="n"/>
      <c r="W12" s="187">
        <f>IF('Start-Options'!D5="","",MROUND('Start-Options'!F5*0.4,'Start-Options'!B17))</f>
        <v/>
      </c>
      <c r="X12" s="149" t="n"/>
      <c r="Y12" s="198">
        <f>'Start-Options'!B7</f>
        <v/>
      </c>
      <c r="Z12" s="198">
        <f>'Start-Options'!F7</f>
        <v/>
      </c>
      <c r="AA12" s="141" t="n"/>
    </row>
    <row customHeight="1" ht="12" r="13" s="116">
      <c r="A13" s="191">
        <f>'Start-Options'!B5</f>
        <v/>
      </c>
      <c r="B13" s="192">
        <f>IF('Start-Options'!D5="","",MROUND('Start-Options'!F5*0.8,'Start-Options'!B17))</f>
        <v/>
      </c>
      <c r="C13" s="193" t="n"/>
      <c r="D13" s="193" t="n"/>
      <c r="E13" s="193" t="n"/>
      <c r="F13" s="194" t="n"/>
      <c r="G13" s="229" t="n"/>
      <c r="H13" s="191" t="n"/>
      <c r="I13" s="191">
        <f>'Start-Options'!B5</f>
        <v/>
      </c>
      <c r="J13" s="192">
        <f>IF('Start-Options'!D5="","",MROUND('Start-Options'!F5*0.75,'Start-Options'!B17))</f>
        <v/>
      </c>
      <c r="K13" s="193" t="n"/>
      <c r="L13" s="194" t="n"/>
      <c r="M13" s="186" t="n"/>
      <c r="N13" s="191">
        <f>'Start-Options'!B5</f>
        <v/>
      </c>
      <c r="O13" s="195">
        <f>IF('Start-Options'!D5="","",MROUND('Start-Options'!F5*0.85,'Start-Options'!B17))</f>
        <v/>
      </c>
      <c r="P13" s="196" t="n"/>
      <c r="Q13" s="196" t="n"/>
      <c r="R13" s="196" t="n"/>
      <c r="S13" s="197" t="n"/>
      <c r="T13" s="191" t="n"/>
      <c r="U13" s="186" t="n"/>
      <c r="V13" s="191">
        <f>'Start-Options'!B5</f>
        <v/>
      </c>
      <c r="W13" s="191">
        <f>IF('Start-Options'!D5="","",MROUND('Start-Options'!F5*0.5,'Start-Options'!B17))</f>
        <v/>
      </c>
      <c r="X13" s="141" t="n"/>
      <c r="Y13" s="155" t="n"/>
      <c r="Z13" s="155" t="n"/>
    </row>
    <row customHeight="1" ht="12" r="14" s="116">
      <c r="A14" s="207" t="n"/>
      <c r="B14" s="199">
        <f>IF('Start-Options'!D5="","",MROUND('Start-Options'!F5*0.9,'Start-Options'!B17))</f>
        <v/>
      </c>
      <c r="C14" s="200">
        <f>IF('Start-Options'!D5="","",ROUND((37-36*B14/('Start-Options'!F5+'Start-Options'!F12)),0))</f>
        <v/>
      </c>
      <c r="D14" s="200">
        <f>IF('Start-Options'!D5="","",MROUND(B14*36/(37-C14),'Start-Options'!B17))</f>
        <v/>
      </c>
      <c r="E14" s="201" t="n"/>
      <c r="F14" s="202">
        <f>IF(E14="","",MROUND(36*B14/(37-E14),'Start-Options'!B17))</f>
        <v/>
      </c>
      <c r="G14" s="230">
        <f>Z10</f>
        <v/>
      </c>
      <c r="H14" s="191" t="n"/>
      <c r="I14" s="198" t="n"/>
      <c r="J14" s="199">
        <f>IF('Start-Options'!D5="","",MROUND('Start-Options'!F5*0.85,'Start-Options'!B17))</f>
        <v/>
      </c>
      <c r="K14" s="201" t="n"/>
      <c r="L14" s="202">
        <f>IF(K14="","",MROUND(36*J14/(37-K14),'Start-Options'!B17))</f>
        <v/>
      </c>
      <c r="M14" s="186" t="n"/>
      <c r="N14" s="198" t="n"/>
      <c r="O14" s="203">
        <f>IF('Start-Options'!D5="","",MROUND('Start-Options'!F5*0.95,'Start-Options'!B17))</f>
        <v/>
      </c>
      <c r="P14" s="200">
        <f>IF(L14="","",IF(F14&lt;'Start-Options'!F5,ROUND((37-36*O14/('Start-Options'!F5+'Start-Options'!F12)),0),ROUND((37-36*O14/(F14+'Start-Options'!F12)),0)))</f>
        <v/>
      </c>
      <c r="Q14" s="204">
        <f>IF(P14="","",MROUND(O14*36/(37-P14),'Start-Options'!B17))</f>
        <v/>
      </c>
      <c r="R14" s="205" t="n"/>
      <c r="S14" s="206">
        <f>IF(R14="","",MROUND(36*O14/(37-R14),'Start-Options'!B17))</f>
        <v/>
      </c>
      <c r="T14" s="198">
        <f>Z10</f>
        <v/>
      </c>
      <c r="U14" s="186" t="n"/>
      <c r="V14" s="198" t="n"/>
      <c r="W14" s="198">
        <f>IF('Start-Options'!D5="","",MROUND('Start-Options'!F5*0.6,'Start-Options'!B17))</f>
        <v/>
      </c>
      <c r="X14" s="141" t="n"/>
    </row>
    <row customHeight="1" ht="12" r="15" s="116">
      <c r="A15" s="187" t="n"/>
      <c r="B15" s="183">
        <f>IF('Start-Options'!D6="","",MROUND('Start-Options'!F6*0.7,'Start-Options'!B17))</f>
        <v/>
      </c>
      <c r="C15" s="184" t="n"/>
      <c r="D15" s="184" t="n"/>
      <c r="E15" s="184" t="n"/>
      <c r="F15" s="185" t="n"/>
      <c r="G15" s="228" t="n"/>
      <c r="H15" s="186" t="n"/>
      <c r="I15" s="187" t="n"/>
      <c r="J15" s="183">
        <f>IF('Start-Options'!D6="","",MROUND('Start-Options'!F6*0.65,'Start-Options'!B17))</f>
        <v/>
      </c>
      <c r="K15" s="184" t="n"/>
      <c r="L15" s="185" t="n"/>
      <c r="M15" s="186" t="n"/>
      <c r="N15" s="187" t="n"/>
      <c r="O15" s="188">
        <f>IF('Start-Options'!D6="","",MROUND('Start-Options'!F6*0.75,'Start-Options'!B17))</f>
        <v/>
      </c>
      <c r="P15" s="189" t="n"/>
      <c r="Q15" s="189" t="n"/>
      <c r="R15" s="189" t="n"/>
      <c r="S15" s="190" t="n"/>
      <c r="T15" s="187" t="n"/>
      <c r="U15" s="186" t="n"/>
      <c r="V15" s="187" t="n"/>
      <c r="W15" s="187">
        <f>IF('Start-Options'!D6="","",MROUND('Start-Options'!F6*0.4,'Start-Options'!B17))</f>
        <v/>
      </c>
      <c r="X15" s="141" t="n"/>
    </row>
    <row customHeight="1" ht="12" r="16" s="116">
      <c r="A16" s="191">
        <f>'Start-Options'!B6</f>
        <v/>
      </c>
      <c r="B16" s="192">
        <f>IF('Start-Options'!D6="","",MROUND('Start-Options'!F6*0.8,'Start-Options'!B17))</f>
        <v/>
      </c>
      <c r="C16" s="193" t="n"/>
      <c r="D16" s="193" t="n"/>
      <c r="E16" s="193" t="n"/>
      <c r="F16" s="194" t="n"/>
      <c r="G16" s="229" t="n"/>
      <c r="H16" s="186" t="n"/>
      <c r="I16" s="191">
        <f>'Start-Options'!B6</f>
        <v/>
      </c>
      <c r="J16" s="192">
        <f>IF('Start-Options'!D6="","",MROUND('Start-Options'!F6*0.75,'Start-Options'!B17))</f>
        <v/>
      </c>
      <c r="K16" s="193" t="n"/>
      <c r="L16" s="194" t="n"/>
      <c r="M16" s="186" t="n"/>
      <c r="N16" s="191">
        <f>'Start-Options'!B6</f>
        <v/>
      </c>
      <c r="O16" s="195">
        <f>IF('Start-Options'!D6="","",MROUND('Start-Options'!F6*0.85,'Start-Options'!B17))</f>
        <v/>
      </c>
      <c r="P16" s="196" t="n"/>
      <c r="Q16" s="196" t="n"/>
      <c r="R16" s="196" t="n"/>
      <c r="S16" s="197" t="n"/>
      <c r="T16" s="191" t="n"/>
      <c r="U16" s="186" t="n"/>
      <c r="V16" s="191">
        <f>'Start-Options'!B6</f>
        <v/>
      </c>
      <c r="W16" s="191">
        <f>IF('Start-Options'!D6="","",MROUND('Start-Options'!F6*0.5,'Start-Options'!B17))</f>
        <v/>
      </c>
      <c r="X16" s="141" t="n"/>
    </row>
    <row customHeight="1" ht="12" r="17" s="116">
      <c r="A17" s="198" t="n"/>
      <c r="B17" s="199">
        <f>IF('Start-Options'!D6="","",MROUND('Start-Options'!F6*0.9,'Start-Options'!B17))</f>
        <v/>
      </c>
      <c r="C17" s="200">
        <f>IF('Start-Options'!D6="","",ROUND((37-36*B17/('Start-Options'!F6+'Start-Options'!F13)),0))</f>
        <v/>
      </c>
      <c r="D17" s="200">
        <f>IF('Start-Options'!D6="","",MROUND(B17*36/(37-C17),'Start-Options'!B17))</f>
        <v/>
      </c>
      <c r="E17" s="201" t="n"/>
      <c r="F17" s="202">
        <f>IF(E17="","",MROUND(36*B17/(37-E17),'Start-Options'!B17))</f>
        <v/>
      </c>
      <c r="G17" s="230">
        <f>Z11</f>
        <v/>
      </c>
      <c r="H17" s="186" t="n"/>
      <c r="I17" s="198" t="n"/>
      <c r="J17" s="199">
        <f>IF('Start-Options'!D6="","",MROUND('Start-Options'!F6*0.85,'Start-Options'!B17))</f>
        <v/>
      </c>
      <c r="K17" s="201" t="n"/>
      <c r="L17" s="202">
        <f>IF(K17="","",MROUND(36*J17/(37-K17),'Start-Options'!B17))</f>
        <v/>
      </c>
      <c r="M17" s="186" t="n"/>
      <c r="N17" s="198" t="n"/>
      <c r="O17" s="203">
        <f>IF('Start-Options'!D6="","",MROUND('Start-Options'!F6*0.95,'Start-Options'!B17))</f>
        <v/>
      </c>
      <c r="P17" s="200">
        <f>IF(L17="","",IF(F17&lt;'Start-Options'!F6,ROUND((37-36*O17/('Start-Options'!F6+'Start-Options'!F13)),0),ROUND((37-36*O17/(F17+'Start-Options'!F13)),0)))</f>
        <v/>
      </c>
      <c r="Q17" s="204">
        <f>IF(P17="","",MROUND(O17*36/(37-P17),'Start-Options'!B17))</f>
        <v/>
      </c>
      <c r="R17" s="205" t="n"/>
      <c r="S17" s="206">
        <f>IF(R17="","",MROUND(36*O17/(37-R17),'Start-Options'!B17))</f>
        <v/>
      </c>
      <c r="T17" s="198">
        <f>Z11</f>
        <v/>
      </c>
      <c r="U17" s="186" t="n"/>
      <c r="V17" s="198" t="n"/>
      <c r="W17" s="198">
        <f>IF('Start-Options'!D6="","",MROUND('Start-Options'!F6*0.6,'Start-Options'!B17))</f>
        <v/>
      </c>
      <c r="X17" s="141" t="n"/>
    </row>
    <row customHeight="1" ht="12" r="18" s="116">
      <c r="A18" s="187" t="n"/>
      <c r="B18" s="183">
        <f>IF('Start-Options'!D7="","",MROUND('Start-Options'!F7*0.7,'Start-Options'!B17))</f>
        <v/>
      </c>
      <c r="C18" s="184" t="n"/>
      <c r="D18" s="184" t="n"/>
      <c r="E18" s="184" t="n"/>
      <c r="F18" s="185" t="n"/>
      <c r="G18" s="228" t="n"/>
      <c r="H18" s="186" t="n"/>
      <c r="I18" s="187" t="n"/>
      <c r="J18" s="183">
        <f>IF('Start-Options'!D7="","",MROUND('Start-Options'!F7*0.65,'Start-Options'!B17))</f>
        <v/>
      </c>
      <c r="K18" s="184" t="n"/>
      <c r="L18" s="185" t="n"/>
      <c r="M18" s="186" t="n"/>
      <c r="N18" s="187" t="n"/>
      <c r="O18" s="188">
        <f>IF('Start-Options'!D7="","",MROUND('Start-Options'!F7*0.75,'Start-Options'!B17))</f>
        <v/>
      </c>
      <c r="P18" s="189" t="n"/>
      <c r="Q18" s="189" t="n"/>
      <c r="R18" s="189" t="n"/>
      <c r="S18" s="190" t="n"/>
      <c r="T18" s="187" t="n"/>
      <c r="U18" s="186" t="n"/>
      <c r="V18" s="187" t="n"/>
      <c r="W18" s="187">
        <f>IF('Start-Options'!D7="","",MROUND('Start-Options'!F7*0.4,'Start-Options'!B17))</f>
        <v/>
      </c>
      <c r="X18" s="141" t="n"/>
    </row>
    <row customHeight="1" ht="12" r="19" s="116">
      <c r="A19" s="191">
        <f>'Start-Options'!B7</f>
        <v/>
      </c>
      <c r="B19" s="192">
        <f>IF('Start-Options'!D7="","",MROUND('Start-Options'!F7*0.8,'Start-Options'!B17))</f>
        <v/>
      </c>
      <c r="C19" s="193" t="n"/>
      <c r="D19" s="193" t="n"/>
      <c r="E19" s="193" t="n"/>
      <c r="F19" s="194" t="n"/>
      <c r="G19" s="229" t="n"/>
      <c r="H19" s="191" t="n"/>
      <c r="I19" s="191">
        <f>'Start-Options'!B7</f>
        <v/>
      </c>
      <c r="J19" s="192">
        <f>IF('Start-Options'!D7="","",MROUND('Start-Options'!F7*0.75,'Start-Options'!B17))</f>
        <v/>
      </c>
      <c r="K19" s="193" t="n"/>
      <c r="L19" s="194" t="n"/>
      <c r="M19" s="186" t="n"/>
      <c r="N19" s="191">
        <f>'Start-Options'!B7</f>
        <v/>
      </c>
      <c r="O19" s="195">
        <f>IF('Start-Options'!D7="","",MROUND('Start-Options'!F7*0.85,'Start-Options'!B17))</f>
        <v/>
      </c>
      <c r="P19" s="196" t="n"/>
      <c r="Q19" s="196" t="n"/>
      <c r="R19" s="196" t="n"/>
      <c r="S19" s="197" t="n"/>
      <c r="T19" s="191" t="n"/>
      <c r="U19" s="186" t="n"/>
      <c r="V19" s="191">
        <f>'Start-Options'!B7</f>
        <v/>
      </c>
      <c r="W19" s="191">
        <f>IF('Start-Options'!D7="","",MROUND('Start-Options'!F7*0.5,'Start-Options'!B17))</f>
        <v/>
      </c>
      <c r="X19" s="141" t="n"/>
    </row>
    <row customHeight="1" ht="12.75" r="20" s="116">
      <c r="A20" s="208" t="n"/>
      <c r="B20" s="199">
        <f>IF('Start-Options'!D7="","",MROUND('Start-Options'!F7*0.9,'Start-Options'!B17))</f>
        <v/>
      </c>
      <c r="C20" s="200">
        <f>IF('Start-Options'!D7="","",ROUND((37-36*B20/('Start-Options'!F7+'Start-Options'!F14)),0))</f>
        <v/>
      </c>
      <c r="D20" s="200">
        <f>IF('Start-Options'!D7="","",MROUND(B20*36/(37-C20),'Start-Options'!B17))</f>
        <v/>
      </c>
      <c r="E20" s="201" t="n"/>
      <c r="F20" s="202">
        <f>IF(E20="","",MROUND(36*B20/(37-E20),'Start-Options'!B17))</f>
        <v/>
      </c>
      <c r="G20" s="230">
        <f>Z12</f>
        <v/>
      </c>
      <c r="H20" s="198" t="n"/>
      <c r="I20" s="208" t="n"/>
      <c r="J20" s="199">
        <f>IF('Start-Options'!D7="","",MROUND('Start-Options'!F7*0.85,'Start-Options'!B17))</f>
        <v/>
      </c>
      <c r="K20" s="201" t="n"/>
      <c r="L20" s="202">
        <f>IF(K20="","",MROUND(36*J20/(37-K20),'Start-Options'!B17))</f>
        <v/>
      </c>
      <c r="M20" s="208" t="n"/>
      <c r="N20" s="208" t="n"/>
      <c r="O20" s="203">
        <f>IF('Start-Options'!D7="","",MROUND('Start-Options'!F7*0.95,'Start-Options'!B17))</f>
        <v/>
      </c>
      <c r="P20" s="200">
        <f>IF(L20="","",IF(F20&lt;'Start-Options'!F7,ROUND((37-36*O20/('Start-Options'!F7+'Start-Options'!F14)),0),ROUND((37-36*O20/(F20+'Start-Options'!F14)),0)))</f>
        <v/>
      </c>
      <c r="Q20" s="204">
        <f>IF(P20="","",MROUND(O20*36/(37-P20),'Start-Options'!B17))</f>
        <v/>
      </c>
      <c r="R20" s="205" t="n"/>
      <c r="S20" s="206">
        <f>IF(R20="","",MROUND(36*O20/(37-R20),'Start-Options'!B17))</f>
        <v/>
      </c>
      <c r="T20" s="198">
        <f>Z12</f>
        <v/>
      </c>
      <c r="U20" s="208" t="n"/>
      <c r="V20" s="208" t="n"/>
      <c r="W20" s="198">
        <f>IF('Start-Options'!D7="","",MROUND('Start-Options'!F7*0.6,'Start-Options'!B17))</f>
        <v/>
      </c>
      <c r="X20" s="141" t="n"/>
    </row>
    <row customHeight="1" ht="12" r="21" s="116">
      <c r="A21" s="155" t="n"/>
      <c r="B21" s="155" t="n"/>
      <c r="C21" s="155" t="n"/>
      <c r="D21" s="155" t="n"/>
      <c r="E21" s="155" t="n"/>
      <c r="F21" s="155" t="n"/>
      <c r="G21" s="155" t="n"/>
      <c r="H21" s="155" t="n"/>
      <c r="I21" s="155" t="n"/>
      <c r="J21" s="155" t="n"/>
      <c r="K21" s="155" t="n"/>
      <c r="L21" s="155" t="n"/>
      <c r="M21" s="155" t="n"/>
      <c r="N21" s="155" t="n"/>
      <c r="O21" s="155" t="n"/>
      <c r="P21" s="155" t="n"/>
      <c r="Q21" s="155" t="n"/>
      <c r="R21" s="155" t="n"/>
      <c r="S21" s="155" t="n"/>
      <c r="T21" s="155" t="n"/>
      <c r="U21" s="155" t="n"/>
      <c r="V21" s="155" t="n"/>
      <c r="W21" s="155" t="n"/>
    </row>
    <row customHeight="1" ht="18.75" r="22" s="116">
      <c r="A22" s="139" t="n"/>
      <c r="B22" s="139" t="n"/>
      <c r="C22" s="139" t="n"/>
      <c r="D22" s="139" t="n"/>
      <c r="E22" s="139" t="n"/>
      <c r="F22" s="139" t="n"/>
      <c r="G22" s="139" t="n"/>
      <c r="H22" s="139" t="n"/>
      <c r="I22" s="139" t="n"/>
      <c r="J22" s="139" t="n"/>
      <c r="K22" s="139" t="n"/>
      <c r="L22" s="167" t="inlineStr">
        <is>
          <t>Cycle 2</t>
        </is>
      </c>
      <c r="M22" s="157" t="n"/>
      <c r="N22" s="157" t="n"/>
      <c r="O22" s="224" t="n"/>
      <c r="P22" s="139" t="n"/>
      <c r="Q22" s="139" t="n"/>
      <c r="R22" s="139" t="n"/>
      <c r="S22" s="139" t="n"/>
      <c r="T22" s="139" t="n"/>
      <c r="U22" s="139" t="n"/>
      <c r="V22" s="139" t="n"/>
      <c r="W22" s="139" t="n"/>
    </row>
    <row customHeight="1" ht="15" r="23" s="116">
      <c r="A23" s="168" t="n"/>
      <c r="B23" s="172" t="n"/>
      <c r="C23" s="169" t="inlineStr">
        <is>
          <t>Week 5 3x3</t>
        </is>
      </c>
      <c r="D23" s="172" t="n"/>
      <c r="E23" s="171" t="n"/>
      <c r="F23" s="171" t="n"/>
      <c r="G23" s="225" t="n"/>
      <c r="H23" s="171" t="n"/>
      <c r="I23" s="172" t="n"/>
      <c r="J23" s="169" t="inlineStr">
        <is>
          <t>Week 6 3x5</t>
        </is>
      </c>
      <c r="K23" s="137" t="n"/>
      <c r="L23" s="172" t="n"/>
      <c r="M23" s="172" t="n"/>
      <c r="N23" s="172" t="n"/>
      <c r="O23" s="172" t="n"/>
      <c r="P23" s="169" t="inlineStr">
        <is>
          <t>Week 7 5/3/1</t>
        </is>
      </c>
      <c r="Q23" s="137" t="n"/>
      <c r="R23" s="137" t="n"/>
      <c r="S23" s="171" t="n"/>
      <c r="T23" s="225" t="n"/>
      <c r="U23" s="171" t="n"/>
      <c r="V23" s="174" t="inlineStr">
        <is>
          <t xml:space="preserve">Week 8 Deload </t>
        </is>
      </c>
      <c r="W23" s="175" t="n"/>
      <c r="X23" s="141" t="n"/>
      <c r="AA23" s="139" t="n"/>
      <c r="AB23" s="139" t="n"/>
    </row>
    <row customHeight="1" ht="31.5" r="24" s="116">
      <c r="A24" s="176" t="n"/>
      <c r="B24" s="177" t="inlineStr">
        <is>
          <t>Weight</t>
        </is>
      </c>
      <c r="C24" s="178" t="inlineStr">
        <is>
          <t>Rep
Goal</t>
        </is>
      </c>
      <c r="D24" s="178" t="inlineStr">
        <is>
          <t>1RM
Goal</t>
        </is>
      </c>
      <c r="E24" s="178" t="inlineStr">
        <is>
          <t>Reps 
Done</t>
        </is>
      </c>
      <c r="F24" s="226" t="inlineStr">
        <is>
          <t xml:space="preserve"> 1RM</t>
        </is>
      </c>
      <c r="G24" s="227" t="inlineStr">
        <is>
          <t>Singles
x3</t>
        </is>
      </c>
      <c r="H24" s="141" t="n"/>
      <c r="I24" s="179" t="n"/>
      <c r="J24" s="177" t="inlineStr">
        <is>
          <t>Weight</t>
        </is>
      </c>
      <c r="K24" s="178" t="inlineStr">
        <is>
          <t>Reps 
Done</t>
        </is>
      </c>
      <c r="L24" s="177" t="inlineStr">
        <is>
          <t xml:space="preserve"> 1RM</t>
        </is>
      </c>
      <c r="N24" s="179" t="n"/>
      <c r="O24" s="177" t="inlineStr">
        <is>
          <t>Weight</t>
        </is>
      </c>
      <c r="P24" s="178" t="inlineStr">
        <is>
          <t>Rep
Goal</t>
        </is>
      </c>
      <c r="Q24" s="178" t="inlineStr">
        <is>
          <t>1RM
Goal</t>
        </is>
      </c>
      <c r="R24" s="178" t="inlineStr">
        <is>
          <t>Reps 
Done</t>
        </is>
      </c>
      <c r="S24" s="226" t="inlineStr">
        <is>
          <t xml:space="preserve"> 1RM</t>
        </is>
      </c>
      <c r="T24" s="227" t="inlineStr">
        <is>
          <t>Singles
x2</t>
        </is>
      </c>
      <c r="U24" s="149" t="n"/>
      <c r="V24" s="180" t="n"/>
      <c r="W24" s="181" t="inlineStr">
        <is>
          <t>Weight</t>
        </is>
      </c>
      <c r="X24" s="141" t="n"/>
      <c r="Y24" s="178" t="inlineStr">
        <is>
          <t>Cycle 2 1RM</t>
        </is>
      </c>
      <c r="Z24" s="157" t="n"/>
      <c r="AA24" s="209" t="inlineStr">
        <is>
          <t>Stall</t>
        </is>
      </c>
      <c r="AB24" s="210" t="inlineStr">
        <is>
          <t>Backoff
Amount</t>
        </is>
      </c>
    </row>
    <row customHeight="1" ht="12" r="25" s="116">
      <c r="A25" s="182" t="n"/>
      <c r="B25" s="183">
        <f>IF(Z25="","",MROUND(Z25*0.7,'Start-Options'!B17))</f>
        <v/>
      </c>
      <c r="C25" s="184" t="n"/>
      <c r="D25" s="184" t="n"/>
      <c r="E25" s="184" t="n"/>
      <c r="F25" s="185" t="n"/>
      <c r="G25" s="228" t="n"/>
      <c r="H25" s="186" t="n"/>
      <c r="I25" s="187" t="n"/>
      <c r="J25" s="183">
        <f>IF(Z25="","",MROUND(Z25*0.65,'Start-Options'!B17))</f>
        <v/>
      </c>
      <c r="K25" s="184" t="n"/>
      <c r="L25" s="185" t="n"/>
      <c r="M25" s="186" t="n"/>
      <c r="N25" s="187" t="n"/>
      <c r="O25" s="188">
        <f>IF(Z25="","",MROUND(Z25*0.75,'Start-Options'!B17))</f>
        <v/>
      </c>
      <c r="P25" s="189" t="n"/>
      <c r="Q25" s="189" t="n"/>
      <c r="R25" s="189" t="n"/>
      <c r="S25" s="190" t="n"/>
      <c r="T25" s="187" t="n"/>
      <c r="U25" s="186" t="n"/>
      <c r="V25" s="187" t="n"/>
      <c r="W25" s="187">
        <f>IF(Z25="","",MROUND(Z25*0.4,'Start-Options'!B17))</f>
        <v/>
      </c>
      <c r="X25" s="149" t="n"/>
      <c r="Y25" s="187">
        <f>'Start-Options'!B4</f>
        <v/>
      </c>
      <c r="Z25" s="187">
        <f>IF('Start-Options'!F4="","",'Start-Options'!F4+'Start-Options'!C11)</f>
        <v/>
      </c>
      <c r="AA25" s="211" t="n"/>
      <c r="AB25" s="211" t="n">
        <v>10</v>
      </c>
    </row>
    <row customHeight="1" ht="12" r="26" s="116">
      <c r="A26" s="191">
        <f>'Start-Options'!B4</f>
        <v/>
      </c>
      <c r="B26" s="192">
        <f>IF(Z25="","",MROUND(Z25*0.8,'Start-Options'!B17))</f>
        <v/>
      </c>
      <c r="C26" s="193" t="n"/>
      <c r="D26" s="193" t="n"/>
      <c r="E26" s="193" t="n"/>
      <c r="F26" s="194" t="n"/>
      <c r="G26" s="229" t="n"/>
      <c r="H26" s="186" t="n"/>
      <c r="I26" s="191">
        <f>'Start-Options'!B4</f>
        <v/>
      </c>
      <c r="J26" s="192">
        <f>IF(Z25="","",MROUND(Z25*0.75,'Start-Options'!B17))</f>
        <v/>
      </c>
      <c r="K26" s="193" t="n"/>
      <c r="L26" s="194" t="n"/>
      <c r="M26" s="186" t="n"/>
      <c r="N26" s="191">
        <f>'Start-Options'!B4</f>
        <v/>
      </c>
      <c r="O26" s="195">
        <f>IF(Z25="","",MROUND(Z25*0.85,'Start-Options'!B17))</f>
        <v/>
      </c>
      <c r="P26" s="196" t="n"/>
      <c r="Q26" s="196" t="n"/>
      <c r="R26" s="196" t="n"/>
      <c r="S26" s="197" t="n"/>
      <c r="T26" s="191" t="n"/>
      <c r="U26" s="186" t="n"/>
      <c r="V26" s="191">
        <f>'Start-Options'!B4</f>
        <v/>
      </c>
      <c r="W26" s="191">
        <f>IF(Z25="","",MROUND(Z25*0.5,'Start-Options'!B17))</f>
        <v/>
      </c>
      <c r="X26" s="149" t="n"/>
      <c r="Y26" s="191">
        <f>'Start-Options'!B5</f>
        <v/>
      </c>
      <c r="Z26" s="191">
        <f>IF('Start-Options'!F5="","",'Start-Options'!F5+'Start-Options'!C12)</f>
        <v/>
      </c>
      <c r="AA26" s="212" t="n"/>
      <c r="AB26" s="212" t="n">
        <v>10</v>
      </c>
    </row>
    <row customHeight="1" ht="12" r="27" s="116">
      <c r="A27" s="198" t="n"/>
      <c r="B27" s="199">
        <f>IF(Z25="","",MROUND(Z25*0.9,'Start-Options'!B17))</f>
        <v/>
      </c>
      <c r="C27" s="200">
        <f>IF(Z25="","",ROUND((37-36*B27/(Z25+'Start-Options'!F11)),0))</f>
        <v/>
      </c>
      <c r="D27" s="200">
        <f>IF(Z25="","",MROUND(B27*36/(37-C27),'Start-Options'!B17))</f>
        <v/>
      </c>
      <c r="E27" s="201" t="n"/>
      <c r="F27" s="202">
        <f>IF(E27="","",MROUND(36*B27/(37-E27),'Start-Options'!B17))</f>
        <v/>
      </c>
      <c r="G27" s="230">
        <f>Z25</f>
        <v/>
      </c>
      <c r="H27" s="186" t="n"/>
      <c r="I27" s="198" t="n"/>
      <c r="J27" s="199">
        <f>IF(Z25="","",MROUND(Z25*0.85,'Start-Options'!B17))</f>
        <v/>
      </c>
      <c r="K27" s="201" t="n"/>
      <c r="L27" s="202">
        <f>IF(K27="","",MROUND(36*J27/(37-K27),5))</f>
        <v/>
      </c>
      <c r="M27" s="186" t="n"/>
      <c r="N27" s="198" t="n"/>
      <c r="O27" s="203">
        <f>IF(Z25="","",MROUND(Z25*0.95,'Start-Options'!B17))</f>
        <v/>
      </c>
      <c r="P27" s="200">
        <f>IF(L27="","",IF(F27&lt;Z25,ROUND((37-36*O27/(Z25+'Start-Options'!F11)),0),ROUND((37-36*O27/(F27+'Start-Options'!F11)),0)))</f>
        <v/>
      </c>
      <c r="Q27" s="204">
        <f>IF(P27="","",MROUND(O27*36/(37-P27),'Start-Options'!B17))</f>
        <v/>
      </c>
      <c r="R27" s="205" t="n"/>
      <c r="S27" s="206">
        <f>IF(R27="","",MROUND(36*O27/(37-R27),'Start-Options'!B17))</f>
        <v/>
      </c>
      <c r="T27" s="198">
        <f>Z25</f>
        <v/>
      </c>
      <c r="U27" s="186" t="n"/>
      <c r="V27" s="198" t="n"/>
      <c r="W27" s="198">
        <f>IF(Z25="","",MROUND(Z25*0.6,'Start-Options'!B17))</f>
        <v/>
      </c>
      <c r="X27" s="149" t="n"/>
      <c r="Y27" s="191">
        <f>'Start-Options'!B6</f>
        <v/>
      </c>
      <c r="Z27" s="191">
        <f>IF('Start-Options'!F6="","",'Start-Options'!F6+'Start-Options'!C11)</f>
        <v/>
      </c>
      <c r="AA27" s="212" t="n"/>
      <c r="AB27" s="212" t="n">
        <v>10</v>
      </c>
    </row>
    <row customHeight="1" ht="12" r="28" s="116">
      <c r="A28" s="187" t="n"/>
      <c r="B28" s="183">
        <f>IF(Z26="","",MROUND(Z26*0.7,'Start-Options'!B17))</f>
        <v/>
      </c>
      <c r="C28" s="184" t="n"/>
      <c r="D28" s="184" t="n"/>
      <c r="E28" s="184" t="n"/>
      <c r="F28" s="185" t="n"/>
      <c r="G28" s="228" t="n"/>
      <c r="H28" s="191" t="n"/>
      <c r="I28" s="182" t="n"/>
      <c r="J28" s="183">
        <f>IF(Z26="","",MROUND(Z26*0.65,'Start-Options'!B17))</f>
        <v/>
      </c>
      <c r="K28" s="184" t="n"/>
      <c r="L28" s="185" t="n"/>
      <c r="M28" s="186" t="n"/>
      <c r="N28" s="182" t="n"/>
      <c r="O28" s="188">
        <f>IF(Z26="","",MROUND(Z26*0.75,'Start-Options'!B17))</f>
        <v/>
      </c>
      <c r="P28" s="189" t="n"/>
      <c r="Q28" s="189" t="n"/>
      <c r="R28" s="189" t="n"/>
      <c r="S28" s="190" t="n"/>
      <c r="T28" s="187" t="n"/>
      <c r="U28" s="186" t="n"/>
      <c r="V28" s="182" t="n"/>
      <c r="W28" s="187">
        <f>IF(Z26="","",MROUND(Z26*0.4,'Start-Options'!B17))</f>
        <v/>
      </c>
      <c r="X28" s="149" t="n"/>
      <c r="Y28" s="198">
        <f>'Start-Options'!B7</f>
        <v/>
      </c>
      <c r="Z28" s="198">
        <f>IF('Start-Options'!F7="","",'Start-Options'!F7+'Start-Options'!C14)</f>
        <v/>
      </c>
      <c r="AA28" s="213" t="n"/>
      <c r="AB28" s="213" t="n">
        <v>10</v>
      </c>
    </row>
    <row customHeight="1" ht="12" r="29" s="116">
      <c r="A29" s="191">
        <f>'Start-Options'!B5</f>
        <v/>
      </c>
      <c r="B29" s="192">
        <f>IF(Z26="","",MROUND(Z26*0.8,'Start-Options'!B17))</f>
        <v/>
      </c>
      <c r="C29" s="193" t="n"/>
      <c r="D29" s="193" t="n"/>
      <c r="E29" s="193" t="n"/>
      <c r="F29" s="194" t="n"/>
      <c r="G29" s="229" t="n"/>
      <c r="H29" s="191" t="n"/>
      <c r="I29" s="191">
        <f>'Start-Options'!B5</f>
        <v/>
      </c>
      <c r="J29" s="192">
        <f>IF(Z26="","",MROUND(Z26*0.75,'Start-Options'!B17))</f>
        <v/>
      </c>
      <c r="K29" s="193" t="n"/>
      <c r="L29" s="194" t="n"/>
      <c r="M29" s="186" t="n"/>
      <c r="N29" s="191">
        <f>'Start-Options'!B5</f>
        <v/>
      </c>
      <c r="O29" s="195">
        <f>IF(Z26="","",MROUND(Z26*0.85,'Start-Options'!B17))</f>
        <v/>
      </c>
      <c r="P29" s="196" t="n"/>
      <c r="Q29" s="196" t="n"/>
      <c r="R29" s="196" t="n"/>
      <c r="S29" s="197" t="n"/>
      <c r="T29" s="191" t="n"/>
      <c r="U29" s="186" t="n"/>
      <c r="V29" s="191">
        <f>'Start-Options'!B5</f>
        <v/>
      </c>
      <c r="W29" s="191">
        <f>IF(Z26="","",MROUND(Z26*0.5,'Start-Options'!B17))</f>
        <v/>
      </c>
      <c r="X29" s="141" t="n"/>
      <c r="Y29" s="155" t="n"/>
      <c r="Z29" s="155" t="n"/>
      <c r="AA29" s="155" t="n"/>
      <c r="AB29" s="155" t="n"/>
    </row>
    <row customHeight="1" ht="12" r="30" s="116">
      <c r="A30" s="207" t="n"/>
      <c r="B30" s="199">
        <f>IF(Z26="","",MROUND(Z26*0.9,'Start-Options'!B17))</f>
        <v/>
      </c>
      <c r="C30" s="200">
        <f>IF(Z26="","",ROUND((37-36*B30/(Z26+'Start-Options'!F12)),0))</f>
        <v/>
      </c>
      <c r="D30" s="200">
        <f>IF(Z26="","",MROUND(B30*36/(37-C30),'Start-Options'!B17))</f>
        <v/>
      </c>
      <c r="E30" s="201" t="n"/>
      <c r="F30" s="202">
        <f>IF(E30="","",MROUND(36*B30/(37-E30),'Start-Options'!B17))</f>
        <v/>
      </c>
      <c r="G30" s="230">
        <f>Z26</f>
        <v/>
      </c>
      <c r="H30" s="191" t="n"/>
      <c r="I30" s="198" t="n"/>
      <c r="J30" s="199">
        <f>IF(Z26="","",MROUND(Z26*0.85,'Start-Options'!B17))</f>
        <v/>
      </c>
      <c r="K30" s="201" t="n"/>
      <c r="L30" s="202">
        <f>IF(K30="","",MROUND(36*J30/(37-K30),5))</f>
        <v/>
      </c>
      <c r="M30" s="186" t="n"/>
      <c r="N30" s="198" t="n"/>
      <c r="O30" s="203">
        <f>IF(Z26="","",MROUND(Z26*0.95,'Start-Options'!B17))</f>
        <v/>
      </c>
      <c r="P30" s="200">
        <f>IF(L30="","",IF(F30&lt;Z26,ROUND((37-36*O30/(Z26+'Start-Options'!F12)),0),ROUND((37-36*O30/(F30+'Start-Options'!F12)),0)))</f>
        <v/>
      </c>
      <c r="Q30" s="204">
        <f>IF(P30="","",MROUND(O30*36/(37-P30),'Start-Options'!B17))</f>
        <v/>
      </c>
      <c r="R30" s="205" t="n"/>
      <c r="S30" s="206">
        <f>IF(R30="","",MROUND(36*O30/(37-R30),'Start-Options'!B17))</f>
        <v/>
      </c>
      <c r="T30" s="198">
        <f>Z26</f>
        <v/>
      </c>
      <c r="U30" s="186" t="n"/>
      <c r="V30" s="198" t="n"/>
      <c r="W30" s="198">
        <f>IF(Z26="","",MROUND(Z26*0.6,'Start-Options'!B17))</f>
        <v/>
      </c>
      <c r="X30" s="141" t="n"/>
    </row>
    <row customHeight="1" ht="12" r="31" s="116">
      <c r="A31" s="187" t="n"/>
      <c r="B31" s="183">
        <f>IF(Z27="","",MROUND(Z27*0.7,'Start-Options'!B17))</f>
        <v/>
      </c>
      <c r="C31" s="184" t="n"/>
      <c r="D31" s="184" t="n"/>
      <c r="E31" s="184" t="n"/>
      <c r="F31" s="185" t="n"/>
      <c r="G31" s="228" t="n"/>
      <c r="H31" s="186" t="n"/>
      <c r="I31" s="187" t="n"/>
      <c r="J31" s="183">
        <f>IF(Z27="","",MROUND(Z27*0.65,'Start-Options'!B17))</f>
        <v/>
      </c>
      <c r="K31" s="184" t="n"/>
      <c r="L31" s="185" t="n"/>
      <c r="M31" s="186" t="n"/>
      <c r="N31" s="187" t="n"/>
      <c r="O31" s="188">
        <f>IF(Z27="","",MROUND(Z27*0.75,'Start-Options'!B17))</f>
        <v/>
      </c>
      <c r="P31" s="189" t="n"/>
      <c r="Q31" s="189" t="n"/>
      <c r="R31" s="189" t="n"/>
      <c r="S31" s="190" t="n"/>
      <c r="T31" s="187" t="n"/>
      <c r="U31" s="186" t="n"/>
      <c r="V31" s="187" t="n"/>
      <c r="W31" s="187">
        <f>IF(Z27="","",MROUND(Z27*0.4,'Start-Options'!B17))</f>
        <v/>
      </c>
      <c r="X31" s="141" t="n"/>
    </row>
    <row customHeight="1" ht="12" r="32" s="116">
      <c r="A32" s="191">
        <f>'Start-Options'!B6</f>
        <v/>
      </c>
      <c r="B32" s="192">
        <f>IF(Z27="","",MROUND(Z27*0.8,'Start-Options'!B17))</f>
        <v/>
      </c>
      <c r="C32" s="193" t="n"/>
      <c r="D32" s="193" t="n"/>
      <c r="E32" s="193" t="n"/>
      <c r="F32" s="194" t="n"/>
      <c r="G32" s="229" t="n"/>
      <c r="H32" s="186" t="n"/>
      <c r="I32" s="191">
        <f>'Start-Options'!B6</f>
        <v/>
      </c>
      <c r="J32" s="192">
        <f>IF(Z27="","",MROUND(Z27*0.75,'Start-Options'!B17))</f>
        <v/>
      </c>
      <c r="K32" s="193" t="n"/>
      <c r="L32" s="194" t="n"/>
      <c r="M32" s="186" t="n"/>
      <c r="N32" s="191">
        <f>'Start-Options'!B6</f>
        <v/>
      </c>
      <c r="O32" s="195">
        <f>IF(Z27="","",MROUND(Z27*0.85,'Start-Options'!B17))</f>
        <v/>
      </c>
      <c r="P32" s="196" t="n"/>
      <c r="Q32" s="196" t="n"/>
      <c r="R32" s="196" t="n"/>
      <c r="S32" s="197" t="n"/>
      <c r="T32" s="191" t="n"/>
      <c r="U32" s="186" t="n"/>
      <c r="V32" s="191" t="inlineStr">
        <is>
          <t>Bench</t>
        </is>
      </c>
      <c r="W32" s="191">
        <f>IF(Z27="","",MROUND(Z27*0.5,'Start-Options'!B17))</f>
        <v/>
      </c>
      <c r="X32" s="141" t="n"/>
    </row>
    <row customHeight="1" ht="12" r="33" s="116">
      <c r="A33" s="198" t="n"/>
      <c r="B33" s="199">
        <f>IF(Z27="","",MROUND(Z27*0.9,'Start-Options'!B17))</f>
        <v/>
      </c>
      <c r="C33" s="200">
        <f>IF(Z27="","",ROUND((37-36*B33/(Z27+'Start-Options'!F13)),0))</f>
        <v/>
      </c>
      <c r="D33" s="200">
        <f>IF(Z27="","",MROUND(B33*36/(37-C33),'Start-Options'!B17))</f>
        <v/>
      </c>
      <c r="E33" s="201" t="n"/>
      <c r="F33" s="202">
        <f>IF(E33="","",MROUND(36*B33/(37-E33),'Start-Options'!B17))</f>
        <v/>
      </c>
      <c r="G33" s="230">
        <f>Z27</f>
        <v/>
      </c>
      <c r="H33" s="186" t="n"/>
      <c r="I33" s="198" t="n"/>
      <c r="J33" s="199">
        <f>IF(Z27="","",MROUND(Z27*0.85,'Start-Options'!B17))</f>
        <v/>
      </c>
      <c r="K33" s="201" t="n"/>
      <c r="L33" s="202">
        <f>IF(K33="","",MROUND(36*J33/(37-K33),5))</f>
        <v/>
      </c>
      <c r="M33" s="186" t="n"/>
      <c r="N33" s="198" t="n"/>
      <c r="O33" s="203">
        <f>IF(Z27="","",MROUND(Z27*0.95,'Start-Options'!B17))</f>
        <v/>
      </c>
      <c r="P33" s="200">
        <f>IF(L33="","",IF(F33&lt;Z27,ROUND((37-36*O33/(Z27+'Start-Options'!F13)),0),ROUND((37-36*O33/(F33+'Start-Options'!F13)),0)))</f>
        <v/>
      </c>
      <c r="Q33" s="204">
        <f>IF(P33="","",MROUND(O33*36/(37-P33),'Start-Options'!B17))</f>
        <v/>
      </c>
      <c r="R33" s="205" t="n"/>
      <c r="S33" s="206">
        <f>IF(R33="","",MROUND(36*O33/(37-R33),'Start-Options'!B17))</f>
        <v/>
      </c>
      <c r="T33" s="198">
        <f>Z27</f>
        <v/>
      </c>
      <c r="U33" s="186" t="n"/>
      <c r="V33" s="198" t="n"/>
      <c r="W33" s="198">
        <f>IF(Z27="","",MROUND(Z27*0.6,'Start-Options'!B17))</f>
        <v/>
      </c>
      <c r="X33" s="141" t="n"/>
    </row>
    <row customHeight="1" ht="12" r="34" s="116">
      <c r="A34" s="187" t="n"/>
      <c r="B34" s="183">
        <f>IF(Z28="","",MROUND(Z28*0.7,'Start-Options'!B17))</f>
        <v/>
      </c>
      <c r="C34" s="184" t="n"/>
      <c r="D34" s="184" t="n"/>
      <c r="E34" s="184" t="n"/>
      <c r="F34" s="185" t="n"/>
      <c r="G34" s="228" t="n"/>
      <c r="H34" s="186" t="n"/>
      <c r="I34" s="187" t="n"/>
      <c r="J34" s="183">
        <f>IF(Z28="","",MROUND(Z28*0.65,'Start-Options'!B17))</f>
        <v/>
      </c>
      <c r="K34" s="184" t="n"/>
      <c r="L34" s="185" t="n"/>
      <c r="M34" s="186" t="n"/>
      <c r="N34" s="187" t="n"/>
      <c r="O34" s="188">
        <f>IF(Z28="","",MROUND(Z28*0.75,'Start-Options'!B17))</f>
        <v/>
      </c>
      <c r="P34" s="189" t="n"/>
      <c r="Q34" s="189" t="n"/>
      <c r="R34" s="189" t="n"/>
      <c r="S34" s="190" t="n"/>
      <c r="T34" s="187" t="n"/>
      <c r="U34" s="186" t="n"/>
      <c r="V34" s="187" t="n"/>
      <c r="W34" s="187">
        <f>IF(Z28="","",MROUND(Z28*0.4,'Start-Options'!B17))</f>
        <v/>
      </c>
      <c r="X34" s="141" t="n"/>
    </row>
    <row customHeight="1" ht="12" r="35" s="116">
      <c r="A35" s="191">
        <f>'Start-Options'!B7</f>
        <v/>
      </c>
      <c r="B35" s="192">
        <f>IF(Z28="","",MROUND(Z28*0.8,'Start-Options'!B17))</f>
        <v/>
      </c>
      <c r="C35" s="193" t="n"/>
      <c r="D35" s="193" t="n"/>
      <c r="E35" s="193" t="n"/>
      <c r="F35" s="194" t="n"/>
      <c r="G35" s="229" t="n"/>
      <c r="H35" s="191" t="n"/>
      <c r="I35" s="191">
        <f>'Start-Options'!B7</f>
        <v/>
      </c>
      <c r="J35" s="192">
        <f>IF(Z28="","",MROUND(Z28*0.75,'Start-Options'!B17))</f>
        <v/>
      </c>
      <c r="K35" s="193" t="n"/>
      <c r="L35" s="194" t="n"/>
      <c r="M35" s="186" t="n"/>
      <c r="N35" s="191">
        <f>'Start-Options'!B7</f>
        <v/>
      </c>
      <c r="O35" s="195">
        <f>IF(Z28="","",MROUND(Z28*0.85,'Start-Options'!B17))</f>
        <v/>
      </c>
      <c r="P35" s="196" t="n"/>
      <c r="Q35" s="196" t="n"/>
      <c r="R35" s="196" t="n"/>
      <c r="S35" s="197" t="n"/>
      <c r="T35" s="191" t="n"/>
      <c r="U35" s="186" t="n"/>
      <c r="V35" s="191">
        <f>'Start-Options'!B7</f>
        <v/>
      </c>
      <c r="W35" s="191">
        <f>IF(Z28="","",MROUND(Z28*0.5,'Start-Options'!B17))</f>
        <v/>
      </c>
      <c r="X35" s="141" t="n"/>
    </row>
    <row customHeight="1" ht="12.75" r="36" s="116">
      <c r="A36" s="208" t="n"/>
      <c r="B36" s="199">
        <f>IF(Z28="","",MROUND(Z28*0.9,'Start-Options'!B17))</f>
        <v/>
      </c>
      <c r="C36" s="200">
        <f>IF(Z28="","",ROUND((37-36*B36/(Z28+'Start-Options'!F14)),0))</f>
        <v/>
      </c>
      <c r="D36" s="200">
        <f>IF(Z28="","",MROUND(B36*36/(37-C36),'Start-Options'!B17))</f>
        <v/>
      </c>
      <c r="E36" s="201" t="n"/>
      <c r="F36" s="202">
        <f>IF(E36="","",MROUND(36*B36/(37-E36),'Start-Options'!B17))</f>
        <v/>
      </c>
      <c r="G36" s="230">
        <f>Z28</f>
        <v/>
      </c>
      <c r="H36" s="198" t="n"/>
      <c r="I36" s="208" t="n"/>
      <c r="J36" s="199">
        <f>IF(Z28="","",MROUND(Z28*0.85,'Start-Options'!B17))</f>
        <v/>
      </c>
      <c r="K36" s="201" t="n"/>
      <c r="L36" s="202">
        <f>IF(K36="","",MROUND(36*J36/(37-K36),5))</f>
        <v/>
      </c>
      <c r="M36" s="208" t="n"/>
      <c r="N36" s="208" t="n"/>
      <c r="O36" s="203">
        <f>IF(Z28="","",MROUND(Z28*0.95,'Start-Options'!B17))</f>
        <v/>
      </c>
      <c r="P36" s="200">
        <f>IF(L36="","",IF(F36&lt;Z28,ROUND((37-36*O36/(Z28+'Start-Options'!F14)),0),ROUND((37-36*O36/(F36+'Start-Options'!F14)),0)))</f>
        <v/>
      </c>
      <c r="Q36" s="204">
        <f>IF(P36="","",MROUND(O36*36/(37-P36),'Start-Options'!B17))</f>
        <v/>
      </c>
      <c r="R36" s="205" t="n"/>
      <c r="S36" s="206">
        <f>IF(R36="","",MROUND(36*O36/(37-R36),'Start-Options'!B17))</f>
        <v/>
      </c>
      <c r="T36" s="198">
        <f>Z28</f>
        <v/>
      </c>
      <c r="U36" s="208" t="n"/>
      <c r="V36" s="208" t="n"/>
      <c r="W36" s="198">
        <f>IF(Z28="","",MROUND(Z28*0.6,'Start-Options'!B17))</f>
        <v/>
      </c>
      <c r="X36" s="141" t="n"/>
    </row>
    <row customHeight="1" ht="12" r="37" s="116">
      <c r="A37" s="155" t="n"/>
      <c r="B37" s="155" t="n"/>
      <c r="C37" s="172" t="n"/>
      <c r="D37" s="172" t="n"/>
      <c r="E37" s="155" t="n"/>
      <c r="F37" s="155" t="n"/>
      <c r="G37" s="155" t="n"/>
      <c r="H37" s="155" t="n"/>
      <c r="I37" s="155" t="n"/>
      <c r="J37" s="155" t="n"/>
      <c r="K37" s="155" t="n"/>
      <c r="L37" s="155" t="n"/>
      <c r="M37" s="155" t="n"/>
      <c r="N37" s="155" t="n"/>
      <c r="O37" s="155" t="n"/>
      <c r="P37" s="155" t="n"/>
      <c r="Q37" s="155" t="n"/>
      <c r="R37" s="155" t="n"/>
      <c r="S37" s="155" t="n"/>
      <c r="T37" s="155" t="n"/>
      <c r="U37" s="155" t="n"/>
      <c r="V37" s="155" t="n"/>
      <c r="W37" s="155" t="n"/>
    </row>
    <row customHeight="1" ht="18.75" r="38" s="116">
      <c r="A38" s="139" t="n"/>
      <c r="B38" s="139" t="n"/>
      <c r="C38" s="163" t="n"/>
      <c r="D38" s="163" t="n"/>
      <c r="E38" s="139" t="n"/>
      <c r="F38" s="139" t="n"/>
      <c r="G38" s="139" t="n"/>
      <c r="H38" s="139" t="n"/>
      <c r="I38" s="139" t="n"/>
      <c r="J38" s="139" t="n"/>
      <c r="K38" s="139" t="n"/>
      <c r="L38" s="167" t="inlineStr">
        <is>
          <t>Cycle 3</t>
        </is>
      </c>
      <c r="M38" s="157" t="n"/>
      <c r="N38" s="157" t="n"/>
      <c r="O38" s="224" t="n"/>
      <c r="P38" s="139" t="n"/>
      <c r="Q38" s="139" t="n"/>
      <c r="R38" s="139" t="n"/>
      <c r="S38" s="139" t="n"/>
      <c r="T38" s="139" t="n"/>
      <c r="U38" s="139" t="n"/>
      <c r="V38" s="139" t="n"/>
      <c r="W38" s="139" t="n"/>
    </row>
    <row customHeight="1" ht="15" r="39" s="116">
      <c r="A39" s="168" t="n"/>
      <c r="B39" s="172" t="n"/>
      <c r="C39" s="169" t="inlineStr">
        <is>
          <t>Week 9 3x3</t>
        </is>
      </c>
      <c r="D39" s="172" t="n"/>
      <c r="E39" s="171" t="n"/>
      <c r="F39" s="171" t="n"/>
      <c r="G39" s="225" t="n"/>
      <c r="H39" s="171" t="n"/>
      <c r="I39" s="172" t="n"/>
      <c r="J39" s="169" t="inlineStr">
        <is>
          <t>Week 10 3x5</t>
        </is>
      </c>
      <c r="K39" s="137" t="n"/>
      <c r="L39" s="172" t="n"/>
      <c r="M39" s="172" t="n"/>
      <c r="N39" s="172" t="n"/>
      <c r="O39" s="172" t="n"/>
      <c r="P39" s="169" t="inlineStr">
        <is>
          <t>Week 11 5/3/1</t>
        </is>
      </c>
      <c r="Q39" s="137" t="n"/>
      <c r="R39" s="137" t="n"/>
      <c r="S39" s="171" t="n"/>
      <c r="T39" s="225" t="n"/>
      <c r="U39" s="171" t="n"/>
      <c r="V39" s="174" t="inlineStr">
        <is>
          <t xml:space="preserve">Week 12 Deload </t>
        </is>
      </c>
      <c r="W39" s="175" t="n"/>
      <c r="X39" s="141" t="n"/>
      <c r="AA39" s="139" t="n"/>
      <c r="AB39" s="139" t="n"/>
    </row>
    <row customHeight="1" ht="28.5" r="40" s="116">
      <c r="A40" s="176" t="n"/>
      <c r="B40" s="177" t="inlineStr">
        <is>
          <t>Weight</t>
        </is>
      </c>
      <c r="C40" s="178" t="inlineStr">
        <is>
          <t>Rep
Goal</t>
        </is>
      </c>
      <c r="D40" s="178" t="inlineStr">
        <is>
          <t>1RM
Goal</t>
        </is>
      </c>
      <c r="E40" s="178" t="inlineStr">
        <is>
          <t>Reps 
Done</t>
        </is>
      </c>
      <c r="F40" s="226" t="inlineStr">
        <is>
          <t xml:space="preserve"> 1RM</t>
        </is>
      </c>
      <c r="G40" s="227" t="inlineStr">
        <is>
          <t>Singles
x3</t>
        </is>
      </c>
      <c r="H40" s="141" t="n"/>
      <c r="I40" s="179" t="n"/>
      <c r="J40" s="177" t="inlineStr">
        <is>
          <t>Weight</t>
        </is>
      </c>
      <c r="K40" s="178" t="inlineStr">
        <is>
          <t>Reps 
Done</t>
        </is>
      </c>
      <c r="L40" s="177" t="inlineStr">
        <is>
          <t xml:space="preserve"> 1RM</t>
        </is>
      </c>
      <c r="N40" s="179" t="n"/>
      <c r="O40" s="177" t="inlineStr">
        <is>
          <t>Weight</t>
        </is>
      </c>
      <c r="P40" s="178" t="inlineStr">
        <is>
          <t>Rep
Goal</t>
        </is>
      </c>
      <c r="Q40" s="178" t="inlineStr">
        <is>
          <t>1RM
Goal</t>
        </is>
      </c>
      <c r="R40" s="178" t="inlineStr">
        <is>
          <t>Reps 
Done</t>
        </is>
      </c>
      <c r="S40" s="226" t="inlineStr">
        <is>
          <t xml:space="preserve"> 1RM</t>
        </is>
      </c>
      <c r="T40" s="227" t="inlineStr">
        <is>
          <t>Singles
x2</t>
        </is>
      </c>
      <c r="U40" s="149" t="n"/>
      <c r="V40" s="180" t="n"/>
      <c r="W40" s="181" t="inlineStr">
        <is>
          <t>Weight</t>
        </is>
      </c>
      <c r="X40" s="141" t="n"/>
      <c r="Y40" s="178" t="inlineStr">
        <is>
          <t>Cycle 3 1RM</t>
        </is>
      </c>
      <c r="Z40" s="157" t="n"/>
      <c r="AA40" s="209" t="inlineStr">
        <is>
          <t>Stall</t>
        </is>
      </c>
      <c r="AB40" s="210" t="inlineStr">
        <is>
          <t>Backoff
Amount</t>
        </is>
      </c>
    </row>
    <row customHeight="1" ht="12" r="41" s="116">
      <c r="A41" s="182" t="n"/>
      <c r="B41" s="183">
        <f>IF(Z41="","",MROUND(Z41*0.7,'Start-Options'!B17))</f>
        <v/>
      </c>
      <c r="C41" s="184" t="n"/>
      <c r="D41" s="184" t="n"/>
      <c r="E41" s="184" t="n"/>
      <c r="F41" s="185" t="n"/>
      <c r="G41" s="228" t="n"/>
      <c r="H41" s="186" t="n"/>
      <c r="I41" s="187" t="n"/>
      <c r="J41" s="183">
        <f>IF(Z41="","",MROUND(Z41*0.65,'Start-Options'!B17))</f>
        <v/>
      </c>
      <c r="K41" s="184" t="n"/>
      <c r="L41" s="185" t="n"/>
      <c r="M41" s="186" t="n"/>
      <c r="N41" s="187" t="n"/>
      <c r="O41" s="188">
        <f>IF(Z41="","",MROUND(Z41*0.75,'Start-Options'!B17))</f>
        <v/>
      </c>
      <c r="P41" s="189" t="n"/>
      <c r="Q41" s="189" t="n"/>
      <c r="R41" s="189" t="n"/>
      <c r="S41" s="190" t="n"/>
      <c r="T41" s="187" t="n"/>
      <c r="U41" s="186" t="n"/>
      <c r="V41" s="187" t="n"/>
      <c r="W41" s="187">
        <f>IF(Z41="","",MROUND(Z41*0.4,'Start-Options'!B17))</f>
        <v/>
      </c>
      <c r="X41" s="149" t="n"/>
      <c r="Y41" s="187">
        <f>'Start-Options'!B4</f>
        <v/>
      </c>
      <c r="Z41" s="187">
        <f>IF(Z25="","",IF(ISTEXT(AA25),Z25-AB25,Z25+'Start-Options'!C11))</f>
        <v/>
      </c>
      <c r="AA41" s="211" t="n"/>
      <c r="AB41" s="211" t="n">
        <v>10</v>
      </c>
    </row>
    <row customHeight="1" ht="12" r="42" s="116">
      <c r="A42" s="191">
        <f>'Start-Options'!B4</f>
        <v/>
      </c>
      <c r="B42" s="192">
        <f>IF(Z41="","",MROUND(Z41*0.8,'Start-Options'!B17))</f>
        <v/>
      </c>
      <c r="C42" s="193" t="n"/>
      <c r="D42" s="193" t="n"/>
      <c r="E42" s="193" t="n"/>
      <c r="F42" s="194" t="n"/>
      <c r="G42" s="229" t="n"/>
      <c r="H42" s="186" t="n"/>
      <c r="I42" s="191">
        <f>'Start-Options'!B4</f>
        <v/>
      </c>
      <c r="J42" s="192">
        <f>IF(Z41="","",MROUND(Z41*0.75,'Start-Options'!B17))</f>
        <v/>
      </c>
      <c r="K42" s="193" t="n"/>
      <c r="L42" s="194" t="n"/>
      <c r="M42" s="186" t="n"/>
      <c r="N42" s="191">
        <f>'Start-Options'!B4</f>
        <v/>
      </c>
      <c r="O42" s="195">
        <f>IF(Z41="","",MROUND(Z41*0.85,'Start-Options'!B17))</f>
        <v/>
      </c>
      <c r="P42" s="196" t="n"/>
      <c r="Q42" s="196" t="n"/>
      <c r="R42" s="196" t="n"/>
      <c r="S42" s="197" t="n"/>
      <c r="T42" s="191" t="n"/>
      <c r="U42" s="186" t="n"/>
      <c r="V42" s="191">
        <f>'Start-Options'!B4</f>
        <v/>
      </c>
      <c r="W42" s="191">
        <f>IF(Z41="","",MROUND(Z41*0.5,'Start-Options'!B17))</f>
        <v/>
      </c>
      <c r="X42" s="149" t="n"/>
      <c r="Y42" s="191">
        <f>'Start-Options'!B5</f>
        <v/>
      </c>
      <c r="Z42" s="191">
        <f>IF(Z26="","",IF(ISTEXT(AA26),Z26-AB26,Z26+'Start-Options'!C12))</f>
        <v/>
      </c>
      <c r="AA42" s="212" t="n"/>
      <c r="AB42" s="212" t="n">
        <v>10</v>
      </c>
    </row>
    <row customHeight="1" ht="12" r="43" s="116">
      <c r="A43" s="198" t="n"/>
      <c r="B43" s="199">
        <f>IF(Z41="","",MROUND(Z41*0.9,'Start-Options'!B17))</f>
        <v/>
      </c>
      <c r="C43" s="200">
        <f>IF(Z41="","",ROUND((37-36*B43/(Z41+'Start-Options'!F11)),0))</f>
        <v/>
      </c>
      <c r="D43" s="200">
        <f>IF(Z41="","",MROUND(B43*36/(37-C43),'Start-Options'!B17))</f>
        <v/>
      </c>
      <c r="E43" s="201" t="n"/>
      <c r="F43" s="202">
        <f>IF(E43="","",MROUND(36*B43/(37-E43),'Start-Options'!B17))</f>
        <v/>
      </c>
      <c r="G43" s="230">
        <f>Z41</f>
        <v/>
      </c>
      <c r="H43" s="186" t="n"/>
      <c r="I43" s="198" t="n"/>
      <c r="J43" s="199">
        <f>IF(Z41="","",MROUND(Z41*0.85,'Start-Options'!B17))</f>
        <v/>
      </c>
      <c r="K43" s="201" t="n"/>
      <c r="L43" s="202">
        <f>IF(K43="","",MROUND(36*J43/(37-K43),'Start-Options'!B17))</f>
        <v/>
      </c>
      <c r="M43" s="186" t="n"/>
      <c r="N43" s="198" t="n"/>
      <c r="O43" s="203">
        <f>IF(Z41="","",MROUND(Z41*0.95,'Start-Options'!B17))</f>
        <v/>
      </c>
      <c r="P43" s="200">
        <f>IF(L43="","",IF(F43&lt;Z41,ROUND((37-36*O43/(Z41+'Start-Options'!F11)),0),ROUND((37-36*O43/(F43+'Start-Options'!F11)),0)))</f>
        <v/>
      </c>
      <c r="Q43" s="204">
        <f>IF(P43="","",MROUND(O43*36/(37-P43),'Start-Options'!B17))</f>
        <v/>
      </c>
      <c r="R43" s="205" t="n"/>
      <c r="S43" s="206">
        <f>IF(R43="","",MROUND(36*O43/(37-R43),'Start-Options'!B17))</f>
        <v/>
      </c>
      <c r="T43" s="198">
        <f>Z41</f>
        <v/>
      </c>
      <c r="U43" s="186" t="n"/>
      <c r="V43" s="198" t="n"/>
      <c r="W43" s="198">
        <f>IF(Z41="","",MROUND(Z41*0.6,'Start-Options'!B17))</f>
        <v/>
      </c>
      <c r="X43" s="149" t="n"/>
      <c r="Y43" s="191">
        <f>'Start-Options'!B6</f>
        <v/>
      </c>
      <c r="Z43" s="191">
        <f>IF(Z27="","",IF(ISTEXT(AA27),Z27-AB27,Z27+'Start-Options'!C13))</f>
        <v/>
      </c>
      <c r="AA43" s="212" t="n"/>
      <c r="AB43" s="212" t="n">
        <v>10</v>
      </c>
    </row>
    <row customHeight="1" ht="12" r="44" s="116">
      <c r="A44" s="187" t="n"/>
      <c r="B44" s="183">
        <f>IF(Z42="","",MROUND(Z42*0.7,'Start-Options'!B17))</f>
        <v/>
      </c>
      <c r="C44" s="184" t="n"/>
      <c r="D44" s="184" t="n"/>
      <c r="E44" s="184" t="n"/>
      <c r="F44" s="185" t="n"/>
      <c r="G44" s="228" t="n"/>
      <c r="H44" s="191" t="n"/>
      <c r="I44" s="182" t="n"/>
      <c r="J44" s="183">
        <f>IF(Z42="","",MROUND(Z42*0.65,'Start-Options'!B17))</f>
        <v/>
      </c>
      <c r="K44" s="184" t="n"/>
      <c r="L44" s="185" t="n"/>
      <c r="M44" s="186" t="n"/>
      <c r="N44" s="182" t="n"/>
      <c r="O44" s="188">
        <f>IF(Z42="","",MROUND(Z42*0.75,'Start-Options'!B17))</f>
        <v/>
      </c>
      <c r="P44" s="189" t="n"/>
      <c r="Q44" s="189" t="n"/>
      <c r="R44" s="189" t="n"/>
      <c r="S44" s="190" t="n"/>
      <c r="T44" s="187" t="n"/>
      <c r="U44" s="186" t="n"/>
      <c r="V44" s="182" t="n"/>
      <c r="W44" s="187">
        <f>IF(Z42="","",MROUND(Z42*0.4,'Start-Options'!B17))</f>
        <v/>
      </c>
      <c r="X44" s="149" t="n"/>
      <c r="Y44" s="198">
        <f>'Start-Options'!B7</f>
        <v/>
      </c>
      <c r="Z44" s="198">
        <f>IF(Z28="","",IF(ISTEXT(AA28),Z28-AB28,Z28+'Start-Options'!C14))</f>
        <v/>
      </c>
      <c r="AA44" s="213" t="n"/>
      <c r="AB44" s="213" t="n">
        <v>10</v>
      </c>
    </row>
    <row customHeight="1" ht="12" r="45" s="116">
      <c r="A45" s="191">
        <f>'Start-Options'!B5</f>
        <v/>
      </c>
      <c r="B45" s="192">
        <f>IF(Z42="","",MROUND(Z42*0.8,'Start-Options'!B17))</f>
        <v/>
      </c>
      <c r="C45" s="193" t="n"/>
      <c r="D45" s="193" t="n"/>
      <c r="E45" s="193" t="n"/>
      <c r="F45" s="194" t="n"/>
      <c r="G45" s="229" t="n"/>
      <c r="H45" s="191" t="n"/>
      <c r="I45" s="191">
        <f>'Start-Options'!B5</f>
        <v/>
      </c>
      <c r="J45" s="192">
        <f>IF(Z42="","",MROUND(Z42*0.75,'Start-Options'!B17))</f>
        <v/>
      </c>
      <c r="K45" s="193" t="n"/>
      <c r="L45" s="194" t="n"/>
      <c r="M45" s="186" t="n"/>
      <c r="N45" s="191">
        <f>'Start-Options'!B5</f>
        <v/>
      </c>
      <c r="O45" s="195">
        <f>IF(Z42="","",MROUND(Z42*0.85,'Start-Options'!B17))</f>
        <v/>
      </c>
      <c r="P45" s="196" t="n"/>
      <c r="Q45" s="196" t="n"/>
      <c r="R45" s="196" t="n"/>
      <c r="S45" s="197" t="n"/>
      <c r="T45" s="191" t="n"/>
      <c r="U45" s="186" t="n"/>
      <c r="V45" s="191">
        <f>'Start-Options'!B5</f>
        <v/>
      </c>
      <c r="W45" s="191">
        <f>IF(Z42="","",MROUND(Z42*0.5,'Start-Options'!B17))</f>
        <v/>
      </c>
      <c r="X45" s="141" t="n"/>
      <c r="Y45" s="155" t="n"/>
      <c r="Z45" s="155" t="n"/>
      <c r="AA45" s="155" t="n"/>
      <c r="AB45" s="155" t="n"/>
    </row>
    <row customHeight="1" ht="12" r="46" s="116">
      <c r="A46" s="207" t="n"/>
      <c r="B46" s="199">
        <f>IF(Z42="","",MROUND(Z42*0.9,'Start-Options'!B17))</f>
        <v/>
      </c>
      <c r="C46" s="200">
        <f>IF(Z42="","",ROUND((37-36*B46/(Z42+'Start-Options'!F12)),0))</f>
        <v/>
      </c>
      <c r="D46" s="200">
        <f>IF(Z42="","",MROUND(B46*36/(37-C46),'Start-Options'!B17))</f>
        <v/>
      </c>
      <c r="E46" s="201" t="n"/>
      <c r="F46" s="202">
        <f>IF(E46="","",MROUND(36*B46/(37-E46),'Start-Options'!B17))</f>
        <v/>
      </c>
      <c r="G46" s="230">
        <f>Z42</f>
        <v/>
      </c>
      <c r="H46" s="191" t="n"/>
      <c r="I46" s="198" t="n"/>
      <c r="J46" s="199">
        <f>IF(Z42="","",MROUND(Z42*0.85,'Start-Options'!B17))</f>
        <v/>
      </c>
      <c r="K46" s="201" t="n"/>
      <c r="L46" s="202">
        <f>IF(K46="","",MROUND(36*J46/(37-K46),'Start-Options'!B17))</f>
        <v/>
      </c>
      <c r="M46" s="186" t="n"/>
      <c r="N46" s="198" t="n"/>
      <c r="O46" s="203">
        <f>IF(Z42="","",MROUND(Z42*0.95,'Start-Options'!B17))</f>
        <v/>
      </c>
      <c r="P46" s="200">
        <f>IF(L46="","",IF(F46&lt;Z42,ROUND((37-36*O46/(Z42+'Start-Options'!F12)),0),ROUND((37-36*O46/(F46+'Start-Options'!F12)),0)))</f>
        <v/>
      </c>
      <c r="Q46" s="204">
        <f>IF(P46="","",MROUND(O46*36/(37-P46),'Start-Options'!B17))</f>
        <v/>
      </c>
      <c r="R46" s="205" t="n"/>
      <c r="S46" s="206">
        <f>IF(R46="","",MROUND(36*O46/(37-R46),'Start-Options'!B17))</f>
        <v/>
      </c>
      <c r="T46" s="198">
        <f>Z42</f>
        <v/>
      </c>
      <c r="U46" s="186" t="n"/>
      <c r="V46" s="198" t="n"/>
      <c r="W46" s="198">
        <f>IF(Z42="","",MROUND(Z42*0.6,'Start-Options'!B17))</f>
        <v/>
      </c>
      <c r="X46" s="141" t="n"/>
    </row>
    <row customHeight="1" ht="12" r="47" s="116">
      <c r="A47" s="187" t="n"/>
      <c r="B47" s="183">
        <f>IF(Z43="","",MROUND(Z43*0.7,'Start-Options'!B17))</f>
        <v/>
      </c>
      <c r="C47" s="184" t="n"/>
      <c r="D47" s="184" t="n"/>
      <c r="E47" s="184" t="n"/>
      <c r="F47" s="185" t="n"/>
      <c r="G47" s="228" t="n"/>
      <c r="H47" s="186" t="n"/>
      <c r="I47" s="187" t="n"/>
      <c r="J47" s="183">
        <f>IF(Z43="","",MROUND(Z43*0.65,'Start-Options'!B17))</f>
        <v/>
      </c>
      <c r="K47" s="184" t="n"/>
      <c r="L47" s="185" t="n"/>
      <c r="M47" s="186" t="n"/>
      <c r="N47" s="187" t="n"/>
      <c r="O47" s="188">
        <f>IF(Z43="","",MROUND(Z43*0.75,'Start-Options'!B17))</f>
        <v/>
      </c>
      <c r="P47" s="189" t="n"/>
      <c r="Q47" s="189" t="n"/>
      <c r="R47" s="189" t="n"/>
      <c r="S47" s="190" t="n"/>
      <c r="T47" s="187" t="n"/>
      <c r="U47" s="186" t="n"/>
      <c r="V47" s="187" t="n"/>
      <c r="W47" s="187">
        <f>IF(Z43="","",MROUND(Z43*0.4,'Start-Options'!B17))</f>
        <v/>
      </c>
      <c r="X47" s="141" t="n"/>
    </row>
    <row customHeight="1" ht="12" r="48" s="116">
      <c r="A48" s="191">
        <f>'Start-Options'!B6</f>
        <v/>
      </c>
      <c r="B48" s="192">
        <f>IF(Z43="","",MROUND(Z43*0.8,'Start-Options'!B17))</f>
        <v/>
      </c>
      <c r="C48" s="193" t="n"/>
      <c r="D48" s="193" t="n"/>
      <c r="E48" s="193" t="n"/>
      <c r="F48" s="194" t="n"/>
      <c r="G48" s="229" t="n"/>
      <c r="H48" s="186" t="n"/>
      <c r="I48" s="191">
        <f>'Start-Options'!B6</f>
        <v/>
      </c>
      <c r="J48" s="192">
        <f>IF(Z43="","",MROUND(Z43*0.75,'Start-Options'!B17))</f>
        <v/>
      </c>
      <c r="K48" s="193" t="n"/>
      <c r="L48" s="194" t="n"/>
      <c r="M48" s="186" t="n"/>
      <c r="N48" s="191">
        <f>'Start-Options'!B6</f>
        <v/>
      </c>
      <c r="O48" s="195">
        <f>IF(Z43="","",MROUND(Z43*0.85,'Start-Options'!B17))</f>
        <v/>
      </c>
      <c r="P48" s="196" t="n"/>
      <c r="Q48" s="196" t="n"/>
      <c r="R48" s="196" t="n"/>
      <c r="S48" s="197" t="n"/>
      <c r="T48" s="191" t="n"/>
      <c r="U48" s="186" t="n"/>
      <c r="V48" s="191">
        <f>'Start-Options'!B6</f>
        <v/>
      </c>
      <c r="W48" s="191">
        <f>IF(Z43="","",MROUND(Z43*0.5,'Start-Options'!B17))</f>
        <v/>
      </c>
      <c r="X48" s="141" t="n"/>
    </row>
    <row customHeight="1" ht="12" r="49" s="116">
      <c r="A49" s="198" t="n"/>
      <c r="B49" s="199">
        <f>IF(Z43="","",MROUND(Z43*0.9,'Start-Options'!B17))</f>
        <v/>
      </c>
      <c r="C49" s="200">
        <f>IF(Z43="","",ROUND((37-36*B49/(Z43+'Start-Options'!F13)),0))</f>
        <v/>
      </c>
      <c r="D49" s="200">
        <f>IF(Z43="","",MROUND(B49*36/(37-C49),'Start-Options'!B17))</f>
        <v/>
      </c>
      <c r="E49" s="201" t="n"/>
      <c r="F49" s="202">
        <f>IF(E49="","",MROUND(36*B49/(37-E49),'Start-Options'!B17))</f>
        <v/>
      </c>
      <c r="G49" s="230">
        <f>Z43</f>
        <v/>
      </c>
      <c r="H49" s="186" t="n"/>
      <c r="I49" s="198" t="n"/>
      <c r="J49" s="199">
        <f>IF(Z43="","",MROUND(Z43*0.85,'Start-Options'!B17))</f>
        <v/>
      </c>
      <c r="K49" s="201" t="n"/>
      <c r="L49" s="202">
        <f>IF(K49="","",MROUND(36*J49/(37-K49),'Start-Options'!B17))</f>
        <v/>
      </c>
      <c r="M49" s="186" t="n"/>
      <c r="N49" s="198" t="n"/>
      <c r="O49" s="203">
        <f>IF(Z43="","",MROUND(Z43*0.95,'Start-Options'!B17))</f>
        <v/>
      </c>
      <c r="P49" s="200">
        <f>IF(L49="","",IF(F49&lt;Z43,ROUND((37-36*O49/(Z43+'Start-Options'!F13)),0),ROUND((37-36*O49/(F49+'Start-Options'!F13)),0)))</f>
        <v/>
      </c>
      <c r="Q49" s="204">
        <f>IF(P49="","",MROUND(O49*36/(37-P49),'Start-Options'!B17))</f>
        <v/>
      </c>
      <c r="R49" s="205" t="n"/>
      <c r="S49" s="206">
        <f>IF(R49="","",MROUND(36*O49/(37-R49),'Start-Options'!B17))</f>
        <v/>
      </c>
      <c r="T49" s="198">
        <f>Z43</f>
        <v/>
      </c>
      <c r="U49" s="186" t="n"/>
      <c r="V49" s="198" t="n"/>
      <c r="W49" s="198">
        <f>IF(Z43="","",MROUND(Z43*0.6,'Start-Options'!B17))</f>
        <v/>
      </c>
      <c r="X49" s="141" t="n"/>
    </row>
    <row customHeight="1" ht="12" r="50" s="116">
      <c r="A50" s="187" t="n"/>
      <c r="B50" s="183">
        <f>IF(Z44="","",MROUND(Z44*0.7,'Start-Options'!B17))</f>
        <v/>
      </c>
      <c r="C50" s="184" t="n"/>
      <c r="D50" s="184" t="n"/>
      <c r="E50" s="184" t="n"/>
      <c r="F50" s="185" t="n"/>
      <c r="G50" s="228" t="n"/>
      <c r="H50" s="186" t="n"/>
      <c r="I50" s="187" t="n"/>
      <c r="J50" s="183">
        <f>IF(Z44="","",MROUND(Z44*0.65,'Start-Options'!B17))</f>
        <v/>
      </c>
      <c r="K50" s="184" t="n"/>
      <c r="L50" s="185" t="n"/>
      <c r="M50" s="186" t="n"/>
      <c r="N50" s="187" t="n"/>
      <c r="O50" s="188">
        <f>IF(Z44="","",MROUND(Z44*0.75,'Start-Options'!B17))</f>
        <v/>
      </c>
      <c r="P50" s="189" t="n"/>
      <c r="Q50" s="189" t="n"/>
      <c r="R50" s="189" t="n"/>
      <c r="S50" s="190" t="n"/>
      <c r="T50" s="187" t="n"/>
      <c r="U50" s="186" t="n"/>
      <c r="V50" s="187" t="n"/>
      <c r="W50" s="187">
        <f>IF(Z44="","",MROUND(Z44*0.4,'Start-Options'!B17))</f>
        <v/>
      </c>
      <c r="X50" s="141" t="n"/>
    </row>
    <row customHeight="1" ht="12" r="51" s="116">
      <c r="A51" s="191">
        <f>'Start-Options'!B7</f>
        <v/>
      </c>
      <c r="B51" s="192">
        <f>IF(Z44="","",MROUND(Z44*0.8,'Start-Options'!B17))</f>
        <v/>
      </c>
      <c r="C51" s="193" t="n"/>
      <c r="D51" s="193" t="n"/>
      <c r="E51" s="193" t="n"/>
      <c r="F51" s="194" t="n"/>
      <c r="G51" s="229" t="n"/>
      <c r="H51" s="191" t="n"/>
      <c r="I51" s="191">
        <f>'Start-Options'!B7</f>
        <v/>
      </c>
      <c r="J51" s="192">
        <f>IF(Z44="","",MROUND(Z44*0.75,'Start-Options'!B17))</f>
        <v/>
      </c>
      <c r="K51" s="193" t="n"/>
      <c r="L51" s="194" t="n"/>
      <c r="M51" s="186" t="n"/>
      <c r="N51" s="191">
        <f>'Start-Options'!B7</f>
        <v/>
      </c>
      <c r="O51" s="195">
        <f>IF(Z44="","",MROUND(Z44*0.85,'Start-Options'!B17))</f>
        <v/>
      </c>
      <c r="P51" s="196" t="n"/>
      <c r="Q51" s="196" t="n"/>
      <c r="R51" s="196" t="n"/>
      <c r="S51" s="197" t="n"/>
      <c r="T51" s="191" t="n"/>
      <c r="U51" s="186" t="n"/>
      <c r="V51" s="191">
        <f>'Start-Options'!B7</f>
        <v/>
      </c>
      <c r="W51" s="191">
        <f>IF(Z44="","",MROUND(Z44*0.5,'Start-Options'!B17))</f>
        <v/>
      </c>
      <c r="X51" s="141" t="n"/>
    </row>
    <row customHeight="1" ht="12.75" r="52" s="116">
      <c r="A52" s="208" t="n"/>
      <c r="B52" s="199">
        <f>IF(Z44="","",MROUND(Z44*0.9,'Start-Options'!B17))</f>
        <v/>
      </c>
      <c r="C52" s="200">
        <f>IF(Z44="","",ROUND((37-36*B52/(Z44+'Start-Options'!F14)),0))</f>
        <v/>
      </c>
      <c r="D52" s="200">
        <f>IF(Z44="","",MROUND(B52*36/(37-C52),'Start-Options'!B17))</f>
        <v/>
      </c>
      <c r="E52" s="201" t="n"/>
      <c r="F52" s="202">
        <f>IF(E52="","",MROUND(36*B52/(37-E52),5))</f>
        <v/>
      </c>
      <c r="G52" s="230">
        <f>Z44</f>
        <v/>
      </c>
      <c r="H52" s="198" t="n"/>
      <c r="I52" s="208" t="n"/>
      <c r="J52" s="199">
        <f>IF(Z44="","",MROUND(Z44*0.85,'Start-Options'!B17))</f>
        <v/>
      </c>
      <c r="K52" s="201" t="n"/>
      <c r="L52" s="202">
        <f>IF(K52="","",MROUND(36*J52/(37-K52),5))</f>
        <v/>
      </c>
      <c r="M52" s="208" t="n"/>
      <c r="N52" s="208" t="n"/>
      <c r="O52" s="203">
        <f>IF(Z44="","",MROUND(Z44*0.95,'Start-Options'!B17))</f>
        <v/>
      </c>
      <c r="P52" s="200">
        <f>IF(L52="","",IF(F52&lt;Z44,ROUND((37-36*O52/(Z44+'Start-Options'!F14)),0),ROUND((37-36*O52/(F52+'Start-Options'!F14)),0)))</f>
        <v/>
      </c>
      <c r="Q52" s="204">
        <f>IF(P52="","",MROUND(O52*36/(37-P52),'Start-Options'!B17))</f>
        <v/>
      </c>
      <c r="R52" s="205" t="n"/>
      <c r="S52" s="206">
        <f>IF(R52="","",MROUND(36*O52/(37-R52),'Start-Options'!B17))</f>
        <v/>
      </c>
      <c r="T52" s="198">
        <f>Z44</f>
        <v/>
      </c>
      <c r="U52" s="208" t="n"/>
      <c r="V52" s="208" t="n"/>
      <c r="W52" s="198">
        <f>IF(Z44="","",MROUND(Z44*0.6,'Start-Options'!B17))</f>
        <v/>
      </c>
      <c r="X52" s="141" t="n"/>
    </row>
    <row customHeight="1" ht="12" r="53" s="116">
      <c r="A53" s="155" t="n"/>
      <c r="B53" s="155" t="n"/>
      <c r="C53" s="155" t="n"/>
      <c r="D53" s="155" t="n"/>
      <c r="E53" s="155" t="n"/>
      <c r="F53" s="155" t="n"/>
      <c r="G53" s="155" t="n"/>
      <c r="H53" s="155" t="n"/>
      <c r="I53" s="155" t="n"/>
      <c r="J53" s="155" t="n"/>
      <c r="K53" s="155" t="n"/>
      <c r="L53" s="155" t="n"/>
      <c r="M53" s="155" t="n"/>
      <c r="N53" s="155" t="n"/>
      <c r="O53" s="155" t="n"/>
      <c r="P53" s="155" t="n"/>
      <c r="Q53" s="155" t="n"/>
      <c r="R53" s="155" t="n"/>
      <c r="S53" s="155" t="n"/>
      <c r="T53" s="155" t="n"/>
      <c r="U53" s="155" t="n"/>
      <c r="V53" s="155" t="n"/>
      <c r="W53" s="155" t="n"/>
    </row>
    <row customHeight="1" ht="18.75" r="54" s="116">
      <c r="A54" s="139" t="n"/>
      <c r="B54" s="139" t="n"/>
      <c r="C54" s="139" t="n"/>
      <c r="D54" s="139" t="n"/>
      <c r="E54" s="139" t="n"/>
      <c r="F54" s="139" t="n"/>
      <c r="G54" s="139" t="n"/>
      <c r="H54" s="139" t="n"/>
      <c r="I54" s="139" t="n"/>
      <c r="J54" s="139" t="n"/>
      <c r="K54" s="139" t="n"/>
      <c r="L54" s="167" t="inlineStr">
        <is>
          <t>Cycle 4</t>
        </is>
      </c>
      <c r="M54" s="157" t="n"/>
      <c r="N54" s="157" t="n"/>
      <c r="O54" s="214" t="n"/>
      <c r="P54" s="139" t="n"/>
      <c r="Q54" s="139" t="n"/>
      <c r="R54" s="139" t="n"/>
      <c r="S54" s="139" t="n"/>
      <c r="T54" s="139" t="n"/>
      <c r="U54" s="139" t="n"/>
      <c r="V54" s="139" t="n"/>
      <c r="W54" s="139" t="n"/>
    </row>
    <row customHeight="1" ht="15" r="55" s="116">
      <c r="A55" s="168" t="n"/>
      <c r="B55" s="172" t="n"/>
      <c r="C55" s="169" t="inlineStr">
        <is>
          <t>Week 13 3x3</t>
        </is>
      </c>
      <c r="D55" s="172" t="n"/>
      <c r="E55" s="171" t="n"/>
      <c r="F55" s="171" t="n"/>
      <c r="G55" s="225" t="n"/>
      <c r="H55" s="171" t="n"/>
      <c r="I55" s="172" t="n"/>
      <c r="J55" s="169" t="inlineStr">
        <is>
          <t>Week 14 3x5</t>
        </is>
      </c>
      <c r="K55" s="137" t="n"/>
      <c r="L55" s="172" t="n"/>
      <c r="M55" s="172" t="n"/>
      <c r="N55" s="172" t="n"/>
      <c r="O55" s="172" t="n"/>
      <c r="P55" s="169" t="inlineStr">
        <is>
          <t>Week 15 5/3/1</t>
        </is>
      </c>
      <c r="Q55" s="137" t="n"/>
      <c r="R55" s="137" t="n"/>
      <c r="S55" s="171" t="n"/>
      <c r="T55" s="225" t="n"/>
      <c r="U55" s="171" t="n"/>
      <c r="V55" s="174" t="inlineStr">
        <is>
          <t xml:space="preserve">Week 16 Deload </t>
        </is>
      </c>
      <c r="W55" s="175" t="n"/>
      <c r="X55" s="141" t="n"/>
      <c r="AA55" s="139" t="n"/>
      <c r="AB55" s="139" t="n"/>
    </row>
    <row customHeight="1" ht="27.75" r="56" s="116">
      <c r="A56" s="176" t="n"/>
      <c r="B56" s="177" t="inlineStr">
        <is>
          <t>Weight</t>
        </is>
      </c>
      <c r="C56" s="178" t="inlineStr">
        <is>
          <t>Rep
Goal</t>
        </is>
      </c>
      <c r="D56" s="178" t="inlineStr">
        <is>
          <t>1RM
Goal</t>
        </is>
      </c>
      <c r="E56" s="178" t="inlineStr">
        <is>
          <t>Reps 
Done</t>
        </is>
      </c>
      <c r="F56" s="226" t="inlineStr">
        <is>
          <t xml:space="preserve"> 1RM</t>
        </is>
      </c>
      <c r="G56" s="227" t="inlineStr">
        <is>
          <t>Singles
x3</t>
        </is>
      </c>
      <c r="H56" s="141" t="n"/>
      <c r="I56" s="179" t="n"/>
      <c r="J56" s="177" t="inlineStr">
        <is>
          <t>Weight</t>
        </is>
      </c>
      <c r="K56" s="178" t="inlineStr">
        <is>
          <t>Reps 
Done</t>
        </is>
      </c>
      <c r="L56" s="177" t="inlineStr">
        <is>
          <t xml:space="preserve"> 1RM</t>
        </is>
      </c>
      <c r="N56" s="179" t="n"/>
      <c r="O56" s="177" t="inlineStr">
        <is>
          <t>Weight</t>
        </is>
      </c>
      <c r="P56" s="178" t="inlineStr">
        <is>
          <t>Rep
Goal</t>
        </is>
      </c>
      <c r="Q56" s="178" t="inlineStr">
        <is>
          <t>1RM
Goal</t>
        </is>
      </c>
      <c r="R56" s="178" t="inlineStr">
        <is>
          <t>Reps 
Done</t>
        </is>
      </c>
      <c r="S56" s="226" t="inlineStr">
        <is>
          <t xml:space="preserve"> 1RM</t>
        </is>
      </c>
      <c r="T56" s="227" t="inlineStr">
        <is>
          <t>Singles
x2</t>
        </is>
      </c>
      <c r="U56" s="149" t="n"/>
      <c r="V56" s="180" t="n"/>
      <c r="W56" s="181" t="inlineStr">
        <is>
          <t>Weight</t>
        </is>
      </c>
      <c r="X56" s="141" t="n"/>
      <c r="Y56" s="178" t="inlineStr">
        <is>
          <t>Cycle 4 1RM</t>
        </is>
      </c>
      <c r="Z56" s="157" t="n"/>
      <c r="AA56" s="209" t="inlineStr">
        <is>
          <t>Stall</t>
        </is>
      </c>
      <c r="AB56" s="210" t="inlineStr">
        <is>
          <t>Backoff
Amount</t>
        </is>
      </c>
    </row>
    <row customHeight="1" ht="12" r="57" s="116">
      <c r="A57" s="182" t="n"/>
      <c r="B57" s="183">
        <f>IF(Z57="","",MROUND(Z57*0.7,'Start-Options'!B17))</f>
        <v/>
      </c>
      <c r="C57" s="184" t="n"/>
      <c r="D57" s="184" t="n"/>
      <c r="E57" s="184" t="n"/>
      <c r="F57" s="185" t="n"/>
      <c r="G57" s="228" t="n"/>
      <c r="H57" s="186" t="n"/>
      <c r="I57" s="187" t="n"/>
      <c r="J57" s="183">
        <f>IF(Z57="","",MROUND(Z57*0.65,'Start-Options'!B17))</f>
        <v/>
      </c>
      <c r="K57" s="184" t="n"/>
      <c r="L57" s="185" t="n"/>
      <c r="M57" s="186" t="n"/>
      <c r="N57" s="187" t="n"/>
      <c r="O57" s="188">
        <f>IF(Z57="","",MROUND(Z57*0.75,'Start-Options'!B17))</f>
        <v/>
      </c>
      <c r="P57" s="189" t="n"/>
      <c r="Q57" s="189" t="n"/>
      <c r="R57" s="189" t="n"/>
      <c r="S57" s="190" t="n"/>
      <c r="T57" s="187" t="n"/>
      <c r="U57" s="186" t="n"/>
      <c r="V57" s="187" t="n"/>
      <c r="W57" s="187">
        <f>IF(Z57="","",MROUND(Z57*0.4,'Start-Options'!B17))</f>
        <v/>
      </c>
      <c r="X57" s="149" t="n"/>
      <c r="Y57" s="187">
        <f>'Start-Options'!B4</f>
        <v/>
      </c>
      <c r="Z57" s="187">
        <f>IF(Z41="","",IF(ISTEXT(AA41),Z41-AB41,Z41+'Start-Options'!C11))</f>
        <v/>
      </c>
      <c r="AA57" s="211" t="n"/>
      <c r="AB57" s="211" t="n">
        <v>10</v>
      </c>
    </row>
    <row customHeight="1" ht="12" r="58" s="116">
      <c r="A58" s="191">
        <f>'Start-Options'!B4</f>
        <v/>
      </c>
      <c r="B58" s="192">
        <f>IF(Z57="","",MROUND(Z57*0.8,'Start-Options'!B17))</f>
        <v/>
      </c>
      <c r="C58" s="193" t="n"/>
      <c r="D58" s="193" t="n"/>
      <c r="E58" s="193" t="n"/>
      <c r="F58" s="194" t="n"/>
      <c r="G58" s="229" t="n"/>
      <c r="H58" s="186" t="n"/>
      <c r="I58" s="191">
        <f>'Start-Options'!B4</f>
        <v/>
      </c>
      <c r="J58" s="192">
        <f>IF(Z57="","",MROUND(Z57*0.75,'Start-Options'!B17))</f>
        <v/>
      </c>
      <c r="K58" s="193" t="n"/>
      <c r="L58" s="194" t="n"/>
      <c r="M58" s="186" t="n"/>
      <c r="N58" s="191">
        <f>'Start-Options'!B4</f>
        <v/>
      </c>
      <c r="O58" s="195">
        <f>IF(Z57="","",MROUND(Z57*0.85,'Start-Options'!B17))</f>
        <v/>
      </c>
      <c r="P58" s="196" t="n"/>
      <c r="Q58" s="196" t="n"/>
      <c r="R58" s="196" t="n"/>
      <c r="S58" s="197" t="n"/>
      <c r="T58" s="191" t="n"/>
      <c r="U58" s="186" t="n"/>
      <c r="V58" s="191">
        <f>'Start-Options'!B4</f>
        <v/>
      </c>
      <c r="W58" s="191">
        <f>IF(Z57="","",MROUND(Z57*0.5,'Start-Options'!B17))</f>
        <v/>
      </c>
      <c r="X58" s="149" t="n"/>
      <c r="Y58" s="191">
        <f>'Start-Options'!B5</f>
        <v/>
      </c>
      <c r="Z58" s="191">
        <f>IF(Z42="","",IF(ISTEXT(AA42),Z42-AB42,Z42+'Start-Options'!C12))</f>
        <v/>
      </c>
      <c r="AA58" s="212" t="n"/>
      <c r="AB58" s="212" t="n">
        <v>10</v>
      </c>
    </row>
    <row customHeight="1" ht="12" r="59" s="116">
      <c r="A59" s="198" t="n"/>
      <c r="B59" s="199">
        <f>IF(Z57="","",MROUND(Z57*0.9,'Start-Options'!B17))</f>
        <v/>
      </c>
      <c r="C59" s="200">
        <f>IF(Z57="","",ROUND((37-36*B59/(Z57+'Start-Options'!F11)),0))</f>
        <v/>
      </c>
      <c r="D59" s="200">
        <f>IF(Z57="","",MROUND(B59*36/(37-C59),'Start-Options'!B17))</f>
        <v/>
      </c>
      <c r="E59" s="201" t="n"/>
      <c r="F59" s="202">
        <f>IF(E59="","",MROUND(36*B59/(37-E59),'Start-Options'!B17))</f>
        <v/>
      </c>
      <c r="G59" s="230">
        <f>Z57</f>
        <v/>
      </c>
      <c r="H59" s="186" t="n"/>
      <c r="I59" s="198" t="n"/>
      <c r="J59" s="199">
        <f>IF(Z57="","",MROUND(Z57*0.85,'Start-Options'!B17))</f>
        <v/>
      </c>
      <c r="K59" s="201" t="n"/>
      <c r="L59" s="202">
        <f>IF(K59="","",MROUND(36*J59/(37-K59),'Start-Options'!B17))</f>
        <v/>
      </c>
      <c r="M59" s="186" t="n"/>
      <c r="N59" s="198" t="n"/>
      <c r="O59" s="203">
        <f>IF(Z57="","",MROUND(Z57*0.95,'Start-Options'!B17))</f>
        <v/>
      </c>
      <c r="P59" s="200">
        <f>IF(L59="","",IF(F59&lt;Z57,ROUND((37-36*O59/(Z57+'Start-Options'!F11)),0),ROUND((37-36*O59/(F59+'Start-Options'!F11)),0)))</f>
        <v/>
      </c>
      <c r="Q59" s="204">
        <f>IF(P59="","",MROUND(O59*36/(37-P59),'Start-Options'!B17))</f>
        <v/>
      </c>
      <c r="R59" s="205" t="n"/>
      <c r="S59" s="206">
        <f>IF(R59="","",MROUND(36*O59/(37-R59),'Start-Options'!B17))</f>
        <v/>
      </c>
      <c r="T59" s="198">
        <f>Z57</f>
        <v/>
      </c>
      <c r="U59" s="186" t="n"/>
      <c r="V59" s="198" t="n"/>
      <c r="W59" s="198">
        <f>IF(Z57="","",MROUND(Z57*0.6,'Start-Options'!B17))</f>
        <v/>
      </c>
      <c r="X59" s="149" t="n"/>
      <c r="Y59" s="191">
        <f>'Start-Options'!B6</f>
        <v/>
      </c>
      <c r="Z59" s="191">
        <f>IF(Z43="","",IF(ISTEXT(AA43),Z43-AB43,Z43+'Start-Options'!C13))</f>
        <v/>
      </c>
      <c r="AA59" s="212" t="n"/>
      <c r="AB59" s="212" t="n">
        <v>10</v>
      </c>
    </row>
    <row customHeight="1" ht="12" r="60" s="116">
      <c r="A60" s="187" t="n"/>
      <c r="B60" s="183">
        <f>IF(Z58="","",MROUND(Z58*0.7,'Start-Options'!B17))</f>
        <v/>
      </c>
      <c r="C60" s="184" t="n"/>
      <c r="D60" s="184" t="n"/>
      <c r="E60" s="184" t="n"/>
      <c r="F60" s="185" t="n"/>
      <c r="G60" s="228" t="n"/>
      <c r="H60" s="191" t="n"/>
      <c r="I60" s="182" t="n"/>
      <c r="J60" s="183">
        <f>IF(Z58="","",MROUND(Z58*0.65,'Start-Options'!B17))</f>
        <v/>
      </c>
      <c r="K60" s="184" t="n"/>
      <c r="L60" s="185" t="n"/>
      <c r="M60" s="186" t="n"/>
      <c r="N60" s="182" t="n"/>
      <c r="O60" s="188">
        <f>IF(Z58="","",MROUND(Z58*0.75,'Start-Options'!B17))</f>
        <v/>
      </c>
      <c r="P60" s="189" t="n"/>
      <c r="Q60" s="189" t="n"/>
      <c r="R60" s="189" t="n"/>
      <c r="S60" s="190" t="n"/>
      <c r="T60" s="187" t="n"/>
      <c r="U60" s="186" t="n"/>
      <c r="V60" s="182" t="n"/>
      <c r="W60" s="187">
        <f>IF(Z58="","",MROUND(Z58*0.4,'Start-Options'!B17))</f>
        <v/>
      </c>
      <c r="X60" s="149" t="n"/>
      <c r="Y60" s="198">
        <f>'Start-Options'!B7</f>
        <v/>
      </c>
      <c r="Z60" s="198">
        <f>IF(Z44="","",IF(ISTEXT(AA44),Z44-AB44,Z44+'Start-Options'!C14))</f>
        <v/>
      </c>
      <c r="AA60" s="213" t="n"/>
      <c r="AB60" s="213" t="n">
        <v>10</v>
      </c>
    </row>
    <row customHeight="1" ht="12" r="61" s="116">
      <c r="A61" s="191">
        <f>'Start-Options'!B5</f>
        <v/>
      </c>
      <c r="B61" s="192">
        <f>IF(Z58="","",MROUND(Z58*0.8,'Start-Options'!B17))</f>
        <v/>
      </c>
      <c r="C61" s="193" t="n"/>
      <c r="D61" s="193" t="n"/>
      <c r="E61" s="193" t="n"/>
      <c r="F61" s="194" t="n"/>
      <c r="G61" s="229" t="n"/>
      <c r="H61" s="191" t="n"/>
      <c r="I61" s="191">
        <f>'Start-Options'!B5</f>
        <v/>
      </c>
      <c r="J61" s="192">
        <f>IF(Z58="","",MROUND(Z58*0.75,'Start-Options'!B175))</f>
        <v/>
      </c>
      <c r="K61" s="193" t="n"/>
      <c r="L61" s="194" t="n"/>
      <c r="M61" s="186" t="n"/>
      <c r="N61" s="191">
        <f>'Start-Options'!B5</f>
        <v/>
      </c>
      <c r="O61" s="195">
        <f>IF(Z58="","",MROUND(Z58*0.85,'Start-Options'!B17))</f>
        <v/>
      </c>
      <c r="P61" s="196" t="n"/>
      <c r="Q61" s="196" t="n"/>
      <c r="R61" s="196" t="n"/>
      <c r="S61" s="197" t="n"/>
      <c r="T61" s="191" t="n"/>
      <c r="U61" s="186" t="n"/>
      <c r="V61" s="191">
        <f>'Start-Options'!B5</f>
        <v/>
      </c>
      <c r="W61" s="191">
        <f>IF(Z58="","",MROUND(Z58*0.5,'Start-Options'!B17))</f>
        <v/>
      </c>
      <c r="X61" s="141" t="n"/>
      <c r="Y61" s="155" t="n"/>
      <c r="Z61" s="155" t="n"/>
      <c r="AA61" s="155" t="n"/>
      <c r="AB61" s="155" t="n"/>
    </row>
    <row customHeight="1" ht="12" r="62" s="116">
      <c r="A62" s="207" t="n"/>
      <c r="B62" s="199">
        <f>IF(Z58="","",MROUND(Z58*0.9,'Start-Options'!B17))</f>
        <v/>
      </c>
      <c r="C62" s="200">
        <f>IF(Z58="","",ROUND((37-36*B62/(Z58+'Start-Options'!F12)),0))</f>
        <v/>
      </c>
      <c r="D62" s="200">
        <f>IF(Z58="","",MROUND(B62*36/(37-C62),'Start-Options'!B17))</f>
        <v/>
      </c>
      <c r="E62" s="201" t="n"/>
      <c r="F62" s="202">
        <f>IF(E62="","",MROUND(36*B62/(37-E62),'Start-Options'!B17))</f>
        <v/>
      </c>
      <c r="G62" s="230">
        <f>Z58</f>
        <v/>
      </c>
      <c r="H62" s="191" t="n"/>
      <c r="I62" s="198" t="n"/>
      <c r="J62" s="199">
        <f>IF(Z58="","",MROUND(Z58*0.85,'Start-Options'!B17))</f>
        <v/>
      </c>
      <c r="K62" s="201" t="n"/>
      <c r="L62" s="202">
        <f>IF(K62="","",MROUND(36*J62/(37-K62),'Start-Options'!B17))</f>
        <v/>
      </c>
      <c r="M62" s="186" t="n"/>
      <c r="N62" s="198" t="n"/>
      <c r="O62" s="203">
        <f>IF(Z58="","",MROUND(Z58*0.95,'Start-Options'!B17))</f>
        <v/>
      </c>
      <c r="P62" s="200">
        <f>IF(L62="","",IF(F62&lt;Z58,ROUND((37-36*O62/(Z58+'Start-Options'!F12)),0),ROUND((37-36*O62/(F62+'Start-Options'!F12)),0)))</f>
        <v/>
      </c>
      <c r="Q62" s="204">
        <f>IF(P62="","",MROUND(O62*36/(37-P62),'Start-Options'!B17))</f>
        <v/>
      </c>
      <c r="R62" s="205" t="n"/>
      <c r="S62" s="206">
        <f>IF(R62="","",MROUND(36*O62/(37-R62),'Start-Options'!B17))</f>
        <v/>
      </c>
      <c r="T62" s="198">
        <f>Z58</f>
        <v/>
      </c>
      <c r="U62" s="186" t="n"/>
      <c r="V62" s="198" t="n"/>
      <c r="W62" s="198">
        <f>IF(Z58="","",MROUND(Z58*0.6,'Start-Options'!B17))</f>
        <v/>
      </c>
      <c r="X62" s="141" t="n"/>
    </row>
    <row customHeight="1" ht="12" r="63" s="116">
      <c r="A63" s="187" t="n"/>
      <c r="B63" s="183">
        <f>IF(Z59="","",MROUND(Z59*0.7,'Start-Options'!B17))</f>
        <v/>
      </c>
      <c r="C63" s="184" t="n"/>
      <c r="D63" s="184" t="n"/>
      <c r="E63" s="184" t="n"/>
      <c r="F63" s="185" t="n"/>
      <c r="G63" s="228" t="n"/>
      <c r="H63" s="186" t="n"/>
      <c r="I63" s="187" t="n"/>
      <c r="J63" s="183">
        <f>IF(Z59="","",MROUND(Z59*0.65,'Start-Options'!B17))</f>
        <v/>
      </c>
      <c r="K63" s="184" t="n"/>
      <c r="L63" s="185" t="n"/>
      <c r="M63" s="186" t="n"/>
      <c r="N63" s="187" t="n"/>
      <c r="O63" s="188">
        <f>IF(Z59="","",MROUND(Z59*0.75,'Start-Options'!B17))</f>
        <v/>
      </c>
      <c r="P63" s="189" t="n"/>
      <c r="Q63" s="189" t="n"/>
      <c r="R63" s="189" t="n"/>
      <c r="S63" s="190" t="n"/>
      <c r="T63" s="187" t="n"/>
      <c r="U63" s="186" t="n"/>
      <c r="V63" s="187" t="n"/>
      <c r="W63" s="187">
        <f>IF(Z59="","",MROUND(Z59*0.4,'Start-Options'!B17))</f>
        <v/>
      </c>
      <c r="X63" s="141" t="n"/>
    </row>
    <row customHeight="1" ht="12" r="64" s="116">
      <c r="A64" s="191">
        <f>'Start-Options'!B6</f>
        <v/>
      </c>
      <c r="B64" s="192">
        <f>IF(Z59="","",MROUND(Z59*0.8,'Start-Options'!B17))</f>
        <v/>
      </c>
      <c r="C64" s="193" t="n"/>
      <c r="D64" s="193" t="n"/>
      <c r="E64" s="193" t="n"/>
      <c r="F64" s="194" t="n"/>
      <c r="G64" s="229" t="n"/>
      <c r="H64" s="186" t="n"/>
      <c r="I64" s="191">
        <f>'Start-Options'!B6</f>
        <v/>
      </c>
      <c r="J64" s="192">
        <f>IF(Z59="","",MROUND(Z59*0.75,'Start-Options'!B17))</f>
        <v/>
      </c>
      <c r="K64" s="193" t="n"/>
      <c r="L64" s="194" t="n"/>
      <c r="M64" s="186" t="n"/>
      <c r="N64" s="191">
        <f>'Start-Options'!B6</f>
        <v/>
      </c>
      <c r="O64" s="195">
        <f>IF(Z59="","",MROUND(Z59*0.85,'Start-Options'!B17))</f>
        <v/>
      </c>
      <c r="P64" s="196" t="n"/>
      <c r="Q64" s="196" t="n"/>
      <c r="R64" s="196" t="n"/>
      <c r="S64" s="197" t="n"/>
      <c r="T64" s="191" t="n"/>
      <c r="U64" s="186" t="n"/>
      <c r="V64" s="191">
        <f>'Start-Options'!B6</f>
        <v/>
      </c>
      <c r="W64" s="191">
        <f>IF(Z59="","",MROUND(Z59*0.5,'Start-Options'!B17))</f>
        <v/>
      </c>
      <c r="X64" s="141" t="n"/>
    </row>
    <row customHeight="1" ht="12" r="65" s="116">
      <c r="A65" s="198" t="n"/>
      <c r="B65" s="199">
        <f>IF(Z59="","",MROUND(Z59*0.9,'Start-Options'!B17))</f>
        <v/>
      </c>
      <c r="C65" s="200">
        <f>IF(Z59="","",ROUND((37-36*B65/(Z59+'Start-Options'!F13)),0))</f>
        <v/>
      </c>
      <c r="D65" s="200">
        <f>IF(Z59="","",MROUND(B65*36/(37-C65),'Start-Options'!B17))</f>
        <v/>
      </c>
      <c r="E65" s="201" t="n"/>
      <c r="F65" s="202">
        <f>IF(E65="","",MROUND(36*B65/(37-E65),5))</f>
        <v/>
      </c>
      <c r="G65" s="230">
        <f>Z59</f>
        <v/>
      </c>
      <c r="H65" s="186" t="n"/>
      <c r="I65" s="198" t="n"/>
      <c r="J65" s="199">
        <f>IF(Z59="","",MROUND(Z59*0.85,'Start-Options'!B17))</f>
        <v/>
      </c>
      <c r="K65" s="201" t="n"/>
      <c r="L65" s="202">
        <f>IF(K65="","",MROUND(36*J65/(37-K65),'Start-Options'!B17))</f>
        <v/>
      </c>
      <c r="M65" s="186" t="n"/>
      <c r="N65" s="198" t="n"/>
      <c r="O65" s="203">
        <f>IF(Z59="","",MROUND(Z59*0.95,'Start-Options'!B17))</f>
        <v/>
      </c>
      <c r="P65" s="200">
        <f>IF(L65="","",IF(F65&lt;Z59,ROUND((37-36*O65/(Z59+'Start-Options'!F13)),0),ROUND((37-36*O65/(F65+'Start-Options'!F13)),0)))</f>
        <v/>
      </c>
      <c r="Q65" s="204">
        <f>IF(P65="","",MROUND(O65*36/(37-P65),'Start-Options'!B17))</f>
        <v/>
      </c>
      <c r="R65" s="205" t="n"/>
      <c r="S65" s="206">
        <f>IF(R65="","",MROUND(36*O65/(37-R65),'Start-Options'!B17))</f>
        <v/>
      </c>
      <c r="T65" s="198">
        <f>Z59</f>
        <v/>
      </c>
      <c r="U65" s="186" t="n"/>
      <c r="V65" s="198" t="n"/>
      <c r="W65" s="198">
        <f>IF(Z59="","",MROUND(Z59*0.6,'Start-Options'!B17))</f>
        <v/>
      </c>
      <c r="X65" s="141" t="n"/>
    </row>
    <row customHeight="1" ht="12" r="66" s="116">
      <c r="A66" s="187" t="n"/>
      <c r="B66" s="183">
        <f>IF(Z60="","",MROUND(Z60*0.7,'Start-Options'!B17))</f>
        <v/>
      </c>
      <c r="C66" s="184" t="n"/>
      <c r="D66" s="184" t="n"/>
      <c r="E66" s="184" t="n"/>
      <c r="F66" s="185" t="n"/>
      <c r="G66" s="228" t="n"/>
      <c r="H66" s="186" t="n"/>
      <c r="I66" s="187" t="n"/>
      <c r="J66" s="183">
        <f>IF(Z60="","",MROUND(Z60*0.65,'Start-Options'!B17))</f>
        <v/>
      </c>
      <c r="K66" s="184" t="n"/>
      <c r="L66" s="185" t="n"/>
      <c r="M66" s="186" t="n"/>
      <c r="N66" s="187" t="n"/>
      <c r="O66" s="188">
        <f>IF(Z60="","",MROUND(Z60*0.75,'Start-Options'!B17))</f>
        <v/>
      </c>
      <c r="P66" s="189" t="n"/>
      <c r="Q66" s="189" t="n"/>
      <c r="R66" s="189" t="n"/>
      <c r="S66" s="190" t="n"/>
      <c r="T66" s="187" t="n"/>
      <c r="U66" s="186" t="n"/>
      <c r="V66" s="187" t="n"/>
      <c r="W66" s="187">
        <f>IF(Z60="","",MROUND(Z60*0.4,'Start-Options'!B17))</f>
        <v/>
      </c>
      <c r="X66" s="141" t="n"/>
    </row>
    <row customHeight="1" ht="12" r="67" s="116">
      <c r="A67" s="191">
        <f>'Start-Options'!B7</f>
        <v/>
      </c>
      <c r="B67" s="192">
        <f>IF(Z60="","",MROUND(Z60*0.8,'Start-Options'!B17))</f>
        <v/>
      </c>
      <c r="C67" s="193" t="n"/>
      <c r="D67" s="193" t="n"/>
      <c r="E67" s="193" t="n"/>
      <c r="F67" s="194" t="n"/>
      <c r="G67" s="229" t="n"/>
      <c r="H67" s="191" t="n"/>
      <c r="I67" s="191">
        <f>'Start-Options'!B7</f>
        <v/>
      </c>
      <c r="J67" s="192">
        <f>IF(Z60="","",MROUND(Z60*0.75,'Start-Options'!B17))</f>
        <v/>
      </c>
      <c r="K67" s="193" t="n"/>
      <c r="L67" s="194" t="n"/>
      <c r="M67" s="186" t="n"/>
      <c r="N67" s="191">
        <f>'Start-Options'!B7</f>
        <v/>
      </c>
      <c r="O67" s="195">
        <f>IF(Z60="","",MROUND(Z60*0.85,'Start-Options'!B17))</f>
        <v/>
      </c>
      <c r="P67" s="196" t="n"/>
      <c r="Q67" s="196" t="n"/>
      <c r="R67" s="196" t="n"/>
      <c r="S67" s="197" t="n"/>
      <c r="T67" s="191" t="n"/>
      <c r="U67" s="186" t="n"/>
      <c r="V67" s="191">
        <f>'Start-Options'!B7</f>
        <v/>
      </c>
      <c r="W67" s="191">
        <f>IF(Z60="","",MROUND(Z60*0.5,'Start-Options'!B17))</f>
        <v/>
      </c>
      <c r="X67" s="141" t="n"/>
    </row>
    <row customHeight="1" ht="12.75" r="68" s="116">
      <c r="A68" s="208" t="n"/>
      <c r="B68" s="199">
        <f>IF(Z60="","",MROUND(Z60*0.9,'Start-Options'!B17))</f>
        <v/>
      </c>
      <c r="C68" s="200">
        <f>IF(Z60="","",ROUND((37-36*B68/(Z60+'Start-Options'!F14)),0))</f>
        <v/>
      </c>
      <c r="D68" s="200">
        <f>IF(Z60="","",MROUND(B68*36/(37-C68),5))</f>
        <v/>
      </c>
      <c r="E68" s="201" t="n"/>
      <c r="F68" s="202">
        <f>IF(E68="","",MROUND(36*B68/(37-E68),'Start-Options'!B17))</f>
        <v/>
      </c>
      <c r="G68" s="230">
        <f>Z60</f>
        <v/>
      </c>
      <c r="H68" s="198" t="n"/>
      <c r="I68" s="208" t="n"/>
      <c r="J68" s="199">
        <f>IF(Z60="","",MROUND(Z60*0.85,'Start-Options'!B17))</f>
        <v/>
      </c>
      <c r="K68" s="201" t="n"/>
      <c r="L68" s="202">
        <f>IF(K68="","",MROUND(36*J68/(37-K68),'Start-Options'!B17))</f>
        <v/>
      </c>
      <c r="M68" s="208" t="n"/>
      <c r="N68" s="208" t="n"/>
      <c r="O68" s="203">
        <f>IF(Z60="","",MROUND(Z60*0.95,'Start-Options'!B17))</f>
        <v/>
      </c>
      <c r="P68" s="200">
        <f>IF(L68="","",IF(F68&lt;Z60,ROUND((37-36*O68/(Z60+'Start-Options'!F14)),0),ROUND((37-36*O68/(F68+'Start-Options'!F14)),0)))</f>
        <v/>
      </c>
      <c r="Q68" s="204">
        <f>IF(P68="","",MROUND(O68*36/(37-P68),'Start-Options'!B17))</f>
        <v/>
      </c>
      <c r="R68" s="205" t="n"/>
      <c r="S68" s="206">
        <f>IF(R68="","",MROUND(36*O68/(37-R68),'Start-Options'!B17))</f>
        <v/>
      </c>
      <c r="T68" s="198">
        <f>Z60</f>
        <v/>
      </c>
      <c r="U68" s="208" t="n"/>
      <c r="V68" s="208" t="n"/>
      <c r="W68" s="198">
        <f>IF(Z60="","",MROUND(Z60*0.6,'Start-Options'!B17))</f>
        <v/>
      </c>
      <c r="X68" s="141" t="n"/>
    </row>
    <row customHeight="1" ht="12" r="69" s="116">
      <c r="A69" s="155" t="n"/>
      <c r="B69" s="155" t="n"/>
      <c r="C69" s="155" t="n"/>
      <c r="D69" s="155" t="n"/>
      <c r="E69" s="155" t="n"/>
      <c r="F69" s="155" t="n"/>
      <c r="G69" s="155" t="n"/>
      <c r="H69" s="155" t="n"/>
      <c r="I69" s="155" t="n"/>
      <c r="J69" s="155" t="n"/>
      <c r="K69" s="155" t="n"/>
      <c r="L69" s="155" t="n"/>
      <c r="M69" s="155" t="n"/>
      <c r="N69" s="155" t="n"/>
      <c r="O69" s="155" t="n"/>
      <c r="P69" s="155" t="n"/>
      <c r="Q69" s="155" t="n"/>
      <c r="R69" s="155" t="n"/>
      <c r="S69" s="155" t="n"/>
      <c r="T69" s="155" t="n"/>
      <c r="U69" s="155" t="n"/>
      <c r="V69" s="155" t="n"/>
      <c r="W69" s="155" t="n"/>
    </row>
    <row customHeight="1" ht="18.75" r="70" s="116">
      <c r="A70" s="139" t="n"/>
      <c r="B70" s="139" t="n"/>
      <c r="C70" s="139" t="n"/>
      <c r="D70" s="139" t="n"/>
      <c r="E70" s="139" t="n"/>
      <c r="F70" s="139" t="n"/>
      <c r="G70" s="139" t="n"/>
      <c r="H70" s="139" t="n"/>
      <c r="I70" s="139" t="n"/>
      <c r="J70" s="139" t="n"/>
      <c r="K70" s="139" t="n"/>
      <c r="L70" s="167" t="inlineStr">
        <is>
          <t>Cycle 5</t>
        </is>
      </c>
      <c r="M70" s="157" t="n"/>
      <c r="N70" s="157" t="n"/>
      <c r="O70" s="214" t="n"/>
      <c r="P70" s="139" t="n"/>
      <c r="Q70" s="139" t="n"/>
      <c r="R70" s="139" t="n"/>
      <c r="S70" s="139" t="n"/>
      <c r="T70" s="139" t="n"/>
      <c r="U70" s="139" t="n"/>
      <c r="V70" s="139" t="n"/>
      <c r="W70" s="139" t="n"/>
    </row>
    <row customHeight="1" ht="15" r="71" s="116">
      <c r="A71" s="168" t="n"/>
      <c r="B71" s="172" t="n"/>
      <c r="C71" s="169" t="inlineStr">
        <is>
          <t>Week 17 3x3</t>
        </is>
      </c>
      <c r="D71" s="172" t="n"/>
      <c r="E71" s="171" t="n"/>
      <c r="F71" s="171" t="n"/>
      <c r="G71" s="225" t="n"/>
      <c r="H71" s="171" t="n"/>
      <c r="I71" s="172" t="n"/>
      <c r="J71" s="169" t="inlineStr">
        <is>
          <t>Week 18 3x5</t>
        </is>
      </c>
      <c r="K71" s="137" t="n"/>
      <c r="L71" s="172" t="n"/>
      <c r="M71" s="172" t="n"/>
      <c r="N71" s="172" t="n"/>
      <c r="O71" s="172" t="n"/>
      <c r="P71" s="169" t="inlineStr">
        <is>
          <t>Week 19 5/3/1</t>
        </is>
      </c>
      <c r="Q71" s="137" t="n"/>
      <c r="R71" s="137" t="n"/>
      <c r="S71" s="171" t="n"/>
      <c r="T71" s="225" t="n"/>
      <c r="U71" s="171" t="n"/>
      <c r="V71" s="174" t="inlineStr">
        <is>
          <t xml:space="preserve">Week 20 Deload </t>
        </is>
      </c>
      <c r="W71" s="175" t="n"/>
      <c r="X71" s="141" t="n"/>
      <c r="AA71" s="139" t="n"/>
      <c r="AB71" s="139" t="n"/>
    </row>
    <row customHeight="1" ht="32.25" r="72" s="116">
      <c r="A72" s="176" t="n"/>
      <c r="B72" s="177" t="inlineStr">
        <is>
          <t>Weight</t>
        </is>
      </c>
      <c r="C72" s="178" t="inlineStr">
        <is>
          <t>Rep
Goal</t>
        </is>
      </c>
      <c r="D72" s="178" t="inlineStr">
        <is>
          <t>1RM
Goal</t>
        </is>
      </c>
      <c r="E72" s="178" t="inlineStr">
        <is>
          <t>Reps 
Done</t>
        </is>
      </c>
      <c r="F72" s="226" t="inlineStr">
        <is>
          <t xml:space="preserve"> 1RM</t>
        </is>
      </c>
      <c r="G72" s="227" t="inlineStr">
        <is>
          <t>Singles
x3</t>
        </is>
      </c>
      <c r="H72" s="141" t="n"/>
      <c r="I72" s="179" t="n"/>
      <c r="J72" s="177" t="inlineStr">
        <is>
          <t>Weight</t>
        </is>
      </c>
      <c r="K72" s="178" t="inlineStr">
        <is>
          <t>Reps 
Done</t>
        </is>
      </c>
      <c r="L72" s="177" t="inlineStr">
        <is>
          <t xml:space="preserve"> 1RM</t>
        </is>
      </c>
      <c r="N72" s="179" t="n"/>
      <c r="O72" s="177" t="inlineStr">
        <is>
          <t>Weight</t>
        </is>
      </c>
      <c r="P72" s="178" t="inlineStr">
        <is>
          <t>Rep
Goal</t>
        </is>
      </c>
      <c r="Q72" s="178" t="inlineStr">
        <is>
          <t>1RM
Goal</t>
        </is>
      </c>
      <c r="R72" s="178" t="inlineStr">
        <is>
          <t>Reps 
Done</t>
        </is>
      </c>
      <c r="S72" s="226" t="inlineStr">
        <is>
          <t xml:space="preserve"> 1RM</t>
        </is>
      </c>
      <c r="T72" s="227" t="inlineStr">
        <is>
          <t>Singles
x2</t>
        </is>
      </c>
      <c r="U72" s="149" t="n"/>
      <c r="V72" s="180" t="n"/>
      <c r="W72" s="181" t="inlineStr">
        <is>
          <t>Weight</t>
        </is>
      </c>
      <c r="X72" s="141" t="n"/>
      <c r="Y72" s="178" t="inlineStr">
        <is>
          <t>Cycle 5 1RM</t>
        </is>
      </c>
      <c r="Z72" s="157" t="n"/>
      <c r="AA72" s="209" t="inlineStr">
        <is>
          <t>Stall</t>
        </is>
      </c>
      <c r="AB72" s="210" t="inlineStr">
        <is>
          <t>Backoff
Amount</t>
        </is>
      </c>
    </row>
    <row customHeight="1" ht="12" r="73" s="116">
      <c r="A73" s="182" t="n"/>
      <c r="B73" s="183">
        <f>IF(Z73="","",MROUND(Z73*0.7,'Start-Options'!B17))</f>
        <v/>
      </c>
      <c r="C73" s="184" t="n"/>
      <c r="D73" s="184" t="n"/>
      <c r="E73" s="184" t="n"/>
      <c r="F73" s="185" t="n"/>
      <c r="G73" s="228" t="n"/>
      <c r="H73" s="186" t="n"/>
      <c r="I73" s="187" t="n"/>
      <c r="J73" s="183">
        <f>IF(Z73="","",MROUND(Z73*0.65,'Start-Options'!B17))</f>
        <v/>
      </c>
      <c r="K73" s="184" t="n"/>
      <c r="L73" s="185" t="n"/>
      <c r="M73" s="186" t="n"/>
      <c r="N73" s="187" t="n"/>
      <c r="O73" s="188">
        <f>IF(Z73="","",MROUND(Z73*0.75,'Start-Options'!B17))</f>
        <v/>
      </c>
      <c r="P73" s="189" t="n"/>
      <c r="Q73" s="189" t="n"/>
      <c r="R73" s="189" t="n"/>
      <c r="S73" s="190" t="n"/>
      <c r="T73" s="187" t="n"/>
      <c r="U73" s="186" t="n"/>
      <c r="V73" s="187" t="n"/>
      <c r="W73" s="187">
        <f>IF(Z73="","",MROUND(Z73*0.4,'Start-Options'!B17))</f>
        <v/>
      </c>
      <c r="X73" s="149" t="n"/>
      <c r="Y73" s="187">
        <f>'Start-Options'!B4</f>
        <v/>
      </c>
      <c r="Z73" s="187">
        <f>IF(Z57="","",IF(ISTEXT(AA57),Z57-AB57,Z57+'Start-Options'!C11))</f>
        <v/>
      </c>
      <c r="AA73" s="211" t="n"/>
      <c r="AB73" s="211" t="n">
        <v>10</v>
      </c>
    </row>
    <row customHeight="1" ht="12" r="74" s="116">
      <c r="A74" s="191">
        <f>'Start-Options'!B4</f>
        <v/>
      </c>
      <c r="B74" s="192">
        <f>IF(Z73="","",MROUND(Z73*0.8,'Start-Options'!B17))</f>
        <v/>
      </c>
      <c r="C74" s="193" t="n"/>
      <c r="D74" s="193" t="n"/>
      <c r="E74" s="193" t="n"/>
      <c r="F74" s="194" t="n"/>
      <c r="G74" s="229" t="n"/>
      <c r="H74" s="186" t="n"/>
      <c r="I74" s="191">
        <f>'Start-Options'!B4</f>
        <v/>
      </c>
      <c r="J74" s="192">
        <f>IF(Z73="","",MROUND(Z73*0.75,'Start-Options'!B17))</f>
        <v/>
      </c>
      <c r="K74" s="193" t="n"/>
      <c r="L74" s="194" t="n"/>
      <c r="M74" s="186" t="n"/>
      <c r="N74" s="191">
        <f>'Start-Options'!B4</f>
        <v/>
      </c>
      <c r="O74" s="195">
        <f>IF(Z73="","",MROUND(Z73*0.85,'Start-Options'!B17))</f>
        <v/>
      </c>
      <c r="P74" s="196" t="n"/>
      <c r="Q74" s="196" t="n"/>
      <c r="R74" s="196" t="n"/>
      <c r="S74" s="197" t="n"/>
      <c r="T74" s="191" t="n"/>
      <c r="U74" s="186" t="n"/>
      <c r="V74" s="191">
        <f>'Start-Options'!B4</f>
        <v/>
      </c>
      <c r="W74" s="191">
        <f>IF(Z73="","",MROUND(Z73*0.5,'Start-Options'!B17))</f>
        <v/>
      </c>
      <c r="X74" s="149" t="n"/>
      <c r="Y74" s="191" t="inlineStr">
        <is>
          <t>Deadlift</t>
        </is>
      </c>
      <c r="Z74" s="191">
        <f>IF(Z58="","",IF(ISTEXT(AA58),Z58-AB58,Z58+'Start-Options'!C12))</f>
        <v/>
      </c>
      <c r="AA74" s="212" t="n"/>
      <c r="AB74" s="212" t="n">
        <v>10</v>
      </c>
    </row>
    <row customHeight="1" ht="12" r="75" s="116">
      <c r="A75" s="198" t="n"/>
      <c r="B75" s="199">
        <f>IF(Z73="","",MROUND(Z73*0.9,'Start-Options'!B17))</f>
        <v/>
      </c>
      <c r="C75" s="200">
        <f>IF(Z73="","",ROUND((37-36*B75/(Z73+'Start-Options'!F11)),0))</f>
        <v/>
      </c>
      <c r="D75" s="200">
        <f>IF(Z73="","",MROUND(B75*36/(37-C75),'Start-Options'!B17))</f>
        <v/>
      </c>
      <c r="E75" s="201" t="n"/>
      <c r="F75" s="202">
        <f>IF(E75="","",MROUND(36*J75/(37-E75),5))</f>
        <v/>
      </c>
      <c r="G75" s="230">
        <f>Z73</f>
        <v/>
      </c>
      <c r="H75" s="186" t="n"/>
      <c r="I75" s="198" t="n"/>
      <c r="J75" s="199">
        <f>IF(Z73="","",MROUND(Z73*0.85,'Start-Options'!B17))</f>
        <v/>
      </c>
      <c r="K75" s="201" t="n"/>
      <c r="L75" s="202">
        <f>IF(K75="","",MROUND(36*J75/(37-K75),'Start-Options'!B17))</f>
        <v/>
      </c>
      <c r="M75" s="186" t="n"/>
      <c r="N75" s="198" t="n"/>
      <c r="O75" s="203">
        <f>IF(Z73="","",MROUND(Z73*0.95,'Start-Options'!B17))</f>
        <v/>
      </c>
      <c r="P75" s="200">
        <f>IF(L75="","",IF(F75&lt;Z73,ROUND((37-36*O75/(Z73+'Start-Options'!F11)),0),ROUND((37-36*O75/(F75+'Start-Options'!F11)),0)))</f>
        <v/>
      </c>
      <c r="Q75" s="204">
        <f>IF(P75="","",MROUND(O75*36/(37-P75),'Start-Options'!B17))</f>
        <v/>
      </c>
      <c r="R75" s="205" t="n"/>
      <c r="S75" s="206">
        <f>IF(R75="","",MROUND(36*O75/(37-R75),'Start-Options'!B17))</f>
        <v/>
      </c>
      <c r="T75" s="198">
        <f>Z73</f>
        <v/>
      </c>
      <c r="U75" s="186" t="n"/>
      <c r="V75" s="198" t="n"/>
      <c r="W75" s="198">
        <f>IF(Z73="","",MROUND(Z73*0.6,'Start-Options'!B17))</f>
        <v/>
      </c>
      <c r="X75" s="149" t="n"/>
      <c r="Y75" s="191">
        <f>'Start-Options'!B6</f>
        <v/>
      </c>
      <c r="Z75" s="191">
        <f>IF(Z59="","",IF(ISTEXT(AA59),Z59-AB59,Z59+'Start-Options'!C13))</f>
        <v/>
      </c>
      <c r="AA75" s="212" t="n"/>
      <c r="AB75" s="212" t="n">
        <v>10</v>
      </c>
    </row>
    <row customHeight="1" ht="12" r="76" s="116">
      <c r="A76" s="187" t="n"/>
      <c r="B76" s="183">
        <f>IF(Z74="","",MROUND(Z74*0.7,'Start-Options'!B17))</f>
        <v/>
      </c>
      <c r="C76" s="184" t="n"/>
      <c r="D76" s="184" t="n"/>
      <c r="E76" s="184" t="n"/>
      <c r="F76" s="185" t="n"/>
      <c r="G76" s="228" t="n"/>
      <c r="H76" s="191" t="n"/>
      <c r="I76" s="182" t="n"/>
      <c r="J76" s="183">
        <f>IF(Z74="","",MROUND(Z74*0.65,'Start-Options'!B17))</f>
        <v/>
      </c>
      <c r="K76" s="184" t="n"/>
      <c r="L76" s="185" t="n"/>
      <c r="M76" s="186" t="n"/>
      <c r="N76" s="182" t="n"/>
      <c r="O76" s="188">
        <f>IF(Z74="","",MROUND(Z74*0.75,'Start-Options'!B17))</f>
        <v/>
      </c>
      <c r="P76" s="189" t="n"/>
      <c r="Q76" s="189" t="n"/>
      <c r="R76" s="189" t="n"/>
      <c r="S76" s="190" t="n"/>
      <c r="T76" s="187" t="n"/>
      <c r="U76" s="186" t="n"/>
      <c r="V76" s="182" t="n"/>
      <c r="W76" s="187">
        <f>IF(Z74="","",MROUND(Z74*0.4,'Start-Options'!B17))</f>
        <v/>
      </c>
      <c r="X76" s="149" t="n"/>
      <c r="Y76" s="198">
        <f>'Start-Options'!B7</f>
        <v/>
      </c>
      <c r="Z76" s="198">
        <f>IF(Z60="","",IF(ISTEXT(AA60),Z60-AB60,Z60+'Start-Options'!C14))</f>
        <v/>
      </c>
      <c r="AA76" s="213" t="n"/>
      <c r="AB76" s="213" t="n">
        <v>10</v>
      </c>
    </row>
    <row customHeight="1" ht="12" r="77" s="116">
      <c r="A77" s="191">
        <f>'Start-Options'!B5</f>
        <v/>
      </c>
      <c r="B77" s="192">
        <f>IF(Z74="","",MROUND(Z74*0.8,'Start-Options'!B17))</f>
        <v/>
      </c>
      <c r="C77" s="193" t="n"/>
      <c r="D77" s="193" t="n"/>
      <c r="E77" s="193" t="n"/>
      <c r="F77" s="194" t="n"/>
      <c r="G77" s="229" t="n"/>
      <c r="H77" s="191" t="n"/>
      <c r="I77" s="191">
        <f>'Start-Options'!B5</f>
        <v/>
      </c>
      <c r="J77" s="192">
        <f>IF(Z74="","",MROUND(Z74*0.75,'Start-Options'!B17))</f>
        <v/>
      </c>
      <c r="K77" s="193" t="n"/>
      <c r="L77" s="194" t="n"/>
      <c r="M77" s="186" t="n"/>
      <c r="N77" s="191">
        <f>'Start-Options'!B5</f>
        <v/>
      </c>
      <c r="O77" s="195">
        <f>IF(Z74="","",MROUND(Z74*0.85,'Start-Options'!B17))</f>
        <v/>
      </c>
      <c r="P77" s="196" t="n"/>
      <c r="Q77" s="196" t="n"/>
      <c r="R77" s="196" t="n"/>
      <c r="S77" s="197" t="n"/>
      <c r="T77" s="191" t="n"/>
      <c r="U77" s="186" t="n"/>
      <c r="V77" s="191">
        <f>'Start-Options'!B5</f>
        <v/>
      </c>
      <c r="W77" s="191">
        <f>IF(Z74="","",MROUND(Z74*0.5,'Start-Options'!B17))</f>
        <v/>
      </c>
      <c r="X77" s="141" t="n"/>
      <c r="Y77" s="155" t="n"/>
      <c r="Z77" s="155" t="n"/>
      <c r="AA77" s="155" t="n"/>
      <c r="AB77" s="155" t="n"/>
    </row>
    <row customHeight="1" ht="12" r="78" s="116">
      <c r="A78" s="207" t="n"/>
      <c r="B78" s="199">
        <f>IF(Z74="","",MROUND(Z74*0.9,'Start-Options'!B17))</f>
        <v/>
      </c>
      <c r="C78" s="200">
        <f>IF(Z74="","",ROUND((37-36*B78/(Z74+'Start-Options'!F12)),0))</f>
        <v/>
      </c>
      <c r="D78" s="200">
        <f>IF(Z74="","",MROUND(B78*36/(37-C78),'Start-Options'!B17))</f>
        <v/>
      </c>
      <c r="E78" s="201" t="n"/>
      <c r="F78" s="202">
        <f>IF(E78="","",MROUND(36*J78/(37-E78),5))</f>
        <v/>
      </c>
      <c r="G78" s="230">
        <f>Z74</f>
        <v/>
      </c>
      <c r="H78" s="191" t="n"/>
      <c r="I78" s="198" t="n"/>
      <c r="J78" s="199">
        <f>IF(Z74="","",MROUND(Z74*0.85,'Start-Options'!B17))</f>
        <v/>
      </c>
      <c r="K78" s="201" t="n"/>
      <c r="L78" s="202">
        <f>IF(K78="","",MROUND(36*J78/(37-K78),'Start-Options'!B17))</f>
        <v/>
      </c>
      <c r="M78" s="186" t="n"/>
      <c r="N78" s="198" t="n"/>
      <c r="O78" s="203">
        <f>IF(Z74="","",MROUND(Z74*0.95,'Start-Options'!B17))</f>
        <v/>
      </c>
      <c r="P78" s="200">
        <f>IF(L78="","",IF(F78&lt;Z74,ROUND((37-36*O78/(Z74+'Start-Options'!F12)),0),ROUND((37-36*O78/(F78+'Start-Options'!F12)),0)))</f>
        <v/>
      </c>
      <c r="Q78" s="204">
        <f>IF(P78="","",MROUND(O78*36/(37-P78),'Start-Options'!B17))</f>
        <v/>
      </c>
      <c r="R78" s="205" t="n"/>
      <c r="S78" s="206">
        <f>IF(R78="","",MROUND(36*O78/(37-R78),'Start-Options'!B17))</f>
        <v/>
      </c>
      <c r="T78" s="198">
        <f>Z74</f>
        <v/>
      </c>
      <c r="U78" s="186" t="n"/>
      <c r="V78" s="198" t="n"/>
      <c r="W78" s="198">
        <f>IF(Z74="","",MROUND(Z74*0.6,'Start-Options'!B17))</f>
        <v/>
      </c>
      <c r="X78" s="141" t="n"/>
    </row>
    <row customHeight="1" ht="12" r="79" s="116">
      <c r="A79" s="187" t="n"/>
      <c r="B79" s="183">
        <f>IF(Z75="","",MROUND(Z75*0.7,'Start-Options'!B17))</f>
        <v/>
      </c>
      <c r="C79" s="184" t="n"/>
      <c r="D79" s="184" t="n"/>
      <c r="E79" s="184" t="n"/>
      <c r="F79" s="185" t="n"/>
      <c r="G79" s="228" t="n"/>
      <c r="H79" s="186" t="n"/>
      <c r="I79" s="187" t="n"/>
      <c r="J79" s="183">
        <f>IF(Z75="","",MROUND(Z75*0.65,'Start-Options'!B17))</f>
        <v/>
      </c>
      <c r="K79" s="184" t="n"/>
      <c r="L79" s="185" t="n"/>
      <c r="M79" s="186" t="n"/>
      <c r="N79" s="187" t="n"/>
      <c r="O79" s="188">
        <f>IF(Z75="","",MROUND(Z75*0.75,'Start-Options'!B17))</f>
        <v/>
      </c>
      <c r="P79" s="189" t="n"/>
      <c r="Q79" s="189" t="n"/>
      <c r="R79" s="189" t="n"/>
      <c r="S79" s="190" t="n"/>
      <c r="T79" s="187" t="n"/>
      <c r="U79" s="186" t="n"/>
      <c r="V79" s="187" t="n"/>
      <c r="W79" s="187">
        <f>IF(Z75="","",MROUND(Z75*0.4,'Start-Options'!B17))</f>
        <v/>
      </c>
      <c r="X79" s="141" t="n"/>
    </row>
    <row customHeight="1" ht="12" r="80" s="116">
      <c r="A80" s="191">
        <f>'Start-Options'!B6</f>
        <v/>
      </c>
      <c r="B80" s="192">
        <f>IF(Z75="","",MROUND(Z75*0.8,'Start-Options'!B17))</f>
        <v/>
      </c>
      <c r="C80" s="193" t="n"/>
      <c r="D80" s="193" t="n"/>
      <c r="E80" s="193" t="n"/>
      <c r="F80" s="194" t="n"/>
      <c r="G80" s="229" t="n"/>
      <c r="H80" s="186" t="n"/>
      <c r="I80" s="191">
        <f>'Start-Options'!B6</f>
        <v/>
      </c>
      <c r="J80" s="192">
        <f>IF(Z75="","",MROUND(Z75*0.75,'Start-Options'!B17))</f>
        <v/>
      </c>
      <c r="K80" s="193" t="n"/>
      <c r="L80" s="194" t="n"/>
      <c r="M80" s="186" t="n"/>
      <c r="N80" s="191">
        <f>'Start-Options'!B6</f>
        <v/>
      </c>
      <c r="O80" s="195">
        <f>IF(Z75="","",MROUND(Z75*0.85,'Start-Options'!B17))</f>
        <v/>
      </c>
      <c r="P80" s="196" t="n"/>
      <c r="Q80" s="196" t="n"/>
      <c r="R80" s="196" t="n"/>
      <c r="S80" s="197" t="n"/>
      <c r="T80" s="191" t="n"/>
      <c r="U80" s="186" t="n"/>
      <c r="V80" s="191">
        <f>'Start-Options'!B6</f>
        <v/>
      </c>
      <c r="W80" s="191">
        <f>IF(Z75="","",MROUND(Z75*0.5,'Start-Options'!B17))</f>
        <v/>
      </c>
      <c r="X80" s="141" t="n"/>
    </row>
    <row customHeight="1" ht="12" r="81" s="116">
      <c r="A81" s="198" t="n"/>
      <c r="B81" s="199">
        <f>IF(Z75="","",MROUND(Z75*0.9,'Start-Options'!B17))</f>
        <v/>
      </c>
      <c r="C81" s="200">
        <f>IF(Z75="","",ROUND((37-36*B81/(Z75+'Start-Options'!F13)),0))</f>
        <v/>
      </c>
      <c r="D81" s="200">
        <f>IF(Z75="","",MROUND(B81*36/(37-C81),'Start-Options'!B17))</f>
        <v/>
      </c>
      <c r="E81" s="201" t="n"/>
      <c r="F81" s="202">
        <f>IF(E81="","",MROUND(36*J81/(37-E81),5))</f>
        <v/>
      </c>
      <c r="G81" s="230">
        <f>Z75</f>
        <v/>
      </c>
      <c r="H81" s="186" t="n"/>
      <c r="I81" s="198" t="n"/>
      <c r="J81" s="199">
        <f>IF(Z75="","",MROUND(Z75*0.85,'Start-Options'!B17))</f>
        <v/>
      </c>
      <c r="K81" s="201" t="n"/>
      <c r="L81" s="202">
        <f>IF(K81="","",MROUND(36*J81/(37-K81),'Start-Options'!B17))</f>
        <v/>
      </c>
      <c r="M81" s="186" t="n"/>
      <c r="N81" s="198" t="n"/>
      <c r="O81" s="203">
        <f>IF(Z75="","",MROUND(Z75*0.95,'Start-Options'!B17))</f>
        <v/>
      </c>
      <c r="P81" s="200">
        <f>IF(L81="","",IF(F81&lt;Z75,ROUND((37-36*O81/(Z75+'Start-Options'!F13)),0),ROUND((37-36*O81/(F81+'Start-Options'!F13)),0)))</f>
        <v/>
      </c>
      <c r="Q81" s="204">
        <f>IF(P81="","",MROUND(O81*36/(37-P81),'Start-Options'!B17))</f>
        <v/>
      </c>
      <c r="R81" s="205" t="n"/>
      <c r="S81" s="206">
        <f>IF(R81="","",MROUND(36*O81/(37-R81),'Start-Options'!B17))</f>
        <v/>
      </c>
      <c r="T81" s="198">
        <f>Z75</f>
        <v/>
      </c>
      <c r="U81" s="186" t="n"/>
      <c r="V81" s="198" t="n"/>
      <c r="W81" s="198">
        <f>IF(Z75="","",MROUND(Z75*0.6,'Start-Options'!B17))</f>
        <v/>
      </c>
      <c r="X81" s="141" t="n"/>
    </row>
    <row customHeight="1" ht="12" r="82" s="116">
      <c r="A82" s="187" t="n"/>
      <c r="B82" s="183">
        <f>IF(Z76="","",MROUND(Z76*0.7,'Start-Options'!B17))</f>
        <v/>
      </c>
      <c r="C82" s="184" t="n"/>
      <c r="D82" s="184" t="n"/>
      <c r="E82" s="184" t="n"/>
      <c r="F82" s="185" t="n"/>
      <c r="G82" s="228" t="n"/>
      <c r="H82" s="186" t="n"/>
      <c r="I82" s="187" t="n"/>
      <c r="J82" s="183">
        <f>IF(Z76="","",MROUND(Z76*0.65,'Start-Options'!B17))</f>
        <v/>
      </c>
      <c r="K82" s="184" t="n"/>
      <c r="L82" s="185" t="n"/>
      <c r="M82" s="186" t="n"/>
      <c r="N82" s="187" t="n"/>
      <c r="O82" s="188">
        <f>IF(Z76="","",MROUND(Z76*0.75,'Start-Options'!B17))</f>
        <v/>
      </c>
      <c r="P82" s="189" t="n"/>
      <c r="Q82" s="189" t="n"/>
      <c r="R82" s="189" t="n"/>
      <c r="S82" s="190" t="n"/>
      <c r="T82" s="187" t="n"/>
      <c r="U82" s="186" t="n"/>
      <c r="V82" s="187" t="n"/>
      <c r="W82" s="187">
        <f>IF(Z76="","",MROUND(Z76*0.4,'Start-Options'!B17))</f>
        <v/>
      </c>
      <c r="X82" s="141" t="n"/>
    </row>
    <row customHeight="1" ht="12" r="83" s="116">
      <c r="A83" s="191">
        <f>'Start-Options'!B7</f>
        <v/>
      </c>
      <c r="B83" s="192">
        <f>IF(Z76="","",MROUND(Z76*0.8,'Start-Options'!B17))</f>
        <v/>
      </c>
      <c r="C83" s="193" t="n"/>
      <c r="D83" s="193" t="n"/>
      <c r="E83" s="193" t="n"/>
      <c r="F83" s="194" t="n"/>
      <c r="G83" s="229" t="n"/>
      <c r="H83" s="191" t="n"/>
      <c r="I83" s="191">
        <f>'Start-Options'!B7</f>
        <v/>
      </c>
      <c r="J83" s="192">
        <f>IF(Z76="","",MROUND(Z76*0.75,'Start-Options'!B17))</f>
        <v/>
      </c>
      <c r="K83" s="193" t="n"/>
      <c r="L83" s="194" t="n"/>
      <c r="M83" s="186" t="n"/>
      <c r="N83" s="191">
        <f>'Start-Options'!B7</f>
        <v/>
      </c>
      <c r="O83" s="195">
        <f>IF(Z76="","",MROUND(Z76*0.85,'Start-Options'!B17))</f>
        <v/>
      </c>
      <c r="P83" s="196" t="n"/>
      <c r="Q83" s="196" t="n"/>
      <c r="R83" s="196" t="n"/>
      <c r="S83" s="197" t="n"/>
      <c r="T83" s="191" t="n"/>
      <c r="U83" s="186" t="n"/>
      <c r="V83" s="191">
        <f>'Start-Options'!B7</f>
        <v/>
      </c>
      <c r="W83" s="191">
        <f>IF(Z76="","",MROUND(Z76*0.5,'Start-Options'!B17))</f>
        <v/>
      </c>
      <c r="X83" s="141" t="n"/>
    </row>
    <row customHeight="1" ht="12.75" r="84" s="116">
      <c r="A84" s="208" t="n"/>
      <c r="B84" s="199">
        <f>IF(Z76="","",MROUND(Z76*0.9,'Start-Options'!B17))</f>
        <v/>
      </c>
      <c r="C84" s="200">
        <f>IF(Z76="","",ROUND((37-36*B84/(Z76+'Start-Options'!F14)),0))</f>
        <v/>
      </c>
      <c r="D84" s="200">
        <f>IF(Z76="","",MROUND(B84*36/(37-C84),'Start-Options'!B17))</f>
        <v/>
      </c>
      <c r="E84" s="201" t="n"/>
      <c r="F84" s="202">
        <f>IF(E84="","",MROUND(36*J84/(37-E84),5))</f>
        <v/>
      </c>
      <c r="G84" s="230">
        <f>Z76</f>
        <v/>
      </c>
      <c r="H84" s="198" t="n"/>
      <c r="I84" s="208" t="n"/>
      <c r="J84" s="199">
        <f>IF(Z76="","",MROUND(Z76*0.85,'Start-Options'!B17))</f>
        <v/>
      </c>
      <c r="K84" s="201" t="n"/>
      <c r="L84" s="202">
        <f>IF(K84="","",MROUND(36*J84/(37-K84),'Start-Options'!B17))</f>
        <v/>
      </c>
      <c r="M84" s="208" t="n"/>
      <c r="N84" s="208" t="n"/>
      <c r="O84" s="203">
        <f>IF(Z76="","",MROUND(Z76*0.95,'Start-Options'!B17))</f>
        <v/>
      </c>
      <c r="P84" s="200">
        <f>IF(L84="","",IF(F84&lt;Z76,ROUND((37-36*O84/(Z76+'Start-Options'!F14)),0),ROUND((37-36*O84/(F84+'Start-Options'!F14)),0)))</f>
        <v/>
      </c>
      <c r="Q84" s="204">
        <f>IF(P84="","",MROUND(O84*36/(37-P84),'Start-Options'!B17))</f>
        <v/>
      </c>
      <c r="R84" s="205" t="n"/>
      <c r="S84" s="206">
        <f>IF(R84="","",MROUND(36*O84/(37-R84),'Start-Options'!B17))</f>
        <v/>
      </c>
      <c r="T84" s="198">
        <f>Z76</f>
        <v/>
      </c>
      <c r="U84" s="208" t="n"/>
      <c r="V84" s="208" t="n"/>
      <c r="W84" s="198">
        <f>IF(Z76="","",MROUND(Z76*0.6,'Start-Options'!B17))</f>
        <v/>
      </c>
      <c r="X84" s="141" t="n"/>
    </row>
    <row customHeight="1" ht="12" r="85" s="116">
      <c r="A85" s="155" t="n"/>
      <c r="B85" s="155" t="n"/>
      <c r="C85" s="155" t="n"/>
      <c r="D85" s="155" t="n"/>
      <c r="E85" s="155" t="n"/>
      <c r="F85" s="155" t="n"/>
      <c r="G85" s="155" t="n"/>
      <c r="H85" s="155" t="n"/>
      <c r="I85" s="155" t="n"/>
      <c r="J85" s="155" t="n"/>
      <c r="K85" s="155" t="n"/>
      <c r="L85" s="155" t="n"/>
      <c r="M85" s="155" t="n"/>
      <c r="N85" s="155" t="n"/>
      <c r="O85" s="155" t="n"/>
      <c r="P85" s="155" t="n"/>
      <c r="Q85" s="155" t="n"/>
      <c r="R85" s="155" t="n"/>
      <c r="S85" s="155" t="n"/>
      <c r="T85" s="155" t="n"/>
      <c r="U85" s="155" t="n"/>
      <c r="V85" s="155" t="n"/>
      <c r="W85" s="155" t="n"/>
    </row>
    <row customHeight="1" ht="18.75" r="86" s="116">
      <c r="A86" s="139" t="n"/>
      <c r="B86" s="139" t="n"/>
      <c r="C86" s="139" t="n"/>
      <c r="D86" s="139" t="n"/>
      <c r="E86" s="139" t="n"/>
      <c r="F86" s="139" t="n"/>
      <c r="G86" s="139" t="n"/>
      <c r="H86" s="139" t="n"/>
      <c r="I86" s="139" t="n"/>
      <c r="J86" s="139" t="n"/>
      <c r="K86" s="139" t="n"/>
      <c r="L86" s="167" t="inlineStr">
        <is>
          <t>Cycle 6</t>
        </is>
      </c>
      <c r="M86" s="157" t="n"/>
      <c r="N86" s="157" t="n"/>
      <c r="O86" s="214" t="n"/>
      <c r="P86" s="139" t="n"/>
      <c r="Q86" s="139" t="n"/>
      <c r="R86" s="139" t="n"/>
      <c r="S86" s="139" t="n"/>
      <c r="T86" s="139" t="n"/>
      <c r="U86" s="139" t="n"/>
      <c r="V86" s="139" t="n"/>
      <c r="W86" s="139" t="n"/>
    </row>
    <row customHeight="1" ht="15" r="87" s="116">
      <c r="A87" s="168" t="n"/>
      <c r="B87" s="172" t="n"/>
      <c r="C87" s="169" t="inlineStr">
        <is>
          <t>Week 21 3x3</t>
        </is>
      </c>
      <c r="D87" s="172" t="n"/>
      <c r="E87" s="171" t="n"/>
      <c r="F87" s="171" t="n"/>
      <c r="G87" s="225" t="n"/>
      <c r="H87" s="171" t="n"/>
      <c r="I87" s="172" t="n"/>
      <c r="J87" s="169" t="inlineStr">
        <is>
          <t>Week 22 3x5</t>
        </is>
      </c>
      <c r="K87" s="137" t="n"/>
      <c r="L87" s="172" t="n"/>
      <c r="M87" s="172" t="n"/>
      <c r="N87" s="172" t="n"/>
      <c r="O87" s="172" t="n"/>
      <c r="P87" s="169" t="inlineStr">
        <is>
          <t>Week 23 5/3/1</t>
        </is>
      </c>
      <c r="Q87" s="137" t="n"/>
      <c r="R87" s="137" t="n"/>
      <c r="S87" s="171" t="n"/>
      <c r="T87" s="225" t="n"/>
      <c r="U87" s="171" t="n"/>
      <c r="V87" s="174" t="inlineStr">
        <is>
          <t xml:space="preserve">Week 24 Deload </t>
        </is>
      </c>
      <c r="W87" s="175" t="n"/>
      <c r="X87" s="141" t="n"/>
      <c r="AA87" s="139" t="n"/>
      <c r="AB87" s="139" t="n"/>
    </row>
    <row customHeight="1" ht="32.25" r="88" s="116">
      <c r="A88" s="176" t="n"/>
      <c r="B88" s="177" t="inlineStr">
        <is>
          <t>Weight</t>
        </is>
      </c>
      <c r="C88" s="178" t="inlineStr">
        <is>
          <t>Rep
Goal</t>
        </is>
      </c>
      <c r="D88" s="178" t="inlineStr">
        <is>
          <t>1RM
Goal</t>
        </is>
      </c>
      <c r="E88" s="178" t="inlineStr">
        <is>
          <t>Reps 
Done</t>
        </is>
      </c>
      <c r="F88" s="226" t="inlineStr">
        <is>
          <t xml:space="preserve"> 1RM</t>
        </is>
      </c>
      <c r="G88" s="227" t="inlineStr">
        <is>
          <t>Singles
x3</t>
        </is>
      </c>
      <c r="H88" s="141" t="n"/>
      <c r="I88" s="179" t="n"/>
      <c r="J88" s="177" t="inlineStr">
        <is>
          <t>Weight</t>
        </is>
      </c>
      <c r="K88" s="178" t="inlineStr">
        <is>
          <t>Reps 
Done</t>
        </is>
      </c>
      <c r="L88" s="177" t="inlineStr">
        <is>
          <t xml:space="preserve"> 1RM</t>
        </is>
      </c>
      <c r="N88" s="179" t="n"/>
      <c r="O88" s="177" t="inlineStr">
        <is>
          <t>Weight</t>
        </is>
      </c>
      <c r="P88" s="178" t="inlineStr">
        <is>
          <t>Rep
Goal</t>
        </is>
      </c>
      <c r="Q88" s="178" t="inlineStr">
        <is>
          <t>1RM
Goal</t>
        </is>
      </c>
      <c r="R88" s="178" t="inlineStr">
        <is>
          <t>Reps 
Done</t>
        </is>
      </c>
      <c r="S88" s="226" t="inlineStr">
        <is>
          <t xml:space="preserve"> 1RM</t>
        </is>
      </c>
      <c r="T88" s="227" t="inlineStr">
        <is>
          <t>Singles
x2</t>
        </is>
      </c>
      <c r="U88" s="149" t="n"/>
      <c r="V88" s="180" t="n"/>
      <c r="W88" s="181" t="inlineStr">
        <is>
          <t>Weight</t>
        </is>
      </c>
      <c r="X88" s="141" t="n"/>
      <c r="Y88" s="178" t="inlineStr">
        <is>
          <t>Cycle 6 1RM</t>
        </is>
      </c>
      <c r="Z88" s="157" t="n"/>
      <c r="AA88" s="209" t="inlineStr">
        <is>
          <t>Stall</t>
        </is>
      </c>
      <c r="AB88" s="210" t="inlineStr">
        <is>
          <t>Backoff
Amount</t>
        </is>
      </c>
    </row>
    <row customHeight="1" ht="12" r="89" s="116">
      <c r="A89" s="182" t="n"/>
      <c r="B89" s="183">
        <f>IF(Z89="","",MROUND(Z89*0.7,'Start-Options'!B17))</f>
        <v/>
      </c>
      <c r="C89" s="184" t="n"/>
      <c r="D89" s="184" t="n"/>
      <c r="E89" s="184" t="n"/>
      <c r="F89" s="185" t="n"/>
      <c r="G89" s="228" t="n"/>
      <c r="H89" s="186" t="n"/>
      <c r="I89" s="187" t="n"/>
      <c r="J89" s="183">
        <f>IF(Z89="","",MROUND(Z89*0.65,'Start-Options'!B17))</f>
        <v/>
      </c>
      <c r="K89" s="184" t="n"/>
      <c r="L89" s="185" t="n"/>
      <c r="M89" s="186" t="n"/>
      <c r="N89" s="187" t="n"/>
      <c r="O89" s="188">
        <f>IF(Z89="","",MROUND(Z89*0.75,'Start-Options'!B17))</f>
        <v/>
      </c>
      <c r="P89" s="189" t="n"/>
      <c r="Q89" s="189" t="n"/>
      <c r="R89" s="189" t="n"/>
      <c r="S89" s="190" t="n"/>
      <c r="T89" s="187" t="n"/>
      <c r="U89" s="186" t="n"/>
      <c r="V89" s="187" t="n"/>
      <c r="W89" s="187">
        <f>IF(Z89="","",MROUND(Z89*0.4,'Start-Options'!B17))</f>
        <v/>
      </c>
      <c r="X89" s="149" t="n"/>
      <c r="Y89" s="187">
        <f>'Start-Options'!B4</f>
        <v/>
      </c>
      <c r="Z89" s="187">
        <f>IF(Z73="","",IF(ISTEXT(AA73),Z73-AB73,Z73+'Start-Options'!C11))</f>
        <v/>
      </c>
      <c r="AA89" s="211" t="n"/>
      <c r="AB89" s="211" t="n">
        <v>10</v>
      </c>
    </row>
    <row customHeight="1" ht="12" r="90" s="116">
      <c r="A90" s="191">
        <f>'Start-Options'!B4</f>
        <v/>
      </c>
      <c r="B90" s="192">
        <f>IF(Z89="","",MROUND(Z89*0.8,'Start-Options'!B17))</f>
        <v/>
      </c>
      <c r="C90" s="193" t="n"/>
      <c r="D90" s="193" t="n"/>
      <c r="E90" s="193" t="n"/>
      <c r="F90" s="194" t="n"/>
      <c r="G90" s="229" t="n"/>
      <c r="H90" s="186" t="n"/>
      <c r="I90" s="191">
        <f>'Start-Options'!B4</f>
        <v/>
      </c>
      <c r="J90" s="192">
        <f>IF(Z89="","",MROUND(Z89*0.75,'Start-Options'!B17))</f>
        <v/>
      </c>
      <c r="K90" s="193" t="n"/>
      <c r="L90" s="194" t="n"/>
      <c r="M90" s="186" t="n"/>
      <c r="N90" s="191">
        <f>'Start-Options'!B4</f>
        <v/>
      </c>
      <c r="O90" s="195">
        <f>IF(Z89="","",MROUND(Z89*0.85,'Start-Options'!B17))</f>
        <v/>
      </c>
      <c r="P90" s="196" t="n"/>
      <c r="Q90" s="196" t="n"/>
      <c r="R90" s="196" t="n"/>
      <c r="S90" s="197" t="n"/>
      <c r="T90" s="191" t="n"/>
      <c r="U90" s="186" t="n"/>
      <c r="V90" s="191">
        <f>'Start-Options'!B4</f>
        <v/>
      </c>
      <c r="W90" s="191">
        <f>IF(Z89="","",MROUND(Z89*0.5,'Start-Options'!B17))</f>
        <v/>
      </c>
      <c r="X90" s="149" t="n"/>
      <c r="Y90" s="191">
        <f>'Start-Options'!B5</f>
        <v/>
      </c>
      <c r="Z90" s="191">
        <f>IF(Z74="","",IF(ISTEXT(AA74),Z74-AB74,Z74+'Start-Options'!C12))</f>
        <v/>
      </c>
      <c r="AA90" s="212" t="n"/>
      <c r="AB90" s="212" t="n">
        <v>10</v>
      </c>
    </row>
    <row customHeight="1" ht="12" r="91" s="116">
      <c r="A91" s="198" t="n"/>
      <c r="B91" s="199">
        <f>IF(Z89="","",MROUND(Z89*0.9,'Start-Options'!B17))</f>
        <v/>
      </c>
      <c r="C91" s="200">
        <f>IF(Z89="","",ROUND((37-36*B91/(Z89+'Start-Options'!F11)),0))</f>
        <v/>
      </c>
      <c r="D91" s="200">
        <f>IF(Z89="","",MROUND(B91*36/(37-C91),'Start-Options'!B17))</f>
        <v/>
      </c>
      <c r="E91" s="201" t="n"/>
      <c r="F91" s="202">
        <f>IF(E91="","",MROUND(36*B91/(37-E91),'Start-Options'!B17))</f>
        <v/>
      </c>
      <c r="G91" s="230">
        <f>Z89</f>
        <v/>
      </c>
      <c r="H91" s="186" t="n"/>
      <c r="I91" s="198" t="n"/>
      <c r="J91" s="199">
        <f>IF(Z89="","",MROUND(Z89*0.85,'Start-Options'!B17))</f>
        <v/>
      </c>
      <c r="K91" s="201" t="n"/>
      <c r="L91" s="202">
        <f>IF(K91="","",MROUND(36*J91/(37-K91),'Start-Options'!B17))</f>
        <v/>
      </c>
      <c r="M91" s="186" t="n"/>
      <c r="N91" s="198" t="n"/>
      <c r="O91" s="203">
        <f>IF(Z89="","",MROUND(Z89*0.95,'Start-Options'!B17))</f>
        <v/>
      </c>
      <c r="P91" s="200">
        <f>IF(L91="","",IF(F91&lt;Z89,ROUND((37-36*O91/(Z89+'Start-Options'!F11)),0),ROUND((37-36*O91/(F91+'Start-Options'!F11)),0)))</f>
        <v/>
      </c>
      <c r="Q91" s="204">
        <f>IF(P91="","",MROUND(O91*36/(37-P91),'Start-Options'!B17))</f>
        <v/>
      </c>
      <c r="R91" s="205" t="n"/>
      <c r="S91" s="206">
        <f>IF(R91="","",MROUND(36*O91/(37-R91),'Start-Options'!B17))</f>
        <v/>
      </c>
      <c r="T91" s="198">
        <f>Z89</f>
        <v/>
      </c>
      <c r="U91" s="186" t="n"/>
      <c r="V91" s="198" t="n"/>
      <c r="W91" s="198">
        <f>IF(Z89="","",MROUND(Z89*0.6,'Start-Options'!B17))</f>
        <v/>
      </c>
      <c r="X91" s="149" t="n"/>
      <c r="Y91" s="191">
        <f>'Start-Options'!B6</f>
        <v/>
      </c>
      <c r="Z91" s="191">
        <f>IF(Z75="","",IF(ISTEXT(AA75),Z75-AB75,Z75+'Start-Options'!C13))</f>
        <v/>
      </c>
      <c r="AA91" s="212" t="n"/>
      <c r="AB91" s="212" t="n">
        <v>10</v>
      </c>
    </row>
    <row customHeight="1" ht="12" r="92" s="116">
      <c r="A92" s="187" t="n"/>
      <c r="B92" s="183">
        <f>IF(Z90="","",MROUND(Z90*0.7,'Start-Options'!B17))</f>
        <v/>
      </c>
      <c r="C92" s="184" t="n"/>
      <c r="D92" s="184" t="n"/>
      <c r="E92" s="184" t="n"/>
      <c r="F92" s="185" t="n"/>
      <c r="G92" s="228" t="n"/>
      <c r="H92" s="191" t="n"/>
      <c r="I92" s="182" t="n"/>
      <c r="J92" s="183">
        <f>IF(Z90="","",MROUND(Z90*0.65,'Start-Options'!B17))</f>
        <v/>
      </c>
      <c r="K92" s="184" t="n"/>
      <c r="L92" s="185" t="n"/>
      <c r="M92" s="186" t="n"/>
      <c r="N92" s="182" t="n"/>
      <c r="O92" s="188">
        <f>IF(Z90="","",MROUND(Z90*0.75,'Start-Options'!B17))</f>
        <v/>
      </c>
      <c r="P92" s="189" t="n"/>
      <c r="Q92" s="189" t="n"/>
      <c r="R92" s="189" t="n"/>
      <c r="S92" s="190" t="n"/>
      <c r="T92" s="187" t="n"/>
      <c r="U92" s="186" t="n"/>
      <c r="V92" s="182" t="n"/>
      <c r="W92" s="187">
        <f>IF(Z90="","",MROUND(Z90*0.4,'Start-Options'!B17))</f>
        <v/>
      </c>
      <c r="X92" s="149" t="n"/>
      <c r="Y92" s="198">
        <f>'Start-Options'!B7</f>
        <v/>
      </c>
      <c r="Z92" s="198">
        <f>IF(Z76="","",IF(ISTEXT(AA76),Z76-AB76,Z76+'Start-Options'!C14))</f>
        <v/>
      </c>
      <c r="AA92" s="213" t="n"/>
      <c r="AB92" s="213" t="n">
        <v>10</v>
      </c>
    </row>
    <row customHeight="1" ht="12" r="93" s="116">
      <c r="A93" s="191">
        <f>'Start-Options'!B5</f>
        <v/>
      </c>
      <c r="B93" s="192">
        <f>IF(Z90="","",MROUND(Z90*0.8,'Start-Options'!B17))</f>
        <v/>
      </c>
      <c r="C93" s="193" t="n"/>
      <c r="D93" s="193" t="n"/>
      <c r="E93" s="193" t="n"/>
      <c r="F93" s="194" t="n"/>
      <c r="G93" s="229" t="n"/>
      <c r="H93" s="191" t="n"/>
      <c r="I93" s="191">
        <f>'Start-Options'!B5</f>
        <v/>
      </c>
      <c r="J93" s="192">
        <f>IF(Z90="","",MROUND(Z90*0.75,'Start-Options'!B17))</f>
        <v/>
      </c>
      <c r="K93" s="193" t="n"/>
      <c r="L93" s="194" t="n"/>
      <c r="M93" s="186" t="n"/>
      <c r="N93" s="191">
        <f>'Start-Options'!B5</f>
        <v/>
      </c>
      <c r="O93" s="195">
        <f>IF(Z90="","",MROUND(Z90*0.85,'Start-Options'!B17))</f>
        <v/>
      </c>
      <c r="P93" s="196" t="n"/>
      <c r="Q93" s="196" t="n"/>
      <c r="R93" s="196" t="n"/>
      <c r="S93" s="197" t="n"/>
      <c r="T93" s="191" t="n"/>
      <c r="U93" s="186" t="n"/>
      <c r="V93" s="191">
        <f>'Start-Options'!B5</f>
        <v/>
      </c>
      <c r="W93" s="191">
        <f>IF(Z90="","",MROUND(Z90*0.5,'Start-Options'!B17))</f>
        <v/>
      </c>
      <c r="X93" s="141" t="n"/>
      <c r="Y93" s="155" t="n"/>
      <c r="Z93" s="155" t="n"/>
      <c r="AA93" s="155" t="n"/>
      <c r="AB93" s="155" t="n"/>
    </row>
    <row customHeight="1" ht="12" r="94" s="116">
      <c r="A94" s="207" t="n"/>
      <c r="B94" s="199">
        <f>IF(Z90="","",MROUND(Z90*0.9,'Start-Options'!B17))</f>
        <v/>
      </c>
      <c r="C94" s="200">
        <f>IF(Z90="","",ROUND((37-36*B94/(Z90+'Start-Options'!F12)),0))</f>
        <v/>
      </c>
      <c r="D94" s="200">
        <f>IF(Z90="","",MROUND(B94*36/(37-C94),'Start-Options'!B17))</f>
        <v/>
      </c>
      <c r="E94" s="201" t="n"/>
      <c r="F94" s="202">
        <f>IF(E94="","",MROUND(36*B94/(37-E94),'Start-Options'!B17))</f>
        <v/>
      </c>
      <c r="G94" s="230">
        <f>Z90</f>
        <v/>
      </c>
      <c r="H94" s="191" t="n"/>
      <c r="I94" s="198" t="n"/>
      <c r="J94" s="199">
        <f>IF(Z90="","",MROUND(Z90*0.85,'Start-Options'!B17))</f>
        <v/>
      </c>
      <c r="K94" s="201" t="n"/>
      <c r="L94" s="202">
        <f>IF(K94="","",MROUND(36*J94/(37-K94),'Start-Options'!B17))</f>
        <v/>
      </c>
      <c r="M94" s="186" t="n"/>
      <c r="N94" s="198" t="n"/>
      <c r="O94" s="203">
        <f>IF(Z90="","",MROUND(Z90*0.95,'Start-Options'!B17))</f>
        <v/>
      </c>
      <c r="P94" s="200">
        <f>IF(L94="","",IF(F94&lt;Z90,ROUND((37-36*O94/(Z90+'Start-Options'!F12)),0),ROUND((37-36*O94/(F94+'Start-Options'!F12)),0)))</f>
        <v/>
      </c>
      <c r="Q94" s="204">
        <f>IF(P94="","",MROUND(O94*36/(37-P94),'Start-Options'!B17))</f>
        <v/>
      </c>
      <c r="R94" s="205" t="n"/>
      <c r="S94" s="206">
        <f>IF(R94="","",MROUND(36*O94/(37-R94),'Start-Options'!B17))</f>
        <v/>
      </c>
      <c r="T94" s="198">
        <f>Z90</f>
        <v/>
      </c>
      <c r="U94" s="186" t="n"/>
      <c r="V94" s="198" t="n"/>
      <c r="W94" s="198">
        <f>IF(Z90="","",MROUND(Z90*0.6,'Start-Options'!B17))</f>
        <v/>
      </c>
      <c r="X94" s="141" t="n"/>
    </row>
    <row customHeight="1" ht="12" r="95" s="116">
      <c r="A95" s="187" t="n"/>
      <c r="B95" s="183">
        <f>IF(Z91="","",MROUND(Z91*0.7,'Start-Options'!B17))</f>
        <v/>
      </c>
      <c r="C95" s="184" t="n"/>
      <c r="D95" s="184" t="n"/>
      <c r="E95" s="184" t="n"/>
      <c r="F95" s="185" t="n"/>
      <c r="G95" s="228" t="n"/>
      <c r="H95" s="186" t="n"/>
      <c r="I95" s="187" t="n"/>
      <c r="J95" s="183">
        <f>IF(Z91="","",MROUND(Z91*0.65,'Start-Options'!B17))</f>
        <v/>
      </c>
      <c r="K95" s="184" t="n"/>
      <c r="L95" s="185" t="n"/>
      <c r="M95" s="186" t="n"/>
      <c r="N95" s="187" t="n"/>
      <c r="O95" s="188">
        <f>IF(Z91="","",MROUND(Z91*0.75,'Start-Options'!B17))</f>
        <v/>
      </c>
      <c r="P95" s="189" t="n"/>
      <c r="Q95" s="189" t="n"/>
      <c r="R95" s="189" t="n"/>
      <c r="S95" s="190" t="n"/>
      <c r="T95" s="187" t="n"/>
      <c r="U95" s="186" t="n"/>
      <c r="V95" s="187" t="n"/>
      <c r="W95" s="187">
        <f>IF(Z91="","",MROUND(Z91*0.4,'Start-Options'!B17))</f>
        <v/>
      </c>
      <c r="X95" s="141" t="n"/>
    </row>
    <row customHeight="1" ht="12" r="96" s="116">
      <c r="A96" s="191">
        <f>'Start-Options'!B6</f>
        <v/>
      </c>
      <c r="B96" s="192">
        <f>IF(Z91="","",MROUND(Z91*0.8,'Start-Options'!B17))</f>
        <v/>
      </c>
      <c r="C96" s="193" t="n"/>
      <c r="D96" s="193" t="n"/>
      <c r="E96" s="193" t="n"/>
      <c r="F96" s="194" t="n"/>
      <c r="G96" s="229" t="n"/>
      <c r="H96" s="186" t="n"/>
      <c r="I96" s="191">
        <f>'Start-Options'!B6</f>
        <v/>
      </c>
      <c r="J96" s="192">
        <f>IF(Z91="","",MROUND(Z91*0.75,'Start-Options'!B17))</f>
        <v/>
      </c>
      <c r="K96" s="193" t="n"/>
      <c r="L96" s="194" t="n"/>
      <c r="M96" s="186" t="n"/>
      <c r="N96" s="191">
        <f>'Start-Options'!B6</f>
        <v/>
      </c>
      <c r="O96" s="195">
        <f>IF(Z91="","",MROUND(Z91*0.85,'Start-Options'!B17))</f>
        <v/>
      </c>
      <c r="P96" s="196" t="n"/>
      <c r="Q96" s="196" t="n"/>
      <c r="R96" s="196" t="n"/>
      <c r="S96" s="197" t="n"/>
      <c r="T96" s="191" t="n"/>
      <c r="U96" s="186" t="n"/>
      <c r="V96" s="191">
        <f>'Start-Options'!B6</f>
        <v/>
      </c>
      <c r="W96" s="191">
        <f>IF(Z91="","",MROUND(Z91*0.5,'Start-Options'!B17))</f>
        <v/>
      </c>
      <c r="X96" s="141" t="n"/>
    </row>
    <row customHeight="1" ht="12" r="97" s="116">
      <c r="A97" s="198" t="n"/>
      <c r="B97" s="199">
        <f>IF(Z91="","",MROUND(Z91*0.9,'Start-Options'!B17))</f>
        <v/>
      </c>
      <c r="C97" s="200">
        <f>IF(Z91="","",ROUND((37-36*B97/(Z91+'Start-Options'!F13)),0))</f>
        <v/>
      </c>
      <c r="D97" s="200">
        <f>IF(Z91="","",MROUND(B97*36/(37-C97),'Start-Options'!B17))</f>
        <v/>
      </c>
      <c r="E97" s="201" t="n"/>
      <c r="F97" s="202">
        <f>IF(E97="","",MROUND(36*B97/(37-E97),'Start-Options'!B17))</f>
        <v/>
      </c>
      <c r="G97" s="230">
        <f>Z91</f>
        <v/>
      </c>
      <c r="H97" s="186" t="n"/>
      <c r="I97" s="198" t="n"/>
      <c r="J97" s="199">
        <f>IF(Z91="","",MROUND(Z91*0.85,'Start-Options'!B17))</f>
        <v/>
      </c>
      <c r="K97" s="201" t="n"/>
      <c r="L97" s="202">
        <f>IF(K97="","",MROUND(36*J97/(37-K97),'Start-Options'!B17))</f>
        <v/>
      </c>
      <c r="M97" s="186" t="n"/>
      <c r="N97" s="198" t="n"/>
      <c r="O97" s="203">
        <f>IF(Z91="","",MROUND(Z91*0.95,'Start-Options'!B17))</f>
        <v/>
      </c>
      <c r="P97" s="200">
        <f>IF(L97="","",IF(F97&lt;Z91,ROUND((37-36*O97/(Z91+'Start-Options'!F13)),0),ROUND((37-36*O97/(F97+'Start-Options'!F13)),0)))</f>
        <v/>
      </c>
      <c r="Q97" s="204">
        <f>IF(P97="","",MROUND(O97*36/(37-P97),'Start-Options'!B17))</f>
        <v/>
      </c>
      <c r="R97" s="205" t="n"/>
      <c r="S97" s="206">
        <f>IF(R97="","",MROUND(36*O97/(37-R97),'Start-Options'!B17))</f>
        <v/>
      </c>
      <c r="T97" s="198">
        <f>Z91</f>
        <v/>
      </c>
      <c r="U97" s="186" t="n"/>
      <c r="V97" s="198" t="n"/>
      <c r="W97" s="198">
        <f>IF(Z91="","",MROUND(Z91*0.6,'Start-Options'!B17))</f>
        <v/>
      </c>
      <c r="X97" s="141" t="n"/>
    </row>
    <row customHeight="1" ht="12" r="98" s="116">
      <c r="A98" s="187" t="n"/>
      <c r="B98" s="183">
        <f>IF(Z92="","",MROUND(Z92*0.7,'Start-Options'!B17))</f>
        <v/>
      </c>
      <c r="C98" s="184" t="n"/>
      <c r="D98" s="184" t="n"/>
      <c r="E98" s="184" t="n"/>
      <c r="F98" s="185" t="n"/>
      <c r="G98" s="228" t="n"/>
      <c r="H98" s="186" t="n"/>
      <c r="I98" s="187" t="n"/>
      <c r="J98" s="183">
        <f>IF(Z92="","",MROUND(Z92*0.65,'Start-Options'!B17))</f>
        <v/>
      </c>
      <c r="K98" s="184" t="n"/>
      <c r="L98" s="185" t="n"/>
      <c r="M98" s="186" t="n"/>
      <c r="N98" s="187" t="n"/>
      <c r="O98" s="188">
        <f>IF(Z92="","",MROUND(Z92*0.75,'Start-Options'!B17))</f>
        <v/>
      </c>
      <c r="P98" s="189" t="n"/>
      <c r="Q98" s="189" t="n"/>
      <c r="R98" s="189" t="n"/>
      <c r="S98" s="190" t="n"/>
      <c r="T98" s="187" t="n"/>
      <c r="U98" s="186" t="n"/>
      <c r="V98" s="187" t="n"/>
      <c r="W98" s="187">
        <f>IF(Z92="","",MROUND(Z92*0.4,'Start-Options'!B17))</f>
        <v/>
      </c>
      <c r="X98" s="141" t="n"/>
    </row>
    <row customHeight="1" ht="12" r="99" s="116">
      <c r="A99" s="191">
        <f>'Start-Options'!B7</f>
        <v/>
      </c>
      <c r="B99" s="192">
        <f>IF(Z92="","",MROUND(Z92*0.8,'Start-Options'!B17))</f>
        <v/>
      </c>
      <c r="C99" s="193" t="n"/>
      <c r="D99" s="193" t="n"/>
      <c r="E99" s="193" t="n"/>
      <c r="F99" s="194" t="n"/>
      <c r="G99" s="229" t="n"/>
      <c r="H99" s="191" t="n"/>
      <c r="I99" s="191">
        <f>'Start-Options'!B7</f>
        <v/>
      </c>
      <c r="J99" s="192">
        <f>IF(Z92="","",MROUND(Z92*0.75,'Start-Options'!B17))</f>
        <v/>
      </c>
      <c r="K99" s="193" t="n"/>
      <c r="L99" s="194" t="n"/>
      <c r="M99" s="186" t="n"/>
      <c r="N99" s="191">
        <f>'Start-Options'!B7</f>
        <v/>
      </c>
      <c r="O99" s="195">
        <f>IF(Z92="","",MROUND(Z92*0.85,'Start-Options'!B17))</f>
        <v/>
      </c>
      <c r="P99" s="196" t="n"/>
      <c r="Q99" s="196" t="n"/>
      <c r="R99" s="196" t="n"/>
      <c r="S99" s="197" t="n"/>
      <c r="T99" s="191" t="n"/>
      <c r="U99" s="186" t="n"/>
      <c r="V99" s="191">
        <f>'Start-Options'!B7</f>
        <v/>
      </c>
      <c r="W99" s="191">
        <f>IF(Z92="","",MROUND(Z92*0.5,'Start-Options'!B17))</f>
        <v/>
      </c>
      <c r="X99" s="141" t="n"/>
    </row>
    <row customHeight="1" ht="12.75" r="100" s="116">
      <c r="A100" s="208" t="n"/>
      <c r="B100" s="199">
        <f>IF(Z92="","",MROUND(Z92*0.9,'Start-Options'!B17))</f>
        <v/>
      </c>
      <c r="C100" s="200">
        <f>IF(Z92="","",ROUND((37-36*B100/(Z92+'Start-Options'!F14)),0))</f>
        <v/>
      </c>
      <c r="D100" s="200">
        <f>IF(Z92="","",MROUND(B100*36/(37-C100),'Start-Options'!B17))</f>
        <v/>
      </c>
      <c r="E100" s="201" t="n"/>
      <c r="F100" s="202">
        <f>IF(E100="","",MROUND(36*B100/(37-E100),'Start-Options'!B17))</f>
        <v/>
      </c>
      <c r="G100" s="230">
        <f>Z92</f>
        <v/>
      </c>
      <c r="H100" s="198" t="n"/>
      <c r="I100" s="208" t="n"/>
      <c r="J100" s="199">
        <f>IF(Z92="","",MROUND(Z92*0.85,'Start-Options'!B17))</f>
        <v/>
      </c>
      <c r="K100" s="201" t="n"/>
      <c r="L100" s="202">
        <f>IF(K100="","",MROUND(36*J100/(37-K100),'Start-Options'!B17))</f>
        <v/>
      </c>
      <c r="M100" s="208" t="n"/>
      <c r="N100" s="208" t="n"/>
      <c r="O100" s="203">
        <f>IF(Z92="","",MROUND(Z92*0.95,'Start-Options'!B17))</f>
        <v/>
      </c>
      <c r="P100" s="200">
        <f>IF(L100="","",IF(F100&lt;Z92,ROUND((37-36*O100/(Z92+'Start-Options'!F14)),0),ROUND((37-36*O100/(F100+'Start-Options'!F14)),0)))</f>
        <v/>
      </c>
      <c r="Q100" s="204">
        <f>IF(P100="","",MROUND(O100*36/(37-P100),'Start-Options'!B17))</f>
        <v/>
      </c>
      <c r="R100" s="205" t="n"/>
      <c r="S100" s="206">
        <f>IF(R100="","",MROUND(36*O100/(37-R100),'Start-Options'!B17))</f>
        <v/>
      </c>
      <c r="T100" s="198">
        <f>Z92</f>
        <v/>
      </c>
      <c r="U100" s="208" t="n"/>
      <c r="V100" s="208" t="n"/>
      <c r="W100" s="198">
        <f>IF(Z92="","",MROUND(Z92*0.6,'Start-Options'!B17))</f>
        <v/>
      </c>
      <c r="X100" s="141" t="n"/>
    </row>
    <row customHeight="1" ht="12" r="101" s="116">
      <c r="A101" s="155" t="n"/>
      <c r="B101" s="155" t="n"/>
      <c r="C101" s="155" t="n"/>
      <c r="D101" s="155" t="n"/>
      <c r="E101" s="155" t="n"/>
      <c r="F101" s="155" t="n"/>
      <c r="G101" s="155" t="n"/>
      <c r="H101" s="155" t="n"/>
      <c r="I101" s="155" t="n"/>
      <c r="J101" s="155" t="n"/>
      <c r="K101" s="155" t="n"/>
      <c r="L101" s="155" t="n"/>
      <c r="M101" s="155" t="n"/>
      <c r="N101" s="155" t="n"/>
      <c r="O101" s="155" t="n"/>
      <c r="P101" s="155" t="n"/>
      <c r="Q101" s="155" t="n"/>
      <c r="R101" s="155" t="n"/>
      <c r="S101" s="155" t="n"/>
      <c r="T101" s="155" t="n"/>
      <c r="U101" s="155" t="n"/>
      <c r="V101" s="155" t="n"/>
      <c r="W101" s="155" t="n"/>
    </row>
    <row customHeight="1" ht="18.75" r="102" s="116">
      <c r="A102" s="139" t="n"/>
      <c r="B102" s="139" t="n"/>
      <c r="C102" s="139" t="n"/>
      <c r="D102" s="139" t="n"/>
      <c r="E102" s="139" t="n"/>
      <c r="F102" s="139" t="n"/>
      <c r="G102" s="139" t="n"/>
      <c r="H102" s="139" t="n"/>
      <c r="I102" s="139" t="n"/>
      <c r="J102" s="139" t="n"/>
      <c r="K102" s="139" t="n"/>
      <c r="L102" s="167" t="inlineStr">
        <is>
          <t>Cycle 7</t>
        </is>
      </c>
      <c r="M102" s="157" t="n"/>
      <c r="N102" s="157" t="n"/>
      <c r="O102" s="214" t="n"/>
      <c r="P102" s="139" t="n"/>
      <c r="Q102" s="139" t="n"/>
      <c r="R102" s="139" t="n"/>
      <c r="S102" s="139" t="n"/>
      <c r="T102" s="139" t="n"/>
      <c r="U102" s="139" t="n"/>
      <c r="V102" s="139" t="n"/>
      <c r="W102" s="139" t="n"/>
    </row>
    <row customHeight="1" ht="15" r="103" s="116">
      <c r="A103" s="168" t="n"/>
      <c r="B103" s="172" t="n"/>
      <c r="C103" s="169" t="inlineStr">
        <is>
          <t>Week 25 3x3</t>
        </is>
      </c>
      <c r="D103" s="172" t="n"/>
      <c r="E103" s="171" t="n"/>
      <c r="F103" s="171" t="n"/>
      <c r="G103" s="225" t="n"/>
      <c r="H103" s="171" t="n"/>
      <c r="I103" s="172" t="n"/>
      <c r="J103" s="169" t="inlineStr">
        <is>
          <t>Week 26 3x5</t>
        </is>
      </c>
      <c r="K103" s="137" t="n"/>
      <c r="L103" s="172" t="n"/>
      <c r="M103" s="172" t="n"/>
      <c r="N103" s="172" t="n"/>
      <c r="O103" s="172" t="n"/>
      <c r="P103" s="169" t="inlineStr">
        <is>
          <t>Week 27 5/3/1</t>
        </is>
      </c>
      <c r="Q103" s="137" t="n"/>
      <c r="R103" s="137" t="n"/>
      <c r="S103" s="171" t="n"/>
      <c r="T103" s="225" t="n"/>
      <c r="U103" s="171" t="n"/>
      <c r="V103" s="174" t="inlineStr">
        <is>
          <t xml:space="preserve">Week 28 Deload </t>
        </is>
      </c>
      <c r="W103" s="175" t="n"/>
      <c r="X103" s="141" t="n"/>
      <c r="AA103" s="139" t="n"/>
      <c r="AB103" s="139" t="n"/>
    </row>
    <row customHeight="1" ht="32.25" r="104" s="116">
      <c r="A104" s="176" t="n"/>
      <c r="B104" s="177" t="inlineStr">
        <is>
          <t>Weight</t>
        </is>
      </c>
      <c r="C104" s="178" t="inlineStr">
        <is>
          <t>Rep
Goal</t>
        </is>
      </c>
      <c r="D104" s="178" t="inlineStr">
        <is>
          <t>1RM
Goal</t>
        </is>
      </c>
      <c r="E104" s="178" t="inlineStr">
        <is>
          <t>Reps 
Done</t>
        </is>
      </c>
      <c r="F104" s="226" t="inlineStr">
        <is>
          <t xml:space="preserve"> 1RM</t>
        </is>
      </c>
      <c r="G104" s="227" t="inlineStr">
        <is>
          <t>Singles
x3</t>
        </is>
      </c>
      <c r="H104" s="141" t="n"/>
      <c r="I104" s="179" t="n"/>
      <c r="J104" s="177" t="inlineStr">
        <is>
          <t>Weight</t>
        </is>
      </c>
      <c r="K104" s="178" t="inlineStr">
        <is>
          <t>Reps 
Done</t>
        </is>
      </c>
      <c r="L104" s="177" t="inlineStr">
        <is>
          <t xml:space="preserve"> 1RM</t>
        </is>
      </c>
      <c r="N104" s="179" t="n"/>
      <c r="O104" s="177" t="inlineStr">
        <is>
          <t>Weight</t>
        </is>
      </c>
      <c r="P104" s="178" t="inlineStr">
        <is>
          <t>Rep
Goal</t>
        </is>
      </c>
      <c r="Q104" s="178" t="inlineStr">
        <is>
          <t>1RM
Goal</t>
        </is>
      </c>
      <c r="R104" s="178" t="inlineStr">
        <is>
          <t>Reps 
Done</t>
        </is>
      </c>
      <c r="S104" s="226" t="inlineStr">
        <is>
          <t xml:space="preserve"> 1RM</t>
        </is>
      </c>
      <c r="T104" s="227" t="inlineStr">
        <is>
          <t>Singles
x2</t>
        </is>
      </c>
      <c r="U104" s="149" t="n"/>
      <c r="V104" s="180" t="n"/>
      <c r="W104" s="181" t="inlineStr">
        <is>
          <t>Weight</t>
        </is>
      </c>
      <c r="X104" s="141" t="n"/>
      <c r="Y104" s="178" t="inlineStr">
        <is>
          <t>Cycle 7 1RM</t>
        </is>
      </c>
      <c r="Z104" s="157" t="n"/>
      <c r="AA104" s="209" t="inlineStr">
        <is>
          <t>Stall</t>
        </is>
      </c>
      <c r="AB104" s="210" t="inlineStr">
        <is>
          <t>Backoff
Amount</t>
        </is>
      </c>
    </row>
    <row customHeight="1" ht="12" r="105" s="116">
      <c r="A105" s="182" t="n"/>
      <c r="B105" s="183">
        <f>IF(Z105="","",MROUND(Z105*0.7,'Start-Options'!B17))</f>
        <v/>
      </c>
      <c r="C105" s="184" t="n"/>
      <c r="D105" s="184" t="n"/>
      <c r="E105" s="184" t="n"/>
      <c r="F105" s="185" t="n"/>
      <c r="G105" s="228" t="n"/>
      <c r="H105" s="186" t="n"/>
      <c r="I105" s="187" t="n"/>
      <c r="J105" s="183">
        <f>IF(Z105="","",MROUND(Z105*0.65,'Start-Options'!B17))</f>
        <v/>
      </c>
      <c r="K105" s="184" t="n"/>
      <c r="L105" s="185" t="n"/>
      <c r="M105" s="186" t="n"/>
      <c r="N105" s="187" t="n"/>
      <c r="O105" s="188">
        <f>IF(Z105="","",MROUND(Z105*0.75,'Start-Options'!B17))</f>
        <v/>
      </c>
      <c r="P105" s="189" t="n"/>
      <c r="Q105" s="189" t="n"/>
      <c r="R105" s="189" t="n"/>
      <c r="S105" s="190" t="n"/>
      <c r="T105" s="187" t="n"/>
      <c r="U105" s="186" t="n"/>
      <c r="V105" s="187" t="n"/>
      <c r="W105" s="187">
        <f>IF(Z105="","",MROUND(Z105*0.4,'Start-Options'!B17))</f>
        <v/>
      </c>
      <c r="X105" s="149" t="n"/>
      <c r="Y105" s="187">
        <f>'Start-Options'!B4</f>
        <v/>
      </c>
      <c r="Z105" s="187">
        <f>IF(Z89="","",IF(ISTEXT(AA89),Z89-AB89,Z89+'Start-Options'!C11))</f>
        <v/>
      </c>
      <c r="AA105" s="211" t="n"/>
      <c r="AB105" s="211" t="n">
        <v>10</v>
      </c>
    </row>
    <row customHeight="1" ht="12" r="106" s="116">
      <c r="A106" s="191">
        <f>'Start-Options'!B4</f>
        <v/>
      </c>
      <c r="B106" s="192">
        <f>IF(Z105="","",MROUND(Z105*0.8,'Start-Options'!B17))</f>
        <v/>
      </c>
      <c r="C106" s="193" t="n"/>
      <c r="D106" s="193" t="n"/>
      <c r="E106" s="193" t="n"/>
      <c r="F106" s="194" t="n"/>
      <c r="G106" s="229" t="n"/>
      <c r="H106" s="186" t="n"/>
      <c r="I106" s="191">
        <f>'Start-Options'!B4</f>
        <v/>
      </c>
      <c r="J106" s="192">
        <f>IF(Z105="","",MROUND(Z105*0.75,'Start-Options'!B17))</f>
        <v/>
      </c>
      <c r="K106" s="193" t="n"/>
      <c r="L106" s="194" t="n"/>
      <c r="M106" s="186" t="n"/>
      <c r="N106" s="191">
        <f>'Start-Options'!B4</f>
        <v/>
      </c>
      <c r="O106" s="195">
        <f>IF(Z105="","",MROUND(Z105*0.85,'Start-Options'!B17))</f>
        <v/>
      </c>
      <c r="P106" s="196" t="n"/>
      <c r="Q106" s="196" t="n"/>
      <c r="R106" s="196" t="n"/>
      <c r="S106" s="197" t="n"/>
      <c r="T106" s="191" t="n"/>
      <c r="U106" s="186" t="n"/>
      <c r="V106" s="191">
        <f>'Start-Options'!B4</f>
        <v/>
      </c>
      <c r="W106" s="191">
        <f>IF(Z105="","",MROUND(Z105*0.5,'Start-Options'!B17))</f>
        <v/>
      </c>
      <c r="X106" s="149" t="n"/>
      <c r="Y106" s="191">
        <f>'Start-Options'!B5</f>
        <v/>
      </c>
      <c r="Z106" s="191">
        <f>IF(Z90="","",IF(ISTEXT(AA90),Z90-AB90,Z90+'Start-Options'!C12))</f>
        <v/>
      </c>
      <c r="AA106" s="212" t="n"/>
      <c r="AB106" s="212" t="n">
        <v>10</v>
      </c>
    </row>
    <row customHeight="1" ht="12" r="107" s="116">
      <c r="A107" s="198" t="n"/>
      <c r="B107" s="199">
        <f>IF(Z105="","",MROUND(Z105*0.9,'Start-Options'!B17))</f>
        <v/>
      </c>
      <c r="C107" s="200">
        <f>IF(Z105="","",ROUND((37-36*B107/(Z105+'Start-Options'!F11)),0))</f>
        <v/>
      </c>
      <c r="D107" s="200">
        <f>IF(Z105="","",MROUND(B107*36/(37-C107),'Start-Options'!B17))</f>
        <v/>
      </c>
      <c r="E107" s="201" t="n"/>
      <c r="F107" s="202">
        <f>IF(E107="","",MROUND(36*B107/(37-E107),'Start-Options'!B17))</f>
        <v/>
      </c>
      <c r="G107" s="230">
        <f>Z105</f>
        <v/>
      </c>
      <c r="H107" s="186" t="n"/>
      <c r="I107" s="198" t="n"/>
      <c r="J107" s="199">
        <f>IF(Z105="","",MROUND(Z105*0.85,'Start-Options'!B17))</f>
        <v/>
      </c>
      <c r="K107" s="201" t="n"/>
      <c r="L107" s="202">
        <f>IF(K107="","",MROUND(36*J107/(37-K107),'Start-Options'!B17))</f>
        <v/>
      </c>
      <c r="M107" s="186" t="n"/>
      <c r="N107" s="198" t="n"/>
      <c r="O107" s="203">
        <f>IF(Z105="","",MROUND(Z105*0.95,'Start-Options'!B17))</f>
        <v/>
      </c>
      <c r="P107" s="200">
        <f>IF(L107="","",IF(F107&lt;Z105,ROUND((37-36*O107/(Z105+'Start-Options'!F11)),0),ROUND((37-36*O107/(F107+'Start-Options'!F11)),0)))</f>
        <v/>
      </c>
      <c r="Q107" s="204">
        <f>IF(P107="","",MROUND(O107*36/(37-P107),'Start-Options'!B17))</f>
        <v/>
      </c>
      <c r="R107" s="205" t="n"/>
      <c r="S107" s="206">
        <f>IF(R107="","",MROUND(36*O107/(37-R107),'Start-Options'!B17))</f>
        <v/>
      </c>
      <c r="T107" s="198">
        <f>Z105</f>
        <v/>
      </c>
      <c r="U107" s="186" t="n"/>
      <c r="V107" s="198" t="n"/>
      <c r="W107" s="198">
        <f>IF(Z105="","",MROUND(Z105*0.6,'Start-Options'!B17))</f>
        <v/>
      </c>
      <c r="X107" s="149" t="n"/>
      <c r="Y107" s="191">
        <f>'Start-Options'!B6</f>
        <v/>
      </c>
      <c r="Z107" s="191">
        <f>IF(Z91="","",IF(ISTEXT(AA91),Z91-AB91,Z91+'Start-Options'!C13))</f>
        <v/>
      </c>
      <c r="AA107" s="212" t="n"/>
      <c r="AB107" s="212" t="n">
        <v>10</v>
      </c>
    </row>
    <row customHeight="1" ht="12" r="108" s="116">
      <c r="A108" s="187" t="n"/>
      <c r="B108" s="183">
        <f>IF(Z106="","",MROUND(Z106*0.7,'Start-Options'!B17))</f>
        <v/>
      </c>
      <c r="C108" s="184" t="n"/>
      <c r="D108" s="184" t="n"/>
      <c r="E108" s="184" t="n"/>
      <c r="F108" s="185" t="n"/>
      <c r="G108" s="228" t="n"/>
      <c r="H108" s="191" t="n"/>
      <c r="I108" s="182" t="n"/>
      <c r="J108" s="183">
        <f>IF(Z106="","",MROUND(Z106*0.65,'Start-Options'!B17))</f>
        <v/>
      </c>
      <c r="K108" s="184" t="n"/>
      <c r="L108" s="185" t="n"/>
      <c r="M108" s="186" t="n"/>
      <c r="N108" s="182" t="n"/>
      <c r="O108" s="188">
        <f>IF(Z106="","",MROUND(Z106*0.75,'Start-Options'!B17))</f>
        <v/>
      </c>
      <c r="P108" s="189" t="n"/>
      <c r="Q108" s="189" t="n"/>
      <c r="R108" s="189" t="n"/>
      <c r="S108" s="190" t="n"/>
      <c r="T108" s="187" t="n"/>
      <c r="U108" s="186" t="n"/>
      <c r="V108" s="182" t="n"/>
      <c r="W108" s="187">
        <f>IF(Z106="","",MROUND(Z106*0.4,'Start-Options'!B17))</f>
        <v/>
      </c>
      <c r="X108" s="149" t="n"/>
      <c r="Y108" s="198">
        <f>'Start-Options'!B7</f>
        <v/>
      </c>
      <c r="Z108" s="198">
        <f>IF(Z92="","",IF(ISTEXT(AA92),Z92-AB92,Z92+'Start-Options'!C14))</f>
        <v/>
      </c>
      <c r="AA108" s="213" t="n"/>
      <c r="AB108" s="213" t="n">
        <v>10</v>
      </c>
    </row>
    <row customHeight="1" ht="12" r="109" s="116">
      <c r="A109" s="191">
        <f>'Start-Options'!B5</f>
        <v/>
      </c>
      <c r="B109" s="192">
        <f>IF(Z106="","",MROUND(Z106*0.8,'Start-Options'!B17))</f>
        <v/>
      </c>
      <c r="C109" s="193" t="n"/>
      <c r="D109" s="193" t="n"/>
      <c r="E109" s="193" t="n"/>
      <c r="F109" s="194" t="n"/>
      <c r="G109" s="229" t="n"/>
      <c r="H109" s="191" t="n"/>
      <c r="I109" s="191">
        <f>'Start-Options'!B5</f>
        <v/>
      </c>
      <c r="J109" s="192">
        <f>IF(Z106="","",MROUND(Z106*0.75,'Start-Options'!B17))</f>
        <v/>
      </c>
      <c r="K109" s="193" t="n"/>
      <c r="L109" s="194" t="n"/>
      <c r="M109" s="186" t="n"/>
      <c r="N109" s="191">
        <f>'Start-Options'!B5</f>
        <v/>
      </c>
      <c r="O109" s="195">
        <f>IF(Z106="","",MROUND(Z106*0.85,'Start-Options'!B17))</f>
        <v/>
      </c>
      <c r="P109" s="196" t="n"/>
      <c r="Q109" s="196" t="n"/>
      <c r="R109" s="196" t="n"/>
      <c r="S109" s="197" t="n"/>
      <c r="T109" s="191" t="n"/>
      <c r="U109" s="186" t="n"/>
      <c r="V109" s="191">
        <f>'Start-Options'!B5</f>
        <v/>
      </c>
      <c r="W109" s="191">
        <f>IF(Z106="","",MROUND(Z106*0.5,'Start-Options'!B17))</f>
        <v/>
      </c>
      <c r="X109" s="141" t="n"/>
      <c r="Y109" s="155" t="n"/>
      <c r="Z109" s="155" t="n"/>
      <c r="AA109" s="155" t="n"/>
      <c r="AB109" s="155" t="n"/>
    </row>
    <row customHeight="1" ht="12" r="110" s="116">
      <c r="A110" s="207" t="n"/>
      <c r="B110" s="199">
        <f>IF(Z106="","",MROUND(Z106*0.9,'Start-Options'!B17))</f>
        <v/>
      </c>
      <c r="C110" s="200">
        <f>IF(Z106="","",ROUND((37-36*B110/(Z106+'Start-Options'!F12)),0))</f>
        <v/>
      </c>
      <c r="D110" s="200">
        <f>IF(Z106="","",MROUND(B110*36/(37-C110),'Start-Options'!B17))</f>
        <v/>
      </c>
      <c r="E110" s="201" t="n"/>
      <c r="F110" s="202">
        <f>IF(E110="","",MROUND(36*B110/(37-E110),'Start-Options'!B17))</f>
        <v/>
      </c>
      <c r="G110" s="230">
        <f>Z106</f>
        <v/>
      </c>
      <c r="H110" s="191" t="n"/>
      <c r="I110" s="198" t="n"/>
      <c r="J110" s="199">
        <f>IF(Z106="","",MROUND(Z106*0.85,'Start-Options'!B17))</f>
        <v/>
      </c>
      <c r="K110" s="201" t="n"/>
      <c r="L110" s="202">
        <f>IF(K110="","",MROUND(36*J110/(37-K110),5))</f>
        <v/>
      </c>
      <c r="M110" s="186" t="n"/>
      <c r="N110" s="198" t="n"/>
      <c r="O110" s="203">
        <f>IF(Z106="","",MROUND(Z106*0.95,'Start-Options'!B17))</f>
        <v/>
      </c>
      <c r="P110" s="200">
        <f>IF(L110="","",IF(F110&lt;Z106,ROUND((37-36*O110/(Z106+'Start-Options'!F12)),0),ROUND((37-36*O110/(F110+'Start-Options'!F12)),0)))</f>
        <v/>
      </c>
      <c r="Q110" s="204">
        <f>IF(P110="","",MROUND(O110*36/(37-P110),'Start-Options'!B17))</f>
        <v/>
      </c>
      <c r="R110" s="205" t="n"/>
      <c r="S110" s="206">
        <f>IF(R110="","",MROUND(36*O110/(37-R110),'Start-Options'!B17))</f>
        <v/>
      </c>
      <c r="T110" s="198">
        <f>Z106</f>
        <v/>
      </c>
      <c r="U110" s="186" t="n"/>
      <c r="V110" s="198" t="n"/>
      <c r="W110" s="198">
        <f>IF(Z106="","",MROUND(Z106*0.6,'Start-Options'!B17))</f>
        <v/>
      </c>
      <c r="X110" s="141" t="n"/>
    </row>
    <row customHeight="1" ht="12" r="111" s="116">
      <c r="A111" s="187" t="n"/>
      <c r="B111" s="183">
        <f>IF(Z107="","",MROUND(Z107*0.7,'Start-Options'!B17))</f>
        <v/>
      </c>
      <c r="C111" s="184" t="n"/>
      <c r="D111" s="184" t="n"/>
      <c r="E111" s="184" t="n"/>
      <c r="F111" s="185" t="n"/>
      <c r="G111" s="228" t="n"/>
      <c r="H111" s="186" t="n"/>
      <c r="I111" s="187" t="n"/>
      <c r="J111" s="183">
        <f>IF(Z107="","",MROUND(Z107*0.65,'Start-Options'!B17))</f>
        <v/>
      </c>
      <c r="K111" s="184" t="n"/>
      <c r="L111" s="185" t="n"/>
      <c r="M111" s="186" t="n"/>
      <c r="N111" s="187" t="n"/>
      <c r="O111" s="188">
        <f>IF(Z107="","",MROUND(Z107*0.75,'Start-Options'!B17))</f>
        <v/>
      </c>
      <c r="P111" s="189" t="n"/>
      <c r="Q111" s="189" t="n"/>
      <c r="R111" s="189" t="n"/>
      <c r="S111" s="190" t="n"/>
      <c r="T111" s="187" t="n"/>
      <c r="U111" s="186" t="n"/>
      <c r="V111" s="187" t="n"/>
      <c r="W111" s="187">
        <f>IF(Z107="","",MROUND(Z107*0.4,'Start-Options'!B17))</f>
        <v/>
      </c>
      <c r="X111" s="141" t="n"/>
    </row>
    <row customHeight="1" ht="12" r="112" s="116">
      <c r="A112" s="191">
        <f>'Start-Options'!B6</f>
        <v/>
      </c>
      <c r="B112" s="192">
        <f>IF(Z107="","",MROUND(Z107*0.8,'Start-Options'!B17))</f>
        <v/>
      </c>
      <c r="C112" s="193" t="n"/>
      <c r="D112" s="193" t="n"/>
      <c r="E112" s="193" t="n"/>
      <c r="F112" s="194" t="n"/>
      <c r="G112" s="229" t="n"/>
      <c r="H112" s="186" t="n"/>
      <c r="I112" s="191">
        <f>'Start-Options'!B6</f>
        <v/>
      </c>
      <c r="J112" s="192">
        <f>IF(Z107="","",MROUND(Z107*0.75,'Start-Options'!B17))</f>
        <v/>
      </c>
      <c r="K112" s="193" t="n"/>
      <c r="L112" s="194" t="n"/>
      <c r="M112" s="186" t="n"/>
      <c r="N112" s="191">
        <f>'Start-Options'!B6</f>
        <v/>
      </c>
      <c r="O112" s="195">
        <f>IF(Z107="","",MROUND(Z107*0.85,'Start-Options'!B17))</f>
        <v/>
      </c>
      <c r="P112" s="196" t="n"/>
      <c r="Q112" s="196" t="n"/>
      <c r="R112" s="196" t="n"/>
      <c r="S112" s="197" t="n"/>
      <c r="T112" s="191" t="n"/>
      <c r="U112" s="186" t="n"/>
      <c r="V112" s="191">
        <f>'Start-Options'!B6</f>
        <v/>
      </c>
      <c r="W112" s="191">
        <f>IF(Z107="","",MROUND(Z107*0.5,'Start-Options'!B17))</f>
        <v/>
      </c>
      <c r="X112" s="141" t="n"/>
    </row>
    <row customHeight="1" ht="12" r="113" s="116">
      <c r="A113" s="198" t="n"/>
      <c r="B113" s="199">
        <f>IF(Z107="","",MROUND(Z107*0.9,'Start-Options'!B17))</f>
        <v/>
      </c>
      <c r="C113" s="200">
        <f>IF(Z107="","",ROUND((37-36*B113/(Z107+'Start-Options'!F13)),0))</f>
        <v/>
      </c>
      <c r="D113" s="200">
        <f>IF(Z107="","",MROUND(B113*36/(37-C113),'Start-Options'!B17))</f>
        <v/>
      </c>
      <c r="E113" s="201" t="n"/>
      <c r="F113" s="202">
        <f>IF(E113="","",MROUND(36*B113/(37-E113),'Start-Options'!B17))</f>
        <v/>
      </c>
      <c r="G113" s="230">
        <f>Z107</f>
        <v/>
      </c>
      <c r="H113" s="186" t="n"/>
      <c r="I113" s="198" t="n"/>
      <c r="J113" s="199">
        <f>IF(Z107="","",MROUND(Z107*0.85,'Start-Options'!B17))</f>
        <v/>
      </c>
      <c r="K113" s="201" t="n"/>
      <c r="L113" s="202">
        <f>IF(K113="","",MROUND(36*J113/(37-K113),'Start-Options'!B17))</f>
        <v/>
      </c>
      <c r="M113" s="186" t="n"/>
      <c r="N113" s="198" t="n"/>
      <c r="O113" s="203">
        <f>IF(Z107="","",MROUND(Z107*0.95,'Start-Options'!B17))</f>
        <v/>
      </c>
      <c r="P113" s="200">
        <f>IF(L113="","",IF(F113&lt;Z107,ROUND((37-36*O113/(Z107+'Start-Options'!F13)),0),ROUND((37-36*O113/(F113+'Start-Options'!F13)),0)))</f>
        <v/>
      </c>
      <c r="Q113" s="204">
        <f>IF(P113="","",MROUND(O113*36/(37-P113),'Start-Options'!B17))</f>
        <v/>
      </c>
      <c r="R113" s="205" t="n"/>
      <c r="S113" s="206">
        <f>IF(R113="","",MROUND(36*O113/(37-R113),'Start-Options'!B17))</f>
        <v/>
      </c>
      <c r="T113" s="198">
        <f>Z107</f>
        <v/>
      </c>
      <c r="U113" s="186" t="n"/>
      <c r="V113" s="198" t="n"/>
      <c r="W113" s="198">
        <f>IF(Z107="","",MROUND(Z107*0.6,'Start-Options'!B17))</f>
        <v/>
      </c>
      <c r="X113" s="141" t="n"/>
    </row>
    <row customHeight="1" ht="12" r="114" s="116">
      <c r="A114" s="187" t="n"/>
      <c r="B114" s="183">
        <f>IF(Z108="","",MROUND(Z108*0.7,'Start-Options'!B17))</f>
        <v/>
      </c>
      <c r="C114" s="184" t="n"/>
      <c r="D114" s="184" t="n"/>
      <c r="E114" s="184" t="n"/>
      <c r="F114" s="185" t="n"/>
      <c r="G114" s="228" t="n"/>
      <c r="H114" s="186" t="n"/>
      <c r="I114" s="187" t="n"/>
      <c r="J114" s="183">
        <f>IF(Z108="","",MROUND(Z108*0.65,'Start-Options'!B17))</f>
        <v/>
      </c>
      <c r="K114" s="184" t="n"/>
      <c r="L114" s="185" t="n"/>
      <c r="M114" s="186" t="n"/>
      <c r="N114" s="187" t="n"/>
      <c r="O114" s="188">
        <f>IF(Z108="","",MROUND(Z108*0.75,'Start-Options'!B17))</f>
        <v/>
      </c>
      <c r="P114" s="189" t="n"/>
      <c r="Q114" s="189" t="n"/>
      <c r="R114" s="189" t="n"/>
      <c r="S114" s="190" t="n"/>
      <c r="T114" s="187" t="n"/>
      <c r="U114" s="186" t="n"/>
      <c r="V114" s="187" t="n"/>
      <c r="W114" s="187">
        <f>IF(Z108="","",MROUND(Z108*0.4,'Start-Options'!B17))</f>
        <v/>
      </c>
      <c r="X114" s="141" t="n"/>
    </row>
    <row customHeight="1" ht="12" r="115" s="116">
      <c r="A115" s="191">
        <f>'Start-Options'!B7</f>
        <v/>
      </c>
      <c r="B115" s="192">
        <f>IF(Z108="","",MROUND(Z108*0.8,'Start-Options'!B17))</f>
        <v/>
      </c>
      <c r="C115" s="193" t="n"/>
      <c r="D115" s="193" t="n"/>
      <c r="E115" s="193" t="n"/>
      <c r="F115" s="194" t="n"/>
      <c r="G115" s="229" t="n"/>
      <c r="H115" s="191" t="n"/>
      <c r="I115" s="191">
        <f>'Start-Options'!B7</f>
        <v/>
      </c>
      <c r="J115" s="192">
        <f>IF(Z108="","",MROUND(Z108*0.75,'Start-Options'!B17))</f>
        <v/>
      </c>
      <c r="K115" s="193" t="n"/>
      <c r="L115" s="194" t="n"/>
      <c r="M115" s="186" t="n"/>
      <c r="N115" s="191">
        <f>'Start-Options'!B7</f>
        <v/>
      </c>
      <c r="O115" s="195">
        <f>IF(Z108="","",MROUND(Z108*0.85,'Start-Options'!B17))</f>
        <v/>
      </c>
      <c r="P115" s="196" t="n"/>
      <c r="Q115" s="196" t="n"/>
      <c r="R115" s="196" t="n"/>
      <c r="S115" s="197" t="n"/>
      <c r="T115" s="191" t="n"/>
      <c r="U115" s="186" t="n"/>
      <c r="V115" s="191">
        <f>'Start-Options'!B7</f>
        <v/>
      </c>
      <c r="W115" s="191">
        <f>IF(Z108="","",MROUND(Z108*0.5,'Start-Options'!B17))</f>
        <v/>
      </c>
      <c r="X115" s="141" t="n"/>
    </row>
    <row customHeight="1" ht="12.75" r="116" s="116">
      <c r="A116" s="208" t="n"/>
      <c r="B116" s="199">
        <f>IF(Z108="","",MROUND(Z108*0.9,'Start-Options'!B17))</f>
        <v/>
      </c>
      <c r="C116" s="200">
        <f>IF(Z108="","",ROUND((37-36*B116/(Z108+'Start-Options'!F14)),0))</f>
        <v/>
      </c>
      <c r="D116" s="200">
        <f>IF(Z108="","",MROUND(B116*36/(37-C116),'Start-Options'!B17))</f>
        <v/>
      </c>
      <c r="E116" s="201" t="n"/>
      <c r="F116" s="202">
        <f>IF(E116="","",MROUND(36*B116/(37-E116),'Start-Options'!B17))</f>
        <v/>
      </c>
      <c r="G116" s="230">
        <f>Z108</f>
        <v/>
      </c>
      <c r="H116" s="198" t="n"/>
      <c r="I116" s="208" t="n"/>
      <c r="J116" s="199">
        <f>IF(Z108="","",MROUND(Z108*0.85,'Start-Options'!B17))</f>
        <v/>
      </c>
      <c r="K116" s="201" t="n"/>
      <c r="L116" s="202">
        <f>IF(K116="","",MROUND(36*J116/(37-K116),'Start-Options'!B17))</f>
        <v/>
      </c>
      <c r="M116" s="208" t="n"/>
      <c r="N116" s="208" t="n"/>
      <c r="O116" s="203">
        <f>IF(Z108="","",MROUND(Z108*0.95,'Start-Options'!B17))</f>
        <v/>
      </c>
      <c r="P116" s="200">
        <f>IF(L116="","",IF(F116&lt;Z108,ROUND((37-36*O116/(Z108+'Start-Options'!F14)),0),ROUND((37-36*O116/(F116+'Start-Options'!F14)),0)))</f>
        <v/>
      </c>
      <c r="Q116" s="204">
        <f>IF(P116="","",MROUND(O116*36/(37-P116),'Start-Options'!B17))</f>
        <v/>
      </c>
      <c r="R116" s="205" t="n"/>
      <c r="S116" s="206">
        <f>IF(R116="","",MROUND(36*O116/(37-R116),'Start-Options'!B17))</f>
        <v/>
      </c>
      <c r="T116" s="198">
        <f>Z108</f>
        <v/>
      </c>
      <c r="U116" s="208" t="n"/>
      <c r="V116" s="208" t="n"/>
      <c r="W116" s="198">
        <f>IF(Z108="","",MROUND(Z108*0.6,'Start-Options'!B17))</f>
        <v/>
      </c>
      <c r="X116" s="141" t="n"/>
    </row>
    <row customHeight="1" ht="12" r="117" s="116">
      <c r="A117" s="155" t="n"/>
      <c r="B117" s="155" t="n"/>
      <c r="C117" s="155" t="n"/>
      <c r="D117" s="155" t="n"/>
      <c r="E117" s="155" t="n"/>
      <c r="F117" s="155" t="n"/>
      <c r="G117" s="155" t="n"/>
      <c r="H117" s="155" t="n"/>
      <c r="I117" s="155" t="n"/>
      <c r="J117" s="155" t="n"/>
      <c r="K117" s="155" t="n"/>
      <c r="L117" s="155" t="n"/>
      <c r="M117" s="155" t="n"/>
      <c r="N117" s="155" t="n"/>
      <c r="O117" s="155" t="n"/>
      <c r="P117" s="155" t="n"/>
      <c r="Q117" s="155" t="n"/>
      <c r="R117" s="155" t="n"/>
      <c r="S117" s="155" t="n"/>
      <c r="T117" s="155" t="n"/>
      <c r="U117" s="155" t="n"/>
      <c r="V117" s="155" t="n"/>
      <c r="W117" s="155" t="n"/>
    </row>
    <row customHeight="1" ht="18.75" r="118" s="116">
      <c r="A118" s="139" t="n"/>
      <c r="B118" s="139" t="n"/>
      <c r="C118" s="139" t="n"/>
      <c r="D118" s="139" t="n"/>
      <c r="E118" s="139" t="n"/>
      <c r="F118" s="139" t="n"/>
      <c r="G118" s="139" t="n"/>
      <c r="H118" s="139" t="n"/>
      <c r="I118" s="139" t="n"/>
      <c r="J118" s="139" t="n"/>
      <c r="K118" s="139" t="n"/>
      <c r="L118" s="167" t="inlineStr">
        <is>
          <t>Cycle 8</t>
        </is>
      </c>
      <c r="M118" s="157" t="n"/>
      <c r="N118" s="157" t="n"/>
      <c r="O118" s="214" t="n"/>
      <c r="P118" s="139" t="n"/>
      <c r="Q118" s="139" t="n"/>
      <c r="R118" s="139" t="n"/>
      <c r="S118" s="139" t="n"/>
      <c r="T118" s="139" t="n"/>
      <c r="U118" s="139" t="n"/>
      <c r="V118" s="139" t="n"/>
      <c r="W118" s="139" t="n"/>
    </row>
    <row customHeight="1" ht="15" r="119" s="116">
      <c r="A119" s="168" t="n"/>
      <c r="B119" s="172" t="n"/>
      <c r="C119" s="169" t="inlineStr">
        <is>
          <t>Week 29 3x3</t>
        </is>
      </c>
      <c r="D119" s="172" t="n"/>
      <c r="E119" s="171" t="n"/>
      <c r="F119" s="171" t="n"/>
      <c r="G119" s="225" t="n"/>
      <c r="H119" s="171" t="n"/>
      <c r="I119" s="172" t="n"/>
      <c r="J119" s="169" t="inlineStr">
        <is>
          <t>Week 30 3x5</t>
        </is>
      </c>
      <c r="K119" s="137" t="n"/>
      <c r="L119" s="172" t="n"/>
      <c r="M119" s="172" t="n"/>
      <c r="N119" s="172" t="n"/>
      <c r="O119" s="172" t="n"/>
      <c r="P119" s="169" t="inlineStr">
        <is>
          <t>Week 31 5/3/1</t>
        </is>
      </c>
      <c r="Q119" s="137" t="n"/>
      <c r="R119" s="137" t="n"/>
      <c r="S119" s="171" t="n"/>
      <c r="T119" s="225" t="n"/>
      <c r="U119" s="171" t="n"/>
      <c r="V119" s="174" t="inlineStr">
        <is>
          <t xml:space="preserve">Week 32 Deload </t>
        </is>
      </c>
      <c r="W119" s="175" t="n"/>
      <c r="X119" s="141" t="n"/>
      <c r="AA119" s="139" t="n"/>
      <c r="AB119" s="139" t="n"/>
    </row>
    <row customHeight="1" ht="32.25" r="120" s="116">
      <c r="A120" s="176" t="n"/>
      <c r="B120" s="177" t="inlineStr">
        <is>
          <t>Weight</t>
        </is>
      </c>
      <c r="C120" s="178" t="inlineStr">
        <is>
          <t>Rep
Goal</t>
        </is>
      </c>
      <c r="D120" s="178" t="inlineStr">
        <is>
          <t>1RM
Goal</t>
        </is>
      </c>
      <c r="E120" s="178" t="inlineStr">
        <is>
          <t>Reps 
Done</t>
        </is>
      </c>
      <c r="F120" s="226" t="inlineStr">
        <is>
          <t xml:space="preserve"> 1RM</t>
        </is>
      </c>
      <c r="G120" s="227" t="inlineStr">
        <is>
          <t>Singles
x3</t>
        </is>
      </c>
      <c r="H120" s="141" t="n"/>
      <c r="I120" s="179" t="n"/>
      <c r="J120" s="177" t="inlineStr">
        <is>
          <t>Weight</t>
        </is>
      </c>
      <c r="K120" s="178" t="inlineStr">
        <is>
          <t>Reps 
Done</t>
        </is>
      </c>
      <c r="L120" s="177" t="inlineStr">
        <is>
          <t xml:space="preserve"> 1RM</t>
        </is>
      </c>
      <c r="N120" s="179" t="n"/>
      <c r="O120" s="177" t="inlineStr">
        <is>
          <t>Weight</t>
        </is>
      </c>
      <c r="P120" s="178" t="inlineStr">
        <is>
          <t>Rep
Goal</t>
        </is>
      </c>
      <c r="Q120" s="178" t="inlineStr">
        <is>
          <t>1RM
Goal</t>
        </is>
      </c>
      <c r="R120" s="178" t="inlineStr">
        <is>
          <t>Reps 
Done</t>
        </is>
      </c>
      <c r="S120" s="226" t="inlineStr">
        <is>
          <t xml:space="preserve"> 1RM</t>
        </is>
      </c>
      <c r="T120" s="227" t="inlineStr">
        <is>
          <t>Singles
x2</t>
        </is>
      </c>
      <c r="U120" s="149" t="n"/>
      <c r="V120" s="180" t="n"/>
      <c r="W120" s="181" t="inlineStr">
        <is>
          <t>Weight</t>
        </is>
      </c>
      <c r="X120" s="141" t="n"/>
      <c r="Y120" s="178" t="inlineStr">
        <is>
          <t>Cycle 8 1RM</t>
        </is>
      </c>
      <c r="Z120" s="157" t="n"/>
      <c r="AA120" s="209" t="inlineStr">
        <is>
          <t>Stall</t>
        </is>
      </c>
      <c r="AB120" s="210" t="inlineStr">
        <is>
          <t>Backoff
Amount</t>
        </is>
      </c>
    </row>
    <row customHeight="1" ht="12" r="121" s="116">
      <c r="A121" s="182" t="n"/>
      <c r="B121" s="183">
        <f>IF(Z121="","",MROUND(Z121*0.7,'Start-Options'!B17))</f>
        <v/>
      </c>
      <c r="C121" s="184" t="n"/>
      <c r="D121" s="184" t="n"/>
      <c r="E121" s="184" t="n"/>
      <c r="F121" s="185" t="n"/>
      <c r="G121" s="228" t="n"/>
      <c r="H121" s="186" t="n"/>
      <c r="I121" s="187" t="n"/>
      <c r="J121" s="183">
        <f>IF(Z121="","",MROUND(Z121*0.65,'Start-Options'!B17))</f>
        <v/>
      </c>
      <c r="K121" s="184" t="n"/>
      <c r="L121" s="185" t="n"/>
      <c r="M121" s="186" t="n"/>
      <c r="N121" s="187" t="n"/>
      <c r="O121" s="188">
        <f>IF(Z121="","",MROUND(Z121*0.75,'Start-Options'!B17))</f>
        <v/>
      </c>
      <c r="P121" s="189" t="n"/>
      <c r="Q121" s="189" t="n"/>
      <c r="R121" s="189" t="n"/>
      <c r="S121" s="190" t="n"/>
      <c r="T121" s="187" t="n"/>
      <c r="U121" s="186" t="n"/>
      <c r="V121" s="187" t="n"/>
      <c r="W121" s="187">
        <f>IF(Z121="","",MROUND(Z121*0.4,'Start-Options'!B17))</f>
        <v/>
      </c>
      <c r="X121" s="149" t="n"/>
      <c r="Y121" s="187">
        <f>'Start-Options'!B4</f>
        <v/>
      </c>
      <c r="Z121" s="187">
        <f>IF(Z105="","",IF(ISTEXT(AA105),Z105-AB105,Z105+'Start-Options'!C11))</f>
        <v/>
      </c>
      <c r="AA121" s="211" t="n"/>
      <c r="AB121" s="211" t="n">
        <v>10</v>
      </c>
    </row>
    <row customHeight="1" ht="12" r="122" s="116">
      <c r="A122" s="191">
        <f>'Start-Options'!B4</f>
        <v/>
      </c>
      <c r="B122" s="192">
        <f>IF(Z121="","",MROUND(Z121*0.8,'Start-Options'!B17))</f>
        <v/>
      </c>
      <c r="C122" s="193" t="n"/>
      <c r="D122" s="193" t="n"/>
      <c r="E122" s="193" t="n"/>
      <c r="F122" s="194" t="n"/>
      <c r="G122" s="229" t="n"/>
      <c r="H122" s="186" t="n"/>
      <c r="I122" s="191">
        <f>'Start-Options'!B4</f>
        <v/>
      </c>
      <c r="J122" s="192">
        <f>IF(Z121="","",MROUND(Z121*0.75,'Start-Options'!B17))</f>
        <v/>
      </c>
      <c r="K122" s="193" t="n"/>
      <c r="L122" s="194" t="n"/>
      <c r="M122" s="186" t="n"/>
      <c r="N122" s="191">
        <f>'Start-Options'!B4</f>
        <v/>
      </c>
      <c r="O122" s="195">
        <f>IF(Z121="","",MROUND(Z121*0.85,'Start-Options'!B17))</f>
        <v/>
      </c>
      <c r="P122" s="196" t="n"/>
      <c r="Q122" s="196" t="n"/>
      <c r="R122" s="196" t="n"/>
      <c r="S122" s="197" t="n"/>
      <c r="T122" s="191" t="n"/>
      <c r="U122" s="186" t="n"/>
      <c r="V122" s="191">
        <f>'Start-Options'!B4</f>
        <v/>
      </c>
      <c r="W122" s="191">
        <f>IF(Z121="","",MROUND(Z121*0.5,'Start-Options'!B17))</f>
        <v/>
      </c>
      <c r="X122" s="149" t="n"/>
      <c r="Y122" s="191">
        <f>'Start-Options'!B5</f>
        <v/>
      </c>
      <c r="Z122" s="191">
        <f>IF(Z106="","",IF(ISTEXT(AA106),Z106-AB106,Z106+'Start-Options'!C12))</f>
        <v/>
      </c>
      <c r="AA122" s="212" t="n"/>
      <c r="AB122" s="212" t="n">
        <v>10</v>
      </c>
    </row>
    <row customHeight="1" ht="12" r="123" s="116">
      <c r="A123" s="198" t="n"/>
      <c r="B123" s="199">
        <f>IF(Z121="","",MROUND(Z121*0.9,'Start-Options'!B17))</f>
        <v/>
      </c>
      <c r="C123" s="200">
        <f>IF(Z121="","",ROUND((37-36*B123/(Z121+'Start-Options'!F11)),0))</f>
        <v/>
      </c>
      <c r="D123" s="200">
        <f>IF(Z121="","",MROUND(B123*36/(37-C123),'Start-Options'!B17))</f>
        <v/>
      </c>
      <c r="E123" s="201" t="n"/>
      <c r="F123" s="202">
        <f>IF(E123="","",MROUND(36*B123/(37-E123),'Start-Options'!B17))</f>
        <v/>
      </c>
      <c r="G123" s="230">
        <f>Z121</f>
        <v/>
      </c>
      <c r="H123" s="186" t="n"/>
      <c r="I123" s="198" t="n"/>
      <c r="J123" s="199">
        <f>IF(Z121="","",MROUND(Z121*0.85,'Start-Options'!B17))</f>
        <v/>
      </c>
      <c r="K123" s="201" t="n"/>
      <c r="L123" s="202">
        <f>IF(K123="","",MROUND(36*J123/(37-K123),'Start-Options'!B17))</f>
        <v/>
      </c>
      <c r="M123" s="186" t="n"/>
      <c r="N123" s="198" t="n"/>
      <c r="O123" s="203">
        <f>IF(Z121="","",MROUND(Z121*0.95,'Start-Options'!B17))</f>
        <v/>
      </c>
      <c r="P123" s="200">
        <f>IF(L123="","",IF(F123&lt;Z121,ROUND((37-36*O123/(Z121+'Start-Options'!F11)),0),ROUND((37-36*O123/(F123+'Start-Options'!F11)),0)))</f>
        <v/>
      </c>
      <c r="Q123" s="204">
        <f>IF(P123="","",MROUND(O123*36/(37-P123),'Start-Options'!B17))</f>
        <v/>
      </c>
      <c r="R123" s="205" t="n"/>
      <c r="S123" s="206">
        <f>IF(R123="","",MROUND(36*O123/(37-R123),'Start-Options'!B17))</f>
        <v/>
      </c>
      <c r="T123" s="198">
        <f>Z121</f>
        <v/>
      </c>
      <c r="U123" s="186" t="n"/>
      <c r="V123" s="198" t="n"/>
      <c r="W123" s="198">
        <f>IF(Z121="","",MROUND(Z121*0.6,'Start-Options'!B17))</f>
        <v/>
      </c>
      <c r="X123" s="149" t="n"/>
      <c r="Y123" s="191">
        <f>'Start-Options'!B6</f>
        <v/>
      </c>
      <c r="Z123" s="191">
        <f>IF(Z107="","",IF(ISTEXT(AA107),Z107-AB107,Z107+'Start-Options'!C13))</f>
        <v/>
      </c>
      <c r="AA123" s="212" t="n"/>
      <c r="AB123" s="212" t="n">
        <v>10</v>
      </c>
    </row>
    <row customHeight="1" ht="12" r="124" s="116">
      <c r="A124" s="187" t="n"/>
      <c r="B124" s="183">
        <f>IF(Z122="","",MROUND(Z122*0.7,'Start-Options'!B17))</f>
        <v/>
      </c>
      <c r="C124" s="184" t="n"/>
      <c r="D124" s="184" t="n"/>
      <c r="E124" s="184" t="n"/>
      <c r="F124" s="185" t="n"/>
      <c r="G124" s="228" t="n"/>
      <c r="H124" s="191" t="n"/>
      <c r="I124" s="182" t="n"/>
      <c r="J124" s="183">
        <f>IF(Z122="","",MROUND(Z122*0.65,'Start-Options'!B17))</f>
        <v/>
      </c>
      <c r="K124" s="184" t="n"/>
      <c r="L124" s="185" t="n"/>
      <c r="M124" s="186" t="n"/>
      <c r="N124" s="182" t="n"/>
      <c r="O124" s="188">
        <f>IF(Z122="","",MROUND(Z122*0.75,'Start-Options'!B17))</f>
        <v/>
      </c>
      <c r="P124" s="189" t="n"/>
      <c r="Q124" s="189" t="n"/>
      <c r="R124" s="189" t="n"/>
      <c r="S124" s="190" t="n"/>
      <c r="T124" s="187" t="n"/>
      <c r="U124" s="186" t="n"/>
      <c r="V124" s="182" t="n"/>
      <c r="W124" s="187">
        <f>IF(Z122="","",MROUND(Z122*0.4,'Start-Options'!B17))</f>
        <v/>
      </c>
      <c r="X124" s="149" t="n"/>
      <c r="Y124" s="198">
        <f>'Start-Options'!B7</f>
        <v/>
      </c>
      <c r="Z124" s="198">
        <f>IF(Z108="","",IF(ISTEXT(AA108),Z108-AB108,Z108+'Start-Options'!C14))</f>
        <v/>
      </c>
      <c r="AA124" s="213" t="n"/>
      <c r="AB124" s="213" t="n">
        <v>10</v>
      </c>
    </row>
    <row customHeight="1" ht="12" r="125" s="116">
      <c r="A125" s="191">
        <f>'Start-Options'!B5</f>
        <v/>
      </c>
      <c r="B125" s="192">
        <f>IF(Z122="","",MROUND(Z122*0.8,'Start-Options'!B17))</f>
        <v/>
      </c>
      <c r="C125" s="193" t="n"/>
      <c r="D125" s="193" t="n"/>
      <c r="E125" s="193" t="n"/>
      <c r="F125" s="194" t="n"/>
      <c r="G125" s="229" t="n"/>
      <c r="H125" s="191" t="n"/>
      <c r="I125" s="191">
        <f>'Start-Options'!B5</f>
        <v/>
      </c>
      <c r="J125" s="192">
        <f>IF(Z122="","",MROUND(Z122*0.75,'Start-Options'!B17))</f>
        <v/>
      </c>
      <c r="K125" s="193" t="n"/>
      <c r="L125" s="194" t="n"/>
      <c r="M125" s="186" t="n"/>
      <c r="N125" s="191">
        <f>'Start-Options'!B5</f>
        <v/>
      </c>
      <c r="O125" s="195">
        <f>IF(Z122="","",MROUND(Z122*0.85,'Start-Options'!B17))</f>
        <v/>
      </c>
      <c r="P125" s="196" t="n"/>
      <c r="Q125" s="196" t="n"/>
      <c r="R125" s="196" t="n"/>
      <c r="S125" s="197" t="n"/>
      <c r="T125" s="191" t="n"/>
      <c r="U125" s="186" t="n"/>
      <c r="V125" s="191">
        <f>'Start-Options'!B5</f>
        <v/>
      </c>
      <c r="W125" s="191">
        <f>IF(Z122="","",MROUND(Z122*0.5,'Start-Options'!B17))</f>
        <v/>
      </c>
      <c r="X125" s="141" t="n"/>
      <c r="Y125" s="155" t="n"/>
      <c r="Z125" s="155" t="n"/>
      <c r="AA125" s="155" t="n"/>
      <c r="AB125" s="155" t="n"/>
    </row>
    <row customHeight="1" ht="12" r="126" s="116">
      <c r="A126" s="207" t="n"/>
      <c r="B126" s="199">
        <f>IF(Z122="","",MROUND(Z122*0.9,'Start-Options'!B17))</f>
        <v/>
      </c>
      <c r="C126" s="200">
        <f>IF(Z122="","",ROUND((37-36*B126/(Z122+'Start-Options'!F12)),0))</f>
        <v/>
      </c>
      <c r="D126" s="200">
        <f>IF(Z122="","",MROUND(B126*36/(37-C126),'Start-Options'!B17))</f>
        <v/>
      </c>
      <c r="E126" s="201" t="n"/>
      <c r="F126" s="202">
        <f>IF(E126="","",MROUND(36*B126/(37-E126),'Start-Options'!B17))</f>
        <v/>
      </c>
      <c r="G126" s="230">
        <f>Z122</f>
        <v/>
      </c>
      <c r="H126" s="191" t="n"/>
      <c r="I126" s="198" t="n"/>
      <c r="J126" s="199">
        <f>IF(Z122="","",MROUND(Z122*0.85,'Start-Options'!B17))</f>
        <v/>
      </c>
      <c r="K126" s="201" t="n"/>
      <c r="L126" s="202">
        <f>IF(K126="","",MROUND(36*J126/(37-K126),'Start-Options'!B17))</f>
        <v/>
      </c>
      <c r="M126" s="186" t="n"/>
      <c r="N126" s="198" t="n"/>
      <c r="O126" s="203">
        <f>IF(Z122="","",MROUND(Z122*0.95,'Start-Options'!B17))</f>
        <v/>
      </c>
      <c r="P126" s="200">
        <f>IF(L126="","",IF(F126&lt;Z122,ROUND((37-36*O126/(Z122+'Start-Options'!F12)),0),ROUND((37-36*O126/(F126+'Start-Options'!F12)),0)))</f>
        <v/>
      </c>
      <c r="Q126" s="204">
        <f>IF(P126="","",MROUND(O126*36/(37-P126),'Start-Options'!B17))</f>
        <v/>
      </c>
      <c r="R126" s="205" t="n"/>
      <c r="S126" s="206">
        <f>IF(R126="","",MROUND(36*O126/(37-R126),'Start-Options'!B17))</f>
        <v/>
      </c>
      <c r="T126" s="198">
        <f>Z122</f>
        <v/>
      </c>
      <c r="U126" s="186" t="n"/>
      <c r="V126" s="198" t="n"/>
      <c r="W126" s="198">
        <f>IF(Z122="","",MROUND(Z122*0.6,'Start-Options'!B17))</f>
        <v/>
      </c>
      <c r="X126" s="141" t="n"/>
    </row>
    <row customHeight="1" ht="12" r="127" s="116">
      <c r="A127" s="187" t="n"/>
      <c r="B127" s="183">
        <f>IF(Z123="","",MROUND(Z123*0.7,'Start-Options'!B17))</f>
        <v/>
      </c>
      <c r="C127" s="184" t="n"/>
      <c r="D127" s="184" t="n"/>
      <c r="E127" s="184" t="n"/>
      <c r="F127" s="185" t="n"/>
      <c r="G127" s="228" t="n"/>
      <c r="H127" s="186" t="n"/>
      <c r="I127" s="187" t="n"/>
      <c r="J127" s="183">
        <f>IF(Z123="","",MROUND(Z123*0.65,'Start-Options'!B17))</f>
        <v/>
      </c>
      <c r="K127" s="184" t="n"/>
      <c r="L127" s="185" t="n"/>
      <c r="M127" s="186" t="n"/>
      <c r="N127" s="187" t="n"/>
      <c r="O127" s="188">
        <f>IF(Z123="","",MROUND(Z123*0.75,'Start-Options'!B17))</f>
        <v/>
      </c>
      <c r="P127" s="189" t="n"/>
      <c r="Q127" s="189" t="n"/>
      <c r="R127" s="189" t="n"/>
      <c r="S127" s="190" t="n"/>
      <c r="T127" s="187" t="n"/>
      <c r="U127" s="186" t="n"/>
      <c r="V127" s="187" t="n"/>
      <c r="W127" s="187">
        <f>IF(Z123="","",MROUND(Z123*0.4,'Start-Options'!B17))</f>
        <v/>
      </c>
      <c r="X127" s="141" t="n"/>
    </row>
    <row customHeight="1" ht="12" r="128" s="116">
      <c r="A128" s="191">
        <f>'Start-Options'!B6</f>
        <v/>
      </c>
      <c r="B128" s="192">
        <f>IF(Z123="","",MROUND(Z123*0.8,'Start-Options'!B17))</f>
        <v/>
      </c>
      <c r="C128" s="193" t="n"/>
      <c r="D128" s="193" t="n"/>
      <c r="E128" s="193" t="n"/>
      <c r="F128" s="194" t="n"/>
      <c r="G128" s="229" t="n"/>
      <c r="H128" s="186" t="n"/>
      <c r="I128" s="191">
        <f>'Start-Options'!B6</f>
        <v/>
      </c>
      <c r="J128" s="192">
        <f>IF(Z123="","",MROUND(Z123*0.75,'Start-Options'!B17))</f>
        <v/>
      </c>
      <c r="K128" s="193" t="n"/>
      <c r="L128" s="194" t="n"/>
      <c r="M128" s="186" t="n"/>
      <c r="N128" s="191">
        <f>'Start-Options'!B6</f>
        <v/>
      </c>
      <c r="O128" s="195">
        <f>IF(Z123="","",MROUND(Z123*0.85,'Start-Options'!B17))</f>
        <v/>
      </c>
      <c r="P128" s="196" t="n"/>
      <c r="Q128" s="196" t="n"/>
      <c r="R128" s="196" t="n"/>
      <c r="S128" s="197" t="n"/>
      <c r="T128" s="191" t="n"/>
      <c r="U128" s="186" t="n"/>
      <c r="V128" s="191">
        <f>'Start-Options'!B6</f>
        <v/>
      </c>
      <c r="W128" s="191">
        <f>IF(Z123="","",MROUND(Z123*0.5,'Start-Options'!B17))</f>
        <v/>
      </c>
      <c r="X128" s="141" t="n"/>
    </row>
    <row customHeight="1" ht="12" r="129" s="116">
      <c r="A129" s="198" t="n"/>
      <c r="B129" s="199">
        <f>IF(Z123="","",MROUND(Z123*0.9,'Start-Options'!B17))</f>
        <v/>
      </c>
      <c r="C129" s="200">
        <f>IF(Z123="","",ROUND((37-36*B129/(Z123+'Start-Options'!F13)),0))</f>
        <v/>
      </c>
      <c r="D129" s="200">
        <f>IF(Z123="","",MROUND(B129*36/(37-C129),'Start-Options'!B17))</f>
        <v/>
      </c>
      <c r="E129" s="201" t="n"/>
      <c r="F129" s="202">
        <f>IF(E129="","",MROUND(36*B129/(37-E129),'Start-Options'!B17))</f>
        <v/>
      </c>
      <c r="G129" s="230">
        <f>Z123</f>
        <v/>
      </c>
      <c r="H129" s="186" t="n"/>
      <c r="I129" s="198" t="n"/>
      <c r="J129" s="199">
        <f>IF(Z123="","",MROUND(Z123*0.85,'Start-Options'!B17))</f>
        <v/>
      </c>
      <c r="K129" s="201" t="n"/>
      <c r="L129" s="202">
        <f>IF(K129="","",MROUND(36*J129/(37-K129),'Start-Options'!B17))</f>
        <v/>
      </c>
      <c r="M129" s="186" t="n"/>
      <c r="N129" s="198" t="n"/>
      <c r="O129" s="203">
        <f>IF(Z123="","",MROUND(Z123*0.95,'Start-Options'!B17))</f>
        <v/>
      </c>
      <c r="P129" s="200">
        <f>IF(L129="","",IF(F129&lt;Z123,ROUND((37-36*O129/(Z123+'Start-Options'!F13)),0),ROUND((37-36*O129/(F129+'Start-Options'!F13)),0)))</f>
        <v/>
      </c>
      <c r="Q129" s="204">
        <f>IF(P129="","",MROUND(O129*36/(37-P129),'Start-Options'!B17))</f>
        <v/>
      </c>
      <c r="R129" s="205" t="n"/>
      <c r="S129" s="206">
        <f>IF(R129="","",MROUND(36*O129/(37-R129),'Start-Options'!B17))</f>
        <v/>
      </c>
      <c r="T129" s="198">
        <f>Z123</f>
        <v/>
      </c>
      <c r="U129" s="186" t="n"/>
      <c r="V129" s="198" t="n"/>
      <c r="W129" s="198">
        <f>IF(Z123="","",MROUND(Z123*0.6,'Start-Options'!B17))</f>
        <v/>
      </c>
      <c r="X129" s="141" t="n"/>
    </row>
    <row customHeight="1" ht="12" r="130" s="116">
      <c r="A130" s="187" t="n"/>
      <c r="B130" s="183">
        <f>IF(Z124="","",MROUND(Z124*0.7,'Start-Options'!B17))</f>
        <v/>
      </c>
      <c r="C130" s="184" t="n"/>
      <c r="D130" s="184" t="n"/>
      <c r="E130" s="184" t="n"/>
      <c r="F130" s="185" t="n"/>
      <c r="G130" s="228" t="n"/>
      <c r="H130" s="186" t="n"/>
      <c r="I130" s="187" t="n"/>
      <c r="J130" s="183">
        <f>IF(Z124="","",MROUND(Z124*0.65,'Start-Options'!B17))</f>
        <v/>
      </c>
      <c r="K130" s="184" t="n"/>
      <c r="L130" s="185" t="n"/>
      <c r="M130" s="186" t="n"/>
      <c r="N130" s="187" t="n"/>
      <c r="O130" s="188">
        <f>IF(Z124="","",MROUND(Z124*0.75,'Start-Options'!B17))</f>
        <v/>
      </c>
      <c r="P130" s="189" t="n"/>
      <c r="Q130" s="189" t="n"/>
      <c r="R130" s="189" t="n"/>
      <c r="S130" s="190" t="n"/>
      <c r="T130" s="187" t="n"/>
      <c r="U130" s="186" t="n"/>
      <c r="V130" s="187" t="n"/>
      <c r="W130" s="187">
        <f>IF(Z124="","",MROUND(Z124*0.4,'Start-Options'!B17))</f>
        <v/>
      </c>
      <c r="X130" s="141" t="n"/>
    </row>
    <row customHeight="1" ht="12" r="131" s="116">
      <c r="A131" s="191">
        <f>'Start-Options'!B7</f>
        <v/>
      </c>
      <c r="B131" s="192">
        <f>IF(Z124="","",MROUND(Z124*0.8,'Start-Options'!B17))</f>
        <v/>
      </c>
      <c r="C131" s="193" t="n"/>
      <c r="D131" s="193" t="n"/>
      <c r="E131" s="193" t="n"/>
      <c r="F131" s="194" t="n"/>
      <c r="G131" s="229" t="n"/>
      <c r="H131" s="191" t="n"/>
      <c r="I131" s="191">
        <f>'Start-Options'!B7</f>
        <v/>
      </c>
      <c r="J131" s="192">
        <f>IF(Z124="","",MROUND(Z124*0.75,'Start-Options'!B17))</f>
        <v/>
      </c>
      <c r="K131" s="193" t="n"/>
      <c r="L131" s="194" t="n"/>
      <c r="M131" s="186" t="n"/>
      <c r="N131" s="191">
        <f>'Start-Options'!B7</f>
        <v/>
      </c>
      <c r="O131" s="195">
        <f>IF(Z124="","",MROUND(Z124*0.85,'Start-Options'!B17))</f>
        <v/>
      </c>
      <c r="P131" s="196" t="n"/>
      <c r="Q131" s="196" t="n"/>
      <c r="R131" s="196" t="n"/>
      <c r="S131" s="197" t="n"/>
      <c r="T131" s="191" t="n"/>
      <c r="U131" s="186" t="n"/>
      <c r="V131" s="191">
        <f>'Start-Options'!B7</f>
        <v/>
      </c>
      <c r="W131" s="191">
        <f>IF(Z124="","",MROUND(Z124*0.5,'Start-Options'!B17))</f>
        <v/>
      </c>
      <c r="X131" s="141" t="n"/>
    </row>
    <row customHeight="1" ht="12.75" r="132" s="116">
      <c r="A132" s="208" t="n"/>
      <c r="B132" s="199">
        <f>IF(Z124="","",MROUND(Z124*0.9,'Start-Options'!B17))</f>
        <v/>
      </c>
      <c r="C132" s="200">
        <f>IF(Z124="","",ROUND((37-36*B132/(Z124+'Start-Options'!F14)),0))</f>
        <v/>
      </c>
      <c r="D132" s="200">
        <f>IF(Z124="","",MROUND(B132*36/(37-C132),'Start-Options'!B17))</f>
        <v/>
      </c>
      <c r="E132" s="201" t="n"/>
      <c r="F132" s="202">
        <f>IF(E132="","",MROUND(36*B132/(37-E132),'Start-Options'!B17))</f>
        <v/>
      </c>
      <c r="G132" s="230">
        <f>Z124</f>
        <v/>
      </c>
      <c r="H132" s="198" t="n"/>
      <c r="I132" s="208" t="n"/>
      <c r="J132" s="199">
        <f>IF(Z124="","",MROUND(Z124*0.85,'Start-Options'!B17))</f>
        <v/>
      </c>
      <c r="K132" s="201" t="n"/>
      <c r="L132" s="202">
        <f>IF(K132="","",MROUND(36*J132/(37-K132),'Start-Options'!B17))</f>
        <v/>
      </c>
      <c r="M132" s="208" t="n"/>
      <c r="N132" s="208" t="n"/>
      <c r="O132" s="203">
        <f>IF(Z124="","",MROUND(Z124*0.95,'Start-Options'!B17))</f>
        <v/>
      </c>
      <c r="P132" s="200">
        <f>IF(L132="","",IF(F132&lt;Z124,ROUND((37-36*O132/(Z124+'Start-Options'!F14)),0),ROUND((37-36*O132/(F132+'Start-Options'!F14)),0)))</f>
        <v/>
      </c>
      <c r="Q132" s="204">
        <f>IF(P132="","",MROUND(O132*36/(37-P132),'Start-Options'!B17))</f>
        <v/>
      </c>
      <c r="R132" s="205" t="n"/>
      <c r="S132" s="206">
        <f>IF(R132="","",MROUND(36*O132/(37-R132),'Start-Options'!B17))</f>
        <v/>
      </c>
      <c r="T132" s="198">
        <f>Z124</f>
        <v/>
      </c>
      <c r="U132" s="208" t="n"/>
      <c r="V132" s="208" t="n"/>
      <c r="W132" s="198">
        <f>IF(Z124="","",MROUND(Z124*0.6,'Start-Options'!B17))</f>
        <v/>
      </c>
      <c r="X132" s="141" t="n"/>
    </row>
    <row customHeight="1" ht="12" r="133" s="116">
      <c r="A133" s="155" t="n"/>
      <c r="B133" s="155" t="n"/>
      <c r="C133" s="155" t="n"/>
      <c r="D133" s="155" t="n"/>
      <c r="E133" s="155" t="n"/>
      <c r="F133" s="155" t="n"/>
      <c r="G133" s="155" t="n"/>
      <c r="H133" s="155" t="n"/>
      <c r="I133" s="155" t="n"/>
      <c r="J133" s="155" t="n"/>
      <c r="K133" s="155" t="n"/>
      <c r="L133" s="155" t="n"/>
      <c r="M133" s="155" t="n"/>
      <c r="N133" s="155" t="n"/>
      <c r="O133" s="155" t="n"/>
      <c r="P133" s="155" t="n"/>
      <c r="Q133" s="155" t="n"/>
      <c r="R133" s="155" t="n"/>
      <c r="S133" s="155" t="n"/>
      <c r="T133" s="155" t="n"/>
      <c r="U133" s="155" t="n"/>
      <c r="V133" s="155" t="n"/>
      <c r="W133" s="155" t="n"/>
    </row>
    <row customHeight="1" ht="18.75" r="134" s="116">
      <c r="A134" s="139" t="n"/>
      <c r="B134" s="139" t="n"/>
      <c r="C134" s="139" t="n"/>
      <c r="D134" s="139" t="n"/>
      <c r="E134" s="139" t="n"/>
      <c r="F134" s="139" t="n"/>
      <c r="G134" s="139" t="n"/>
      <c r="H134" s="139" t="n"/>
      <c r="I134" s="139" t="n"/>
      <c r="J134" s="139" t="n"/>
      <c r="K134" s="139" t="n"/>
      <c r="L134" s="167" t="inlineStr">
        <is>
          <t>Cycle 9</t>
        </is>
      </c>
      <c r="M134" s="157" t="n"/>
      <c r="N134" s="157" t="n"/>
      <c r="O134" s="214" t="n"/>
      <c r="P134" s="139" t="n"/>
      <c r="Q134" s="139" t="n"/>
      <c r="R134" s="139" t="n"/>
      <c r="S134" s="139" t="n"/>
      <c r="T134" s="139" t="n"/>
      <c r="U134" s="139" t="n"/>
      <c r="V134" s="139" t="n"/>
      <c r="W134" s="139" t="n"/>
    </row>
    <row customHeight="1" ht="15" r="135" s="116">
      <c r="A135" s="168" t="n"/>
      <c r="B135" s="172" t="n"/>
      <c r="C135" s="169" t="inlineStr">
        <is>
          <t xml:space="preserve">Week 33 3x3 </t>
        </is>
      </c>
      <c r="D135" s="172" t="n"/>
      <c r="E135" s="171" t="n"/>
      <c r="F135" s="171" t="n"/>
      <c r="G135" s="225" t="n"/>
      <c r="H135" s="171" t="n"/>
      <c r="I135" s="172" t="n"/>
      <c r="J135" s="169" t="inlineStr">
        <is>
          <t>Week 34 3x5</t>
        </is>
      </c>
      <c r="K135" s="137" t="n"/>
      <c r="L135" s="137" t="n"/>
      <c r="M135" s="172" t="n"/>
      <c r="N135" s="172" t="n"/>
      <c r="O135" s="172" t="n"/>
      <c r="P135" s="169" t="inlineStr">
        <is>
          <t>Week 35 5/3/1</t>
        </is>
      </c>
      <c r="Q135" s="137" t="n"/>
      <c r="R135" s="137" t="n"/>
      <c r="S135" s="171" t="n"/>
      <c r="T135" s="225" t="n"/>
      <c r="U135" s="171" t="n"/>
      <c r="V135" s="174" t="inlineStr">
        <is>
          <t xml:space="preserve">Week 36 Deload </t>
        </is>
      </c>
      <c r="W135" s="175" t="n"/>
      <c r="X135" s="141" t="n"/>
      <c r="AA135" s="139" t="n"/>
      <c r="AB135" s="139" t="n"/>
    </row>
    <row customHeight="1" ht="32.25" r="136" s="116">
      <c r="A136" s="176" t="n"/>
      <c r="B136" s="177" t="inlineStr">
        <is>
          <t>Weight</t>
        </is>
      </c>
      <c r="C136" s="178" t="inlineStr">
        <is>
          <t>Rep
Goal</t>
        </is>
      </c>
      <c r="D136" s="178" t="inlineStr">
        <is>
          <t>1RM
Goal</t>
        </is>
      </c>
      <c r="E136" s="178" t="inlineStr">
        <is>
          <t>Reps 
Done</t>
        </is>
      </c>
      <c r="F136" s="226" t="inlineStr">
        <is>
          <t xml:space="preserve"> 1RM</t>
        </is>
      </c>
      <c r="G136" s="227" t="inlineStr">
        <is>
          <t>Singles
x3</t>
        </is>
      </c>
      <c r="H136" s="141" t="n"/>
      <c r="I136" s="179" t="n"/>
      <c r="J136" s="177" t="inlineStr">
        <is>
          <t>Weight</t>
        </is>
      </c>
      <c r="K136" s="178" t="inlineStr">
        <is>
          <t>Reps 
Done</t>
        </is>
      </c>
      <c r="L136" s="177" t="inlineStr">
        <is>
          <t xml:space="preserve"> 1RM</t>
        </is>
      </c>
      <c r="N136" s="179" t="n"/>
      <c r="O136" s="177" t="inlineStr">
        <is>
          <t>Weight</t>
        </is>
      </c>
      <c r="P136" s="178" t="inlineStr">
        <is>
          <t>Rep
Goal</t>
        </is>
      </c>
      <c r="Q136" s="178" t="inlineStr">
        <is>
          <t>1RM
Goal</t>
        </is>
      </c>
      <c r="R136" s="178" t="inlineStr">
        <is>
          <t>Reps 
Done</t>
        </is>
      </c>
      <c r="S136" s="226" t="inlineStr">
        <is>
          <t xml:space="preserve"> 1RM</t>
        </is>
      </c>
      <c r="T136" s="227" t="inlineStr">
        <is>
          <t>Singles
x2</t>
        </is>
      </c>
      <c r="U136" s="149" t="n"/>
      <c r="V136" s="180" t="n"/>
      <c r="W136" s="181" t="inlineStr">
        <is>
          <t>Weight</t>
        </is>
      </c>
      <c r="X136" s="141" t="n"/>
      <c r="Y136" s="178" t="inlineStr">
        <is>
          <t>Cycle 9 1RM</t>
        </is>
      </c>
      <c r="Z136" s="157" t="n"/>
      <c r="AA136" s="209" t="inlineStr">
        <is>
          <t>Stall</t>
        </is>
      </c>
      <c r="AB136" s="210" t="inlineStr">
        <is>
          <t>Backoff
Amount</t>
        </is>
      </c>
    </row>
    <row customHeight="1" ht="12" r="137" s="116">
      <c r="A137" s="182" t="n"/>
      <c r="B137" s="183">
        <f>IF(Z137="","",MROUND(Z137*0.7,'Start-Options'!B17))</f>
        <v/>
      </c>
      <c r="C137" s="184" t="n"/>
      <c r="D137" s="184" t="n"/>
      <c r="E137" s="184" t="n"/>
      <c r="F137" s="185" t="n"/>
      <c r="G137" s="228" t="n"/>
      <c r="H137" s="186" t="n"/>
      <c r="I137" s="187" t="n"/>
      <c r="J137" s="183">
        <f>IF(Z137="","",MROUND(Z137*0.65,'Start-Options'!B17))</f>
        <v/>
      </c>
      <c r="K137" s="184" t="n"/>
      <c r="L137" s="185" t="n"/>
      <c r="M137" s="186" t="n"/>
      <c r="N137" s="187" t="n"/>
      <c r="O137" s="188">
        <f>IF(Z137="","",MROUND(Z137*0.75,'Start-Options'!B17))</f>
        <v/>
      </c>
      <c r="P137" s="189" t="n"/>
      <c r="Q137" s="189" t="n"/>
      <c r="R137" s="189" t="n"/>
      <c r="S137" s="190" t="n"/>
      <c r="T137" s="187" t="n"/>
      <c r="U137" s="186" t="n"/>
      <c r="V137" s="187" t="n"/>
      <c r="W137" s="187">
        <f>IF(Z137="","",MROUND(Z137*0.4,'Start-Options'!B17))</f>
        <v/>
      </c>
      <c r="X137" s="149" t="n"/>
      <c r="Y137" s="187">
        <f>'Start-Options'!B4</f>
        <v/>
      </c>
      <c r="Z137" s="187">
        <f>IF(Z121="","",IF(ISTEXT(AA121),Z121-AB121,Z121+'Start-Options'!C11))</f>
        <v/>
      </c>
      <c r="AA137" s="211" t="n"/>
      <c r="AB137" s="211" t="n">
        <v>10</v>
      </c>
    </row>
    <row customHeight="1" ht="12" r="138" s="116">
      <c r="A138" s="191">
        <f>'Start-Options'!B4</f>
        <v/>
      </c>
      <c r="B138" s="192">
        <f>IF(Z137="","",MROUND(Z137*0.8,'Start-Options'!B17))</f>
        <v/>
      </c>
      <c r="C138" s="193" t="n"/>
      <c r="D138" s="193" t="n"/>
      <c r="E138" s="193" t="n"/>
      <c r="F138" s="194" t="n"/>
      <c r="G138" s="229" t="n"/>
      <c r="H138" s="186" t="n"/>
      <c r="I138" s="191">
        <f>'Start-Options'!B4</f>
        <v/>
      </c>
      <c r="J138" s="192">
        <f>IF(Z137="","",MROUND(Z137*0.75,'Start-Options'!B17))</f>
        <v/>
      </c>
      <c r="K138" s="193" t="n"/>
      <c r="L138" s="194" t="n"/>
      <c r="M138" s="186" t="n"/>
      <c r="N138" s="191">
        <f>'Start-Options'!B4</f>
        <v/>
      </c>
      <c r="O138" s="195">
        <f>IF(Z137="","",MROUND(Z137*0.85,'Start-Options'!B17))</f>
        <v/>
      </c>
      <c r="P138" s="196" t="n"/>
      <c r="Q138" s="196" t="n"/>
      <c r="R138" s="196" t="n"/>
      <c r="S138" s="197" t="n"/>
      <c r="T138" s="191" t="n"/>
      <c r="U138" s="186" t="n"/>
      <c r="V138" s="191">
        <f>'Start-Options'!B4</f>
        <v/>
      </c>
      <c r="W138" s="191">
        <f>IF(Z137="","",MROUND(Z137*0.5,'Start-Options'!B17))</f>
        <v/>
      </c>
      <c r="X138" s="149" t="n"/>
      <c r="Y138" s="191">
        <f>'Start-Options'!B5</f>
        <v/>
      </c>
      <c r="Z138" s="191">
        <f>IF(Z122="","",IF(ISTEXT(AA122),Z122-AB122,Z122+'Start-Options'!C12))</f>
        <v/>
      </c>
      <c r="AA138" s="212" t="n"/>
      <c r="AB138" s="212" t="n">
        <v>10</v>
      </c>
    </row>
    <row customHeight="1" ht="12" r="139" s="116">
      <c r="A139" s="198" t="n"/>
      <c r="B139" s="199">
        <f>IF(Z137="","",MROUND(Z137*0.9,'Start-Options'!B17))</f>
        <v/>
      </c>
      <c r="C139" s="200">
        <f>IF(Z137="","",ROUND((37-36*B139/(Z137+'Start-Options'!F11)),0))</f>
        <v/>
      </c>
      <c r="D139" s="200">
        <f>IF(Z137="","",MROUND(B139*36/(37-C139),'Start-Options'!B17))</f>
        <v/>
      </c>
      <c r="E139" s="201" t="n"/>
      <c r="F139" s="202">
        <f>IF(E139="","",MROUND(36*B139/(37-E139),'Start-Options'!B17))</f>
        <v/>
      </c>
      <c r="G139" s="230">
        <f>Z137</f>
        <v/>
      </c>
      <c r="H139" s="186" t="n"/>
      <c r="I139" s="198" t="n"/>
      <c r="J139" s="199">
        <f>IF(Z137="","",MROUND(Z137*0.85,'Start-Options'!B17))</f>
        <v/>
      </c>
      <c r="K139" s="201" t="n"/>
      <c r="L139" s="202">
        <f>IF(K139="","",MROUND(36*J139/(37-K139),'Start-Options'!B17))</f>
        <v/>
      </c>
      <c r="M139" s="186" t="n"/>
      <c r="N139" s="198" t="n"/>
      <c r="O139" s="203">
        <f>IF(Z137="","",MROUND(Z137*0.95,'Start-Options'!B17))</f>
        <v/>
      </c>
      <c r="P139" s="200">
        <f>IF(L139="","",IF(F139&lt;Z137,ROUND((37-36*O139/(Z137+'Start-Options'!F11)),0),ROUND((37-36*O139/(F139+'Start-Options'!F11)),0)))</f>
        <v/>
      </c>
      <c r="Q139" s="204">
        <f>IF(P139="","",MROUND(O139*36/(37-P139),'Start-Options'!B17))</f>
        <v/>
      </c>
      <c r="R139" s="205" t="n"/>
      <c r="S139" s="206">
        <f>IF(R139="","",MROUND(36*O139/(37-R139),'Start-Options'!B17))</f>
        <v/>
      </c>
      <c r="T139" s="198">
        <f>Z137</f>
        <v/>
      </c>
      <c r="U139" s="186" t="n"/>
      <c r="V139" s="198" t="n"/>
      <c r="W139" s="198">
        <f>IF(Z137="","",MROUND(Z137*0.6,'Start-Options'!B17))</f>
        <v/>
      </c>
      <c r="X139" s="149" t="n"/>
      <c r="Y139" s="191">
        <f>'Start-Options'!B6</f>
        <v/>
      </c>
      <c r="Z139" s="191">
        <f>IF(Z123="","",IF(ISTEXT(AA123),Z123-AB123,Z123+'Start-Options'!C13))</f>
        <v/>
      </c>
      <c r="AA139" s="212" t="n"/>
      <c r="AB139" s="212" t="n">
        <v>10</v>
      </c>
    </row>
    <row customHeight="1" ht="12" r="140" s="116">
      <c r="A140" s="187" t="n"/>
      <c r="B140" s="183">
        <f>IF(Z138="","",MROUND(Z138*0.7,'Start-Options'!B17))</f>
        <v/>
      </c>
      <c r="C140" s="184" t="n"/>
      <c r="D140" s="184" t="n"/>
      <c r="E140" s="184" t="n"/>
      <c r="F140" s="185" t="n"/>
      <c r="G140" s="228" t="n"/>
      <c r="H140" s="191" t="n"/>
      <c r="I140" s="182" t="n"/>
      <c r="J140" s="183">
        <f>IF(Z138="","",MROUND(Z138*0.65,'Start-Options'!B17))</f>
        <v/>
      </c>
      <c r="K140" s="184" t="n"/>
      <c r="L140" s="185" t="n"/>
      <c r="M140" s="186" t="n"/>
      <c r="N140" s="182" t="n"/>
      <c r="O140" s="188">
        <f>IF(Z138="","",MROUND(Z138*0.75,'Start-Options'!B17))</f>
        <v/>
      </c>
      <c r="P140" s="189" t="n"/>
      <c r="Q140" s="189" t="n"/>
      <c r="R140" s="189" t="n"/>
      <c r="S140" s="190" t="n"/>
      <c r="T140" s="187" t="n"/>
      <c r="U140" s="186" t="n"/>
      <c r="V140" s="182" t="n"/>
      <c r="W140" s="187">
        <f>IF(Z138="","",MROUND(Z138*0.4,'Start-Options'!B17))</f>
        <v/>
      </c>
      <c r="X140" s="149" t="n"/>
      <c r="Y140" s="198">
        <f>'Start-Options'!B7</f>
        <v/>
      </c>
      <c r="Z140" s="198">
        <f>IF(Z124="","",IF(ISTEXT(AA124),Z124-AB124,Z124+'Start-Options'!C14))</f>
        <v/>
      </c>
      <c r="AA140" s="213" t="n"/>
      <c r="AB140" s="213" t="n">
        <v>10</v>
      </c>
    </row>
    <row customHeight="1" ht="12" r="141" s="116">
      <c r="A141" s="191">
        <f>'Start-Options'!B5</f>
        <v/>
      </c>
      <c r="B141" s="192">
        <f>IF(Z138="","",MROUND(Z138*0.8,'Start-Options'!B17))</f>
        <v/>
      </c>
      <c r="C141" s="193" t="n"/>
      <c r="D141" s="193" t="n"/>
      <c r="E141" s="193" t="n"/>
      <c r="F141" s="194" t="n"/>
      <c r="G141" s="229" t="n"/>
      <c r="H141" s="191" t="n"/>
      <c r="I141" s="191">
        <f>'Start-Options'!B5</f>
        <v/>
      </c>
      <c r="J141" s="192">
        <f>IF(Z138="","",MROUND(Z138*0.75,'Start-Options'!B17))</f>
        <v/>
      </c>
      <c r="K141" s="193" t="n"/>
      <c r="L141" s="194" t="n"/>
      <c r="M141" s="186" t="n"/>
      <c r="N141" s="191">
        <f>'Start-Options'!B5</f>
        <v/>
      </c>
      <c r="O141" s="195">
        <f>IF(Z138="","",MROUND(Z138*0.85,'Start-Options'!B17))</f>
        <v/>
      </c>
      <c r="P141" s="196" t="n"/>
      <c r="Q141" s="196" t="n"/>
      <c r="R141" s="196" t="n"/>
      <c r="S141" s="197" t="n"/>
      <c r="T141" s="191" t="n"/>
      <c r="U141" s="186" t="n"/>
      <c r="V141" s="191">
        <f>'Start-Options'!B5</f>
        <v/>
      </c>
      <c r="W141" s="191">
        <f>IF(Z138="","",MROUND(Z138*0.5,'Start-Options'!B17))</f>
        <v/>
      </c>
      <c r="X141" s="141" t="n"/>
      <c r="Y141" s="155" t="n"/>
      <c r="Z141" s="155" t="n"/>
      <c r="AA141" s="155" t="n"/>
      <c r="AB141" s="155" t="n"/>
    </row>
    <row customHeight="1" ht="12" r="142" s="116">
      <c r="A142" s="207" t="n"/>
      <c r="B142" s="199">
        <f>IF(Z138="","",MROUND(Z138*0.9,'Start-Options'!B17))</f>
        <v/>
      </c>
      <c r="C142" s="200">
        <f>IF(Z138="","",ROUND((37-36*B142/(Z138+'Start-Options'!F12)),0))</f>
        <v/>
      </c>
      <c r="D142" s="200">
        <f>IF(Z138="","",MROUND(B142*36/(37-C142),'Start-Options'!B17))</f>
        <v/>
      </c>
      <c r="E142" s="201" t="n"/>
      <c r="F142" s="202">
        <f>IF(E142="","",MROUND(36*B142/(37-E142),'Start-Options'!B17))</f>
        <v/>
      </c>
      <c r="G142" s="230">
        <f>Z138</f>
        <v/>
      </c>
      <c r="H142" s="191" t="n"/>
      <c r="I142" s="198" t="n"/>
      <c r="J142" s="199">
        <f>IF(Z138="","",MROUND(Z138*0.85,'Start-Options'!B17))</f>
        <v/>
      </c>
      <c r="K142" s="201" t="n"/>
      <c r="L142" s="202">
        <f>IF(K142="","",MROUND(36*J142/(37-K142),'Start-Options'!B17))</f>
        <v/>
      </c>
      <c r="M142" s="186" t="n"/>
      <c r="N142" s="198" t="n"/>
      <c r="O142" s="203">
        <f>IF(Z138="","",MROUND(Z138*0.95,'Start-Options'!B17))</f>
        <v/>
      </c>
      <c r="P142" s="200">
        <f>IF(L142="","",IF(F142&lt;Z138,ROUND((37-36*O142/(Z138+'Start-Options'!F12)),0),ROUND((37-36*O142/(F142+'Start-Options'!F12)),0)))</f>
        <v/>
      </c>
      <c r="Q142" s="204">
        <f>IF(P142="","",MROUND(O142*36/(37-P142),'Start-Options'!B17))</f>
        <v/>
      </c>
      <c r="R142" s="205" t="n"/>
      <c r="S142" s="206">
        <f>IF(R142="","",MROUND(36*O142/(37-R142),'Start-Options'!B17))</f>
        <v/>
      </c>
      <c r="T142" s="198">
        <f>Z138</f>
        <v/>
      </c>
      <c r="U142" s="186" t="n"/>
      <c r="V142" s="198" t="n"/>
      <c r="W142" s="198">
        <f>IF(Z138="","",MROUND(Z138*0.6,'Start-Options'!B17))</f>
        <v/>
      </c>
      <c r="X142" s="141" t="n"/>
    </row>
    <row customHeight="1" ht="12" r="143" s="116">
      <c r="A143" s="187" t="n"/>
      <c r="B143" s="183">
        <f>IF(Z139="","",MROUND(Z139*0.7,'Start-Options'!B17))</f>
        <v/>
      </c>
      <c r="C143" s="184" t="n"/>
      <c r="D143" s="184" t="n"/>
      <c r="E143" s="184" t="n"/>
      <c r="F143" s="185" t="n"/>
      <c r="G143" s="228" t="n"/>
      <c r="H143" s="186" t="n"/>
      <c r="I143" s="187" t="n"/>
      <c r="J143" s="183">
        <f>IF(Z139="","",MROUND(Z139*0.65,'Start-Options'!B17))</f>
        <v/>
      </c>
      <c r="K143" s="184" t="n"/>
      <c r="L143" s="185" t="n"/>
      <c r="M143" s="186" t="n"/>
      <c r="N143" s="187" t="n"/>
      <c r="O143" s="188">
        <f>IF(Z139="","",MROUND(Z139*0.75,'Start-Options'!B17))</f>
        <v/>
      </c>
      <c r="P143" s="189" t="n"/>
      <c r="Q143" s="189" t="n"/>
      <c r="R143" s="189" t="n"/>
      <c r="S143" s="190" t="n"/>
      <c r="T143" s="187" t="n"/>
      <c r="U143" s="186" t="n"/>
      <c r="V143" s="187" t="n"/>
      <c r="W143" s="187">
        <f>IF(Z139="","",MROUND(Z139*0.4,'Start-Options'!B17))</f>
        <v/>
      </c>
      <c r="X143" s="141" t="n"/>
    </row>
    <row customHeight="1" ht="12" r="144" s="116">
      <c r="A144" s="191">
        <f>'Start-Options'!B6</f>
        <v/>
      </c>
      <c r="B144" s="192">
        <f>IF(Z139="","",MROUND(Z139*0.8,'Start-Options'!B17))</f>
        <v/>
      </c>
      <c r="C144" s="193" t="n"/>
      <c r="D144" s="193" t="n"/>
      <c r="E144" s="193" t="n"/>
      <c r="F144" s="194" t="n"/>
      <c r="G144" s="229" t="n"/>
      <c r="H144" s="186" t="n"/>
      <c r="I144" s="191">
        <f>'Start-Options'!B6</f>
        <v/>
      </c>
      <c r="J144" s="192">
        <f>IF(Z139="","",MROUND(Z139*0.75,'Start-Options'!B17))</f>
        <v/>
      </c>
      <c r="K144" s="193" t="n"/>
      <c r="L144" s="194" t="n"/>
      <c r="M144" s="186" t="n"/>
      <c r="N144" s="191">
        <f>'Start-Options'!B6</f>
        <v/>
      </c>
      <c r="O144" s="195">
        <f>IF(Z139="","",MROUND(Z139*0.85,'Start-Options'!B17))</f>
        <v/>
      </c>
      <c r="P144" s="196" t="n"/>
      <c r="Q144" s="196" t="n"/>
      <c r="R144" s="196" t="n"/>
      <c r="S144" s="197" t="n"/>
      <c r="T144" s="191" t="n"/>
      <c r="U144" s="186" t="n"/>
      <c r="V144" s="191">
        <f>'Start-Options'!B6</f>
        <v/>
      </c>
      <c r="W144" s="191">
        <f>IF(Z139="","",MROUND(Z139*0.5,'Start-Options'!B17))</f>
        <v/>
      </c>
      <c r="X144" s="141" t="n"/>
    </row>
    <row customHeight="1" ht="12" r="145" s="116">
      <c r="A145" s="198" t="n"/>
      <c r="B145" s="199">
        <f>IF(Z139="","",MROUND(Z139*0.9,'Start-Options'!B17))</f>
        <v/>
      </c>
      <c r="C145" s="200">
        <f>IF(Z139="","",ROUND((37-36*B145/(Z139+'Start-Options'!F13)),0))</f>
        <v/>
      </c>
      <c r="D145" s="200">
        <f>IF(Z139="","",MROUND(B145*36/(37-C145),'Start-Options'!B17))</f>
        <v/>
      </c>
      <c r="E145" s="201" t="n"/>
      <c r="F145" s="202">
        <f>IF(E145="","",MROUND(36*B145/(37-E145),'Start-Options'!B17))</f>
        <v/>
      </c>
      <c r="G145" s="230">
        <f>Z139</f>
        <v/>
      </c>
      <c r="H145" s="186" t="n"/>
      <c r="I145" s="198" t="n"/>
      <c r="J145" s="199">
        <f>IF(Z139="","",MROUND(Z139*0.85,'Start-Options'!B17))</f>
        <v/>
      </c>
      <c r="K145" s="201" t="n"/>
      <c r="L145" s="202">
        <f>IF(K145="","",MROUND(36*J145/(37-K145),'Start-Options'!B17))</f>
        <v/>
      </c>
      <c r="M145" s="186" t="n"/>
      <c r="N145" s="198" t="n"/>
      <c r="O145" s="203">
        <f>IF(Z139="","",MROUND(Z139*0.95,'Start-Options'!B17))</f>
        <v/>
      </c>
      <c r="P145" s="200">
        <f>IF(L145="","",IF(F145&lt;Z139,ROUND((37-36*O145/(Z139+'Start-Options'!F13)),0),ROUND((37-36*O145/(F145+'Start-Options'!F13)),0)))</f>
        <v/>
      </c>
      <c r="Q145" s="204">
        <f>IF(P145="","",MROUND(O145*36/(37-P145),'Start-Options'!B17))</f>
        <v/>
      </c>
      <c r="R145" s="205" t="n"/>
      <c r="S145" s="206">
        <f>IF(R145="","",MROUND(36*O145/(37-R145),'Start-Options'!B17))</f>
        <v/>
      </c>
      <c r="T145" s="198">
        <f>Z139</f>
        <v/>
      </c>
      <c r="U145" s="186" t="n"/>
      <c r="V145" s="198" t="n"/>
      <c r="W145" s="198">
        <f>IF(Z139="","",MROUND(Z139*0.6,'Start-Options'!B17))</f>
        <v/>
      </c>
      <c r="X145" s="141" t="n"/>
    </row>
    <row customHeight="1" ht="12" r="146" s="116">
      <c r="A146" s="187" t="n"/>
      <c r="B146" s="183">
        <f>IF(Z140="","",MROUND(Z140*0.7,'Start-Options'!B17))</f>
        <v/>
      </c>
      <c r="C146" s="184" t="n"/>
      <c r="D146" s="184" t="n"/>
      <c r="E146" s="184" t="n"/>
      <c r="F146" s="185" t="n"/>
      <c r="G146" s="228" t="n"/>
      <c r="H146" s="186" t="n"/>
      <c r="I146" s="187" t="n"/>
      <c r="J146" s="183">
        <f>IF(Z140="","",MROUND(Z140*0.65,'Start-Options'!B17))</f>
        <v/>
      </c>
      <c r="K146" s="184" t="n"/>
      <c r="L146" s="185" t="n"/>
      <c r="M146" s="186" t="n"/>
      <c r="N146" s="187" t="n"/>
      <c r="O146" s="188">
        <f>IF(Z140="","",MROUND(Z140*0.75,'Start-Options'!B17))</f>
        <v/>
      </c>
      <c r="P146" s="189" t="n"/>
      <c r="Q146" s="189" t="n"/>
      <c r="R146" s="189" t="n"/>
      <c r="S146" s="190" t="n"/>
      <c r="T146" s="187" t="n"/>
      <c r="U146" s="186" t="n"/>
      <c r="V146" s="187" t="n"/>
      <c r="W146" s="187">
        <f>IF(Z140="","",MROUND(Z140*0.4,'Start-Options'!B17))</f>
        <v/>
      </c>
      <c r="X146" s="141" t="n"/>
    </row>
    <row customHeight="1" ht="12" r="147" s="116">
      <c r="A147" s="191">
        <f>'Start-Options'!B7</f>
        <v/>
      </c>
      <c r="B147" s="192">
        <f>IF(Z140="","",MROUND(Z140*0.8,'Start-Options'!B17))</f>
        <v/>
      </c>
      <c r="C147" s="193" t="n"/>
      <c r="D147" s="193" t="n"/>
      <c r="E147" s="193" t="n"/>
      <c r="F147" s="194" t="n"/>
      <c r="G147" s="229" t="n"/>
      <c r="H147" s="191" t="n"/>
      <c r="I147" s="191">
        <f>'Start-Options'!B7</f>
        <v/>
      </c>
      <c r="J147" s="192">
        <f>IF(Z140="","",MROUND(Z140*0.75,'Start-Options'!B17))</f>
        <v/>
      </c>
      <c r="K147" s="193" t="n"/>
      <c r="L147" s="194" t="n"/>
      <c r="M147" s="186" t="n"/>
      <c r="N147" s="191">
        <f>'Start-Options'!B7</f>
        <v/>
      </c>
      <c r="O147" s="195">
        <f>IF(Z140="","",MROUND(Z140*0.85,'Start-Options'!B17))</f>
        <v/>
      </c>
      <c r="P147" s="196" t="n"/>
      <c r="Q147" s="196" t="n"/>
      <c r="R147" s="196" t="n"/>
      <c r="S147" s="197" t="n"/>
      <c r="T147" s="191" t="n"/>
      <c r="U147" s="186" t="n"/>
      <c r="V147" s="191">
        <f>'Start-Options'!B7</f>
        <v/>
      </c>
      <c r="W147" s="191">
        <f>IF(Z140="","",MROUND(Z140*0.5,'Start-Options'!B17))</f>
        <v/>
      </c>
      <c r="X147" s="141" t="n"/>
    </row>
    <row customHeight="1" ht="12.75" r="148" s="116">
      <c r="A148" s="208" t="n"/>
      <c r="B148" s="199">
        <f>IF(Z140="","",MROUND(Z140*0.9,'Start-Options'!B17))</f>
        <v/>
      </c>
      <c r="C148" s="200">
        <f>IF(Z140="","",ROUND((37-36*B148/(Z140+'Start-Options'!F14)),0))</f>
        <v/>
      </c>
      <c r="D148" s="200">
        <f>IF(Z140="","",MROUND(B148*36/(37-C148),'Start-Options'!B17))</f>
        <v/>
      </c>
      <c r="E148" s="201" t="n"/>
      <c r="F148" s="202">
        <f>IF(E148="","",MROUND(36*B148/(37-E148),'Start-Options'!B17))</f>
        <v/>
      </c>
      <c r="G148" s="230">
        <f>Z140</f>
        <v/>
      </c>
      <c r="H148" s="198" t="n"/>
      <c r="I148" s="208" t="n"/>
      <c r="J148" s="199">
        <f>IF(Z140="","",MROUND(Z140*0.85,'Start-Options'!B17))</f>
        <v/>
      </c>
      <c r="K148" s="201" t="n"/>
      <c r="L148" s="202">
        <f>IF(K148="","",MROUND(36*J148/(37-K148),'Start-Options'!B17))</f>
        <v/>
      </c>
      <c r="M148" s="208" t="n"/>
      <c r="N148" s="208" t="n"/>
      <c r="O148" s="203">
        <f>IF(Z140="","",MROUND(Z140*0.95,'Start-Options'!B17))</f>
        <v/>
      </c>
      <c r="P148" s="200">
        <f>IF(L148="","",IF(F148&lt;Z140,ROUND((37-36*O148/(Z140+'Start-Options'!F14)),0),ROUND((37-36*O148/(F148+'Start-Options'!F14)),0)))</f>
        <v/>
      </c>
      <c r="Q148" s="204">
        <f>IF(P148="","",MROUND(O148*36/(37-P148),'Start-Options'!B17))</f>
        <v/>
      </c>
      <c r="R148" s="205" t="n"/>
      <c r="S148" s="206">
        <f>IF(R148="","",MROUND(36*O148/(37-R148),'Start-Options'!B17))</f>
        <v/>
      </c>
      <c r="T148" s="198">
        <f>Z140</f>
        <v/>
      </c>
      <c r="U148" s="208" t="n"/>
      <c r="V148" s="208" t="n"/>
      <c r="W148" s="198">
        <f>IF(Z140="","",MROUND(Z140*0.6,'Start-Options'!B17))</f>
        <v/>
      </c>
      <c r="X148" s="141" t="n"/>
    </row>
    <row customHeight="1" ht="12" r="149" s="116">
      <c r="A149" s="155" t="n"/>
      <c r="B149" s="155" t="n"/>
      <c r="C149" s="155" t="n"/>
      <c r="D149" s="155" t="n"/>
      <c r="E149" s="155" t="n"/>
      <c r="F149" s="155" t="n"/>
      <c r="G149" s="155" t="n"/>
      <c r="H149" s="155" t="n"/>
      <c r="I149" s="155" t="n"/>
      <c r="J149" s="155" t="n"/>
      <c r="K149" s="155" t="n"/>
      <c r="L149" s="155" t="n"/>
      <c r="M149" s="155" t="n"/>
      <c r="N149" s="155" t="n"/>
      <c r="O149" s="155" t="n"/>
      <c r="P149" s="155" t="n"/>
      <c r="Q149" s="155" t="n"/>
      <c r="R149" s="155" t="n"/>
      <c r="S149" s="155" t="n"/>
      <c r="T149" s="155" t="n"/>
      <c r="U149" s="155" t="n"/>
      <c r="V149" s="155" t="n"/>
      <c r="W149" s="155" t="n"/>
    </row>
    <row customHeight="1" ht="18.75" r="150" s="116">
      <c r="A150" s="139" t="n"/>
      <c r="B150" s="139" t="n"/>
      <c r="C150" s="139" t="n"/>
      <c r="D150" s="139" t="n"/>
      <c r="E150" s="139" t="n"/>
      <c r="F150" s="139" t="n"/>
      <c r="G150" s="139" t="n"/>
      <c r="H150" s="139" t="n"/>
      <c r="I150" s="139" t="n"/>
      <c r="J150" s="139" t="n"/>
      <c r="K150" s="139" t="n"/>
      <c r="L150" s="167" t="inlineStr">
        <is>
          <t>Cycle 10</t>
        </is>
      </c>
      <c r="M150" s="157" t="n"/>
      <c r="N150" s="157" t="n"/>
      <c r="O150" s="214" t="n"/>
      <c r="P150" s="139" t="n"/>
      <c r="Q150" s="139" t="n"/>
      <c r="R150" s="139" t="n"/>
      <c r="S150" s="139" t="n"/>
      <c r="T150" s="139" t="n"/>
      <c r="U150" s="139" t="n"/>
      <c r="V150" s="139" t="n"/>
      <c r="W150" s="139" t="n"/>
    </row>
    <row customHeight="1" ht="15" r="151" s="116">
      <c r="A151" s="168" t="n"/>
      <c r="B151" s="172" t="n"/>
      <c r="C151" s="169" t="inlineStr">
        <is>
          <t xml:space="preserve">Week 37 3x3 </t>
        </is>
      </c>
      <c r="D151" s="172" t="n"/>
      <c r="E151" s="171" t="n"/>
      <c r="F151" s="171" t="n"/>
      <c r="G151" s="225" t="n"/>
      <c r="H151" s="171" t="n"/>
      <c r="I151" s="172" t="n"/>
      <c r="J151" s="169" t="inlineStr">
        <is>
          <t>Week 38 3x5</t>
        </is>
      </c>
      <c r="K151" s="137" t="n"/>
      <c r="L151" s="172" t="n"/>
      <c r="M151" s="172" t="n"/>
      <c r="N151" s="172" t="n"/>
      <c r="O151" s="172" t="n"/>
      <c r="P151" s="169" t="inlineStr">
        <is>
          <t>Week 39 5/3/1</t>
        </is>
      </c>
      <c r="Q151" s="137" t="n"/>
      <c r="R151" s="137" t="n"/>
      <c r="S151" s="171" t="n"/>
      <c r="T151" s="225" t="n"/>
      <c r="U151" s="171" t="n"/>
      <c r="V151" s="174" t="inlineStr">
        <is>
          <t xml:space="preserve">Week 40 Deload </t>
        </is>
      </c>
      <c r="W151" s="175" t="n"/>
      <c r="X151" s="141" t="n"/>
      <c r="AA151" s="139" t="n"/>
      <c r="AB151" s="139" t="n"/>
    </row>
    <row customHeight="1" ht="32.25" r="152" s="116">
      <c r="A152" s="176" t="n"/>
      <c r="B152" s="177" t="inlineStr">
        <is>
          <t>Weight</t>
        </is>
      </c>
      <c r="C152" s="178" t="inlineStr">
        <is>
          <t>Rep
Goal</t>
        </is>
      </c>
      <c r="D152" s="178" t="inlineStr">
        <is>
          <t>1RM
Goal</t>
        </is>
      </c>
      <c r="E152" s="178" t="inlineStr">
        <is>
          <t>Reps 
Done</t>
        </is>
      </c>
      <c r="F152" s="226" t="inlineStr">
        <is>
          <t xml:space="preserve"> 1RM</t>
        </is>
      </c>
      <c r="G152" s="227" t="inlineStr">
        <is>
          <t>Singles
x3</t>
        </is>
      </c>
      <c r="H152" s="141" t="n"/>
      <c r="I152" s="179" t="n"/>
      <c r="J152" s="177" t="inlineStr">
        <is>
          <t>Weight</t>
        </is>
      </c>
      <c r="K152" s="178" t="inlineStr">
        <is>
          <t>Reps 
Done</t>
        </is>
      </c>
      <c r="L152" s="177" t="inlineStr">
        <is>
          <t xml:space="preserve"> 1RM</t>
        </is>
      </c>
      <c r="N152" s="179" t="n"/>
      <c r="O152" s="177" t="inlineStr">
        <is>
          <t>Weight</t>
        </is>
      </c>
      <c r="P152" s="178" t="inlineStr">
        <is>
          <t>Rep
Goal</t>
        </is>
      </c>
      <c r="Q152" s="178" t="inlineStr">
        <is>
          <t>1RM
Goal</t>
        </is>
      </c>
      <c r="R152" s="178" t="inlineStr">
        <is>
          <t>Reps 
Done</t>
        </is>
      </c>
      <c r="S152" s="226" t="inlineStr">
        <is>
          <t xml:space="preserve"> 1RM</t>
        </is>
      </c>
      <c r="T152" s="227" t="inlineStr">
        <is>
          <t>Singles
x2</t>
        </is>
      </c>
      <c r="U152" s="149" t="n"/>
      <c r="V152" s="180" t="n"/>
      <c r="W152" s="181" t="inlineStr">
        <is>
          <t>Weight</t>
        </is>
      </c>
      <c r="X152" s="141" t="n"/>
      <c r="Y152" s="178" t="inlineStr">
        <is>
          <t>Cycle 10 1RM</t>
        </is>
      </c>
      <c r="Z152" s="157" t="n"/>
      <c r="AA152" s="209" t="inlineStr">
        <is>
          <t>Stall</t>
        </is>
      </c>
      <c r="AB152" s="210" t="inlineStr">
        <is>
          <t>Backoff
Amount</t>
        </is>
      </c>
    </row>
    <row customHeight="1" ht="12" r="153" s="116">
      <c r="A153" s="182" t="n"/>
      <c r="B153" s="183">
        <f>IF(Z153="","",MROUND(Z153*0.7,'Start-Options'!B17))</f>
        <v/>
      </c>
      <c r="C153" s="184" t="n"/>
      <c r="D153" s="184" t="n"/>
      <c r="E153" s="184" t="n"/>
      <c r="F153" s="185" t="n"/>
      <c r="G153" s="228" t="n"/>
      <c r="H153" s="186" t="n"/>
      <c r="I153" s="187" t="n"/>
      <c r="J153" s="183">
        <f>IF(Z153="","",MROUND(Z153*0.65,'Start-Options'!B17))</f>
        <v/>
      </c>
      <c r="K153" s="184" t="n"/>
      <c r="L153" s="185" t="n"/>
      <c r="M153" s="186" t="n"/>
      <c r="N153" s="187" t="n"/>
      <c r="O153" s="188">
        <f>IF(Z153="","",MROUND(Z153*0.75,'Start-Options'!B17))</f>
        <v/>
      </c>
      <c r="P153" s="189" t="n"/>
      <c r="Q153" s="189" t="n"/>
      <c r="R153" s="189" t="n"/>
      <c r="S153" s="190" t="n"/>
      <c r="T153" s="187" t="n"/>
      <c r="U153" s="186" t="n"/>
      <c r="V153" s="187" t="n"/>
      <c r="W153" s="187">
        <f>IF(Z153="","",MROUND(Z153*0.4,'Start-Options'!B17))</f>
        <v/>
      </c>
      <c r="X153" s="149" t="n"/>
      <c r="Y153" s="187">
        <f>'Start-Options'!B4</f>
        <v/>
      </c>
      <c r="Z153" s="187">
        <f>IF(Z137="","",IF(ISTEXT(AA137),Z137-AB137,Z137+'Start-Options'!C11))</f>
        <v/>
      </c>
      <c r="AA153" s="211" t="n"/>
      <c r="AB153" s="211" t="n">
        <v>10</v>
      </c>
    </row>
    <row customHeight="1" ht="12" r="154" s="116">
      <c r="A154" s="191">
        <f>'Start-Options'!B4</f>
        <v/>
      </c>
      <c r="B154" s="192">
        <f>IF(Z153="","",MROUND(Z153*0.8,'Start-Options'!B17))</f>
        <v/>
      </c>
      <c r="C154" s="193" t="n"/>
      <c r="D154" s="193" t="n"/>
      <c r="E154" s="193" t="n"/>
      <c r="F154" s="194" t="n"/>
      <c r="G154" s="229" t="n"/>
      <c r="H154" s="186" t="n"/>
      <c r="I154" s="191">
        <f>'Start-Options'!B4</f>
        <v/>
      </c>
      <c r="J154" s="192">
        <f>IF(Z153="","",MROUND(Z153*0.75,'Start-Options'!B17))</f>
        <v/>
      </c>
      <c r="K154" s="193" t="n"/>
      <c r="L154" s="194" t="n"/>
      <c r="M154" s="186" t="n"/>
      <c r="N154" s="191">
        <f>'Start-Options'!B4</f>
        <v/>
      </c>
      <c r="O154" s="195">
        <f>IF(Z153="","",MROUND(Z153*0.85,'Start-Options'!B17))</f>
        <v/>
      </c>
      <c r="P154" s="196" t="n"/>
      <c r="Q154" s="196" t="n"/>
      <c r="R154" s="196" t="n"/>
      <c r="S154" s="197" t="n"/>
      <c r="T154" s="191" t="n"/>
      <c r="U154" s="186" t="n"/>
      <c r="V154" s="191">
        <f>'Start-Options'!B4</f>
        <v/>
      </c>
      <c r="W154" s="191">
        <f>IF(Z153="","",MROUND(Z153*0.5,'Start-Options'!B17))</f>
        <v/>
      </c>
      <c r="X154" s="149" t="n"/>
      <c r="Y154" s="191">
        <f>'Start-Options'!B5</f>
        <v/>
      </c>
      <c r="Z154" s="191">
        <f>IF(Z138="","",IF(ISTEXT(AA138),Z138-AB138,Z138+'Start-Options'!C12))</f>
        <v/>
      </c>
      <c r="AA154" s="212" t="n"/>
      <c r="AB154" s="212" t="n">
        <v>10</v>
      </c>
    </row>
    <row customHeight="1" ht="12" r="155" s="116">
      <c r="A155" s="198" t="n"/>
      <c r="B155" s="199">
        <f>IF(Z153="","",MROUND(Z153*0.9,'Start-Options'!B17))</f>
        <v/>
      </c>
      <c r="C155" s="200">
        <f>IF(Z153="","",ROUND((37-36*B155/(Z153+'Start-Options'!F11)),0))</f>
        <v/>
      </c>
      <c r="D155" s="200">
        <f>IF(Z153="","",MROUND(B155*36/(37-C155),'Start-Options'!B17))</f>
        <v/>
      </c>
      <c r="E155" s="201" t="n"/>
      <c r="F155" s="202">
        <f>IF(E155="","",MROUND(36*B155/(37-E155),'Start-Options'!B17))</f>
        <v/>
      </c>
      <c r="G155" s="230">
        <f>Z153</f>
        <v/>
      </c>
      <c r="H155" s="186" t="n"/>
      <c r="I155" s="198" t="n"/>
      <c r="J155" s="199">
        <f>IF(Z153="","",MROUND(Z153*0.85,'Start-Options'!B17))</f>
        <v/>
      </c>
      <c r="K155" s="201" t="n"/>
      <c r="L155" s="202">
        <f>IF(K155="","",MROUND(36*J155/(37-K155),'Start-Options'!B17))</f>
        <v/>
      </c>
      <c r="M155" s="186" t="n"/>
      <c r="N155" s="198" t="n"/>
      <c r="O155" s="203">
        <f>IF(Z153="","",MROUND(Z153*0.95,'Start-Options'!B17))</f>
        <v/>
      </c>
      <c r="P155" s="200">
        <f>IF(L155="","",IF(F155&lt;Z153,ROUND((37-36*O155/(Z153+'Start-Options'!F11)),0),ROUND((37-36*O155/(F155+'Start-Options'!F11)),0)))</f>
        <v/>
      </c>
      <c r="Q155" s="204">
        <f>IF(P155="","",MROUND(O155*36/(37-P155),'Start-Options'!B17))</f>
        <v/>
      </c>
      <c r="R155" s="205" t="n"/>
      <c r="S155" s="206">
        <f>IF(R155="","",MROUND(36*O155/(37-R155),'Start-Options'!B17))</f>
        <v/>
      </c>
      <c r="T155" s="198">
        <f>Z153</f>
        <v/>
      </c>
      <c r="U155" s="186" t="n"/>
      <c r="V155" s="198" t="n"/>
      <c r="W155" s="198">
        <f>IF(Z153="","",MROUND(Z153*0.6,'Start-Options'!B17))</f>
        <v/>
      </c>
      <c r="X155" s="149" t="n"/>
      <c r="Y155" s="191">
        <f>'Start-Options'!B6</f>
        <v/>
      </c>
      <c r="Z155" s="191">
        <f>IF(Z139="","",IF(ISTEXT(AA139),Z139-AB139,Z139+'Start-Options'!C13))</f>
        <v/>
      </c>
      <c r="AA155" s="212" t="n"/>
      <c r="AB155" s="212" t="n">
        <v>10</v>
      </c>
    </row>
    <row customHeight="1" ht="12" r="156" s="116">
      <c r="A156" s="187" t="n"/>
      <c r="B156" s="183">
        <f>IF(Z154="","",MROUND(Z154*0.7,'Start-Options'!B17))</f>
        <v/>
      </c>
      <c r="C156" s="184" t="n"/>
      <c r="D156" s="184" t="n"/>
      <c r="E156" s="184" t="n"/>
      <c r="F156" s="185" t="n"/>
      <c r="G156" s="228" t="n"/>
      <c r="H156" s="191" t="n"/>
      <c r="I156" s="182" t="n"/>
      <c r="J156" s="183">
        <f>IF(Z154="","",MROUND(Z154*0.65,'Start-Options'!B17))</f>
        <v/>
      </c>
      <c r="K156" s="184" t="n"/>
      <c r="L156" s="185" t="n"/>
      <c r="M156" s="186" t="n"/>
      <c r="N156" s="182" t="n"/>
      <c r="O156" s="188">
        <f>IF(Z154="","",MROUND(Z154*0.75,'Start-Options'!B17))</f>
        <v/>
      </c>
      <c r="P156" s="189" t="n"/>
      <c r="Q156" s="189" t="n"/>
      <c r="R156" s="189" t="n"/>
      <c r="S156" s="190" t="n"/>
      <c r="T156" s="187" t="n"/>
      <c r="U156" s="186" t="n"/>
      <c r="V156" s="182" t="n"/>
      <c r="W156" s="187">
        <f>IF(Z154="","",MROUND(Z154*0.4,'Start-Options'!B17))</f>
        <v/>
      </c>
      <c r="X156" s="149" t="n"/>
      <c r="Y156" s="198">
        <f>'Start-Options'!B7</f>
        <v/>
      </c>
      <c r="Z156" s="198">
        <f>IF(Z140="","",IF(ISTEXT(AA140),Z140-AB140,Z140+'Start-Options'!C14))</f>
        <v/>
      </c>
      <c r="AA156" s="213" t="n"/>
      <c r="AB156" s="213" t="n">
        <v>10</v>
      </c>
    </row>
    <row customHeight="1" ht="12" r="157" s="116">
      <c r="A157" s="191">
        <f>'Start-Options'!B5</f>
        <v/>
      </c>
      <c r="B157" s="192">
        <f>IF(Z154="","",MROUND(Z154*0.8,'Start-Options'!B17))</f>
        <v/>
      </c>
      <c r="C157" s="193" t="n"/>
      <c r="D157" s="193" t="n"/>
      <c r="E157" s="193" t="n"/>
      <c r="F157" s="194" t="n"/>
      <c r="G157" s="229" t="n"/>
      <c r="H157" s="191" t="n"/>
      <c r="I157" s="191">
        <f>'Start-Options'!B5</f>
        <v/>
      </c>
      <c r="J157" s="192">
        <f>IF(Z154="","",MROUND(Z154*0.75,'Start-Options'!B17))</f>
        <v/>
      </c>
      <c r="K157" s="193" t="n"/>
      <c r="L157" s="194" t="n"/>
      <c r="M157" s="186" t="n"/>
      <c r="N157" s="191">
        <f>'Start-Options'!B5</f>
        <v/>
      </c>
      <c r="O157" s="195">
        <f>IF(Z154="","",MROUND(Z154*0.85,'Start-Options'!B17))</f>
        <v/>
      </c>
      <c r="P157" s="196" t="n"/>
      <c r="Q157" s="196" t="n"/>
      <c r="R157" s="196" t="n"/>
      <c r="S157" s="197" t="n"/>
      <c r="T157" s="191" t="n"/>
      <c r="U157" s="186" t="n"/>
      <c r="V157" s="191">
        <f>'Start-Options'!B5</f>
        <v/>
      </c>
      <c r="W157" s="191">
        <f>IF(Z154="","",MROUND(Z154*0.5,'Start-Options'!B17))</f>
        <v/>
      </c>
      <c r="X157" s="141" t="n"/>
      <c r="Y157" s="155" t="n"/>
      <c r="Z157" s="155" t="n"/>
      <c r="AA157" s="155" t="n"/>
      <c r="AB157" s="155" t="n"/>
    </row>
    <row customHeight="1" ht="12" r="158" s="116">
      <c r="A158" s="207" t="n"/>
      <c r="B158" s="199">
        <f>IF(Z154="","",MROUND(Z154*0.9,'Start-Options'!B17))</f>
        <v/>
      </c>
      <c r="C158" s="200">
        <f>IF(Z154="","",ROUND((37-36*B158/(Z154+'Start-Options'!F12)),0))</f>
        <v/>
      </c>
      <c r="D158" s="200">
        <f>IF(Z154="","",MROUND(B158*36/(37-C158),'Start-Options'!B17))</f>
        <v/>
      </c>
      <c r="E158" s="201" t="n"/>
      <c r="F158" s="202">
        <f>IF(E158="","",MROUND(36*B158/(37-E158),'Start-Options'!B17))</f>
        <v/>
      </c>
      <c r="G158" s="230">
        <f>Z154</f>
        <v/>
      </c>
      <c r="H158" s="191" t="n"/>
      <c r="I158" s="198" t="n"/>
      <c r="J158" s="199">
        <f>IF(Z154="","",MROUND(Z154*0.85,'Start-Options'!B17))</f>
        <v/>
      </c>
      <c r="K158" s="201" t="n"/>
      <c r="L158" s="202">
        <f>IF(K158="","",MROUND(36*J158/(37-K158),'Start-Options'!B17))</f>
        <v/>
      </c>
      <c r="M158" s="186" t="n"/>
      <c r="N158" s="198" t="n"/>
      <c r="O158" s="203">
        <f>IF(Z154="","",MROUND(Z154*0.95,'Start-Options'!B17))</f>
        <v/>
      </c>
      <c r="P158" s="200">
        <f>IF(L158="","",IF(F158&lt;Z154,ROUND((37-36*O158/(Z154+'Start-Options'!F12)),0),ROUND((37-36*O158/(F158+'Start-Options'!F12)),0)))</f>
        <v/>
      </c>
      <c r="Q158" s="204">
        <f>IF(P158="","",MROUND(O158*36/(37-P158),'Start-Options'!B17))</f>
        <v/>
      </c>
      <c r="R158" s="205" t="n"/>
      <c r="S158" s="206">
        <f>IF(R158="","",MROUND(36*O158/(37-R158),'Start-Options'!B17))</f>
        <v/>
      </c>
      <c r="T158" s="198">
        <f>Z154</f>
        <v/>
      </c>
      <c r="U158" s="186" t="n"/>
      <c r="V158" s="198" t="n"/>
      <c r="W158" s="198">
        <f>IF(Z154="","",MROUND(Z154*0.6,'Start-Options'!B17))</f>
        <v/>
      </c>
      <c r="X158" s="141" t="n"/>
    </row>
    <row customHeight="1" ht="12" r="159" s="116">
      <c r="A159" s="187" t="n"/>
      <c r="B159" s="183">
        <f>IF(Z155="","",MROUND(Z155*0.7,'Start-Options'!B17))</f>
        <v/>
      </c>
      <c r="C159" s="184" t="n"/>
      <c r="D159" s="184" t="n"/>
      <c r="E159" s="184" t="n"/>
      <c r="F159" s="185" t="n"/>
      <c r="G159" s="228" t="n"/>
      <c r="H159" s="186" t="n"/>
      <c r="I159" s="187" t="n"/>
      <c r="J159" s="183">
        <f>IF(Z155="","",MROUND(Z155*0.65,'Start-Options'!B17))</f>
        <v/>
      </c>
      <c r="K159" s="184" t="n"/>
      <c r="L159" s="185" t="n"/>
      <c r="M159" s="186" t="n"/>
      <c r="N159" s="187" t="n"/>
      <c r="O159" s="188">
        <f>IF(Z155="","",MROUND(Z155*0.75,'Start-Options'!B17))</f>
        <v/>
      </c>
      <c r="P159" s="189" t="n"/>
      <c r="Q159" s="189" t="n"/>
      <c r="R159" s="189" t="n"/>
      <c r="S159" s="190" t="n"/>
      <c r="T159" s="187" t="n"/>
      <c r="U159" s="186" t="n"/>
      <c r="V159" s="187" t="n"/>
      <c r="W159" s="187">
        <f>IF(Z155="","",MROUND(Z155*0.4,'Start-Options'!B17))</f>
        <v/>
      </c>
      <c r="X159" s="141" t="n"/>
    </row>
    <row customHeight="1" ht="12" r="160" s="116">
      <c r="A160" s="191">
        <f>'Start-Options'!B6</f>
        <v/>
      </c>
      <c r="B160" s="192">
        <f>IF(Z155="","",MROUND(Z155*0.8,'Start-Options'!B17))</f>
        <v/>
      </c>
      <c r="C160" s="193" t="n"/>
      <c r="D160" s="193" t="n"/>
      <c r="E160" s="193" t="n"/>
      <c r="F160" s="194" t="n"/>
      <c r="G160" s="229" t="n"/>
      <c r="H160" s="186" t="n"/>
      <c r="I160" s="191">
        <f>'Start-Options'!B6</f>
        <v/>
      </c>
      <c r="J160" s="192">
        <f>IF(Z155="","",MROUND(Z155*0.75,'Start-Options'!B17))</f>
        <v/>
      </c>
      <c r="K160" s="193" t="n"/>
      <c r="L160" s="194" t="n"/>
      <c r="M160" s="186" t="n"/>
      <c r="N160" s="191">
        <f>'Start-Options'!B6</f>
        <v/>
      </c>
      <c r="O160" s="195">
        <f>IF(Z155="","",MROUND(Z155*0.85,'Start-Options'!B17))</f>
        <v/>
      </c>
      <c r="P160" s="196" t="n"/>
      <c r="Q160" s="196" t="n"/>
      <c r="R160" s="196" t="n"/>
      <c r="S160" s="197" t="n"/>
      <c r="T160" s="191" t="n"/>
      <c r="U160" s="186" t="n"/>
      <c r="V160" s="191">
        <f>'Start-Options'!B6</f>
        <v/>
      </c>
      <c r="W160" s="191">
        <f>IF(Z155="","",MROUND(Z155*0.5,'Start-Options'!B17))</f>
        <v/>
      </c>
      <c r="X160" s="141" t="n"/>
    </row>
    <row customHeight="1" ht="12" r="161" s="116">
      <c r="A161" s="198" t="n"/>
      <c r="B161" s="199">
        <f>IF(Z155="","",MROUND(Z155*0.9,'Start-Options'!B17))</f>
        <v/>
      </c>
      <c r="C161" s="200">
        <f>IF(Z155="","",ROUND((37-36*B161/(Z155+'Start-Options'!F13)),0))</f>
        <v/>
      </c>
      <c r="D161" s="200">
        <f>IF(Z155="","",MROUND(B161*36/(37-C161),'Start-Options'!B17))</f>
        <v/>
      </c>
      <c r="E161" s="201" t="n"/>
      <c r="F161" s="202">
        <f>IF(E161="","",MROUND(36*B161/(37-E161),'Start-Options'!B17))</f>
        <v/>
      </c>
      <c r="G161" s="230">
        <f>Z155</f>
        <v/>
      </c>
      <c r="H161" s="186" t="n"/>
      <c r="I161" s="198" t="n"/>
      <c r="J161" s="199">
        <f>IF(Z155="","",MROUND(Z155*0.85,'Start-Options'!B17))</f>
        <v/>
      </c>
      <c r="K161" s="201" t="n"/>
      <c r="L161" s="202">
        <f>IF(K161="","",MROUND(36*J161/(37-K161),'Start-Options'!B17))</f>
        <v/>
      </c>
      <c r="M161" s="186" t="n"/>
      <c r="N161" s="198" t="n"/>
      <c r="O161" s="203">
        <f>IF(Z155="","",MROUND(Z155*0.95,'Start-Options'!B17))</f>
        <v/>
      </c>
      <c r="P161" s="200">
        <f>IF(L161="","",IF(F161&lt;Z155,ROUND((37-36*O161/(Z155+'Start-Options'!F13)),0),ROUND((37-36*O161/(F161+'Start-Options'!F13)),0)))</f>
        <v/>
      </c>
      <c r="Q161" s="204">
        <f>IF(P161="","",MROUND(O161*36/(37-P161),'Start-Options'!B17))</f>
        <v/>
      </c>
      <c r="R161" s="205" t="n"/>
      <c r="S161" s="206">
        <f>IF(R161="","",MROUND(36*O161/(37-R161),'Start-Options'!B17))</f>
        <v/>
      </c>
      <c r="T161" s="198">
        <f>Z155</f>
        <v/>
      </c>
      <c r="U161" s="186" t="n"/>
      <c r="V161" s="198" t="n"/>
      <c r="W161" s="198">
        <f>IF(Z155="","",MROUND(Z155*0.6,'Start-Options'!B17))</f>
        <v/>
      </c>
      <c r="X161" s="141" t="n"/>
    </row>
    <row customHeight="1" ht="12" r="162" s="116">
      <c r="A162" s="187" t="n"/>
      <c r="B162" s="183">
        <f>IF(Z156="","",MROUND(Z156*0.7,'Start-Options'!B17))</f>
        <v/>
      </c>
      <c r="C162" s="184" t="n"/>
      <c r="D162" s="184" t="n"/>
      <c r="E162" s="184" t="n"/>
      <c r="F162" s="185" t="n"/>
      <c r="G162" s="228" t="n"/>
      <c r="H162" s="186" t="n"/>
      <c r="I162" s="187" t="n"/>
      <c r="J162" s="183">
        <f>IF(Z156="","",MROUND(Z156*0.65,'Start-Options'!B17))</f>
        <v/>
      </c>
      <c r="K162" s="184" t="n"/>
      <c r="L162" s="185" t="n"/>
      <c r="M162" s="186" t="n"/>
      <c r="N162" s="187" t="n"/>
      <c r="O162" s="188">
        <f>IF(Z156="","",MROUND(Z156*0.75,'Start-Options'!B17))</f>
        <v/>
      </c>
      <c r="P162" s="189" t="n"/>
      <c r="Q162" s="189" t="n"/>
      <c r="R162" s="189" t="n"/>
      <c r="S162" s="190" t="n"/>
      <c r="T162" s="187" t="n"/>
      <c r="U162" s="186" t="n"/>
      <c r="V162" s="187" t="n"/>
      <c r="W162" s="187">
        <f>IF(Z156="","",MROUND(Z156*0.4,'Start-Options'!B17))</f>
        <v/>
      </c>
      <c r="X162" s="141" t="n"/>
    </row>
    <row customHeight="1" ht="12" r="163" s="116">
      <c r="A163" s="191">
        <f>'Start-Options'!B7</f>
        <v/>
      </c>
      <c r="B163" s="192">
        <f>IF(Z156="","",MROUND(Z156*0.8,'Start-Options'!B17))</f>
        <v/>
      </c>
      <c r="C163" s="193" t="n"/>
      <c r="D163" s="193" t="n"/>
      <c r="E163" s="193" t="n"/>
      <c r="F163" s="194" t="n"/>
      <c r="G163" s="229" t="n"/>
      <c r="H163" s="191" t="n"/>
      <c r="I163" s="191">
        <f>'Start-Options'!B7</f>
        <v/>
      </c>
      <c r="J163" s="192">
        <f>IF(Z156="","",MROUND(Z156*0.75,'Start-Options'!B17))</f>
        <v/>
      </c>
      <c r="K163" s="193" t="n"/>
      <c r="L163" s="194" t="n"/>
      <c r="M163" s="186" t="n"/>
      <c r="N163" s="191">
        <f>'Start-Options'!B7</f>
        <v/>
      </c>
      <c r="O163" s="195">
        <f>IF(Z156="","",MROUND(Z156*0.85,'Start-Options'!B17))</f>
        <v/>
      </c>
      <c r="P163" s="196" t="n"/>
      <c r="Q163" s="196" t="n"/>
      <c r="R163" s="196" t="n"/>
      <c r="S163" s="197" t="n"/>
      <c r="T163" s="191" t="n"/>
      <c r="U163" s="186" t="n"/>
      <c r="V163" s="191">
        <f>'Start-Options'!B7</f>
        <v/>
      </c>
      <c r="W163" s="191">
        <f>IF(Z156="","",MROUND(Z156*0.5,'Start-Options'!B17))</f>
        <v/>
      </c>
      <c r="X163" s="141" t="n"/>
    </row>
    <row customHeight="1" ht="12.75" r="164" s="116">
      <c r="A164" s="208" t="n"/>
      <c r="B164" s="199">
        <f>IF(Z156="","",MROUND(Z156*0.9,'Start-Options'!B17))</f>
        <v/>
      </c>
      <c r="C164" s="200">
        <f>IF(Z156="","",ROUND((37-36*B164/(Z156+'Start-Options'!F14)),0))</f>
        <v/>
      </c>
      <c r="D164" s="200">
        <f>IF(Z156="","",MROUND(B164*36/(37-C164),'Start-Options'!B17))</f>
        <v/>
      </c>
      <c r="E164" s="201" t="n"/>
      <c r="F164" s="202">
        <f>IF(E164="","",MROUND(36*B164/(37-E164),'Start-Options'!B17))</f>
        <v/>
      </c>
      <c r="G164" s="230">
        <f>Z156</f>
        <v/>
      </c>
      <c r="H164" s="198" t="n"/>
      <c r="I164" s="208" t="n"/>
      <c r="J164" s="199">
        <f>IF(Z156="","",MROUND(Z156*0.85,'Start-Options'!B17))</f>
        <v/>
      </c>
      <c r="K164" s="201" t="n"/>
      <c r="L164" s="202">
        <f>IF(K164="","",MROUND(36*J164/(37-K164),'Start-Options'!B17))</f>
        <v/>
      </c>
      <c r="M164" s="208" t="n"/>
      <c r="N164" s="208" t="n"/>
      <c r="O164" s="203">
        <f>IF(Z156="","",MROUND(Z156*0.95,'Start-Options'!B17))</f>
        <v/>
      </c>
      <c r="P164" s="200">
        <f>IF(L164="","",IF(F164&lt;Z156,ROUND((37-36*O164/(Z156+'Start-Options'!F14)),0),ROUND((37-36*O164/(F164+'Start-Options'!F14)),0)))</f>
        <v/>
      </c>
      <c r="Q164" s="204">
        <f>IF(P164="","",MROUND(O164*36/(37-P164),'Start-Options'!B17))</f>
        <v/>
      </c>
      <c r="R164" s="205" t="n"/>
      <c r="S164" s="206">
        <f>IF(R164="","",MROUND(36*O164/(37-R164),'Start-Options'!B17))</f>
        <v/>
      </c>
      <c r="T164" s="198">
        <f>Z156</f>
        <v/>
      </c>
      <c r="U164" s="208" t="n"/>
      <c r="V164" s="208" t="n"/>
      <c r="W164" s="198">
        <f>IF(Z156="","",MROUND(Z156*0.6,'Start-Options'!B17))</f>
        <v/>
      </c>
      <c r="X164" s="141" t="n"/>
    </row>
    <row customHeight="1" ht="12" r="165" s="116">
      <c r="A165" s="155" t="n"/>
      <c r="B165" s="155" t="n"/>
      <c r="C165" s="155" t="n"/>
      <c r="D165" s="155" t="n"/>
      <c r="E165" s="155" t="n"/>
      <c r="F165" s="155" t="n"/>
      <c r="G165" s="155" t="n"/>
      <c r="H165" s="155" t="n"/>
      <c r="I165" s="155" t="n"/>
      <c r="J165" s="155" t="n"/>
      <c r="K165" s="155" t="n"/>
      <c r="L165" s="155" t="n"/>
      <c r="M165" s="155" t="n"/>
      <c r="N165" s="155" t="n"/>
      <c r="O165" s="155" t="n"/>
      <c r="P165" s="155" t="n"/>
      <c r="Q165" s="155" t="n"/>
      <c r="R165" s="155" t="n"/>
      <c r="S165" s="155" t="n"/>
      <c r="T165" s="155" t="n"/>
      <c r="U165" s="155" t="n"/>
      <c r="V165" s="155" t="n"/>
      <c r="W165" s="155" t="n"/>
    </row>
    <row customHeight="1" ht="18.75" r="166" s="116">
      <c r="A166" s="139" t="n"/>
      <c r="B166" s="139" t="n"/>
      <c r="C166" s="139" t="n"/>
      <c r="D166" s="139" t="n"/>
      <c r="E166" s="139" t="n"/>
      <c r="F166" s="139" t="n"/>
      <c r="G166" s="139" t="n"/>
      <c r="H166" s="139" t="n"/>
      <c r="I166" s="139" t="n"/>
      <c r="J166" s="139" t="n"/>
      <c r="K166" s="139" t="n"/>
      <c r="L166" s="167" t="inlineStr">
        <is>
          <t>Cycle 11</t>
        </is>
      </c>
      <c r="M166" s="157" t="n"/>
      <c r="N166" s="157" t="n"/>
      <c r="O166" s="214" t="n"/>
      <c r="P166" s="139" t="n"/>
      <c r="Q166" s="139" t="n"/>
      <c r="R166" s="139" t="n"/>
      <c r="S166" s="139" t="n"/>
      <c r="T166" s="139" t="n"/>
      <c r="U166" s="139" t="n"/>
      <c r="V166" s="139" t="n"/>
      <c r="W166" s="139" t="n"/>
    </row>
    <row customHeight="1" ht="15" r="167" s="116">
      <c r="A167" s="168" t="n"/>
      <c r="B167" s="172" t="n"/>
      <c r="C167" s="169" t="inlineStr">
        <is>
          <t>Week 41 3x3</t>
        </is>
      </c>
      <c r="D167" s="172" t="n"/>
      <c r="E167" s="171" t="n"/>
      <c r="F167" s="171" t="n"/>
      <c r="G167" s="225" t="n"/>
      <c r="H167" s="171" t="n"/>
      <c r="I167" s="172" t="n"/>
      <c r="J167" s="169" t="inlineStr">
        <is>
          <t>Week 42 3x5</t>
        </is>
      </c>
      <c r="K167" s="137" t="n"/>
      <c r="L167" s="172" t="n"/>
      <c r="M167" s="172" t="n"/>
      <c r="N167" s="172" t="n"/>
      <c r="O167" s="172" t="n"/>
      <c r="P167" s="169" t="inlineStr">
        <is>
          <t>Week 43 5/3/1</t>
        </is>
      </c>
      <c r="Q167" s="137" t="n"/>
      <c r="R167" s="137" t="n"/>
      <c r="S167" s="171" t="n"/>
      <c r="T167" s="225" t="n"/>
      <c r="U167" s="171" t="n"/>
      <c r="V167" s="174" t="inlineStr">
        <is>
          <t xml:space="preserve">Week 44 Deload </t>
        </is>
      </c>
      <c r="W167" s="175" t="n"/>
      <c r="X167" s="141" t="n"/>
      <c r="AA167" s="139" t="n"/>
      <c r="AB167" s="139" t="n"/>
    </row>
    <row customHeight="1" ht="32.25" r="168" s="116">
      <c r="A168" s="176" t="n"/>
      <c r="B168" s="177" t="inlineStr">
        <is>
          <t>Weight</t>
        </is>
      </c>
      <c r="C168" s="178" t="inlineStr">
        <is>
          <t>Rep
Goal</t>
        </is>
      </c>
      <c r="D168" s="178" t="inlineStr">
        <is>
          <t>1RM
Goal</t>
        </is>
      </c>
      <c r="E168" s="178" t="inlineStr">
        <is>
          <t>Reps 
Done</t>
        </is>
      </c>
      <c r="F168" s="226" t="inlineStr">
        <is>
          <t xml:space="preserve"> 1RM</t>
        </is>
      </c>
      <c r="G168" s="227" t="inlineStr">
        <is>
          <t>Singles
x3</t>
        </is>
      </c>
      <c r="H168" s="141" t="n"/>
      <c r="I168" s="179" t="n"/>
      <c r="J168" s="177" t="inlineStr">
        <is>
          <t>Weight</t>
        </is>
      </c>
      <c r="K168" s="178" t="inlineStr">
        <is>
          <t>Reps 
Done</t>
        </is>
      </c>
      <c r="L168" s="177" t="inlineStr">
        <is>
          <t xml:space="preserve"> 1RM</t>
        </is>
      </c>
      <c r="N168" s="179" t="n"/>
      <c r="O168" s="177" t="inlineStr">
        <is>
          <t>Weight</t>
        </is>
      </c>
      <c r="P168" s="178" t="inlineStr">
        <is>
          <t>Rep
Goal</t>
        </is>
      </c>
      <c r="Q168" s="178" t="inlineStr">
        <is>
          <t>1RM
Goal</t>
        </is>
      </c>
      <c r="R168" s="178" t="inlineStr">
        <is>
          <t>Reps 
Done</t>
        </is>
      </c>
      <c r="S168" s="226" t="inlineStr">
        <is>
          <t xml:space="preserve"> 1RM</t>
        </is>
      </c>
      <c r="T168" s="227" t="inlineStr">
        <is>
          <t>Singles
x2</t>
        </is>
      </c>
      <c r="U168" s="149" t="n"/>
      <c r="V168" s="180" t="n"/>
      <c r="W168" s="181" t="inlineStr">
        <is>
          <t>Weight</t>
        </is>
      </c>
      <c r="X168" s="141" t="n"/>
      <c r="Y168" s="178" t="inlineStr">
        <is>
          <t>Cycle 11 1RM</t>
        </is>
      </c>
      <c r="Z168" s="157" t="n"/>
      <c r="AA168" s="209" t="inlineStr">
        <is>
          <t>Stall</t>
        </is>
      </c>
      <c r="AB168" s="210" t="inlineStr">
        <is>
          <t>Backoff
Amount</t>
        </is>
      </c>
    </row>
    <row customHeight="1" ht="12" r="169" s="116">
      <c r="A169" s="182" t="n"/>
      <c r="B169" s="183">
        <f>IF(Z169="","",MROUND(Z169*0.7,'Start-Options'!B17))</f>
        <v/>
      </c>
      <c r="C169" s="184" t="n"/>
      <c r="D169" s="184" t="n"/>
      <c r="E169" s="184" t="n"/>
      <c r="F169" s="185" t="n"/>
      <c r="G169" s="228" t="n"/>
      <c r="H169" s="186" t="n"/>
      <c r="I169" s="187" t="n"/>
      <c r="J169" s="183">
        <f>IF(Z169="","",MROUND(Z169*0.65,'Start-Options'!B17))</f>
        <v/>
      </c>
      <c r="K169" s="184" t="n"/>
      <c r="L169" s="185" t="n"/>
      <c r="M169" s="186" t="n"/>
      <c r="N169" s="187" t="n"/>
      <c r="O169" s="188">
        <f>IF(Z169="","",MROUND(Z169*0.75,'Start-Options'!B17))</f>
        <v/>
      </c>
      <c r="P169" s="189" t="n"/>
      <c r="Q169" s="189" t="n"/>
      <c r="R169" s="189" t="n"/>
      <c r="S169" s="190" t="n"/>
      <c r="T169" s="187" t="n"/>
      <c r="U169" s="186" t="n"/>
      <c r="V169" s="187" t="n"/>
      <c r="W169" s="187">
        <f>IF(Z169="","",MROUND(Z169*0.4,'Start-Options'!B17))</f>
        <v/>
      </c>
      <c r="X169" s="149" t="n"/>
      <c r="Y169" s="187">
        <f>'Start-Options'!B4</f>
        <v/>
      </c>
      <c r="Z169" s="187">
        <f>IF(Z153="","",IF(ISTEXT(AA153),Z153-AB153,Z153+'Start-Options'!C11))</f>
        <v/>
      </c>
      <c r="AA169" s="211" t="n"/>
      <c r="AB169" s="211" t="n">
        <v>10</v>
      </c>
    </row>
    <row customHeight="1" ht="12" r="170" s="116">
      <c r="A170" s="191">
        <f>'Start-Options'!B4</f>
        <v/>
      </c>
      <c r="B170" s="192">
        <f>IF(Z169="","",MROUND(Z169*0.8,'Start-Options'!B17))</f>
        <v/>
      </c>
      <c r="C170" s="193" t="n"/>
      <c r="D170" s="193" t="n"/>
      <c r="E170" s="193" t="n"/>
      <c r="F170" s="194" t="n"/>
      <c r="G170" s="229" t="n"/>
      <c r="H170" s="186" t="n"/>
      <c r="I170" s="191">
        <f>'Start-Options'!B4</f>
        <v/>
      </c>
      <c r="J170" s="192">
        <f>IF(Z169="","",MROUND(Z169*0.75,'Start-Options'!B17))</f>
        <v/>
      </c>
      <c r="K170" s="193" t="n"/>
      <c r="L170" s="194" t="n"/>
      <c r="M170" s="186" t="n"/>
      <c r="N170" s="191">
        <f>'Start-Options'!B4</f>
        <v/>
      </c>
      <c r="O170" s="195">
        <f>IF(Z169="","",MROUND(Z169*0.85,'Start-Options'!B17))</f>
        <v/>
      </c>
      <c r="P170" s="196" t="n"/>
      <c r="Q170" s="196" t="n"/>
      <c r="R170" s="196" t="n"/>
      <c r="S170" s="197" t="n"/>
      <c r="T170" s="191" t="n"/>
      <c r="U170" s="186" t="n"/>
      <c r="V170" s="191">
        <f>'Start-Options'!B4</f>
        <v/>
      </c>
      <c r="W170" s="191">
        <f>IF(Z169="","",MROUND(Z169*0.5,'Start-Options'!B17))</f>
        <v/>
      </c>
      <c r="X170" s="149" t="n"/>
      <c r="Y170" s="191">
        <f>'Start-Options'!B5</f>
        <v/>
      </c>
      <c r="Z170" s="191">
        <f>IF(Z154="","",IF(ISTEXT(AA154),Z154-AB154,Z154+'Start-Options'!C12))</f>
        <v/>
      </c>
      <c r="AA170" s="212" t="n"/>
      <c r="AB170" s="212" t="n">
        <v>10</v>
      </c>
    </row>
    <row customHeight="1" ht="12" r="171" s="116">
      <c r="A171" s="198" t="n"/>
      <c r="B171" s="199">
        <f>IF(Z169="","",MROUND(Z169*0.9,'Start-Options'!B17))</f>
        <v/>
      </c>
      <c r="C171" s="200">
        <f>IF(Z169="","",ROUND((37-36*B171/(Z169+'Start-Options'!F11)),0))</f>
        <v/>
      </c>
      <c r="D171" s="200">
        <f>IF(Z169="","",MROUND(B171*36/(37-C171),'Start-Options'!B17))</f>
        <v/>
      </c>
      <c r="E171" s="201" t="n"/>
      <c r="F171" s="202">
        <f>IF(E171="","",MROUND(36*B171/(37-E171),'Start-Options'!B17))</f>
        <v/>
      </c>
      <c r="G171" s="230">
        <f>Z169</f>
        <v/>
      </c>
      <c r="H171" s="186" t="n"/>
      <c r="I171" s="198" t="n"/>
      <c r="J171" s="199">
        <f>IF(Z169="","",MROUND(Z169*0.85,'Start-Options'!B17))</f>
        <v/>
      </c>
      <c r="K171" s="201" t="n"/>
      <c r="L171" s="202">
        <f>IF(K171="","",MROUND(36*J171/(37-K171),'Start-Options'!B17))</f>
        <v/>
      </c>
      <c r="M171" s="186" t="n"/>
      <c r="N171" s="198" t="n"/>
      <c r="O171" s="203">
        <f>IF(Z169="","",MROUND(Z169*0.95,'Start-Options'!B17))</f>
        <v/>
      </c>
      <c r="P171" s="200">
        <f>IF(L171="","",IF(F171&lt;Z169,ROUND((37-36*O171/(Z169+'Start-Options'!F11)),0),ROUND((37-36*O171/(F171+'Start-Options'!F11)),0)))</f>
        <v/>
      </c>
      <c r="Q171" s="204">
        <f>IF(P171="","",MROUND(O171*36/(37-P171),'Start-Options'!B17))</f>
        <v/>
      </c>
      <c r="R171" s="205" t="n"/>
      <c r="S171" s="206">
        <f>IF(R171="","",MROUND(36*O171/(37-R171),'Start-Options'!B17))</f>
        <v/>
      </c>
      <c r="T171" s="198">
        <f>Z169</f>
        <v/>
      </c>
      <c r="U171" s="186" t="n"/>
      <c r="V171" s="198" t="n"/>
      <c r="W171" s="198">
        <f>IF(Z169="","",MROUND(Z169*0.6,'Start-Options'!B17))</f>
        <v/>
      </c>
      <c r="X171" s="149" t="n"/>
      <c r="Y171" s="191">
        <f>'Start-Options'!B6</f>
        <v/>
      </c>
      <c r="Z171" s="191">
        <f>IF(Z155="","",IF(ISTEXT(AA155),Z155-AB155,Z155+'Start-Options'!C13))</f>
        <v/>
      </c>
      <c r="AA171" s="212" t="n"/>
      <c r="AB171" s="212" t="n">
        <v>10</v>
      </c>
    </row>
    <row customHeight="1" ht="12" r="172" s="116">
      <c r="A172" s="187" t="n"/>
      <c r="B172" s="183">
        <f>IF(Z170="","",MROUND(Z170*0.7,'Start-Options'!B17))</f>
        <v/>
      </c>
      <c r="C172" s="184" t="n"/>
      <c r="D172" s="184" t="n"/>
      <c r="E172" s="184" t="n"/>
      <c r="F172" s="185" t="n"/>
      <c r="G172" s="228" t="n"/>
      <c r="H172" s="191" t="n"/>
      <c r="I172" s="182" t="n"/>
      <c r="J172" s="183">
        <f>IF(Z170="","",MROUND(Z170*0.65,'Start-Options'!B17))</f>
        <v/>
      </c>
      <c r="K172" s="184" t="n"/>
      <c r="L172" s="185" t="n"/>
      <c r="M172" s="186" t="n"/>
      <c r="N172" s="182" t="n"/>
      <c r="O172" s="188">
        <f>IF(Z170="","",MROUND(Z170*0.75,'Start-Options'!B17))</f>
        <v/>
      </c>
      <c r="P172" s="189" t="n"/>
      <c r="Q172" s="189" t="n"/>
      <c r="R172" s="189" t="n"/>
      <c r="S172" s="190" t="n"/>
      <c r="T172" s="187" t="n"/>
      <c r="U172" s="186" t="n"/>
      <c r="V172" s="182" t="n"/>
      <c r="W172" s="187">
        <f>IF(Z170="","",MROUND(Z170*0.4,'Start-Options'!B17))</f>
        <v/>
      </c>
      <c r="X172" s="149" t="n"/>
      <c r="Y172" s="198">
        <f>'Start-Options'!B7</f>
        <v/>
      </c>
      <c r="Z172" s="198">
        <f>IF(Z156="","",IF(ISTEXT(AA156),Z156-AB156,Z156+'Start-Options'!C14))</f>
        <v/>
      </c>
      <c r="AA172" s="213" t="n"/>
      <c r="AB172" s="213" t="n">
        <v>10</v>
      </c>
    </row>
    <row customHeight="1" ht="12" r="173" s="116">
      <c r="A173" s="191">
        <f>'Start-Options'!B5</f>
        <v/>
      </c>
      <c r="B173" s="192">
        <f>IF(Z170="","",MROUND(Z170*0.8,'Start-Options'!B17))</f>
        <v/>
      </c>
      <c r="C173" s="193" t="n"/>
      <c r="D173" s="193" t="n"/>
      <c r="E173" s="193" t="n"/>
      <c r="F173" s="194" t="n"/>
      <c r="G173" s="229" t="n"/>
      <c r="H173" s="191" t="n"/>
      <c r="I173" s="191">
        <f>'Start-Options'!B5</f>
        <v/>
      </c>
      <c r="J173" s="192">
        <f>IF(Z170="","",MROUND(Z170*0.75,'Start-Options'!B17))</f>
        <v/>
      </c>
      <c r="K173" s="193" t="n"/>
      <c r="L173" s="194" t="n"/>
      <c r="M173" s="186" t="n"/>
      <c r="N173" s="191">
        <f>'Start-Options'!B5</f>
        <v/>
      </c>
      <c r="O173" s="195">
        <f>IF(Z170="","",MROUND(Z170*0.85,'Start-Options'!B17))</f>
        <v/>
      </c>
      <c r="P173" s="196" t="n"/>
      <c r="Q173" s="196" t="n"/>
      <c r="R173" s="196" t="n"/>
      <c r="S173" s="197" t="n"/>
      <c r="T173" s="191" t="n"/>
      <c r="U173" s="186" t="n"/>
      <c r="V173" s="191">
        <f>'Start-Options'!B5</f>
        <v/>
      </c>
      <c r="W173" s="191">
        <f>IF(Z170="","",MROUND(Z170*0.5,'Start-Options'!B17))</f>
        <v/>
      </c>
      <c r="X173" s="141" t="n"/>
      <c r="Y173" s="155" t="n"/>
      <c r="Z173" s="155" t="n"/>
      <c r="AA173" s="155" t="n"/>
      <c r="AB173" s="155" t="n"/>
    </row>
    <row customHeight="1" ht="12" r="174" s="116">
      <c r="A174" s="207" t="n"/>
      <c r="B174" s="199">
        <f>IF(Z170="","",MROUND(Z170*0.9,'Start-Options'!B17))</f>
        <v/>
      </c>
      <c r="C174" s="200">
        <f>IF(Z170="","",ROUND((37-36*B174/(Z170+'Start-Options'!F12)),0))</f>
        <v/>
      </c>
      <c r="D174" s="200">
        <f>IF(Z170="","",MROUND(B174*36/(37-C174),'Start-Options'!B17))</f>
        <v/>
      </c>
      <c r="E174" s="201" t="n"/>
      <c r="F174" s="202">
        <f>IF(E174="","",MROUND(36*B174/(37-E174),'Start-Options'!B17))</f>
        <v/>
      </c>
      <c r="G174" s="230">
        <f>Z170</f>
        <v/>
      </c>
      <c r="H174" s="191" t="n"/>
      <c r="I174" s="198" t="n"/>
      <c r="J174" s="199">
        <f>IF(Z170="","",MROUND(Z170*0.85,'Start-Options'!B17))</f>
        <v/>
      </c>
      <c r="K174" s="201" t="n"/>
      <c r="L174" s="202">
        <f>IF(K174="","",MROUND(36*J174/(37-K174),'Start-Options'!B17))</f>
        <v/>
      </c>
      <c r="M174" s="186" t="n"/>
      <c r="N174" s="198" t="n"/>
      <c r="O174" s="203">
        <f>IF(Z170="","",MROUND(Z170*0.95,'Start-Options'!B17))</f>
        <v/>
      </c>
      <c r="P174" s="200">
        <f>IF(L174="","",IF(F174&lt;Z170,ROUND((37-36*O174/(Z170+'Start-Options'!F12)),0),ROUND((37-36*O174/(F174+'Start-Options'!F12)),0)))</f>
        <v/>
      </c>
      <c r="Q174" s="204">
        <f>IF(P174="","",MROUND(O174*36/(37-P174),'Start-Options'!B17))</f>
        <v/>
      </c>
      <c r="R174" s="205" t="n"/>
      <c r="S174" s="206">
        <f>IF(R174="","",MROUND(36*O174/(37-R174),'Start-Options'!B17))</f>
        <v/>
      </c>
      <c r="T174" s="198">
        <f>Z170</f>
        <v/>
      </c>
      <c r="U174" s="186" t="n"/>
      <c r="V174" s="198" t="n"/>
      <c r="W174" s="198">
        <f>IF(Z170="","",MROUND(Z170*0.6,'Start-Options'!B17))</f>
        <v/>
      </c>
      <c r="X174" s="141" t="n"/>
    </row>
    <row customHeight="1" ht="12" r="175" s="116">
      <c r="A175" s="187" t="n"/>
      <c r="B175" s="183">
        <f>IF(Z171="","",MROUND(Z171*0.7,'Start-Options'!B17))</f>
        <v/>
      </c>
      <c r="C175" s="184" t="n"/>
      <c r="D175" s="184" t="n"/>
      <c r="E175" s="184" t="n"/>
      <c r="F175" s="185" t="n"/>
      <c r="G175" s="228" t="n"/>
      <c r="H175" s="186" t="n"/>
      <c r="I175" s="187" t="n"/>
      <c r="J175" s="183">
        <f>IF(Z171="","",MROUND(Z171*0.65,'Start-Options'!B17))</f>
        <v/>
      </c>
      <c r="K175" s="184" t="n"/>
      <c r="L175" s="185" t="n"/>
      <c r="M175" s="186" t="n"/>
      <c r="N175" s="187" t="n"/>
      <c r="O175" s="188">
        <f>IF(Z171="","",MROUND(Z171*0.75,'Start-Options'!B17))</f>
        <v/>
      </c>
      <c r="P175" s="189" t="n"/>
      <c r="Q175" s="189" t="n"/>
      <c r="R175" s="189" t="n"/>
      <c r="S175" s="190" t="n"/>
      <c r="T175" s="187" t="n"/>
      <c r="U175" s="186" t="n"/>
      <c r="V175" s="187" t="n"/>
      <c r="W175" s="187">
        <f>IF(Z171="","",MROUND(Z171*0.4,'Start-Options'!B17))</f>
        <v/>
      </c>
      <c r="X175" s="141" t="n"/>
    </row>
    <row customHeight="1" ht="12" r="176" s="116">
      <c r="A176" s="191">
        <f>'Start-Options'!B6</f>
        <v/>
      </c>
      <c r="B176" s="192">
        <f>IF(Z171="","",MROUND(Z171*0.8,'Start-Options'!B17))</f>
        <v/>
      </c>
      <c r="C176" s="193" t="n"/>
      <c r="D176" s="193" t="n"/>
      <c r="E176" s="193" t="n"/>
      <c r="F176" s="194" t="n"/>
      <c r="G176" s="229" t="n"/>
      <c r="H176" s="186" t="n"/>
      <c r="I176" s="191">
        <f>'Start-Options'!B6</f>
        <v/>
      </c>
      <c r="J176" s="192">
        <f>IF(Z171="","",MROUND(Z171*0.75,'Start-Options'!B17))</f>
        <v/>
      </c>
      <c r="K176" s="193" t="n"/>
      <c r="L176" s="194" t="n"/>
      <c r="M176" s="186" t="n"/>
      <c r="N176" s="191">
        <f>'Start-Options'!B6</f>
        <v/>
      </c>
      <c r="O176" s="195">
        <f>IF(Z171="","",MROUND(Z171*0.85,'Start-Options'!B17))</f>
        <v/>
      </c>
      <c r="P176" s="196" t="n"/>
      <c r="Q176" s="196" t="n"/>
      <c r="R176" s="196" t="n"/>
      <c r="S176" s="197" t="n"/>
      <c r="T176" s="191" t="n"/>
      <c r="U176" s="186" t="n"/>
      <c r="V176" s="191">
        <f>'Start-Options'!B6</f>
        <v/>
      </c>
      <c r="W176" s="191">
        <f>IF(Z171="","",MROUND(Z171*0.5,'Start-Options'!B17))</f>
        <v/>
      </c>
      <c r="X176" s="141" t="n"/>
    </row>
    <row customHeight="1" ht="12" r="177" s="116">
      <c r="A177" s="198" t="n"/>
      <c r="B177" s="199">
        <f>IF(Z171="","",MROUND(Z171*0.9,'Start-Options'!B17))</f>
        <v/>
      </c>
      <c r="C177" s="200">
        <f>IF(Z171="","",ROUND((37-36*B177/(Z171+'Start-Options'!F13)),0))</f>
        <v/>
      </c>
      <c r="D177" s="200">
        <f>IF(Z171="","",MROUND(B177*36/(37-C177),'Start-Options'!B17))</f>
        <v/>
      </c>
      <c r="E177" s="201" t="n"/>
      <c r="F177" s="202">
        <f>IF(E177="","",MROUND(36*B177/(37-E177),'Start-Options'!B17))</f>
        <v/>
      </c>
      <c r="G177" s="230">
        <f>Z171</f>
        <v/>
      </c>
      <c r="H177" s="186" t="n"/>
      <c r="I177" s="198" t="n"/>
      <c r="J177" s="199">
        <f>IF(Z171="","",MROUND(Z171*0.85,'Start-Options'!B17))</f>
        <v/>
      </c>
      <c r="K177" s="201" t="n"/>
      <c r="L177" s="202">
        <f>IF(K177="","",MROUND(36*J177/(37-K177),'Start-Options'!B17))</f>
        <v/>
      </c>
      <c r="M177" s="186" t="n"/>
      <c r="N177" s="198" t="n"/>
      <c r="O177" s="203">
        <f>IF(Z171="","",MROUND(Z171*0.95,'Start-Options'!B17))</f>
        <v/>
      </c>
      <c r="P177" s="200">
        <f>IF(L177="","",IF(F177&lt;Z171,ROUND((37-36*O177/(Z171+'Start-Options'!F13)),0),ROUND((37-36*O177/(F177+'Start-Options'!F13)),0)))</f>
        <v/>
      </c>
      <c r="Q177" s="204">
        <f>IF(P177="","",MROUND(O177*36/(37-P177),'Start-Options'!B17))</f>
        <v/>
      </c>
      <c r="R177" s="205" t="n"/>
      <c r="S177" s="206">
        <f>IF(R177="","",MROUND(36*O177/(37-R177),'Start-Options'!B17))</f>
        <v/>
      </c>
      <c r="T177" s="198">
        <f>Z171</f>
        <v/>
      </c>
      <c r="U177" s="186" t="n"/>
      <c r="V177" s="198" t="n"/>
      <c r="W177" s="198">
        <f>IF(Z171="","",MROUND(Z171*0.6,'Start-Options'!B17))</f>
        <v/>
      </c>
      <c r="X177" s="141" t="n"/>
    </row>
    <row customHeight="1" ht="12" r="178" s="116">
      <c r="A178" s="187" t="n"/>
      <c r="B178" s="183">
        <f>IF(Z172="","",MROUND(Z172*0.7,'Start-Options'!B17))</f>
        <v/>
      </c>
      <c r="C178" s="184" t="n"/>
      <c r="D178" s="184" t="n"/>
      <c r="E178" s="184" t="n"/>
      <c r="F178" s="185" t="n"/>
      <c r="G178" s="228" t="n"/>
      <c r="H178" s="186" t="n"/>
      <c r="I178" s="187" t="n"/>
      <c r="J178" s="183">
        <f>IF(Z172="","",MROUND(Z172*0.65,'Start-Options'!B17))</f>
        <v/>
      </c>
      <c r="K178" s="184" t="n"/>
      <c r="L178" s="185" t="n"/>
      <c r="M178" s="186" t="n"/>
      <c r="N178" s="187" t="n"/>
      <c r="O178" s="188">
        <f>IF(Z172="","",MROUND(Z172*0.75,'Start-Options'!B17))</f>
        <v/>
      </c>
      <c r="P178" s="189" t="n"/>
      <c r="Q178" s="189" t="n"/>
      <c r="R178" s="189" t="n"/>
      <c r="S178" s="190" t="n"/>
      <c r="T178" s="187" t="n"/>
      <c r="U178" s="186" t="n"/>
      <c r="V178" s="187" t="n"/>
      <c r="W178" s="187">
        <f>IF(Z172="","",MROUND(Z172*0.4,'Start-Options'!B17))</f>
        <v/>
      </c>
      <c r="X178" s="141" t="n"/>
    </row>
    <row customHeight="1" ht="12" r="179" s="116">
      <c r="A179" s="191">
        <f>'Start-Options'!B7</f>
        <v/>
      </c>
      <c r="B179" s="192">
        <f>IF(Z172="","",MROUND(Z172*0.8,'Start-Options'!B17))</f>
        <v/>
      </c>
      <c r="C179" s="193" t="n"/>
      <c r="D179" s="193" t="n"/>
      <c r="E179" s="193" t="n"/>
      <c r="F179" s="194" t="n"/>
      <c r="G179" s="229" t="n"/>
      <c r="H179" s="191" t="n"/>
      <c r="I179" s="191">
        <f>'Start-Options'!B7</f>
        <v/>
      </c>
      <c r="J179" s="192">
        <f>IF(Z172="","",MROUND(Z172*0.75,'Start-Options'!B17))</f>
        <v/>
      </c>
      <c r="K179" s="193" t="n"/>
      <c r="L179" s="194" t="n"/>
      <c r="M179" s="186" t="n"/>
      <c r="N179" s="191">
        <f>'Start-Options'!B7</f>
        <v/>
      </c>
      <c r="O179" s="195">
        <f>IF(Z172="","",MROUND(Z172*0.85,'Start-Options'!B17))</f>
        <v/>
      </c>
      <c r="P179" s="196" t="n"/>
      <c r="Q179" s="196" t="n"/>
      <c r="R179" s="196" t="n"/>
      <c r="S179" s="197" t="n"/>
      <c r="T179" s="191" t="n"/>
      <c r="U179" s="186" t="n"/>
      <c r="V179" s="191">
        <f>'Start-Options'!B7</f>
        <v/>
      </c>
      <c r="W179" s="191">
        <f>IF(Z172="","",MROUND(Z172*0.5,'Start-Options'!B17))</f>
        <v/>
      </c>
      <c r="X179" s="141" t="n"/>
    </row>
    <row customHeight="1" ht="12.75" r="180" s="116">
      <c r="A180" s="208" t="n"/>
      <c r="B180" s="199">
        <f>IF(Z172="","",MROUND(Z172*0.9,'Start-Options'!B17))</f>
        <v/>
      </c>
      <c r="C180" s="200">
        <f>IF(Z172="","",ROUND((37-36*B180/(Z172+'Start-Options'!F14)),0))</f>
        <v/>
      </c>
      <c r="D180" s="200">
        <f>IF(Z172="","",MROUND(B180*36/(37-C180),5))</f>
        <v/>
      </c>
      <c r="E180" s="201" t="n"/>
      <c r="F180" s="202">
        <f>IF(E180="","",MROUND(36*B180/(37-E180),'Start-Options'!B17))</f>
        <v/>
      </c>
      <c r="G180" s="230">
        <f>Z172</f>
        <v/>
      </c>
      <c r="H180" s="198" t="n"/>
      <c r="I180" s="208" t="n"/>
      <c r="J180" s="199">
        <f>IF(Z172="","",MROUND(Z172*0.85,'Start-Options'!B17))</f>
        <v/>
      </c>
      <c r="K180" s="201" t="n"/>
      <c r="L180" s="202">
        <f>IF(K180="","",MROUND(36*J180/(37-K180),'Start-Options'!B17))</f>
        <v/>
      </c>
      <c r="M180" s="208" t="n"/>
      <c r="N180" s="208" t="n"/>
      <c r="O180" s="203">
        <f>IF(Z172="","",MROUND(Z172*0.95,'Start-Options'!B17))</f>
        <v/>
      </c>
      <c r="P180" s="200">
        <f>IF(L180="","",IF(F180&lt;Z172,ROUND((37-36*O180/(Z172+'Start-Options'!F14)),0),ROUND((37-36*O180/(F180+'Start-Options'!F14)),0)))</f>
        <v/>
      </c>
      <c r="Q180" s="204">
        <f>IF(P180="","",MROUND(O180*36/(37-P180),'Start-Options'!B17))</f>
        <v/>
      </c>
      <c r="R180" s="205" t="n"/>
      <c r="S180" s="206">
        <f>IF(R180="","",MROUND(36*O180/(37-R180),'Start-Options'!B17))</f>
        <v/>
      </c>
      <c r="T180" s="198">
        <f>Z172</f>
        <v/>
      </c>
      <c r="U180" s="208" t="n"/>
      <c r="V180" s="208" t="n"/>
      <c r="W180" s="198">
        <f>IF(Z172="","",MROUND(Z172*0.6,'Start-Options'!B17))</f>
        <v/>
      </c>
      <c r="X180" s="141" t="n"/>
    </row>
    <row customHeight="1" ht="12" r="181" s="116">
      <c r="A181" s="155" t="n"/>
      <c r="B181" s="155" t="n"/>
      <c r="C181" s="155" t="n"/>
      <c r="D181" s="155" t="n"/>
      <c r="E181" s="155" t="n"/>
      <c r="F181" s="155" t="n"/>
      <c r="G181" s="155" t="n"/>
      <c r="H181" s="155" t="n"/>
      <c r="I181" s="155" t="n"/>
      <c r="J181" s="155" t="n"/>
      <c r="K181" s="155" t="n"/>
      <c r="L181" s="155" t="n"/>
      <c r="M181" s="155" t="n"/>
      <c r="N181" s="155" t="n"/>
      <c r="O181" s="155" t="n"/>
      <c r="P181" s="155" t="n"/>
      <c r="Q181" s="155" t="n"/>
      <c r="R181" s="155" t="n"/>
      <c r="S181" s="155" t="n"/>
      <c r="T181" s="155" t="n"/>
      <c r="U181" s="155" t="n"/>
      <c r="V181" s="155" t="n"/>
      <c r="W181" s="155" t="n"/>
    </row>
    <row customHeight="1" ht="18.75" r="182" s="116">
      <c r="A182" s="139" t="n"/>
      <c r="B182" s="139" t="n"/>
      <c r="C182" s="139" t="n"/>
      <c r="D182" s="139" t="n"/>
      <c r="E182" s="139" t="n"/>
      <c r="F182" s="139" t="n"/>
      <c r="G182" s="139" t="n"/>
      <c r="H182" s="139" t="n"/>
      <c r="I182" s="139" t="n"/>
      <c r="J182" s="139" t="n"/>
      <c r="K182" s="139" t="n"/>
      <c r="L182" s="167" t="inlineStr">
        <is>
          <t>Cycle 12</t>
        </is>
      </c>
      <c r="M182" s="157" t="n"/>
      <c r="N182" s="157" t="n"/>
      <c r="O182" s="214" t="n"/>
      <c r="P182" s="139" t="n"/>
      <c r="Q182" s="139" t="n"/>
      <c r="R182" s="139" t="n"/>
      <c r="S182" s="139" t="n"/>
      <c r="T182" s="139" t="n"/>
      <c r="U182" s="139" t="n"/>
      <c r="V182" s="139" t="n"/>
      <c r="W182" s="139" t="n"/>
    </row>
    <row customHeight="1" ht="15" r="183" s="116">
      <c r="A183" s="168" t="n"/>
      <c r="B183" s="172" t="n"/>
      <c r="C183" s="169" t="inlineStr">
        <is>
          <t xml:space="preserve">Week 45 3x3 </t>
        </is>
      </c>
      <c r="D183" s="172" t="n"/>
      <c r="E183" s="171" t="n"/>
      <c r="F183" s="171" t="n"/>
      <c r="G183" s="225" t="n"/>
      <c r="H183" s="171" t="n"/>
      <c r="I183" s="172" t="n"/>
      <c r="J183" s="169" t="inlineStr">
        <is>
          <t>Week 46 3x5</t>
        </is>
      </c>
      <c r="K183" s="137" t="n"/>
      <c r="L183" s="172" t="n"/>
      <c r="M183" s="172" t="n"/>
      <c r="N183" s="172" t="n"/>
      <c r="O183" s="172" t="n"/>
      <c r="P183" s="169" t="inlineStr">
        <is>
          <t>Week 47 5/3/1</t>
        </is>
      </c>
      <c r="Q183" s="137" t="n"/>
      <c r="R183" s="137" t="n"/>
      <c r="S183" s="171" t="n"/>
      <c r="T183" s="225" t="n"/>
      <c r="U183" s="171" t="n"/>
      <c r="V183" s="174" t="inlineStr">
        <is>
          <t xml:space="preserve">Week 48 Deload </t>
        </is>
      </c>
      <c r="W183" s="175" t="n"/>
      <c r="X183" s="141" t="n"/>
      <c r="AA183" s="139" t="n"/>
      <c r="AB183" s="139" t="n"/>
    </row>
    <row customHeight="1" ht="32.25" r="184" s="116">
      <c r="A184" s="176" t="n"/>
      <c r="B184" s="177" t="inlineStr">
        <is>
          <t>Weight</t>
        </is>
      </c>
      <c r="C184" s="178" t="inlineStr">
        <is>
          <t>Rep
Goal</t>
        </is>
      </c>
      <c r="D184" s="178" t="inlineStr">
        <is>
          <t>1RM
Goal</t>
        </is>
      </c>
      <c r="E184" s="178" t="inlineStr">
        <is>
          <t>Reps 
Done</t>
        </is>
      </c>
      <c r="F184" s="226" t="inlineStr">
        <is>
          <t xml:space="preserve"> 1RM</t>
        </is>
      </c>
      <c r="G184" s="227" t="inlineStr">
        <is>
          <t>Singles
x3</t>
        </is>
      </c>
      <c r="H184" s="141" t="n"/>
      <c r="I184" s="179" t="n"/>
      <c r="J184" s="177" t="inlineStr">
        <is>
          <t>Weight</t>
        </is>
      </c>
      <c r="K184" s="178" t="inlineStr">
        <is>
          <t>Reps 
Done</t>
        </is>
      </c>
      <c r="L184" s="177" t="inlineStr">
        <is>
          <t xml:space="preserve"> 1RM</t>
        </is>
      </c>
      <c r="N184" s="179" t="n"/>
      <c r="O184" s="177" t="inlineStr">
        <is>
          <t>Weight</t>
        </is>
      </c>
      <c r="P184" s="178" t="inlineStr">
        <is>
          <t>Rep
Goal</t>
        </is>
      </c>
      <c r="Q184" s="178" t="inlineStr">
        <is>
          <t>1RM
Goal</t>
        </is>
      </c>
      <c r="R184" s="178" t="inlineStr">
        <is>
          <t>Reps 
Done</t>
        </is>
      </c>
      <c r="S184" s="226" t="inlineStr">
        <is>
          <t xml:space="preserve"> 1RM</t>
        </is>
      </c>
      <c r="T184" s="227" t="inlineStr">
        <is>
          <t>Singles
x2</t>
        </is>
      </c>
      <c r="U184" s="149" t="n"/>
      <c r="V184" s="180" t="n"/>
      <c r="W184" s="181" t="inlineStr">
        <is>
          <t>Weight</t>
        </is>
      </c>
      <c r="X184" s="141" t="n"/>
      <c r="Y184" s="178" t="inlineStr">
        <is>
          <t>Cycle 12 1RM</t>
        </is>
      </c>
      <c r="Z184" s="157" t="n"/>
      <c r="AA184" s="209" t="inlineStr">
        <is>
          <t>Stall</t>
        </is>
      </c>
      <c r="AB184" s="210" t="inlineStr">
        <is>
          <t>Backoff
Amount</t>
        </is>
      </c>
    </row>
    <row customHeight="1" ht="12" r="185" s="116">
      <c r="A185" s="182" t="n"/>
      <c r="B185" s="183">
        <f>IF(Z185="","",MROUND(Z185*0.7,'Start-Options'!B17))</f>
        <v/>
      </c>
      <c r="C185" s="184" t="n"/>
      <c r="D185" s="184" t="n"/>
      <c r="E185" s="184" t="n"/>
      <c r="F185" s="185" t="n"/>
      <c r="G185" s="228" t="n"/>
      <c r="H185" s="186" t="n"/>
      <c r="I185" s="187" t="n"/>
      <c r="J185" s="183">
        <f>IF(Z185="","",MROUND(Z185*0.65,'Start-Options'!B17))</f>
        <v/>
      </c>
      <c r="K185" s="184" t="n"/>
      <c r="L185" s="185" t="n"/>
      <c r="M185" s="186" t="n"/>
      <c r="N185" s="187" t="n"/>
      <c r="O185" s="188">
        <f>IF(Z185="","",MROUND(Z185*0.75,'Start-Options'!B17))</f>
        <v/>
      </c>
      <c r="P185" s="189" t="n"/>
      <c r="Q185" s="189" t="n"/>
      <c r="R185" s="189" t="n"/>
      <c r="S185" s="190" t="n"/>
      <c r="T185" s="228" t="n"/>
      <c r="U185" s="186" t="n"/>
      <c r="V185" s="187" t="n"/>
      <c r="W185" s="187">
        <f>IF(Z185="","",MROUND(Z185*0.4,'Start-Options'!B17))</f>
        <v/>
      </c>
      <c r="X185" s="149" t="n"/>
      <c r="Y185" s="187">
        <f>'Start-Options'!B4</f>
        <v/>
      </c>
      <c r="Z185" s="187">
        <f>IF(Z169="","",IF(ISTEXT(AA169),Z169-AB169,Z169+'Start-Options'!C11))</f>
        <v/>
      </c>
      <c r="AA185" s="211" t="n"/>
      <c r="AB185" s="211" t="n">
        <v>10</v>
      </c>
    </row>
    <row customHeight="1" ht="12" r="186" s="116">
      <c r="A186" s="191">
        <f>'Start-Options'!B4</f>
        <v/>
      </c>
      <c r="B186" s="192">
        <f>IF(Z185="","",MROUND(Z185*0.8,'Start-Options'!B17))</f>
        <v/>
      </c>
      <c r="C186" s="193" t="n"/>
      <c r="D186" s="193" t="n"/>
      <c r="E186" s="193" t="n"/>
      <c r="F186" s="194" t="n"/>
      <c r="G186" s="229" t="n"/>
      <c r="H186" s="186" t="n"/>
      <c r="I186" s="191">
        <f>'Start-Options'!B4</f>
        <v/>
      </c>
      <c r="J186" s="192">
        <f>IF(Z185="","",MROUND(Z185*0.75,'Start-Options'!B17))</f>
        <v/>
      </c>
      <c r="K186" s="193" t="n"/>
      <c r="L186" s="194" t="n"/>
      <c r="M186" s="186" t="n"/>
      <c r="N186" s="191">
        <f>'Start-Options'!B4</f>
        <v/>
      </c>
      <c r="O186" s="195">
        <f>IF(Z185="","",MROUND(Z185*0.85,'Start-Options'!B17))</f>
        <v/>
      </c>
      <c r="P186" s="196" t="n"/>
      <c r="Q186" s="196" t="n"/>
      <c r="R186" s="196" t="n"/>
      <c r="S186" s="197" t="n"/>
      <c r="T186" s="229" t="n"/>
      <c r="U186" s="186" t="n"/>
      <c r="V186" s="191">
        <f>'Start-Options'!B4</f>
        <v/>
      </c>
      <c r="W186" s="191">
        <f>IF(Z185="","",MROUND(Z185*0.5,'Start-Options'!B17))</f>
        <v/>
      </c>
      <c r="X186" s="149" t="n"/>
      <c r="Y186" s="191">
        <f>'Start-Options'!B5</f>
        <v/>
      </c>
      <c r="Z186" s="191">
        <f>IF(Z170="","",IF(ISTEXT(AA170),Z170-AB170,Z170+'Start-Options'!C12))</f>
        <v/>
      </c>
      <c r="AA186" s="212" t="n"/>
      <c r="AB186" s="212" t="n">
        <v>10</v>
      </c>
    </row>
    <row customHeight="1" ht="12" r="187" s="116">
      <c r="A187" s="198" t="n"/>
      <c r="B187" s="199">
        <f>IF(Z185="","",MROUND(Z185*0.9,'Start-Options'!B17))</f>
        <v/>
      </c>
      <c r="C187" s="200">
        <f>IF(Z185="","",ROUND((37-36*B187/(Z185+'Start-Options'!F11)),0))</f>
        <v/>
      </c>
      <c r="D187" s="200">
        <f>IF(Z185="","",MROUND(B187*36/(37-C187),'Start-Options'!B17))</f>
        <v/>
      </c>
      <c r="E187" s="201" t="n"/>
      <c r="F187" s="202">
        <f>IF(E187="","",MROUND(36*B187/(37-E187),'Start-Options'!B17))</f>
        <v/>
      </c>
      <c r="G187" s="230">
        <f>Z185</f>
        <v/>
      </c>
      <c r="H187" s="186" t="n"/>
      <c r="I187" s="198" t="n"/>
      <c r="J187" s="199">
        <f>IF(Z185="","",MROUND(Z185*0.85,'Start-Options'!B17))</f>
        <v/>
      </c>
      <c r="K187" s="201" t="n"/>
      <c r="L187" s="202">
        <f>IF(K187="","",MROUND(36*J187/(37-K187),'Start-Options'!B17))</f>
        <v/>
      </c>
      <c r="M187" s="186" t="n"/>
      <c r="N187" s="198" t="n"/>
      <c r="O187" s="203">
        <f>IF(Z185="","",MROUND(Z185*0.95,'Start-Options'!B17))</f>
        <v/>
      </c>
      <c r="P187" s="200">
        <f>IF(L187="","",IF(F187&lt;Z185,ROUND((37-36*O187/(Z185+'Start-Options'!F11)),0),ROUND((37-36*O187/(F187+'Start-Options'!F11)),0)))</f>
        <v/>
      </c>
      <c r="Q187" s="204">
        <f>IF(P187="","",MROUND(O187*36/(37-P187),'Start-Options'!B17))</f>
        <v/>
      </c>
      <c r="R187" s="205" t="n"/>
      <c r="S187" s="206">
        <f>IF(R187="","",MROUND(36*O187/(37-R187),'Start-Options'!B17))</f>
        <v/>
      </c>
      <c r="T187" s="230">
        <f>Z185</f>
        <v/>
      </c>
      <c r="U187" s="186" t="n"/>
      <c r="V187" s="198" t="n"/>
      <c r="W187" s="198">
        <f>IF(Z185="","",MROUND(Z185*0.6,'Start-Options'!B17))</f>
        <v/>
      </c>
      <c r="X187" s="149" t="n"/>
      <c r="Y187" s="191">
        <f>'Start-Options'!B6</f>
        <v/>
      </c>
      <c r="Z187" s="191">
        <f>IF(Z171="","",IF(ISTEXT(AA171),Z171-AB171,Z171+'Start-Options'!C13))</f>
        <v/>
      </c>
      <c r="AA187" s="212" t="n"/>
      <c r="AB187" s="212" t="n">
        <v>10</v>
      </c>
    </row>
    <row customHeight="1" ht="12" r="188" s="116">
      <c r="A188" s="187" t="n"/>
      <c r="B188" s="183">
        <f>IF(Z186="","",MROUND(Z186*0.7,'Start-Options'!B17))</f>
        <v/>
      </c>
      <c r="C188" s="184" t="n"/>
      <c r="D188" s="184" t="n"/>
      <c r="E188" s="184" t="n"/>
      <c r="F188" s="185" t="n"/>
      <c r="G188" s="228" t="n"/>
      <c r="H188" s="191" t="n"/>
      <c r="I188" s="182" t="n"/>
      <c r="J188" s="183">
        <f>IF(Z186="","",MROUND(Z186*0.65,'Start-Options'!B17))</f>
        <v/>
      </c>
      <c r="K188" s="184" t="n"/>
      <c r="L188" s="185" t="n"/>
      <c r="M188" s="186" t="n"/>
      <c r="N188" s="182" t="n"/>
      <c r="O188" s="188">
        <f>IF(Z186="","",MROUND(Z186*0.75,'Start-Options'!B17))</f>
        <v/>
      </c>
      <c r="P188" s="189" t="n"/>
      <c r="Q188" s="189" t="n"/>
      <c r="R188" s="189" t="n"/>
      <c r="S188" s="190" t="n"/>
      <c r="T188" s="228" t="n"/>
      <c r="U188" s="186" t="n"/>
      <c r="V188" s="182" t="n"/>
      <c r="W188" s="187">
        <f>IF(Z186="","",MROUND(Z186*0.4,'Start-Options'!B17))</f>
        <v/>
      </c>
      <c r="X188" s="149" t="n"/>
      <c r="Y188" s="198">
        <f>'Start-Options'!B7</f>
        <v/>
      </c>
      <c r="Z188" s="198">
        <f>IF(Z172="","",IF(ISTEXT(AA172),Z172-AB172,Z172+'Start-Options'!C14))</f>
        <v/>
      </c>
      <c r="AA188" s="213" t="n"/>
      <c r="AB188" s="213" t="n">
        <v>10</v>
      </c>
    </row>
    <row customHeight="1" ht="12" r="189" s="116">
      <c r="A189" s="191">
        <f>'Start-Options'!B5</f>
        <v/>
      </c>
      <c r="B189" s="192">
        <f>IF(Z186="","",MROUND(Z186*0.8,'Start-Options'!B17))</f>
        <v/>
      </c>
      <c r="C189" s="193" t="n"/>
      <c r="D189" s="193" t="n"/>
      <c r="E189" s="193" t="n"/>
      <c r="F189" s="194" t="n"/>
      <c r="G189" s="229" t="n"/>
      <c r="H189" s="191" t="n"/>
      <c r="I189" s="191">
        <f>'Start-Options'!B5</f>
        <v/>
      </c>
      <c r="J189" s="192">
        <f>IF(Z186="","",MROUND(Z186*0.75,'Start-Options'!B17))</f>
        <v/>
      </c>
      <c r="K189" s="193" t="n"/>
      <c r="L189" s="194" t="n"/>
      <c r="M189" s="186" t="n"/>
      <c r="N189" s="191">
        <f>'Start-Options'!B5</f>
        <v/>
      </c>
      <c r="O189" s="195">
        <f>IF(Z186="","",MROUND(Z186*0.85,'Start-Options'!B17))</f>
        <v/>
      </c>
      <c r="P189" s="196" t="n"/>
      <c r="Q189" s="196" t="n"/>
      <c r="R189" s="196" t="n"/>
      <c r="S189" s="197" t="n"/>
      <c r="T189" s="229" t="n"/>
      <c r="U189" s="186" t="n"/>
      <c r="V189" s="191">
        <f>'Start-Options'!B5</f>
        <v/>
      </c>
      <c r="W189" s="191">
        <f>IF(Z186="","",MROUND(Z186*0.5,'Start-Options'!B17))</f>
        <v/>
      </c>
      <c r="X189" s="141" t="n"/>
      <c r="Y189" s="155" t="n"/>
      <c r="Z189" s="155" t="n"/>
      <c r="AA189" s="155" t="n"/>
      <c r="AB189" s="155" t="n"/>
    </row>
    <row customHeight="1" ht="12" r="190" s="116">
      <c r="A190" s="207" t="n"/>
      <c r="B190" s="199">
        <f>IF(Z186="","",MROUND(Z186*0.9,'Start-Options'!B17))</f>
        <v/>
      </c>
      <c r="C190" s="200">
        <f>IF(Z186="","",ROUND((37-36*B190/(Z186+'Start-Options'!F12)),0))</f>
        <v/>
      </c>
      <c r="D190" s="200">
        <f>IF(Z186="","",MROUND(B190*36/(37-C190),'Start-Options'!B17))</f>
        <v/>
      </c>
      <c r="E190" s="201" t="n"/>
      <c r="F190" s="202">
        <f>IF(E190="","",MROUND(36*B190/(37-E190),'Start-Options'!B17))</f>
        <v/>
      </c>
      <c r="G190" s="230">
        <f>Z186</f>
        <v/>
      </c>
      <c r="H190" s="191" t="n"/>
      <c r="I190" s="198" t="n"/>
      <c r="J190" s="199">
        <f>IF(Z186="","",MROUND(Z186*0.85,'Start-Options'!B17))</f>
        <v/>
      </c>
      <c r="K190" s="201" t="n"/>
      <c r="L190" s="202">
        <f>IF(K190="","",MROUND(36*J190/(37-K190),'Start-Options'!B17))</f>
        <v/>
      </c>
      <c r="M190" s="186" t="n"/>
      <c r="N190" s="198" t="n"/>
      <c r="O190" s="203">
        <f>IF(Z186="","",MROUND(Z186*0.95,'Start-Options'!B17))</f>
        <v/>
      </c>
      <c r="P190" s="200">
        <f>IF(L190="","",IF(F190&lt;Z186,ROUND((37-36*O190/(Z186+'Start-Options'!F12)),0),ROUND((37-36*O190/(F190+'Start-Options'!F12)),0)))</f>
        <v/>
      </c>
      <c r="Q190" s="204">
        <f>IF(P190="","",MROUND(O190*36/(37-P190),'Start-Options'!B17))</f>
        <v/>
      </c>
      <c r="R190" s="205" t="n"/>
      <c r="S190" s="206">
        <f>IF(R190="","",MROUND(36*O190/(37-R190),'Start-Options'!B17))</f>
        <v/>
      </c>
      <c r="T190" s="230">
        <f>Z186</f>
        <v/>
      </c>
      <c r="U190" s="186" t="n"/>
      <c r="V190" s="198" t="n"/>
      <c r="W190" s="198">
        <f>IF(Z186="","",MROUND(Z186*0.6,'Start-Options'!B17))</f>
        <v/>
      </c>
      <c r="X190" s="141" t="n"/>
    </row>
    <row customHeight="1" ht="12" r="191" s="116">
      <c r="A191" s="187" t="n"/>
      <c r="B191" s="183">
        <f>IF(Z187="","",MROUND(Z187*0.7,'Start-Options'!B17))</f>
        <v/>
      </c>
      <c r="C191" s="184" t="n"/>
      <c r="D191" s="184" t="n"/>
      <c r="E191" s="184" t="n"/>
      <c r="F191" s="185" t="n"/>
      <c r="G191" s="228" t="n"/>
      <c r="H191" s="186" t="n"/>
      <c r="I191" s="187" t="n"/>
      <c r="J191" s="183">
        <f>IF(Z187="","",MROUND(Z187*0.65,'Start-Options'!B17))</f>
        <v/>
      </c>
      <c r="K191" s="184" t="n"/>
      <c r="L191" s="185" t="n"/>
      <c r="M191" s="186" t="n"/>
      <c r="N191" s="187" t="n"/>
      <c r="O191" s="188">
        <f>IF(Z187="","",MROUND(Z187*0.75,'Start-Options'!B17))</f>
        <v/>
      </c>
      <c r="P191" s="189" t="n"/>
      <c r="Q191" s="189" t="n"/>
      <c r="R191" s="189" t="n"/>
      <c r="S191" s="190" t="n"/>
      <c r="T191" s="228" t="n"/>
      <c r="U191" s="186" t="n"/>
      <c r="V191" s="187" t="n"/>
      <c r="W191" s="187">
        <f>IF(Z187="","",MROUND(Z187*0.4,'Start-Options'!B17))</f>
        <v/>
      </c>
      <c r="X191" s="141" t="n"/>
    </row>
    <row customHeight="1" ht="12" r="192" s="116">
      <c r="A192" s="191">
        <f>'Start-Options'!B6</f>
        <v/>
      </c>
      <c r="B192" s="192">
        <f>IF(Z187="","",MROUND(Z187*0.8,'Start-Options'!B17))</f>
        <v/>
      </c>
      <c r="C192" s="193" t="n"/>
      <c r="D192" s="193" t="n"/>
      <c r="E192" s="193" t="n"/>
      <c r="F192" s="194" t="n"/>
      <c r="G192" s="229" t="n"/>
      <c r="H192" s="186" t="n"/>
      <c r="I192" s="191">
        <f>'Start-Options'!B6</f>
        <v/>
      </c>
      <c r="J192" s="192">
        <f>IF(Z187="","",MROUND(Z187*0.75,'Start-Options'!B17))</f>
        <v/>
      </c>
      <c r="K192" s="193" t="n"/>
      <c r="L192" s="194" t="n"/>
      <c r="M192" s="186" t="n"/>
      <c r="N192" s="191">
        <f>'Start-Options'!B6</f>
        <v/>
      </c>
      <c r="O192" s="195">
        <f>IF(Z187="","",MROUND(Z187*0.85,'Start-Options'!B17))</f>
        <v/>
      </c>
      <c r="P192" s="196" t="n"/>
      <c r="Q192" s="196" t="n"/>
      <c r="R192" s="196" t="n"/>
      <c r="S192" s="197" t="n"/>
      <c r="T192" s="229" t="n"/>
      <c r="U192" s="186" t="n"/>
      <c r="V192" s="191">
        <f>'Start-Options'!B6</f>
        <v/>
      </c>
      <c r="W192" s="191">
        <f>IF(Z187="","",MROUND(Z187*0.5,'Start-Options'!B17))</f>
        <v/>
      </c>
      <c r="X192" s="141" t="n"/>
    </row>
    <row customHeight="1" ht="12" r="193" s="116">
      <c r="A193" s="198" t="n"/>
      <c r="B193" s="199">
        <f>IF(Z187="","",MROUND(Z187*0.9,'Start-Options'!B17))</f>
        <v/>
      </c>
      <c r="C193" s="200">
        <f>IF(Z187="","",ROUND((37-36*B193/(Z187+'Start-Options'!F13)),0))</f>
        <v/>
      </c>
      <c r="D193" s="200">
        <f>IF(Z187="","",MROUND(B193*36/(37-C193),'Start-Options'!B17))</f>
        <v/>
      </c>
      <c r="E193" s="201" t="n"/>
      <c r="F193" s="202">
        <f>IF(E193="","",MROUND(36*B193/(37-E193),'Start-Options'!B17))</f>
        <v/>
      </c>
      <c r="G193" s="230">
        <f>Z187</f>
        <v/>
      </c>
      <c r="H193" s="186" t="n"/>
      <c r="I193" s="198" t="n"/>
      <c r="J193" s="199">
        <f>IF(Z187="","",MROUND(Z187*0.85,'Start-Options'!B17))</f>
        <v/>
      </c>
      <c r="K193" s="201" t="n"/>
      <c r="L193" s="202">
        <f>IF(K193="","",MROUND(36*J193/(37-K193),'Start-Options'!B17))</f>
        <v/>
      </c>
      <c r="M193" s="186" t="n"/>
      <c r="N193" s="198" t="n"/>
      <c r="O193" s="203">
        <f>IF(Z187="","",MROUND(Z187*0.95,'Start-Options'!B17))</f>
        <v/>
      </c>
      <c r="P193" s="200">
        <f>IF(L193="","",IF(F193&lt;Z187,ROUND((37-36*O193/(Z187+'Start-Options'!F13)),0),ROUND((37-36*O193/(F193+'Start-Options'!F13)),0)))</f>
        <v/>
      </c>
      <c r="Q193" s="204">
        <f>IF(P193="","",MROUND(O193*36/(37-P193),'Start-Options'!B17))</f>
        <v/>
      </c>
      <c r="R193" s="205" t="n"/>
      <c r="S193" s="206">
        <f>IF(R193="","",MROUND(36*O193/(37-R193),'Start-Options'!B17))</f>
        <v/>
      </c>
      <c r="T193" s="230">
        <f>Z187</f>
        <v/>
      </c>
      <c r="U193" s="186" t="n"/>
      <c r="V193" s="198" t="n"/>
      <c r="W193" s="198">
        <f>IF(Z187="","",MROUND(Z187*0.6,'Start-Options'!B17))</f>
        <v/>
      </c>
      <c r="X193" s="141" t="n"/>
    </row>
    <row customHeight="1" ht="12" r="194" s="116">
      <c r="A194" s="187" t="n"/>
      <c r="B194" s="183">
        <f>IF(Z188="","",MROUND(Z188*0.7,'Start-Options'!B17))</f>
        <v/>
      </c>
      <c r="C194" s="184" t="n"/>
      <c r="D194" s="184" t="n"/>
      <c r="E194" s="184" t="n"/>
      <c r="F194" s="185" t="n"/>
      <c r="G194" s="228" t="n"/>
      <c r="H194" s="186" t="n"/>
      <c r="I194" s="187" t="n"/>
      <c r="J194" s="183">
        <f>IF(Z188="","",MROUND(Z188*0.65,'Start-Options'!B17))</f>
        <v/>
      </c>
      <c r="K194" s="184" t="n"/>
      <c r="L194" s="185" t="n"/>
      <c r="M194" s="186" t="n"/>
      <c r="N194" s="187" t="n"/>
      <c r="O194" s="188">
        <f>IF(Z188="","",MROUND(Z188*0.75,'Start-Options'!B17))</f>
        <v/>
      </c>
      <c r="P194" s="189" t="n"/>
      <c r="Q194" s="189" t="n"/>
      <c r="R194" s="189" t="n"/>
      <c r="S194" s="190" t="n"/>
      <c r="T194" s="228" t="n"/>
      <c r="U194" s="186" t="n"/>
      <c r="V194" s="187" t="n"/>
      <c r="W194" s="187">
        <f>IF(Z188="","",MROUND(Z188*0.4,'Start-Options'!B17))</f>
        <v/>
      </c>
      <c r="X194" s="141" t="n"/>
    </row>
    <row customHeight="1" ht="12" r="195" s="116">
      <c r="A195" s="191">
        <f>'Start-Options'!B7</f>
        <v/>
      </c>
      <c r="B195" s="192">
        <f>IF(Z188="","",MROUND(Z188*0.8,'Start-Options'!B17))</f>
        <v/>
      </c>
      <c r="C195" s="193" t="n"/>
      <c r="D195" s="193" t="n"/>
      <c r="E195" s="193" t="n"/>
      <c r="F195" s="194" t="n"/>
      <c r="G195" s="229" t="n"/>
      <c r="H195" s="191" t="n"/>
      <c r="I195" s="191">
        <f>'Start-Options'!B7</f>
        <v/>
      </c>
      <c r="J195" s="192">
        <f>IF(Z188="","",MROUND(Z188*0.75,'Start-Options'!B17))</f>
        <v/>
      </c>
      <c r="K195" s="193" t="n"/>
      <c r="L195" s="194" t="n"/>
      <c r="M195" s="186" t="n"/>
      <c r="N195" s="191">
        <f>'Start-Options'!B7</f>
        <v/>
      </c>
      <c r="O195" s="195">
        <f>IF(Z188="","",MROUND(Z188*0.85,'Start-Options'!B17))</f>
        <v/>
      </c>
      <c r="P195" s="196" t="n"/>
      <c r="Q195" s="196" t="n"/>
      <c r="R195" s="196" t="n"/>
      <c r="S195" s="197" t="n"/>
      <c r="T195" s="229" t="n"/>
      <c r="U195" s="186" t="n"/>
      <c r="V195" s="191">
        <f>'Start-Options'!B7</f>
        <v/>
      </c>
      <c r="W195" s="191">
        <f>IF(Z188="","",MROUND(Z188*0.5,'Start-Options'!B17))</f>
        <v/>
      </c>
      <c r="X195" s="141" t="n"/>
    </row>
    <row customHeight="1" ht="12.75" r="196" s="116">
      <c r="A196" s="208" t="n"/>
      <c r="B196" s="199">
        <f>IF(Z188="","",MROUND(Z188*0.9,'Start-Options'!B17))</f>
        <v/>
      </c>
      <c r="C196" s="200">
        <f>IF(Z188="","",ROUND((37-36*B196/(Z188+'Start-Options'!F14)),0))</f>
        <v/>
      </c>
      <c r="D196" s="200">
        <f>IF(Z188="","",MROUND(B196*36/(37-C196),'Start-Options'!B17))</f>
        <v/>
      </c>
      <c r="E196" s="201" t="n"/>
      <c r="F196" s="202">
        <f>IF(E196="","",MROUND(36*B196/(37-E196),'Start-Options'!B17))</f>
        <v/>
      </c>
      <c r="G196" s="230">
        <f>Z188</f>
        <v/>
      </c>
      <c r="H196" s="198" t="n"/>
      <c r="I196" s="208" t="n"/>
      <c r="J196" s="199">
        <f>IF(Z188="","",MROUND(Z188*0.85,'Start-Options'!B17))</f>
        <v/>
      </c>
      <c r="K196" s="201" t="n"/>
      <c r="L196" s="202">
        <f>IF(K196="","",MROUND(36*J196/(37-K196),'Start-Options'!B17))</f>
        <v/>
      </c>
      <c r="M196" s="208" t="n"/>
      <c r="N196" s="208" t="n"/>
      <c r="O196" s="203">
        <f>IF(Z188="","",MROUND(Z188*0.95,'Start-Options'!B17))</f>
        <v/>
      </c>
      <c r="P196" s="200">
        <f>IF(L196="","",IF(F196&lt;Z188,ROUND((37-36*O196/(Z188+'Start-Options'!F14)),0),ROUND((37-36*O196/(F196+'Start-Options'!F14)),0)))</f>
        <v/>
      </c>
      <c r="Q196" s="204">
        <f>IF(P196="","",MROUND(O196*36/(37-P196),'Start-Options'!B17))</f>
        <v/>
      </c>
      <c r="R196" s="205" t="n"/>
      <c r="S196" s="206">
        <f>IF(R196="","",MROUND(36*O196/(37-R196),'Start-Options'!B17))</f>
        <v/>
      </c>
      <c r="T196" s="230">
        <f>Z188</f>
        <v/>
      </c>
      <c r="U196" s="208" t="n"/>
      <c r="V196" s="208" t="n"/>
      <c r="W196" s="198">
        <f>IF(Z188="","",MROUND(Z188*0.6,'Start-Options'!B17))</f>
        <v/>
      </c>
      <c r="X196" s="141" t="n"/>
    </row>
    <row customHeight="1" ht="12" r="197" s="116">
      <c r="A197" s="155" t="n"/>
      <c r="B197" s="155" t="n"/>
      <c r="C197" s="155" t="n"/>
      <c r="D197" s="155" t="n"/>
      <c r="E197" s="155" t="n"/>
      <c r="F197" s="155" t="n"/>
      <c r="G197" s="155" t="n"/>
      <c r="H197" s="155" t="n"/>
      <c r="I197" s="155" t="n"/>
      <c r="J197" s="155" t="n"/>
      <c r="K197" s="155" t="n"/>
      <c r="L197" s="155" t="n"/>
      <c r="M197" s="155" t="n"/>
      <c r="N197" s="155" t="n"/>
      <c r="O197" s="155" t="n"/>
      <c r="P197" s="155" t="n"/>
      <c r="Q197" s="155" t="n"/>
      <c r="R197" s="155" t="n"/>
      <c r="S197" s="155" t="n"/>
      <c r="T197" s="155" t="n"/>
      <c r="U197" s="155" t="n"/>
      <c r="V197" s="155" t="n"/>
      <c r="W197" s="155" t="n"/>
    </row>
    <row customHeight="1" ht="18.75" r="198" s="116">
      <c r="A198" s="139" t="n"/>
      <c r="B198" s="139" t="n"/>
      <c r="C198" s="139" t="n"/>
      <c r="D198" s="139" t="n"/>
      <c r="E198" s="139" t="n"/>
      <c r="F198" s="139" t="n"/>
      <c r="G198" s="139" t="n"/>
      <c r="H198" s="139" t="n"/>
      <c r="I198" s="139" t="n"/>
      <c r="J198" s="139" t="n"/>
      <c r="K198" s="139" t="n"/>
      <c r="L198" s="167" t="inlineStr">
        <is>
          <t>Cycle 13</t>
        </is>
      </c>
      <c r="M198" s="157" t="n"/>
      <c r="N198" s="157" t="n"/>
      <c r="O198" s="214" t="n"/>
      <c r="P198" s="139" t="n"/>
      <c r="Q198" s="139" t="n"/>
      <c r="R198" s="139" t="n"/>
      <c r="S198" s="139" t="n"/>
      <c r="T198" s="139" t="n"/>
      <c r="U198" s="139" t="n"/>
      <c r="V198" s="139" t="n"/>
      <c r="W198" s="139" t="n"/>
    </row>
    <row customHeight="1" ht="15" r="199" s="116">
      <c r="A199" s="168" t="n"/>
      <c r="B199" s="172" t="n"/>
      <c r="C199" s="169" t="inlineStr">
        <is>
          <t>Week 49 3x3</t>
        </is>
      </c>
      <c r="D199" s="172" t="n"/>
      <c r="E199" s="171" t="n"/>
      <c r="F199" s="171" t="n"/>
      <c r="G199" s="225" t="n"/>
      <c r="H199" s="171" t="n"/>
      <c r="I199" s="172" t="n"/>
      <c r="J199" s="169" t="inlineStr">
        <is>
          <t>Week 50 3x5</t>
        </is>
      </c>
      <c r="K199" s="137" t="n"/>
      <c r="L199" s="172" t="n"/>
      <c r="M199" s="172" t="n"/>
      <c r="N199" s="172" t="n"/>
      <c r="O199" s="172" t="n"/>
      <c r="P199" s="169" t="inlineStr">
        <is>
          <t>Week 51 5/3/1</t>
        </is>
      </c>
      <c r="Q199" s="137" t="n"/>
      <c r="R199" s="137" t="n"/>
      <c r="S199" s="171" t="n"/>
      <c r="T199" s="225" t="n"/>
      <c r="U199" s="171" t="n"/>
      <c r="V199" s="174" t="inlineStr">
        <is>
          <t xml:space="preserve">Week 52 Deload </t>
        </is>
      </c>
      <c r="W199" s="175" t="n"/>
      <c r="X199" s="141" t="n"/>
    </row>
    <row customHeight="1" ht="32.25" r="200" s="116">
      <c r="A200" s="176" t="n"/>
      <c r="B200" s="177" t="inlineStr">
        <is>
          <t>Weight</t>
        </is>
      </c>
      <c r="C200" s="178" t="inlineStr">
        <is>
          <t>Rep
Goal</t>
        </is>
      </c>
      <c r="D200" s="178" t="inlineStr">
        <is>
          <t>1RM
Goal</t>
        </is>
      </c>
      <c r="E200" s="178" t="inlineStr">
        <is>
          <t>Reps 
Done</t>
        </is>
      </c>
      <c r="F200" s="226" t="inlineStr">
        <is>
          <t xml:space="preserve"> 1RM</t>
        </is>
      </c>
      <c r="G200" s="227" t="inlineStr">
        <is>
          <t>Singles
x3</t>
        </is>
      </c>
      <c r="H200" s="141" t="n"/>
      <c r="I200" s="179" t="n"/>
      <c r="J200" s="177" t="inlineStr">
        <is>
          <t>Weight</t>
        </is>
      </c>
      <c r="K200" s="178" t="inlineStr">
        <is>
          <t>Reps 
Done</t>
        </is>
      </c>
      <c r="L200" s="177" t="inlineStr">
        <is>
          <t xml:space="preserve"> 1RM</t>
        </is>
      </c>
      <c r="N200" s="179" t="n"/>
      <c r="O200" s="177" t="inlineStr">
        <is>
          <t>Weight</t>
        </is>
      </c>
      <c r="P200" s="178" t="inlineStr">
        <is>
          <t>Rep
Goal</t>
        </is>
      </c>
      <c r="Q200" s="178" t="inlineStr">
        <is>
          <t>1RM
Goal</t>
        </is>
      </c>
      <c r="R200" s="178" t="inlineStr">
        <is>
          <t>Reps 
Done</t>
        </is>
      </c>
      <c r="S200" s="226" t="inlineStr">
        <is>
          <t xml:space="preserve"> 1RM</t>
        </is>
      </c>
      <c r="T200" s="227" t="inlineStr">
        <is>
          <t>Singles
x2</t>
        </is>
      </c>
      <c r="U200" s="149" t="n"/>
      <c r="V200" s="180" t="n"/>
      <c r="W200" s="181" t="inlineStr">
        <is>
          <t>Weight</t>
        </is>
      </c>
      <c r="X200" s="141" t="n"/>
      <c r="Y200" s="178" t="inlineStr">
        <is>
          <t>Cycle 13 1RM</t>
        </is>
      </c>
      <c r="Z200" s="157" t="n"/>
    </row>
    <row customHeight="1" ht="12" r="201" s="116">
      <c r="A201" s="182" t="n"/>
      <c r="B201" s="183">
        <f>IF(Z201="","",MROUND(Z201*0.7,'Start-Options'!B17))</f>
        <v/>
      </c>
      <c r="C201" s="184" t="n"/>
      <c r="D201" s="184" t="n"/>
      <c r="E201" s="184" t="n"/>
      <c r="F201" s="185" t="n"/>
      <c r="G201" s="228" t="n"/>
      <c r="H201" s="186" t="n"/>
      <c r="I201" s="187" t="n"/>
      <c r="J201" s="183">
        <f>IF(Z201="","",MROUND(Z201*0.65,'Start-Options'!B17))</f>
        <v/>
      </c>
      <c r="K201" s="184" t="n"/>
      <c r="L201" s="185" t="n"/>
      <c r="M201" s="186" t="n"/>
      <c r="N201" s="187" t="n"/>
      <c r="O201" s="188">
        <f>IF(Z201="","",MROUND(Z201*0.75,'Start-Options'!B17))</f>
        <v/>
      </c>
      <c r="P201" s="189" t="n"/>
      <c r="Q201" s="189" t="n"/>
      <c r="R201" s="189" t="n"/>
      <c r="S201" s="190" t="n"/>
      <c r="T201" s="228" t="n"/>
      <c r="U201" s="186" t="n"/>
      <c r="V201" s="187" t="n"/>
      <c r="W201" s="187">
        <f>IF(Z201="","",MROUND(Z201*0.4,'Start-Options'!B17))</f>
        <v/>
      </c>
      <c r="X201" s="149" t="n"/>
      <c r="Y201" s="187">
        <f>'Start-Options'!B4</f>
        <v/>
      </c>
      <c r="Z201" s="187">
        <f>IF(Z185="","",IF(ISTEXT(AA185),Z185-AB185,Z185+'Start-Options'!C11))</f>
        <v/>
      </c>
      <c r="AA201" s="141" t="n"/>
    </row>
    <row customHeight="1" ht="12" r="202" s="116">
      <c r="A202" s="191">
        <f>'Start-Options'!B4</f>
        <v/>
      </c>
      <c r="B202" s="192">
        <f>IF(Z201="","",MROUND(Z201*0.8,'Start-Options'!B17))</f>
        <v/>
      </c>
      <c r="C202" s="193" t="n"/>
      <c r="D202" s="193" t="n"/>
      <c r="E202" s="193" t="n"/>
      <c r="F202" s="194" t="n"/>
      <c r="G202" s="229" t="n"/>
      <c r="H202" s="186" t="n"/>
      <c r="I202" s="191">
        <f>'Start-Options'!B4</f>
        <v/>
      </c>
      <c r="J202" s="192">
        <f>IF(Z201="","",MROUND(Z201*0.75,'Start-Options'!B17))</f>
        <v/>
      </c>
      <c r="K202" s="193" t="n"/>
      <c r="L202" s="194" t="n"/>
      <c r="M202" s="186" t="n"/>
      <c r="N202" s="191">
        <f>'Start-Options'!B4</f>
        <v/>
      </c>
      <c r="O202" s="195">
        <f>IF(Z201="","",MROUND(Z201*0.85,'Start-Options'!B17))</f>
        <v/>
      </c>
      <c r="P202" s="196" t="n"/>
      <c r="Q202" s="196" t="n"/>
      <c r="R202" s="196" t="n"/>
      <c r="S202" s="197" t="n"/>
      <c r="T202" s="229" t="n"/>
      <c r="U202" s="186" t="n"/>
      <c r="V202" s="191">
        <f>'Start-Options'!B4</f>
        <v/>
      </c>
      <c r="W202" s="191">
        <f>IF(Z201="","",MROUND(Z201*0.5,'Start-Options'!B17))</f>
        <v/>
      </c>
      <c r="X202" s="149" t="n"/>
      <c r="Y202" s="191">
        <f>'Start-Options'!B5</f>
        <v/>
      </c>
      <c r="Z202" s="191">
        <f>IF(Z186="","",IF(ISTEXT(AA186),Z186-AB186,Z186+'Start-Options'!C12))</f>
        <v/>
      </c>
      <c r="AA202" s="141" t="n"/>
    </row>
    <row customHeight="1" ht="12" r="203" s="116">
      <c r="A203" s="198" t="n"/>
      <c r="B203" s="199">
        <f>IF(Z201="","",MROUND(Z201*0.9,'Start-Options'!B17))</f>
        <v/>
      </c>
      <c r="C203" s="200">
        <f>IF(Z201="","",ROUND((37-36*B203/(Z201+'Start-Options'!F11)),0))</f>
        <v/>
      </c>
      <c r="D203" s="200">
        <f>IF(Z201="","",MROUND(B203*36/(37-C203),'Start-Options'!B17))</f>
        <v/>
      </c>
      <c r="E203" s="201" t="n"/>
      <c r="F203" s="202">
        <f>IF(E203="","",MROUND(36*J203/(37-E203),'Start-Options'!B17))</f>
        <v/>
      </c>
      <c r="G203" s="230">
        <f>Z201</f>
        <v/>
      </c>
      <c r="H203" s="186" t="n"/>
      <c r="I203" s="198" t="n"/>
      <c r="J203" s="199">
        <f>IF(Z201="","",MROUND(Z201*0.85,'Start-Options'!B17))</f>
        <v/>
      </c>
      <c r="K203" s="201" t="n"/>
      <c r="L203" s="202">
        <f>IF(K203="","",MROUND(36*J203/(37-K203),'Start-Options'!B17))</f>
        <v/>
      </c>
      <c r="M203" s="186" t="n"/>
      <c r="N203" s="198" t="n"/>
      <c r="O203" s="203">
        <f>IF(Z201="","",MROUND(Z201*0.95,'Start-Options'!B17))</f>
        <v/>
      </c>
      <c r="P203" s="200">
        <f>IF(L203="","",IF(F203&lt;Z201,ROUND((37-36*O203/(Z201+'Start-Options'!F11)),0),ROUND((37-36*O203/(F203+'Start-Options'!F11)),0)))</f>
        <v/>
      </c>
      <c r="Q203" s="204">
        <f>IF(P203="","",MROUND(O203*36/(37-P203),'Start-Options'!B17))</f>
        <v/>
      </c>
      <c r="R203" s="205" t="n"/>
      <c r="S203" s="206">
        <f>IF(R203="","",MROUND(36*O203/(37-R203),'Start-Options'!B17))</f>
        <v/>
      </c>
      <c r="T203" s="230">
        <f>Z201</f>
        <v/>
      </c>
      <c r="U203" s="186" t="n"/>
      <c r="V203" s="198" t="n"/>
      <c r="W203" s="198">
        <f>IF(Z201="","",MROUND(Z201*0.6,'Start-Options'!B17))</f>
        <v/>
      </c>
      <c r="X203" s="149" t="n"/>
      <c r="Y203" s="191">
        <f>'Start-Options'!B6</f>
        <v/>
      </c>
      <c r="Z203" s="191">
        <f>IF(Z187="","",IF(ISTEXT(AA187),Z187-AB187,Z187+'Start-Options'!C13))</f>
        <v/>
      </c>
      <c r="AA203" s="141" t="n"/>
    </row>
    <row customHeight="1" ht="12" r="204" s="116">
      <c r="A204" s="187" t="n"/>
      <c r="B204" s="183">
        <f>IF(Z202="","",MROUND(Z202*0.7,'Start-Options'!B17))</f>
        <v/>
      </c>
      <c r="C204" s="184" t="n"/>
      <c r="D204" s="184" t="n"/>
      <c r="E204" s="184" t="n"/>
      <c r="F204" s="185" t="n"/>
      <c r="G204" s="228" t="n"/>
      <c r="H204" s="191" t="n"/>
      <c r="I204" s="182" t="n"/>
      <c r="J204" s="183">
        <f>IF(Z202="","",MROUND(Z202*0.65,'Start-Options'!B17))</f>
        <v/>
      </c>
      <c r="K204" s="184" t="n"/>
      <c r="L204" s="185" t="n"/>
      <c r="M204" s="186" t="n"/>
      <c r="N204" s="182" t="n"/>
      <c r="O204" s="188">
        <f>IF(Z202="","",MROUND(Z202*0.75,'Start-Options'!B17))</f>
        <v/>
      </c>
      <c r="P204" s="189" t="n"/>
      <c r="Q204" s="189" t="n"/>
      <c r="R204" s="189" t="n"/>
      <c r="S204" s="190" t="n"/>
      <c r="T204" s="228" t="n"/>
      <c r="U204" s="186" t="n"/>
      <c r="V204" s="182" t="n"/>
      <c r="W204" s="187">
        <f>IF(Z202="","",MROUND(Z202*0.4,'Start-Options'!B17))</f>
        <v/>
      </c>
      <c r="X204" s="149" t="n"/>
      <c r="Y204" s="198">
        <f>'Start-Options'!B7</f>
        <v/>
      </c>
      <c r="Z204" s="198">
        <f>IF(Z188="","",IF(ISTEXT(AA188),Z188-AB188,Z188+'Start-Options'!C14))</f>
        <v/>
      </c>
      <c r="AA204" s="141" t="n"/>
    </row>
    <row customHeight="1" ht="12" r="205" s="116">
      <c r="A205" s="191">
        <f>'Start-Options'!B5</f>
        <v/>
      </c>
      <c r="B205" s="192">
        <f>IF(Z202="","",MROUND(Z202*0.8,'Start-Options'!B17))</f>
        <v/>
      </c>
      <c r="C205" s="193" t="n"/>
      <c r="D205" s="193" t="n"/>
      <c r="E205" s="193" t="n"/>
      <c r="F205" s="194" t="n"/>
      <c r="G205" s="229" t="n"/>
      <c r="H205" s="191" t="n"/>
      <c r="I205" s="191">
        <f>'Start-Options'!B5</f>
        <v/>
      </c>
      <c r="J205" s="192">
        <f>IF(Z202="","",MROUND(Z202*0.75,'Start-Options'!B17))</f>
        <v/>
      </c>
      <c r="K205" s="193" t="n"/>
      <c r="L205" s="194" t="n"/>
      <c r="M205" s="186" t="n"/>
      <c r="N205" s="191">
        <f>'Start-Options'!B5</f>
        <v/>
      </c>
      <c r="O205" s="195">
        <f>IF(Z202="","",MROUND(Z202*0.85,'Start-Options'!B17))</f>
        <v/>
      </c>
      <c r="P205" s="196" t="n"/>
      <c r="Q205" s="196" t="n"/>
      <c r="R205" s="196" t="n"/>
      <c r="S205" s="197" t="n"/>
      <c r="T205" s="229" t="n"/>
      <c r="U205" s="186" t="n"/>
      <c r="V205" s="191">
        <f>'Start-Options'!B5</f>
        <v/>
      </c>
      <c r="W205" s="191">
        <f>IF(Z202="","",MROUND(Z202*0.5,'Start-Options'!B17))</f>
        <v/>
      </c>
      <c r="X205" s="141" t="n"/>
      <c r="Y205" s="155" t="n"/>
      <c r="Z205" s="155" t="n"/>
    </row>
    <row customHeight="1" ht="12" r="206" s="116">
      <c r="A206" s="207" t="n"/>
      <c r="B206" s="199">
        <f>IF(Z202="","",MROUND(Z202*0.9,'Start-Options'!B17))</f>
        <v/>
      </c>
      <c r="C206" s="200">
        <f>IF(Z202="","",ROUND((37-36*B206/(Z202+'Start-Options'!F12)),0))</f>
        <v/>
      </c>
      <c r="D206" s="200">
        <f>IF(Z202="","",MROUND(B206*36/(37-C206),'Start-Options'!B17))</f>
        <v/>
      </c>
      <c r="E206" s="201" t="n"/>
      <c r="F206" s="202">
        <f>IF(E206="","",MROUND(36*J206/(37-E206),'Start-Options'!B17))</f>
        <v/>
      </c>
      <c r="G206" s="230">
        <f>Z202</f>
        <v/>
      </c>
      <c r="H206" s="191" t="n"/>
      <c r="I206" s="198" t="n"/>
      <c r="J206" s="199">
        <f>IF(Z202="","",MROUND(Z202*0.85,'Start-Options'!B17))</f>
        <v/>
      </c>
      <c r="K206" s="201" t="n"/>
      <c r="L206" s="202">
        <f>IF(K206="","",MROUND(36*J206/(37-K206),'Start-Options'!B17))</f>
        <v/>
      </c>
      <c r="M206" s="186" t="n"/>
      <c r="N206" s="198" t="n"/>
      <c r="O206" s="203">
        <f>IF(Z202="","",MROUND(Z202*0.95,'Start-Options'!B17))</f>
        <v/>
      </c>
      <c r="P206" s="200">
        <f>IF(L206="","",IF(F206&lt;Z202,ROUND((37-36*O206/(Z202+'Start-Options'!F12)),0),ROUND((37-36*O206/(F206+'Start-Options'!F12)),0)))</f>
        <v/>
      </c>
      <c r="Q206" s="204">
        <f>IF(P206="","",MROUND(O206*36/(37-P206),'Start-Options'!B17))</f>
        <v/>
      </c>
      <c r="R206" s="205" t="n"/>
      <c r="S206" s="206">
        <f>IF(R206="","",MROUND(36*O206/(37-R206),'Start-Options'!B17))</f>
        <v/>
      </c>
      <c r="T206" s="230">
        <f>Z202</f>
        <v/>
      </c>
      <c r="U206" s="186" t="n"/>
      <c r="V206" s="198" t="n"/>
      <c r="W206" s="198">
        <f>IF(Z202="","",MROUND(Z202*0.6,'Start-Options'!B17))</f>
        <v/>
      </c>
      <c r="X206" s="141" t="n"/>
    </row>
    <row customHeight="1" ht="12" r="207" s="116">
      <c r="A207" s="187" t="n"/>
      <c r="B207" s="183">
        <f>IF(Z203="","",MROUND(Z203*0.7,'Start-Options'!B17))</f>
        <v/>
      </c>
      <c r="C207" s="184" t="n"/>
      <c r="D207" s="184" t="n"/>
      <c r="E207" s="184" t="n"/>
      <c r="F207" s="185" t="n"/>
      <c r="G207" s="228" t="n"/>
      <c r="H207" s="186" t="n"/>
      <c r="I207" s="187" t="n"/>
      <c r="J207" s="183">
        <f>IF(Z203="","",MROUND(Z203*0.65,'Start-Options'!B17))</f>
        <v/>
      </c>
      <c r="K207" s="184" t="n"/>
      <c r="L207" s="185" t="n"/>
      <c r="M207" s="186" t="n"/>
      <c r="N207" s="187" t="n"/>
      <c r="O207" s="188">
        <f>IF(Z203="","",MROUND(Z203*0.75,'Start-Options'!B17))</f>
        <v/>
      </c>
      <c r="P207" s="189" t="n"/>
      <c r="Q207" s="189" t="n"/>
      <c r="R207" s="189" t="n"/>
      <c r="S207" s="190" t="n"/>
      <c r="T207" s="228" t="n"/>
      <c r="U207" s="186" t="n"/>
      <c r="V207" s="187" t="n"/>
      <c r="W207" s="187">
        <f>IF(Z203="","",MROUND(Z203*0.4,'Start-Options'!B17))</f>
        <v/>
      </c>
      <c r="X207" s="141" t="n"/>
    </row>
    <row customHeight="1" ht="12" r="208" s="116">
      <c r="A208" s="191">
        <f>'Start-Options'!B6</f>
        <v/>
      </c>
      <c r="B208" s="192">
        <f>IF(Z203="","",MROUND(Z203*0.8,'Start-Options'!B17))</f>
        <v/>
      </c>
      <c r="C208" s="193" t="n"/>
      <c r="D208" s="193" t="n"/>
      <c r="E208" s="193" t="n"/>
      <c r="F208" s="194" t="n"/>
      <c r="G208" s="229" t="n"/>
      <c r="H208" s="186" t="n"/>
      <c r="I208" s="191">
        <f>'Start-Options'!B6</f>
        <v/>
      </c>
      <c r="J208" s="192">
        <f>IF(Z203="","",MROUND(Z203*0.75,'Start-Options'!B17))</f>
        <v/>
      </c>
      <c r="K208" s="193" t="n"/>
      <c r="L208" s="194" t="n"/>
      <c r="M208" s="186" t="n"/>
      <c r="N208" s="191">
        <f>'Start-Options'!B6</f>
        <v/>
      </c>
      <c r="O208" s="195">
        <f>IF(Z203="","",MROUND(Z203*0.85,'Start-Options'!B17))</f>
        <v/>
      </c>
      <c r="P208" s="196" t="n"/>
      <c r="Q208" s="196" t="n"/>
      <c r="R208" s="196" t="n"/>
      <c r="S208" s="197" t="n"/>
      <c r="T208" s="229" t="n"/>
      <c r="U208" s="186" t="n"/>
      <c r="V208" s="191">
        <f>'Start-Options'!B6</f>
        <v/>
      </c>
      <c r="W208" s="191">
        <f>IF(Z203="","",MROUND(Z203*0.5,'Start-Options'!B17))</f>
        <v/>
      </c>
      <c r="X208" s="141" t="n"/>
    </row>
    <row customHeight="1" ht="12" r="209" s="116">
      <c r="A209" s="198" t="n"/>
      <c r="B209" s="199">
        <f>IF(Z203="","",MROUND(Z203*0.9,'Start-Options'!B17))</f>
        <v/>
      </c>
      <c r="C209" s="200">
        <f>IF(Z203="","",ROUND((37-36*B209/(Z203+'Start-Options'!F13)),0))</f>
        <v/>
      </c>
      <c r="D209" s="200">
        <f>IF(Z203="","",MROUND(B209*36/(37-C209),'Start-Options'!B17))</f>
        <v/>
      </c>
      <c r="E209" s="201" t="n"/>
      <c r="F209" s="202">
        <f>IF(E209="","",MROUND(36*B209/(37-E209),'Start-Options'!B17))</f>
        <v/>
      </c>
      <c r="G209" s="230">
        <f>Z203</f>
        <v/>
      </c>
      <c r="H209" s="186" t="n"/>
      <c r="I209" s="198" t="n"/>
      <c r="J209" s="199">
        <f>IF(Z203="","",MROUND(Z203*0.85,'Start-Options'!B17))</f>
        <v/>
      </c>
      <c r="K209" s="201" t="n"/>
      <c r="L209" s="202">
        <f>IF(K209="","",MROUND(36*J209/(37-K209),'Start-Options'!B17))</f>
        <v/>
      </c>
      <c r="M209" s="186" t="n"/>
      <c r="N209" s="198" t="n"/>
      <c r="O209" s="203">
        <f>IF(Z203="","",MROUND(Z203*0.95,'Start-Options'!B17))</f>
        <v/>
      </c>
      <c r="P209" s="200">
        <f>IF(L209="","",IF(F209&lt;Z203,ROUND((37-36*O209/(Z203+'Start-Options'!F13)),0),ROUND((37-36*O209/(F209+'Start-Options'!F13)),0)))</f>
        <v/>
      </c>
      <c r="Q209" s="204">
        <f>IF(P209="","",MROUND(O209*36/(37-P209),'Start-Options'!B17))</f>
        <v/>
      </c>
      <c r="R209" s="205" t="n"/>
      <c r="S209" s="206">
        <f>IF(R209="","",MROUND(36*O209/(37-R209),'Start-Options'!B17))</f>
        <v/>
      </c>
      <c r="T209" s="230">
        <f>Z203</f>
        <v/>
      </c>
      <c r="U209" s="186" t="n"/>
      <c r="V209" s="198" t="n"/>
      <c r="W209" s="198">
        <f>IF(Z203="","",MROUND(Z203*0.6,'Start-Options'!B17))</f>
        <v/>
      </c>
      <c r="X209" s="141" t="n"/>
    </row>
    <row customHeight="1" ht="12" r="210" s="116">
      <c r="A210" s="187" t="n"/>
      <c r="B210" s="183">
        <f>IF(Z204="","",MROUND(Z204*0.7,'Start-Options'!B17))</f>
        <v/>
      </c>
      <c r="C210" s="184" t="n"/>
      <c r="D210" s="184" t="n"/>
      <c r="E210" s="184" t="n"/>
      <c r="F210" s="185" t="n"/>
      <c r="G210" s="228" t="n"/>
      <c r="H210" s="186" t="n"/>
      <c r="I210" s="187" t="n"/>
      <c r="J210" s="183">
        <f>IF(Z204="","",MROUND(Z204*0.65,'Start-Options'!B17))</f>
        <v/>
      </c>
      <c r="K210" s="184" t="n"/>
      <c r="L210" s="185" t="n"/>
      <c r="M210" s="186" t="n"/>
      <c r="N210" s="187" t="n"/>
      <c r="O210" s="188">
        <f>IF(Z204="","",MROUND(Z204*0.75,'Start-Options'!B17))</f>
        <v/>
      </c>
      <c r="P210" s="189" t="n"/>
      <c r="Q210" s="189" t="n"/>
      <c r="R210" s="189" t="n"/>
      <c r="S210" s="190" t="n"/>
      <c r="T210" s="228" t="n"/>
      <c r="U210" s="186" t="n"/>
      <c r="V210" s="187" t="n"/>
      <c r="W210" s="187">
        <f>IF(Z204="","",MROUND(Z204*0.4,'Start-Options'!B17))</f>
        <v/>
      </c>
      <c r="X210" s="141" t="n"/>
    </row>
    <row customHeight="1" ht="12" r="211" s="116">
      <c r="A211" s="191">
        <f>'Start-Options'!B7</f>
        <v/>
      </c>
      <c r="B211" s="192">
        <f>IF(Z204="","",MROUND(Z204*0.8,'Start-Options'!B17))</f>
        <v/>
      </c>
      <c r="C211" s="193" t="n"/>
      <c r="D211" s="193" t="n"/>
      <c r="E211" s="193" t="n"/>
      <c r="F211" s="194" t="n"/>
      <c r="G211" s="229" t="n"/>
      <c r="H211" s="191" t="n"/>
      <c r="I211" s="191">
        <f>'Start-Options'!B7</f>
        <v/>
      </c>
      <c r="J211" s="192">
        <f>IF(Z204="","",MROUND(Z204*0.75,'Start-Options'!B17))</f>
        <v/>
      </c>
      <c r="K211" s="193" t="n"/>
      <c r="L211" s="194" t="n"/>
      <c r="M211" s="186" t="n"/>
      <c r="N211" s="191">
        <f>'Start-Options'!B7</f>
        <v/>
      </c>
      <c r="O211" s="195">
        <f>IF(Z204="","",MROUND(Z204*0.85,'Start-Options'!B17))</f>
        <v/>
      </c>
      <c r="P211" s="196" t="n"/>
      <c r="Q211" s="196" t="n"/>
      <c r="R211" s="196" t="n"/>
      <c r="S211" s="197" t="n"/>
      <c r="T211" s="229" t="n"/>
      <c r="U211" s="186" t="n"/>
      <c r="V211" s="191">
        <f>'Start-Options'!B7</f>
        <v/>
      </c>
      <c r="W211" s="191">
        <f>IF(Z204="","",MROUND(Z204*0.5,'Start-Options'!B17))</f>
        <v/>
      </c>
      <c r="X211" s="141" t="n"/>
    </row>
    <row customHeight="1" ht="12.75" r="212" s="116">
      <c r="A212" s="208" t="n"/>
      <c r="B212" s="199">
        <f>IF(Z204="","",MROUND(Z204*0.9,'Start-Options'!B17))</f>
        <v/>
      </c>
      <c r="C212" s="200">
        <f>IF(Z204="","",ROUND((37-36*B212/(Z204+'Start-Options'!F14)),0))</f>
        <v/>
      </c>
      <c r="D212" s="200">
        <f>IF(Z204="","",MROUND(B212*36/(37-C212),'Start-Options'!B17))</f>
        <v/>
      </c>
      <c r="E212" s="201" t="n"/>
      <c r="F212" s="202">
        <f>IF(E212="","",MROUND(36*B212/(37-E212),'Start-Options'!B17))</f>
        <v/>
      </c>
      <c r="G212" s="230">
        <f>Z204</f>
        <v/>
      </c>
      <c r="H212" s="198" t="n"/>
      <c r="I212" s="208" t="n"/>
      <c r="J212" s="199">
        <f>IF(Z204="","",MROUND(Z204*0.85,'Start-Options'!B17))</f>
        <v/>
      </c>
      <c r="K212" s="201" t="n"/>
      <c r="L212" s="202">
        <f>IF(K212="","",MROUND(36*J212/(37-K212),'Start-Options'!B17))</f>
        <v/>
      </c>
      <c r="M212" s="208" t="n"/>
      <c r="N212" s="208" t="n"/>
      <c r="O212" s="203">
        <f>IF(Z204="","",MROUND(Z204*0.95,'Start-Options'!B17))</f>
        <v/>
      </c>
      <c r="P212" s="200">
        <f>IF(L212="","",IF(F212&lt;Z204,ROUND((37-36*O212/(Z204+'Start-Options'!F14)),0),ROUND((37-36*O212/(F212+'Start-Options'!F14)),0)))</f>
        <v/>
      </c>
      <c r="Q212" s="204">
        <f>IF(P212="","",MROUND(O212*36/(37-P212),'Start-Options'!B17))</f>
        <v/>
      </c>
      <c r="R212" s="205" t="n"/>
      <c r="S212" s="206">
        <f>IF(R212="","",MROUND(36*O212/(37-R212),'Start-Options'!B17))</f>
        <v/>
      </c>
      <c r="T212" s="230">
        <f>Z204</f>
        <v/>
      </c>
      <c r="U212" s="208" t="n"/>
      <c r="V212" s="208" t="n"/>
      <c r="W212" s="198">
        <f>IF(Z204="","",MROUND(Z204*0.6,'Start-Options'!B17))</f>
        <v/>
      </c>
      <c r="X212" s="141" t="n"/>
    </row>
  </sheetData>
  <mergeCells count="57">
    <mergeCell ref="B2:D2"/>
    <mergeCell ref="I2:K2"/>
    <mergeCell ref="P2:R2"/>
    <mergeCell ref="V3:W3"/>
    <mergeCell ref="L6:N6"/>
    <mergeCell ref="B7:D7"/>
    <mergeCell ref="J7:K7"/>
    <mergeCell ref="P7:R7"/>
    <mergeCell ref="Y8:Z8"/>
    <mergeCell ref="L22:N22"/>
    <mergeCell ref="J23:K23"/>
    <mergeCell ref="P23:R23"/>
    <mergeCell ref="Y24:Z24"/>
    <mergeCell ref="L38:N38"/>
    <mergeCell ref="J39:K39"/>
    <mergeCell ref="P39:R39"/>
    <mergeCell ref="Y40:Z40"/>
    <mergeCell ref="L54:N54"/>
    <mergeCell ref="J55:K55"/>
    <mergeCell ref="P55:R55"/>
    <mergeCell ref="Y56:Z56"/>
    <mergeCell ref="L70:N70"/>
    <mergeCell ref="J71:K71"/>
    <mergeCell ref="P71:R71"/>
    <mergeCell ref="Y72:Z72"/>
    <mergeCell ref="L86:N86"/>
    <mergeCell ref="J87:K87"/>
    <mergeCell ref="P87:R87"/>
    <mergeCell ref="Y88:Z88"/>
    <mergeCell ref="L102:N102"/>
    <mergeCell ref="J103:K103"/>
    <mergeCell ref="P103:R103"/>
    <mergeCell ref="Y104:Z104"/>
    <mergeCell ref="L118:N118"/>
    <mergeCell ref="J119:K119"/>
    <mergeCell ref="P119:R119"/>
    <mergeCell ref="Y120:Z120"/>
    <mergeCell ref="L134:N134"/>
    <mergeCell ref="J135:L135"/>
    <mergeCell ref="P135:R135"/>
    <mergeCell ref="Y136:Z136"/>
    <mergeCell ref="L150:N150"/>
    <mergeCell ref="J151:K151"/>
    <mergeCell ref="P151:R151"/>
    <mergeCell ref="Y152:Z152"/>
    <mergeCell ref="L166:N166"/>
    <mergeCell ref="J167:K167"/>
    <mergeCell ref="P167:R167"/>
    <mergeCell ref="Y168:Z168"/>
    <mergeCell ref="L182:N182"/>
    <mergeCell ref="J183:K183"/>
    <mergeCell ref="P183:R183"/>
    <mergeCell ref="Y184:Z184"/>
    <mergeCell ref="L198:N198"/>
    <mergeCell ref="J199:K199"/>
    <mergeCell ref="P199:R199"/>
    <mergeCell ref="Y200:Z200"/>
  </mergeCell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M6"/>
  <sheetViews>
    <sheetView colorId="64" defaultGridColor="1" rightToLeft="0" showFormulas="0" showGridLines="0"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2.75" outlineLevelRow="0" zeroHeight="0"/>
  <cols>
    <col customWidth="1" max="11" min="1" style="115" width="9"/>
    <col customWidth="1" max="12" min="12" style="115" width="5.14"/>
    <col customWidth="1" max="13" min="13" style="115" width="4.43"/>
    <col customWidth="1" max="1025" min="14" style="115" width="14.43"/>
  </cols>
  <sheetData>
    <row customHeight="1" ht="18" r="1" s="116">
      <c r="A1" s="231" t="inlineStr">
        <is>
          <t>V1.0</t>
        </is>
      </c>
      <c r="B1" s="232" t="inlineStr">
        <is>
          <t>Completed Caculators</t>
        </is>
      </c>
      <c r="C1" s="154" t="n"/>
      <c r="D1" s="154" t="n"/>
      <c r="E1" s="154" t="n"/>
      <c r="F1" s="154" t="n"/>
      <c r="G1" s="154" t="n"/>
      <c r="H1" s="154" t="n"/>
      <c r="I1" s="154" t="n"/>
      <c r="J1" s="154" t="n"/>
      <c r="K1" s="154" t="n"/>
      <c r="L1" s="154" t="n"/>
      <c r="M1" s="154" t="n"/>
    </row>
    <row customHeight="1" ht="36" r="2" s="116">
      <c r="A2" s="231" t="inlineStr">
        <is>
          <t>V1.1</t>
        </is>
      </c>
      <c r="B2" s="233" t="inlineStr">
        <is>
          <t>Updated rounding in Rep Goals resulting in higher accuracy
Added a Rep Req'd Calculator</t>
        </is>
      </c>
      <c r="C2" s="154" t="n"/>
      <c r="D2" s="154" t="n"/>
      <c r="E2" s="154" t="n"/>
      <c r="F2" s="154" t="n"/>
      <c r="G2" s="154" t="n"/>
      <c r="H2" s="154" t="n"/>
      <c r="I2" s="154" t="n"/>
      <c r="J2" s="154" t="n"/>
      <c r="K2" s="154" t="n"/>
      <c r="L2" s="154" t="n"/>
      <c r="M2" s="154" t="n"/>
    </row>
    <row customHeight="1" ht="51.75" r="3" s="116">
      <c r="A3" s="231" t="inlineStr">
        <is>
          <t>V1.2</t>
        </is>
      </c>
      <c r="B3" s="234" t="inlineStr">
        <is>
          <t>Added a Multi Calculator which includes weights
Added Cycle Clear Button and Button to Clear all entries. (MACROS needs to be enabled to run this feature)
Added a "Shades" Version of Spreadsheet</t>
        </is>
      </c>
      <c r="C3" s="154" t="n"/>
      <c r="D3" s="154" t="n"/>
      <c r="E3" s="154" t="n"/>
      <c r="F3" s="154" t="n"/>
      <c r="G3" s="154" t="n"/>
      <c r="H3" s="154" t="n"/>
      <c r="I3" s="154" t="n"/>
      <c r="J3" s="154" t="n"/>
      <c r="K3" s="154" t="n"/>
      <c r="L3" s="154" t="n"/>
      <c r="M3" s="235" t="n"/>
    </row>
    <row customHeight="1" ht="138.75" r="4" s="116">
      <c r="A4" s="231" t="inlineStr">
        <is>
          <t>V2.0</t>
        </is>
      </c>
      <c r="B4" s="234" t="inlineStr">
        <is>
          <t xml:space="preserve">Removed macros which was experiencing compatibility issues across different OS and Excel versions
Removed colour codes
Added Progress Tracker
Added Stalling adjustments
Improved ease of use for various estimators
Added a Start Page where initial starting weights and stats are entered
Addition of Hyperlinking
3/5/1 Powerlifting Calculator Added 
Adjusted Width of cells to prevent resolve the issue of ####
</t>
        </is>
      </c>
      <c r="C4" s="154" t="n"/>
      <c r="D4" s="154" t="n"/>
      <c r="E4" s="154" t="n"/>
      <c r="F4" s="154" t="n"/>
      <c r="G4" s="154" t="n"/>
      <c r="H4" s="154" t="n"/>
      <c r="I4" s="154" t="n"/>
      <c r="J4" s="154" t="n"/>
      <c r="K4" s="154" t="n"/>
      <c r="L4" s="154" t="n"/>
      <c r="M4" s="235" t="n"/>
    </row>
    <row customHeight="1" ht="43.5" r="5" s="116">
      <c r="A5" s="231" t="inlineStr">
        <is>
          <t>V2.1</t>
        </is>
      </c>
      <c r="B5" s="233" t="inlineStr">
        <is>
          <t>Added a rounding option to support KG/Smaller increments
Major bug in 3/5/1 Powerlifting patched
Added ability to change exercise order</t>
        </is>
      </c>
      <c r="C5" s="154" t="n"/>
      <c r="D5" s="154" t="n"/>
      <c r="E5" s="154" t="n"/>
      <c r="F5" s="154" t="n"/>
      <c r="G5" s="154" t="n"/>
      <c r="H5" s="154" t="n"/>
      <c r="I5" s="154" t="n"/>
      <c r="J5" s="154" t="n"/>
      <c r="K5" s="154" t="n"/>
      <c r="L5" s="154" t="n"/>
      <c r="M5" s="154" t="n"/>
    </row>
    <row customHeight="1" ht="12" r="6" s="116">
      <c r="A6" s="155" t="n"/>
      <c r="B6" s="155" t="n"/>
      <c r="C6" s="155" t="n"/>
      <c r="D6" s="155" t="n"/>
      <c r="E6" s="155" t="n"/>
      <c r="F6" s="155" t="n"/>
      <c r="G6" s="155" t="n"/>
      <c r="H6" s="155" t="n"/>
      <c r="I6" s="155" t="n"/>
      <c r="J6" s="155" t="n"/>
      <c r="K6" s="155" t="n"/>
      <c r="L6" s="155" t="n"/>
      <c r="M6" s="155" t="n"/>
    </row>
    <row customHeight="1" ht="12" r="7" s="116"/>
    <row customHeight="1" ht="12" r="8" s="116"/>
    <row customHeight="1" ht="12" r="9" s="116"/>
    <row customHeight="1" ht="12" r="10" s="116"/>
    <row customHeight="1" ht="12" r="11" s="116"/>
    <row customHeight="1" ht="12" r="12" s="116"/>
    <row customHeight="1" ht="12" r="13" s="116"/>
    <row customHeight="1" ht="12" r="14" s="116"/>
    <row customHeight="1" ht="12" r="15" s="116"/>
    <row customHeight="1" ht="12" r="16" s="116"/>
    <row customHeight="1" ht="12" r="17" s="116"/>
    <row customHeight="1" ht="12" r="18" s="116"/>
    <row customHeight="1" ht="12" r="19" s="116"/>
    <row customHeight="1" ht="12" r="20" s="116"/>
  </sheetData>
  <mergeCells count="5">
    <mergeCell ref="B1:M1"/>
    <mergeCell ref="B2:M2"/>
    <mergeCell ref="B3:M3"/>
    <mergeCell ref="B4:M4"/>
    <mergeCell ref="B5:M5"/>
  </mergeCells>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2019-07-22T22:33:17Z</dcterms:created>
  <dcterms:modified xmlns:dcterms="http://purl.org/dc/terms/" xmlns:xsi="http://www.w3.org/2001/XMLSchema-instance" xsi:type="dcterms:W3CDTF">2019-07-22T22:36:41Z</dcterms:modified>
  <cp:revision>1</cp:revision>
</cp:coreProperties>
</file>