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Work\SunSolar\Analysis\Ambrosat 13444\"/>
    </mc:Choice>
  </mc:AlternateContent>
  <xr:revisionPtr revIDLastSave="0" documentId="13_ncr:1_{ECDC0C71-F9B7-4F1F-8D50-3F974428DC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V Watt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24" i="1" l="1"/>
  <c r="M1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B10" i="2" l="1"/>
  <c r="J15" i="1"/>
  <c r="J3" i="1"/>
  <c r="L3" i="1" s="1"/>
  <c r="J4" i="1"/>
  <c r="J5" i="1"/>
  <c r="J6" i="1"/>
  <c r="J7" i="1"/>
  <c r="J8" i="1"/>
  <c r="J9" i="1"/>
  <c r="L9" i="1" s="1"/>
  <c r="J10" i="1"/>
  <c r="L10" i="1" s="1"/>
  <c r="J11" i="1"/>
  <c r="L11" i="1" s="1"/>
  <c r="J12" i="1"/>
  <c r="J13" i="1"/>
  <c r="J14" i="1"/>
  <c r="L14" i="1" s="1"/>
  <c r="J16" i="1"/>
  <c r="L16" i="1" s="1"/>
  <c r="J17" i="1"/>
  <c r="J18" i="1"/>
  <c r="L4" i="1"/>
  <c r="L5" i="1"/>
  <c r="L6" i="1"/>
  <c r="L7" i="1"/>
  <c r="L8" i="1"/>
  <c r="L12" i="1"/>
  <c r="L13" i="1"/>
  <c r="L15" i="1"/>
  <c r="L17" i="1"/>
  <c r="L18" i="1"/>
  <c r="J2" i="1" l="1"/>
  <c r="L2" i="1" s="1"/>
  <c r="N2" i="1" s="1"/>
  <c r="C49" i="2" l="1"/>
  <c r="C48" i="2" s="1"/>
  <c r="C43" i="2"/>
  <c r="C42" i="2" s="1"/>
  <c r="C37" i="2"/>
  <c r="C36" i="2" s="1"/>
  <c r="C31" i="2"/>
  <c r="C25" i="2"/>
  <c r="C24" i="2" s="1"/>
  <c r="AM15" i="2"/>
  <c r="B15" i="2" s="1"/>
  <c r="AM14" i="2"/>
  <c r="AN14" i="2" s="1"/>
  <c r="AM13" i="2"/>
  <c r="AM12" i="2"/>
  <c r="AM11" i="2"/>
  <c r="B11" i="2"/>
  <c r="AM10" i="2"/>
  <c r="AM9" i="2"/>
  <c r="AN9" i="2" s="1"/>
  <c r="AM8" i="2"/>
  <c r="AN8" i="2" s="1"/>
  <c r="C8" i="2"/>
  <c r="AN7" i="2"/>
  <c r="AM7" i="2"/>
  <c r="AM6" i="2"/>
  <c r="AN6" i="2" s="1"/>
  <c r="AM5" i="2"/>
  <c r="AN5" i="2" s="1"/>
  <c r="AM4" i="2"/>
  <c r="AN4" i="2" s="1"/>
  <c r="AM3" i="2"/>
  <c r="AN3" i="2" s="1"/>
  <c r="C9" i="2" l="1"/>
  <c r="AP12" i="2"/>
  <c r="AQ12" i="2" s="1"/>
  <c r="B14" i="2"/>
  <c r="C30" i="2"/>
  <c r="AP15" i="2"/>
  <c r="AP14" i="2"/>
  <c r="AQ14" i="2" s="1"/>
  <c r="AP7" i="2"/>
  <c r="AQ7" i="2" s="1"/>
  <c r="AP5" i="2"/>
  <c r="AQ5" i="2" s="1"/>
  <c r="AP3" i="2"/>
  <c r="AQ3" i="2" s="1"/>
  <c r="AP8" i="2"/>
  <c r="AQ8" i="2" s="1"/>
  <c r="AP6" i="2"/>
  <c r="AQ6" i="2" s="1"/>
  <c r="AP4" i="2"/>
  <c r="AQ4" i="2" s="1"/>
  <c r="AP10" i="2"/>
  <c r="AQ10" i="2" s="1"/>
  <c r="AP13" i="2"/>
  <c r="AQ13" i="2" s="1"/>
  <c r="AP11" i="2"/>
  <c r="AQ11" i="2" s="1"/>
  <c r="AN10" i="2"/>
  <c r="AP9" i="2"/>
  <c r="AQ9" i="2" s="1"/>
  <c r="AN11" i="2"/>
  <c r="AN12" i="2"/>
  <c r="AN13" i="2"/>
</calcChain>
</file>

<file path=xl/sharedStrings.xml><?xml version="1.0" encoding="utf-8"?>
<sst xmlns="http://schemas.openxmlformats.org/spreadsheetml/2006/main" count="259" uniqueCount="126">
  <si>
    <t>May</t>
  </si>
  <si>
    <t>Month</t>
  </si>
  <si>
    <t>Daily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</si>
  <si>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</si>
  <si>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</si>
  <si>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</si>
  <si>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</si>
  <si>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</si>
  <si>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</si>
  <si>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</si>
  <si>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</si>
  <si>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</si>
  <si>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</si>
  <si>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</si>
  <si>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Solar Production</t>
  </si>
  <si>
    <t>PV Watts</t>
  </si>
  <si>
    <t>Solar Used</t>
  </si>
  <si>
    <t>Solar Exported</t>
  </si>
  <si>
    <t>Total Usage</t>
  </si>
  <si>
    <t>Total kWh</t>
  </si>
  <si>
    <t>% Difference</t>
  </si>
  <si>
    <t>Prior Usage</t>
  </si>
  <si>
    <t>TSP</t>
  </si>
  <si>
    <t>ARRAY 1</t>
  </si>
  <si>
    <t>Solar Radiation</t>
  </si>
  <si>
    <t>AC Energy</t>
  </si>
  <si>
    <t>Value</t>
  </si>
  <si>
    <t>ARRAY 2</t>
  </si>
  <si>
    <t>ARRAY 3</t>
  </si>
  <si>
    <t>ARRAY 4</t>
  </si>
  <si>
    <t>ARRAY 5</t>
  </si>
  <si>
    <t>ARRAY</t>
  </si>
  <si>
    <t xml:space="preserve">Total </t>
  </si>
  <si>
    <t>customer</t>
  </si>
  <si>
    <t>&gt;&gt;&gt;&gt;&gt;&gt;&gt;</t>
  </si>
  <si>
    <t>TOTALS</t>
  </si>
  <si>
    <t>address</t>
  </si>
  <si>
    <t>pto date</t>
  </si>
  <si>
    <t>contract date</t>
  </si>
  <si>
    <t xml:space="preserve">analysis type </t>
  </si>
  <si>
    <t>lessor</t>
  </si>
  <si>
    <t>tot # panels</t>
  </si>
  <si>
    <t>&lt;&lt; check sum</t>
  </si>
  <si>
    <t xml:space="preserve"> system size (DC)</t>
  </si>
  <si>
    <t>&lt;&lt; Kw conv.</t>
  </si>
  <si>
    <t>inverter type (AC)</t>
  </si>
  <si>
    <t>dc/ac ratio</t>
  </si>
  <si>
    <t>panel type</t>
  </si>
  <si>
    <t>est. 1 yr prod</t>
  </si>
  <si>
    <t>Annual</t>
  </si>
  <si>
    <t>PV WATTS INFO</t>
  </si>
  <si>
    <t>module type</t>
  </si>
  <si>
    <t>always"Premium"</t>
  </si>
  <si>
    <t>array type</t>
  </si>
  <si>
    <t>USUALLY fixed roof / flush</t>
  </si>
  <si>
    <t xml:space="preserve">system losses </t>
  </si>
  <si>
    <t>9-14%</t>
  </si>
  <si>
    <t>inverter effic</t>
  </si>
  <si>
    <t>always "98.5"</t>
  </si>
  <si>
    <t>Data Plugged In:</t>
  </si>
  <si>
    <t>#s from AMPS = (sys size)/(inverter). ALSO A FIELD IN PODIO</t>
  </si>
  <si>
    <t>MOD TYPE</t>
  </si>
  <si>
    <t>SYS LOSS</t>
  </si>
  <si>
    <t>&lt;&lt; enter KW for DC System Size</t>
  </si>
  <si>
    <t>DC/AC</t>
  </si>
  <si>
    <t>panels</t>
  </si>
  <si>
    <t>&lt;&lt; sys size of this array</t>
  </si>
  <si>
    <t>INV TYPE</t>
  </si>
  <si>
    <t>tilt</t>
  </si>
  <si>
    <t>azimuth</t>
  </si>
  <si>
    <t>Mount will produce differently if there is air flowing under the panels</t>
  </si>
  <si>
    <t>ROOF MOUNT</t>
  </si>
  <si>
    <t>flush to roof (tilt should be the pitch of the roof)</t>
  </si>
  <si>
    <t xml:space="preserve">OPEN </t>
  </si>
  <si>
    <t>panel rows are spaced apart (usually tilted on a flat roof)</t>
  </si>
  <si>
    <t>APS</t>
  </si>
  <si>
    <t>Full Offset</t>
  </si>
  <si>
    <t>Peak Shaver</t>
  </si>
  <si>
    <t>before  8/31/17</t>
  </si>
  <si>
    <t>Net Metering</t>
  </si>
  <si>
    <t>9/1/17 - 9/30/18</t>
  </si>
  <si>
    <t>RCP</t>
  </si>
  <si>
    <t>10/1/18 - 8/31/19</t>
  </si>
  <si>
    <t>TEP</t>
  </si>
  <si>
    <t>before  9/20/18</t>
  </si>
  <si>
    <t>9/20/18 - present</t>
  </si>
  <si>
    <t>Buyback</t>
  </si>
  <si>
    <t>Service address</t>
  </si>
  <si>
    <t>Bill start date</t>
  </si>
  <si>
    <t>Bill end date</t>
  </si>
  <si>
    <t>Billed amount</t>
  </si>
  <si>
    <t>Rate plan</t>
  </si>
  <si>
    <t>Billing days</t>
  </si>
  <si>
    <t>ARRAY TYPE</t>
  </si>
  <si>
    <t xml:space="preserve">Adjusted Total </t>
  </si>
  <si>
    <t xml:space="preserve">Adj Daily Total  </t>
  </si>
  <si>
    <t>Total Elec Sold</t>
  </si>
  <si>
    <t>From APS</t>
  </si>
  <si>
    <t>SE Production</t>
  </si>
  <si>
    <t>If Requested</t>
  </si>
  <si>
    <t>Total Due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</si>
  <si>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</si>
  <si>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</si>
  <si>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</si>
  <si>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</si>
  <si>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</si>
  <si>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</si>
  <si>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</si>
  <si>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</si>
  <si>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</si>
  <si>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</si>
  <si>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</si>
  <si>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13444 W ORANGE CT, LITCHFIELD PARK, AZ, 85340-6309</t>
  </si>
  <si>
    <t>Saver Choice</t>
  </si>
  <si>
    <t>premium</t>
  </si>
  <si>
    <t>mount</t>
  </si>
  <si>
    <t>Is customer on the correct Rate Plan?</t>
  </si>
  <si>
    <t>Yes</t>
  </si>
  <si>
    <t>Does the Solar System appear to be working correctly?</t>
  </si>
  <si>
    <t>Is the customer's usage higher than pre-solar?</t>
  </si>
  <si>
    <t>Current Usage year</t>
  </si>
  <si>
    <t>Estimated Production</t>
  </si>
  <si>
    <t>Current Production/year</t>
  </si>
  <si>
    <t>PVWatts year</t>
  </si>
  <si>
    <t>% Diff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</si>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</sst>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0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6"/>
      <color rgb="FF005597"/>
      <name val="Arial"/>
      <family val="2"/>
    </font>
    <font>
      <b/>
      <sz val="12"/>
      <color rgb="FF818181"/>
      <name val="Arial"/>
      <family val="2"/>
    </font>
    <font>
      <b/>
      <sz val="14"/>
      <color rgb="FF333333"/>
      <name val="Arial"/>
      <family val="2"/>
    </font>
    <font>
      <b/>
      <sz val="18"/>
      <color rgb="FFFF5400"/>
      <name val="Arial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theme="1"/>
      <name val="Calibri (Body)_x0000_"/>
    </font>
    <font>
      <sz val="16"/>
      <color rgb="FF000000"/>
      <name val="Calibri (Body)_x0000_"/>
    </font>
    <font>
      <b/>
      <sz val="14"/>
      <color rgb="FF000000"/>
      <name val="Calibri"/>
      <family val="2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5597"/>
      <name val="Arial"/>
      <family val="2"/>
    </font>
    <font>
      <b/>
      <sz val="11"/>
      <color rgb="FF333333"/>
      <name val="Arial"/>
      <family val="2"/>
    </font>
    <font>
      <b/>
      <sz val="14"/>
      <color rgb="FFFF54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A0A0A0"/>
      </top>
      <bottom style="medium">
        <color rgb="FFA0A0A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/>
    <xf numFmtId="0" fontId="8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0" borderId="0" xfId="0" applyFont="1"/>
    <xf numFmtId="0" fontId="8" fillId="2" borderId="0" xfId="0" applyFont="1" applyFill="1"/>
    <xf numFmtId="0" fontId="4" fillId="2" borderId="0" xfId="0" applyFont="1" applyFill="1"/>
    <xf numFmtId="0" fontId="5" fillId="4" borderId="0" xfId="0" applyFont="1" applyFill="1"/>
    <xf numFmtId="0" fontId="8" fillId="0" borderId="0" xfId="0" applyFont="1"/>
    <xf numFmtId="14" fontId="8" fillId="2" borderId="0" xfId="0" applyNumberFormat="1" applyFont="1" applyFill="1" applyAlignment="1" applyProtection="1">
      <alignment horizontal="left"/>
      <protection locked="0"/>
    </xf>
    <xf numFmtId="3" fontId="5" fillId="4" borderId="0" xfId="0" applyNumberFormat="1" applyFont="1" applyFill="1"/>
    <xf numFmtId="0" fontId="8" fillId="2" borderId="4" xfId="0" applyFont="1" applyFill="1" applyBorder="1" applyAlignment="1" applyProtection="1">
      <alignment horizontal="left"/>
      <protection locked="0"/>
    </xf>
    <xf numFmtId="6" fontId="6" fillId="0" borderId="0" xfId="0" applyNumberFormat="1" applyFont="1"/>
    <xf numFmtId="0" fontId="6" fillId="2" borderId="0" xfId="0" applyFont="1" applyFill="1"/>
    <xf numFmtId="3" fontId="6" fillId="2" borderId="0" xfId="0" applyNumberFormat="1" applyFont="1" applyFill="1"/>
    <xf numFmtId="6" fontId="6" fillId="2" borderId="0" xfId="0" applyNumberFormat="1" applyFont="1" applyFill="1"/>
    <xf numFmtId="0" fontId="13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4" fillId="0" borderId="0" xfId="0" applyFont="1"/>
    <xf numFmtId="0" fontId="8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5" borderId="0" xfId="0" applyFill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3" fillId="2" borderId="0" xfId="0" applyFont="1" applyFill="1"/>
    <xf numFmtId="164" fontId="1" fillId="0" borderId="0" xfId="0" applyNumberFormat="1" applyFont="1"/>
    <xf numFmtId="0" fontId="3" fillId="3" borderId="0" xfId="0" applyFont="1" applyFill="1"/>
    <xf numFmtId="0" fontId="4" fillId="3" borderId="0" xfId="0" applyFont="1" applyFill="1"/>
    <xf numFmtId="1" fontId="8" fillId="0" borderId="0" xfId="0" applyNumberFormat="1" applyFont="1"/>
    <xf numFmtId="0" fontId="3" fillId="0" borderId="2" xfId="0" applyFont="1" applyBorder="1"/>
    <xf numFmtId="0" fontId="5" fillId="0" borderId="2" xfId="0" applyFont="1" applyBorder="1"/>
    <xf numFmtId="1" fontId="5" fillId="3" borderId="2" xfId="0" applyNumberFormat="1" applyFont="1" applyFill="1" applyBorder="1"/>
    <xf numFmtId="0" fontId="3" fillId="0" borderId="3" xfId="0" applyFont="1" applyBorder="1"/>
    <xf numFmtId="1" fontId="5" fillId="3" borderId="3" xfId="0" applyNumberFormat="1" applyFont="1" applyFill="1" applyBorder="1"/>
    <xf numFmtId="0" fontId="12" fillId="0" borderId="3" xfId="0" applyFont="1" applyBorder="1"/>
    <xf numFmtId="0" fontId="5" fillId="0" borderId="3" xfId="0" applyFont="1" applyBorder="1"/>
    <xf numFmtId="0" fontId="11" fillId="0" borderId="0" xfId="0" applyFont="1" applyAlignment="1">
      <alignment horizontal="left"/>
    </xf>
    <xf numFmtId="0" fontId="8" fillId="0" borderId="5" xfId="0" applyFont="1" applyBorder="1"/>
    <xf numFmtId="1" fontId="8" fillId="0" borderId="5" xfId="0" applyNumberFormat="1" applyFont="1" applyBorder="1"/>
    <xf numFmtId="0" fontId="3" fillId="0" borderId="6" xfId="0" applyFont="1" applyBorder="1"/>
    <xf numFmtId="1" fontId="5" fillId="3" borderId="6" xfId="0" applyNumberFormat="1" applyFont="1" applyFill="1" applyBorder="1"/>
    <xf numFmtId="0" fontId="5" fillId="0" borderId="6" xfId="0" applyFont="1" applyBorder="1"/>
    <xf numFmtId="3" fontId="12" fillId="0" borderId="2" xfId="0" applyNumberFormat="1" applyFont="1" applyBorder="1"/>
    <xf numFmtId="3" fontId="8" fillId="0" borderId="0" xfId="0" applyNumberFormat="1" applyFont="1"/>
    <xf numFmtId="0" fontId="11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 applyProtection="1">
      <alignment horizontal="left"/>
      <protection locked="0"/>
    </xf>
    <xf numFmtId="0" fontId="2" fillId="0" borderId="0" xfId="0" applyFont="1"/>
    <xf numFmtId="3" fontId="12" fillId="0" borderId="0" xfId="0" applyNumberFormat="1" applyFont="1" applyBorder="1"/>
    <xf numFmtId="1" fontId="5" fillId="3" borderId="0" xfId="0" applyNumberFormat="1" applyFont="1" applyFill="1" applyBorder="1"/>
    <xf numFmtId="9" fontId="1" fillId="0" borderId="0" xfId="1" applyFont="1"/>
    <xf numFmtId="0" fontId="3" fillId="2" borderId="0" xfId="0" applyFont="1" applyFill="1"/>
    <xf numFmtId="0" fontId="3" fillId="0" borderId="0" xfId="0" applyFont="1"/>
    <xf numFmtId="0" fontId="17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3" fontId="18" fillId="8" borderId="0" xfId="0" applyNumberFormat="1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3" fontId="18" fillId="7" borderId="0" xfId="0" applyNumberFormat="1" applyFont="1" applyFill="1" applyAlignment="1">
      <alignment horizontal="center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center" vertical="center" wrapText="1"/>
    </xf>
    <xf numFmtId="3" fontId="19" fillId="6" borderId="7" xfId="0" applyNumberFormat="1" applyFont="1" applyFill="1" applyBorder="1" applyAlignment="1">
      <alignment horizontal="center" vertical="center" wrapText="1"/>
    </xf>
    <xf numFmtId="6" fontId="19" fillId="6" borderId="7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/>
    <xf numFmtId="164" fontId="14" fillId="0" borderId="1" xfId="0" applyNumberFormat="1" applyFont="1" applyFill="1" applyBorder="1"/>
    <xf numFmtId="0" fontId="7" fillId="0" borderId="1" xfId="0" applyFont="1" applyFill="1" applyBorder="1"/>
    <xf numFmtId="9" fontId="7" fillId="0" borderId="1" xfId="1" applyFont="1" applyFill="1" applyBorder="1"/>
    <xf numFmtId="0" fontId="0" fillId="9" borderId="1" xfId="0" applyFill="1" applyBorder="1"/>
    <xf numFmtId="14" fontId="0" fillId="9" borderId="1" xfId="0" applyNumberFormat="1" applyFill="1" applyBorder="1"/>
    <xf numFmtId="164" fontId="1" fillId="9" borderId="1" xfId="0" applyNumberFormat="1" applyFont="1" applyFill="1" applyBorder="1"/>
    <xf numFmtId="1" fontId="0" fillId="9" borderId="1" xfId="0" applyNumberFormat="1" applyFill="1" applyBorder="1"/>
    <xf numFmtId="1" fontId="2" fillId="9" borderId="1" xfId="0" applyNumberFormat="1" applyFont="1" applyFill="1" applyBorder="1"/>
    <xf numFmtId="1" fontId="1" fillId="9" borderId="1" xfId="0" applyNumberFormat="1" applyFont="1" applyFill="1" applyBorder="1"/>
    <xf numFmtId="9" fontId="2" fillId="9" borderId="1" xfId="1" applyFont="1" applyFill="1" applyBorder="1"/>
    <xf numFmtId="0" fontId="1" fillId="9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164" fontId="9" fillId="10" borderId="1" xfId="0" applyNumberFormat="1" applyFont="1" applyFill="1" applyBorder="1"/>
    <xf numFmtId="0" fontId="2" fillId="10" borderId="1" xfId="0" applyNumberFormat="1" applyFont="1" applyFill="1" applyBorder="1"/>
    <xf numFmtId="9" fontId="2" fillId="10" borderId="1" xfId="1" applyFont="1" applyFill="1" applyBorder="1"/>
    <xf numFmtId="0" fontId="2" fillId="10" borderId="1" xfId="0" applyFont="1" applyFill="1" applyBorder="1"/>
    <xf numFmtId="164" fontId="2" fillId="10" borderId="1" xfId="0" applyNumberFormat="1" applyFont="1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0" fillId="10" borderId="1" xfId="0" applyFont="1" applyFill="1" applyBorder="1"/>
    <xf numFmtId="0" fontId="14" fillId="11" borderId="0" xfId="0" applyFont="1" applyFill="1" applyAlignment="1">
      <alignment horizontal="left"/>
    </xf>
    <xf numFmtId="0" fontId="14" fillId="11" borderId="0" xfId="0" applyFont="1" applyFill="1" applyAlignment="1">
      <alignment horizontal="left"/>
    </xf>
    <xf numFmtId="0" fontId="1" fillId="12" borderId="1" xfId="0" applyFont="1" applyFill="1" applyBorder="1"/>
    <xf numFmtId="1" fontId="9" fillId="12" borderId="1" xfId="0" applyNumberFormat="1" applyFont="1" applyFill="1" applyBorder="1"/>
    <xf numFmtId="0" fontId="9" fillId="12" borderId="1" xfId="0" applyFont="1" applyFill="1" applyBorder="1"/>
    <xf numFmtId="10" fontId="9" fillId="1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E27" sqref="E27"/>
    </sheetView>
  </sheetViews>
  <sheetFormatPr defaultColWidth="10.875" defaultRowHeight="21"/>
  <cols>
    <col min="1" max="1" width="18.5" style="1" bestFit="1" customWidth="1"/>
    <col min="2" max="2" width="13.5" style="1" bestFit="1" customWidth="1"/>
    <col min="3" max="3" width="15.125" style="1" bestFit="1" customWidth="1"/>
    <col min="4" max="4" width="13.5" style="1" bestFit="1" customWidth="1"/>
    <col min="5" max="6" width="13.5" style="1" customWidth="1"/>
    <col min="7" max="7" width="13.5" style="30" bestFit="1" customWidth="1"/>
    <col min="8" max="8" width="17.625" style="1" bestFit="1" customWidth="1"/>
    <col min="9" max="9" width="20.625" style="1" bestFit="1" customWidth="1"/>
    <col min="10" max="10" width="13.125" style="1" bestFit="1" customWidth="1"/>
    <col min="11" max="11" width="20.625" style="1" bestFit="1" customWidth="1"/>
    <col min="12" max="12" width="14.375" style="1" bestFit="1" customWidth="1"/>
    <col min="13" max="13" width="14.125" style="1" bestFit="1" customWidth="1"/>
    <col min="14" max="14" width="16.625" style="55" bestFit="1" customWidth="1"/>
    <col min="15" max="15" width="11.625" style="1" bestFit="1" customWidth="1"/>
    <col min="16" max="16" width="17.5" style="1" bestFit="1" customWidth="1"/>
    <col min="17" max="16384" width="10.875" style="1"/>
  </cols>
  <sheetData>
    <row r="1" spans="1:16">
      <c r="A1" s="68" t="s">
        <v>87</v>
      </c>
      <c r="B1" s="68" t="s">
        <v>91</v>
      </c>
      <c r="C1" s="68" t="s">
        <v>88</v>
      </c>
      <c r="D1" s="68" t="s">
        <v>89</v>
      </c>
      <c r="E1" s="68" t="s">
        <v>92</v>
      </c>
      <c r="F1" s="69" t="s">
        <v>90</v>
      </c>
      <c r="G1" s="69" t="s">
        <v>100</v>
      </c>
      <c r="H1" s="68" t="s">
        <v>19</v>
      </c>
      <c r="I1" s="70" t="s">
        <v>14</v>
      </c>
      <c r="J1" s="70" t="s">
        <v>16</v>
      </c>
      <c r="K1" s="70" t="s">
        <v>17</v>
      </c>
      <c r="L1" s="70" t="s">
        <v>18</v>
      </c>
      <c r="M1" s="70" t="s">
        <v>21</v>
      </c>
      <c r="N1" s="71" t="s">
        <v>20</v>
      </c>
      <c r="O1" s="70" t="s">
        <v>15</v>
      </c>
      <c r="P1" s="70" t="s">
        <v>98</v>
      </c>
    </row>
    <row r="2" spans="1:16">
      <c r="A2" s="80" t="s">
        <v>112</v>
      </c>
      <c r="B2" s="81"/>
      <c r="C2" s="81"/>
      <c r="D2" s="81" t="s">
        <v>101</v>
      </c>
      <c r="E2" s="81"/>
      <c r="F2" s="81"/>
      <c r="G2" s="82"/>
      <c r="H2" s="81">
        <v>1786</v>
      </c>
      <c r="I2" s="83" t="s">
        <v>97</v>
      </c>
      <c r="J2" s="83" t="e">
        <f>I2-K2</f>
        <v>#VALUE!</v>
      </c>
      <c r="K2" s="83" t="s">
        <v>96</v>
      </c>
      <c r="L2" s="83" t="e">
        <f>H2+J2</f>
        <v>#VALUE!</v>
      </c>
      <c r="M2" s="83"/>
      <c r="N2" s="84" t="e">
        <f>(L2/M2)-1</f>
        <v>#VALUE!</v>
      </c>
      <c r="O2" s="85"/>
      <c r="P2" s="85" t="s">
        <v>99</v>
      </c>
    </row>
    <row r="3" spans="1:16">
      <c r="A3" s="80" t="s">
        <v>112</v>
      </c>
      <c r="B3" s="81"/>
      <c r="C3" s="81"/>
      <c r="D3" s="81" t="s">
        <v>102</v>
      </c>
      <c r="E3" s="81"/>
      <c r="F3" s="81"/>
      <c r="G3" s="82"/>
      <c r="H3" s="81">
        <v>1481</v>
      </c>
      <c r="I3" s="83"/>
      <c r="J3" s="83">
        <f t="shared" ref="J3:J18" si="0">I3-K3</f>
        <v>0</v>
      </c>
      <c r="K3" s="83"/>
      <c r="L3" s="83">
        <f t="shared" ref="L3:L18" si="1">H3+J3</f>
        <v>1481</v>
      </c>
      <c r="M3" s="83"/>
      <c r="N3" s="84" t="e">
        <f t="shared" ref="N3:N18" si="2">(L3/M3)-1</f>
        <v>#DIV/0!</v>
      </c>
      <c r="O3" s="85"/>
      <c r="P3" s="85"/>
    </row>
    <row r="4" spans="1:16">
      <c r="A4" s="80" t="s">
        <v>112</v>
      </c>
      <c r="B4" s="83"/>
      <c r="C4" s="85"/>
      <c r="D4" s="81" t="s">
        <v>103</v>
      </c>
      <c r="E4" s="83"/>
      <c r="F4" s="83"/>
      <c r="G4" s="86"/>
      <c r="H4" s="83">
        <v>1573</v>
      </c>
      <c r="I4" s="83"/>
      <c r="J4" s="83">
        <f t="shared" si="0"/>
        <v>0</v>
      </c>
      <c r="K4" s="83"/>
      <c r="L4" s="83">
        <f t="shared" si="1"/>
        <v>1573</v>
      </c>
      <c r="M4" s="83"/>
      <c r="N4" s="84" t="e">
        <f t="shared" si="2"/>
        <v>#DIV/0!</v>
      </c>
      <c r="O4" s="83"/>
      <c r="P4" s="83"/>
    </row>
    <row r="5" spans="1:16">
      <c r="A5" s="80" t="s">
        <v>112</v>
      </c>
      <c r="B5" s="83"/>
      <c r="C5" s="85"/>
      <c r="D5" s="81" t="s">
        <v>104</v>
      </c>
      <c r="E5" s="83"/>
      <c r="F5" s="83"/>
      <c r="G5" s="86"/>
      <c r="H5" s="83">
        <v>1759</v>
      </c>
      <c r="I5" s="83"/>
      <c r="J5" s="83">
        <f t="shared" si="0"/>
        <v>0</v>
      </c>
      <c r="K5" s="83"/>
      <c r="L5" s="83">
        <f t="shared" si="1"/>
        <v>1759</v>
      </c>
      <c r="M5" s="83"/>
      <c r="N5" s="84" t="e">
        <f t="shared" si="2"/>
        <v>#DIV/0!</v>
      </c>
      <c r="O5" s="83"/>
      <c r="P5" s="83"/>
    </row>
    <row r="6" spans="1:16">
      <c r="A6" s="80" t="s">
        <v>112</v>
      </c>
      <c r="B6" s="83"/>
      <c r="C6" s="85"/>
      <c r="D6" s="81" t="s">
        <v>0</v>
      </c>
      <c r="E6" s="83"/>
      <c r="F6" s="83"/>
      <c r="G6" s="86"/>
      <c r="H6" s="83">
        <v>2175</v>
      </c>
      <c r="I6" s="83"/>
      <c r="J6" s="83">
        <f t="shared" si="0"/>
        <v>0</v>
      </c>
      <c r="K6" s="83"/>
      <c r="L6" s="83">
        <f t="shared" si="1"/>
        <v>2175</v>
      </c>
      <c r="M6" s="83"/>
      <c r="N6" s="84" t="e">
        <f t="shared" si="2"/>
        <v>#DIV/0!</v>
      </c>
      <c r="O6" s="83"/>
      <c r="P6" s="83"/>
    </row>
    <row r="7" spans="1:16">
      <c r="A7" s="80" t="s">
        <v>112</v>
      </c>
      <c r="B7" s="83"/>
      <c r="C7" s="85"/>
      <c r="D7" s="81" t="s">
        <v>105</v>
      </c>
      <c r="E7" s="83"/>
      <c r="F7" s="83"/>
      <c r="G7" s="86"/>
      <c r="H7" s="83">
        <v>2959</v>
      </c>
      <c r="I7" s="83"/>
      <c r="J7" s="83">
        <f t="shared" si="0"/>
        <v>0</v>
      </c>
      <c r="K7" s="83"/>
      <c r="L7" s="83">
        <f t="shared" si="1"/>
        <v>2959</v>
      </c>
      <c r="M7" s="83"/>
      <c r="N7" s="84" t="e">
        <f t="shared" si="2"/>
        <v>#DIV/0!</v>
      </c>
      <c r="O7" s="83"/>
      <c r="P7" s="83"/>
    </row>
    <row r="8" spans="1:16">
      <c r="A8" s="80" t="s">
        <v>112</v>
      </c>
      <c r="B8" s="83"/>
      <c r="C8" s="85"/>
      <c r="D8" s="81" t="s">
        <v>106</v>
      </c>
      <c r="E8" s="83"/>
      <c r="F8" s="83"/>
      <c r="G8" s="86"/>
      <c r="H8" s="83">
        <v>4006</v>
      </c>
      <c r="I8" s="83"/>
      <c r="J8" s="83">
        <f t="shared" si="0"/>
        <v>0</v>
      </c>
      <c r="K8" s="83"/>
      <c r="L8" s="83">
        <f t="shared" si="1"/>
        <v>4006</v>
      </c>
      <c r="M8" s="83"/>
      <c r="N8" s="84" t="e">
        <f t="shared" si="2"/>
        <v>#DIV/0!</v>
      </c>
      <c r="O8" s="83"/>
      <c r="P8" s="83"/>
    </row>
    <row r="9" spans="1:16">
      <c r="A9" s="80" t="s">
        <v>112</v>
      </c>
      <c r="B9" s="83"/>
      <c r="C9" s="85"/>
      <c r="D9" s="81" t="s">
        <v>107</v>
      </c>
      <c r="E9" s="83"/>
      <c r="F9" s="83"/>
      <c r="G9" s="86"/>
      <c r="H9" s="83">
        <v>3951</v>
      </c>
      <c r="I9" s="83"/>
      <c r="J9" s="83">
        <f t="shared" si="0"/>
        <v>0</v>
      </c>
      <c r="K9" s="83"/>
      <c r="L9" s="83">
        <f t="shared" si="1"/>
        <v>3951</v>
      </c>
      <c r="M9" s="83"/>
      <c r="N9" s="84" t="e">
        <f t="shared" si="2"/>
        <v>#DIV/0!</v>
      </c>
      <c r="O9" s="83"/>
      <c r="P9" s="83"/>
    </row>
    <row r="10" spans="1:16">
      <c r="A10" s="80" t="s">
        <v>112</v>
      </c>
      <c r="B10" s="83"/>
      <c r="C10" s="85"/>
      <c r="D10" s="81" t="s">
        <v>108</v>
      </c>
      <c r="E10" s="83"/>
      <c r="F10" s="83"/>
      <c r="G10" s="86"/>
      <c r="H10" s="83">
        <v>3372</v>
      </c>
      <c r="I10" s="83"/>
      <c r="J10" s="83">
        <f t="shared" si="0"/>
        <v>0</v>
      </c>
      <c r="K10" s="83"/>
      <c r="L10" s="83">
        <f t="shared" si="1"/>
        <v>3372</v>
      </c>
      <c r="M10" s="83"/>
      <c r="N10" s="84" t="e">
        <f t="shared" si="2"/>
        <v>#DIV/0!</v>
      </c>
      <c r="O10" s="83"/>
      <c r="P10" s="83"/>
    </row>
    <row r="11" spans="1:16">
      <c r="A11" s="80" t="s">
        <v>112</v>
      </c>
      <c r="B11" s="83"/>
      <c r="C11" s="85"/>
      <c r="D11" s="81" t="s">
        <v>109</v>
      </c>
      <c r="E11" s="83"/>
      <c r="F11" s="83"/>
      <c r="G11" s="86"/>
      <c r="H11" s="83">
        <v>2590</v>
      </c>
      <c r="I11" s="83"/>
      <c r="J11" s="83">
        <f t="shared" si="0"/>
        <v>0</v>
      </c>
      <c r="K11" s="83"/>
      <c r="L11" s="83">
        <f t="shared" si="1"/>
        <v>2590</v>
      </c>
      <c r="M11" s="83"/>
      <c r="N11" s="84" t="e">
        <f t="shared" si="2"/>
        <v>#DIV/0!</v>
      </c>
      <c r="O11" s="83"/>
      <c r="P11" s="83"/>
    </row>
    <row r="12" spans="1:16">
      <c r="A12" s="80" t="s">
        <v>112</v>
      </c>
      <c r="B12" s="87"/>
      <c r="C12" s="87"/>
      <c r="D12" s="81" t="s">
        <v>110</v>
      </c>
      <c r="E12" s="87"/>
      <c r="F12" s="87"/>
      <c r="G12" s="88"/>
      <c r="H12" s="87">
        <v>1980</v>
      </c>
      <c r="I12" s="87"/>
      <c r="J12" s="83">
        <f t="shared" si="0"/>
        <v>0</v>
      </c>
      <c r="K12" s="87"/>
      <c r="L12" s="83">
        <f t="shared" si="1"/>
        <v>1980</v>
      </c>
      <c r="M12" s="87"/>
      <c r="N12" s="84" t="e">
        <f t="shared" si="2"/>
        <v>#DIV/0!</v>
      </c>
      <c r="O12" s="87"/>
      <c r="P12" s="87"/>
    </row>
    <row r="13" spans="1:16">
      <c r="A13" s="80" t="s">
        <v>112</v>
      </c>
      <c r="B13" s="87"/>
      <c r="C13" s="87"/>
      <c r="D13" s="81" t="s">
        <v>111</v>
      </c>
      <c r="E13" s="87"/>
      <c r="F13" s="87"/>
      <c r="G13" s="88"/>
      <c r="H13" s="87">
        <v>1761</v>
      </c>
      <c r="I13" s="87"/>
      <c r="J13" s="83">
        <f t="shared" si="0"/>
        <v>0</v>
      </c>
      <c r="K13" s="89"/>
      <c r="L13" s="83">
        <f t="shared" si="1"/>
        <v>1761</v>
      </c>
      <c r="M13" s="87"/>
      <c r="N13" s="84" t="e">
        <f t="shared" si="2"/>
        <v>#DIV/0!</v>
      </c>
      <c r="O13" s="87"/>
      <c r="P13" s="87"/>
    </row>
    <row r="14" spans="1:16">
      <c r="A14" s="72" t="s">
        <v>112</v>
      </c>
      <c r="B14" s="72" t="s">
        <v>113</v>
      </c>
      <c r="C14" s="73">
        <v>44078</v>
      </c>
      <c r="D14" s="73">
        <v>44084</v>
      </c>
      <c r="E14" s="72">
        <v>6</v>
      </c>
      <c r="F14" s="72">
        <v>103.83</v>
      </c>
      <c r="G14" s="74">
        <v>566.22</v>
      </c>
      <c r="H14" s="72">
        <v>795</v>
      </c>
      <c r="I14" s="75">
        <v>135.28800000000001</v>
      </c>
      <c r="J14" s="76">
        <f t="shared" si="0"/>
        <v>72.288000000000011</v>
      </c>
      <c r="K14" s="72">
        <v>63</v>
      </c>
      <c r="L14" s="76">
        <f t="shared" si="1"/>
        <v>867.28800000000001</v>
      </c>
      <c r="M14" s="77">
        <f>(3372/31)*7</f>
        <v>761.41935483870975</v>
      </c>
      <c r="N14" s="78">
        <f t="shared" si="2"/>
        <v>0.13904117946110817</v>
      </c>
      <c r="O14" s="77">
        <v>526.99217182537257</v>
      </c>
      <c r="P14" s="79"/>
    </row>
    <row r="15" spans="1:16">
      <c r="A15" s="72" t="s">
        <v>112</v>
      </c>
      <c r="B15" s="72" t="s">
        <v>113</v>
      </c>
      <c r="C15" s="73">
        <v>44084</v>
      </c>
      <c r="D15" s="73">
        <v>44113</v>
      </c>
      <c r="E15" s="72">
        <v>29</v>
      </c>
      <c r="F15" s="72">
        <v>217.02</v>
      </c>
      <c r="G15" s="74">
        <v>215.54</v>
      </c>
      <c r="H15" s="72">
        <v>2079</v>
      </c>
      <c r="I15" s="75">
        <v>2551.7255999999902</v>
      </c>
      <c r="J15" s="76">
        <f>I15-K15</f>
        <v>1392.7255999999902</v>
      </c>
      <c r="K15" s="72">
        <v>1159</v>
      </c>
      <c r="L15" s="76">
        <f t="shared" si="1"/>
        <v>3471.7255999999902</v>
      </c>
      <c r="M15" s="79">
        <v>3372</v>
      </c>
      <c r="N15" s="78">
        <f t="shared" si="2"/>
        <v>2.9574614472120508E-2</v>
      </c>
      <c r="O15" s="77">
        <v>2502.1244890602793</v>
      </c>
      <c r="P15" s="79"/>
    </row>
    <row r="16" spans="1:16">
      <c r="A16" s="72" t="s">
        <v>112</v>
      </c>
      <c r="B16" s="72" t="s">
        <v>113</v>
      </c>
      <c r="C16" s="73">
        <v>44113</v>
      </c>
      <c r="D16" s="73">
        <v>44144</v>
      </c>
      <c r="E16" s="72">
        <v>31</v>
      </c>
      <c r="F16" s="72">
        <v>112.1</v>
      </c>
      <c r="G16" s="74">
        <v>111.62</v>
      </c>
      <c r="H16" s="72">
        <v>1663</v>
      </c>
      <c r="I16" s="75">
        <v>2303.5151999999998</v>
      </c>
      <c r="J16" s="76">
        <f t="shared" si="0"/>
        <v>842.51519999999982</v>
      </c>
      <c r="K16" s="72">
        <v>1461</v>
      </c>
      <c r="L16" s="76">
        <f t="shared" si="1"/>
        <v>2505.5151999999998</v>
      </c>
      <c r="M16" s="79">
        <v>2590</v>
      </c>
      <c r="N16" s="78">
        <f t="shared" si="2"/>
        <v>-3.2619613899613986E-2</v>
      </c>
      <c r="O16" s="77">
        <v>2375.5671617936114</v>
      </c>
      <c r="P16" s="79"/>
    </row>
    <row r="17" spans="1:16">
      <c r="A17" s="72" t="s">
        <v>112</v>
      </c>
      <c r="B17" s="72" t="s">
        <v>113</v>
      </c>
      <c r="C17" s="73">
        <v>44144</v>
      </c>
      <c r="D17" s="73">
        <v>44174</v>
      </c>
      <c r="E17" s="72">
        <v>30</v>
      </c>
      <c r="F17" s="72">
        <v>49.77</v>
      </c>
      <c r="G17" s="74">
        <v>49.29</v>
      </c>
      <c r="H17" s="72">
        <v>1356</v>
      </c>
      <c r="I17" s="75">
        <v>1975.0883999999901</v>
      </c>
      <c r="J17" s="76">
        <f t="shared" si="0"/>
        <v>425.08839999999009</v>
      </c>
      <c r="K17" s="72">
        <v>1550</v>
      </c>
      <c r="L17" s="76">
        <f t="shared" si="1"/>
        <v>1781.0883999999901</v>
      </c>
      <c r="M17" s="79">
        <v>1980</v>
      </c>
      <c r="N17" s="78">
        <f t="shared" si="2"/>
        <v>-0.10046040404040901</v>
      </c>
      <c r="O17" s="77">
        <v>1982.9712955595003</v>
      </c>
      <c r="P17" s="79"/>
    </row>
    <row r="18" spans="1:16">
      <c r="A18" s="72" t="s">
        <v>112</v>
      </c>
      <c r="B18" s="72" t="s">
        <v>113</v>
      </c>
      <c r="C18" s="73">
        <v>44174</v>
      </c>
      <c r="D18" s="73">
        <v>44205</v>
      </c>
      <c r="E18" s="72">
        <v>31</v>
      </c>
      <c r="F18" s="72">
        <v>121.53</v>
      </c>
      <c r="G18" s="74">
        <v>121.05</v>
      </c>
      <c r="H18" s="72">
        <v>1726</v>
      </c>
      <c r="I18" s="75">
        <v>1942.3715999999999</v>
      </c>
      <c r="J18" s="76">
        <f t="shared" si="0"/>
        <v>602.37159999999994</v>
      </c>
      <c r="K18" s="72">
        <v>1340</v>
      </c>
      <c r="L18" s="76">
        <f t="shared" si="1"/>
        <v>2328.3715999999999</v>
      </c>
      <c r="M18" s="79">
        <v>1761</v>
      </c>
      <c r="N18" s="78">
        <f t="shared" si="2"/>
        <v>0.32218716638273714</v>
      </c>
      <c r="O18" s="77">
        <v>1874.3713656118016</v>
      </c>
      <c r="P18" s="79"/>
    </row>
    <row r="20" spans="1:16">
      <c r="A20" s="90" t="s">
        <v>116</v>
      </c>
      <c r="B20" s="90"/>
      <c r="C20" s="90"/>
      <c r="D20" s="91"/>
      <c r="E20" s="23" t="s">
        <v>117</v>
      </c>
      <c r="H20" s="92" t="s">
        <v>120</v>
      </c>
      <c r="I20" s="93">
        <f>SUM(L14:L18)</f>
        <v>10953.988799999981</v>
      </c>
    </row>
    <row r="21" spans="1:16">
      <c r="A21" s="90" t="s">
        <v>118</v>
      </c>
      <c r="B21" s="90"/>
      <c r="C21" s="90"/>
      <c r="D21" s="90"/>
      <c r="E21" s="23" t="s">
        <v>117</v>
      </c>
      <c r="H21" s="92" t="s">
        <v>121</v>
      </c>
      <c r="I21" s="94">
        <f>'PV Watts'!B13</f>
        <v>31115</v>
      </c>
    </row>
    <row r="22" spans="1:16">
      <c r="A22" s="90" t="s">
        <v>119</v>
      </c>
      <c r="B22" s="90"/>
      <c r="C22" s="90"/>
      <c r="D22" s="90"/>
      <c r="E22" s="23" t="s">
        <v>125</v>
      </c>
      <c r="H22" s="92" t="s">
        <v>122</v>
      </c>
      <c r="I22" s="93">
        <f>SUM(I14:I18)</f>
        <v>8907.988799999981</v>
      </c>
    </row>
    <row r="23" spans="1:16">
      <c r="H23" s="92" t="s">
        <v>123</v>
      </c>
      <c r="I23" s="93">
        <f>SUM(O14:O18)</f>
        <v>9262.0264838505645</v>
      </c>
    </row>
    <row r="24" spans="1:16">
      <c r="H24" s="92" t="s">
        <v>124</v>
      </c>
      <c r="I24" s="95">
        <f>(I22/I23)-1</f>
        <v>-3.8224646028370834E-2</v>
      </c>
    </row>
  </sheetData>
  <mergeCells count="3">
    <mergeCell ref="A20:C20"/>
    <mergeCell ref="A21:D21"/>
    <mergeCell ref="A22:D22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6"/>
  <sheetViews>
    <sheetView workbookViewId="0">
      <selection activeCell="AQ3" sqref="AQ3:AQ14"/>
    </sheetView>
  </sheetViews>
  <sheetFormatPr defaultColWidth="10.875" defaultRowHeight="21"/>
  <cols>
    <col min="1" max="1" width="21.375" style="1" customWidth="1"/>
    <col min="2" max="7" width="10.875" style="1"/>
    <col min="8" max="10" width="14.125" style="1" customWidth="1"/>
    <col min="11" max="11" width="10.875" style="1"/>
    <col min="12" max="36" width="10.875" style="1" customWidth="1"/>
    <col min="37" max="41" width="10.875" style="1"/>
    <col min="42" max="42" width="20.875" style="1" bestFit="1" customWidth="1"/>
    <col min="43" max="43" width="21.375" style="1" bestFit="1" customWidth="1"/>
    <col min="44" max="16384" width="10.875" style="1"/>
  </cols>
  <sheetData>
    <row r="1" spans="1:43">
      <c r="A1" s="9" t="s">
        <v>22</v>
      </c>
      <c r="B1" s="7"/>
      <c r="F1" s="8" t="s">
        <v>23</v>
      </c>
      <c r="G1" s="56" t="s">
        <v>1</v>
      </c>
      <c r="H1" s="29" t="s">
        <v>24</v>
      </c>
      <c r="I1" s="29" t="s">
        <v>25</v>
      </c>
      <c r="J1" s="29" t="s">
        <v>26</v>
      </c>
      <c r="K1" s="6"/>
      <c r="L1" s="8" t="s">
        <v>27</v>
      </c>
      <c r="M1" s="56" t="s">
        <v>1</v>
      </c>
      <c r="N1" s="29" t="s">
        <v>24</v>
      </c>
      <c r="O1" s="29" t="s">
        <v>25</v>
      </c>
      <c r="P1" s="29" t="s">
        <v>26</v>
      </c>
      <c r="Q1" s="6"/>
      <c r="R1" s="8" t="s">
        <v>28</v>
      </c>
      <c r="S1" s="56" t="s">
        <v>1</v>
      </c>
      <c r="T1" s="29" t="s">
        <v>24</v>
      </c>
      <c r="U1" s="29" t="s">
        <v>25</v>
      </c>
      <c r="V1" s="29" t="s">
        <v>26</v>
      </c>
      <c r="W1" s="6"/>
      <c r="X1" s="8" t="s">
        <v>29</v>
      </c>
      <c r="Y1" s="56" t="s">
        <v>1</v>
      </c>
      <c r="Z1" s="29" t="s">
        <v>24</v>
      </c>
      <c r="AA1" s="29" t="s">
        <v>25</v>
      </c>
      <c r="AB1" s="29" t="s">
        <v>26</v>
      </c>
      <c r="AC1" s="6"/>
      <c r="AD1" s="8" t="s">
        <v>30</v>
      </c>
      <c r="AE1" s="56" t="s">
        <v>1</v>
      </c>
      <c r="AF1" s="29" t="s">
        <v>24</v>
      </c>
      <c r="AG1" s="29" t="s">
        <v>25</v>
      </c>
      <c r="AH1" s="29" t="s">
        <v>26</v>
      </c>
      <c r="AI1" s="6"/>
      <c r="AJ1" s="6"/>
      <c r="AK1" s="9" t="s">
        <v>31</v>
      </c>
      <c r="AL1" s="57" t="s">
        <v>1</v>
      </c>
      <c r="AM1" s="6" t="s">
        <v>32</v>
      </c>
      <c r="AN1" s="31" t="s">
        <v>2</v>
      </c>
      <c r="AO1" s="6"/>
      <c r="AP1" s="6" t="s">
        <v>94</v>
      </c>
      <c r="AQ1" s="6" t="s">
        <v>95</v>
      </c>
    </row>
    <row r="2" spans="1:43">
      <c r="A2" s="9" t="s">
        <v>33</v>
      </c>
      <c r="B2" s="7"/>
      <c r="F2" s="10" t="s">
        <v>34</v>
      </c>
      <c r="G2" s="56"/>
      <c r="H2" s="11"/>
      <c r="I2" s="11"/>
      <c r="J2" s="11"/>
      <c r="K2" s="2"/>
      <c r="L2" s="10" t="s">
        <v>34</v>
      </c>
      <c r="M2" s="56"/>
      <c r="N2" s="11"/>
      <c r="O2" s="11"/>
      <c r="P2" s="11"/>
      <c r="Q2" s="2"/>
      <c r="R2" s="10" t="s">
        <v>34</v>
      </c>
      <c r="S2" s="56"/>
      <c r="T2" s="11"/>
      <c r="U2" s="11"/>
      <c r="V2" s="11"/>
      <c r="W2" s="2"/>
      <c r="X2" s="10" t="s">
        <v>34</v>
      </c>
      <c r="Y2" s="56"/>
      <c r="Z2" s="11"/>
      <c r="AA2" s="11"/>
      <c r="AB2" s="11"/>
      <c r="AC2" s="2"/>
      <c r="AD2" s="10" t="s">
        <v>34</v>
      </c>
      <c r="AE2" s="56"/>
      <c r="AF2" s="11"/>
      <c r="AG2" s="11"/>
      <c r="AH2" s="11"/>
      <c r="AI2" s="2"/>
      <c r="AJ2" s="2"/>
      <c r="AK2" s="9" t="s">
        <v>35</v>
      </c>
      <c r="AL2" s="57"/>
      <c r="AM2" s="2"/>
      <c r="AN2" s="32"/>
      <c r="AO2" s="2"/>
    </row>
    <row r="3" spans="1:43">
      <c r="A3" s="9" t="s">
        <v>36</v>
      </c>
      <c r="B3" s="7"/>
      <c r="C3" s="33"/>
      <c r="D3" s="13"/>
      <c r="F3" s="10"/>
      <c r="G3" s="58" t="s">
        <v>3</v>
      </c>
      <c r="H3" s="59">
        <v>4.74</v>
      </c>
      <c r="I3" s="60">
        <v>1952</v>
      </c>
      <c r="J3" s="59">
        <v>234</v>
      </c>
      <c r="K3" s="3"/>
      <c r="L3" s="10"/>
      <c r="M3" s="58" t="s">
        <v>3</v>
      </c>
      <c r="N3" s="59">
        <v>3.35</v>
      </c>
      <c r="O3" s="59">
        <v>141</v>
      </c>
      <c r="P3" s="59">
        <v>17</v>
      </c>
      <c r="Q3" s="3"/>
      <c r="R3" s="10"/>
      <c r="S3" s="29" t="s">
        <v>3</v>
      </c>
      <c r="T3" s="12"/>
      <c r="U3" s="12"/>
      <c r="V3" s="12"/>
      <c r="W3" s="3"/>
      <c r="X3" s="10"/>
      <c r="Y3" s="29" t="s">
        <v>3</v>
      </c>
      <c r="Z3" s="12"/>
      <c r="AA3" s="12"/>
      <c r="AB3" s="12"/>
      <c r="AC3" s="3"/>
      <c r="AD3" s="10"/>
      <c r="AE3" s="29" t="s">
        <v>3</v>
      </c>
      <c r="AF3" s="12"/>
      <c r="AG3" s="12"/>
      <c r="AH3" s="12"/>
      <c r="AI3" s="3"/>
      <c r="AJ3" s="3"/>
      <c r="AK3" s="13"/>
      <c r="AL3" s="34" t="s">
        <v>3</v>
      </c>
      <c r="AM3" s="35">
        <f>I3+O3+U3+AA3+AG3</f>
        <v>2093</v>
      </c>
      <c r="AN3" s="36">
        <f>AM3/AO3</f>
        <v>67.516129032258064</v>
      </c>
      <c r="AO3" s="35">
        <v>31</v>
      </c>
      <c r="AP3" s="1">
        <f>AM3*$B$15</f>
        <v>1961.4979970482818</v>
      </c>
      <c r="AQ3" s="1">
        <f>AP3/AO3</f>
        <v>63.274128937041347</v>
      </c>
    </row>
    <row r="4" spans="1:43">
      <c r="A4" s="9" t="s">
        <v>37</v>
      </c>
      <c r="B4" s="14"/>
      <c r="C4" s="13"/>
      <c r="D4" s="13"/>
      <c r="F4" s="10"/>
      <c r="G4" s="61" t="s">
        <v>4</v>
      </c>
      <c r="H4" s="62">
        <v>5.63</v>
      </c>
      <c r="I4" s="63">
        <v>2088</v>
      </c>
      <c r="J4" s="62">
        <v>250</v>
      </c>
      <c r="K4" s="3"/>
      <c r="L4" s="10"/>
      <c r="M4" s="61" t="s">
        <v>4</v>
      </c>
      <c r="N4" s="62">
        <v>4.33</v>
      </c>
      <c r="O4" s="62">
        <v>167</v>
      </c>
      <c r="P4" s="62">
        <v>20</v>
      </c>
      <c r="Q4" s="3"/>
      <c r="R4" s="10"/>
      <c r="S4" s="29" t="s">
        <v>4</v>
      </c>
      <c r="T4" s="12"/>
      <c r="U4" s="12"/>
      <c r="V4" s="12"/>
      <c r="W4" s="3"/>
      <c r="X4" s="10"/>
      <c r="Y4" s="29" t="s">
        <v>4</v>
      </c>
      <c r="Z4" s="12"/>
      <c r="AA4" s="12"/>
      <c r="AB4" s="12"/>
      <c r="AC4" s="3"/>
      <c r="AD4" s="10"/>
      <c r="AE4" s="29" t="s">
        <v>4</v>
      </c>
      <c r="AF4" s="12"/>
      <c r="AG4" s="12"/>
      <c r="AH4" s="12"/>
      <c r="AI4" s="3"/>
      <c r="AJ4" s="3"/>
      <c r="AK4" s="13"/>
      <c r="AL4" s="37" t="s">
        <v>4</v>
      </c>
      <c r="AM4" s="35">
        <f t="shared" ref="AM4:AM13" si="0">I4+O4+U4+AA4</f>
        <v>2255</v>
      </c>
      <c r="AN4" s="38">
        <f t="shared" ref="AN4:AN14" si="1">AM4/AO4</f>
        <v>80.535714285714292</v>
      </c>
      <c r="AO4" s="39">
        <v>28</v>
      </c>
      <c r="AP4" s="1">
        <f t="shared" ref="AP4:AP15" si="2">AM4*$B$15</f>
        <v>2113.3196289268399</v>
      </c>
      <c r="AQ4" s="1">
        <f t="shared" ref="AQ4:AQ14" si="3">AP4/AO4</f>
        <v>75.47570103310143</v>
      </c>
    </row>
    <row r="5" spans="1:43">
      <c r="A5" s="9" t="s">
        <v>38</v>
      </c>
      <c r="B5" s="14"/>
      <c r="C5" s="13"/>
      <c r="D5" s="13"/>
      <c r="F5" s="10"/>
      <c r="G5" s="58" t="s">
        <v>5</v>
      </c>
      <c r="H5" s="59">
        <v>6.74</v>
      </c>
      <c r="I5" s="60">
        <v>2737</v>
      </c>
      <c r="J5" s="59">
        <v>327</v>
      </c>
      <c r="K5" s="3"/>
      <c r="L5" s="10"/>
      <c r="M5" s="58" t="s">
        <v>5</v>
      </c>
      <c r="N5" s="59">
        <v>5.66</v>
      </c>
      <c r="O5" s="59">
        <v>241</v>
      </c>
      <c r="P5" s="59">
        <v>29</v>
      </c>
      <c r="Q5" s="3"/>
      <c r="R5" s="10"/>
      <c r="S5" s="29" t="s">
        <v>5</v>
      </c>
      <c r="T5" s="12"/>
      <c r="U5" s="15"/>
      <c r="V5" s="12"/>
      <c r="W5" s="3"/>
      <c r="X5" s="10"/>
      <c r="Y5" s="29" t="s">
        <v>5</v>
      </c>
      <c r="Z5" s="12"/>
      <c r="AA5" s="15"/>
      <c r="AB5" s="12"/>
      <c r="AC5" s="3"/>
      <c r="AD5" s="10"/>
      <c r="AE5" s="29" t="s">
        <v>5</v>
      </c>
      <c r="AF5" s="12"/>
      <c r="AG5" s="15"/>
      <c r="AH5" s="12"/>
      <c r="AI5" s="3"/>
      <c r="AJ5" s="3"/>
      <c r="AK5" s="13"/>
      <c r="AL5" s="37" t="s">
        <v>5</v>
      </c>
      <c r="AM5" s="35">
        <f t="shared" si="0"/>
        <v>2978</v>
      </c>
      <c r="AN5" s="38">
        <f t="shared" si="1"/>
        <v>96.064516129032256</v>
      </c>
      <c r="AO5" s="40">
        <v>31</v>
      </c>
      <c r="AP5" s="1">
        <f t="shared" si="2"/>
        <v>2790.8939489774407</v>
      </c>
      <c r="AQ5" s="1">
        <f t="shared" si="3"/>
        <v>90.028837063788416</v>
      </c>
    </row>
    <row r="6" spans="1:43">
      <c r="A6" s="9" t="s">
        <v>39</v>
      </c>
      <c r="B6" s="14"/>
      <c r="C6" s="13"/>
      <c r="D6" s="13"/>
      <c r="F6" s="10"/>
      <c r="G6" s="61" t="s">
        <v>6</v>
      </c>
      <c r="H6" s="62">
        <v>7.72</v>
      </c>
      <c r="I6" s="63">
        <v>2987</v>
      </c>
      <c r="J6" s="62">
        <v>357</v>
      </c>
      <c r="K6" s="3"/>
      <c r="L6" s="10"/>
      <c r="M6" s="61" t="s">
        <v>6</v>
      </c>
      <c r="N6" s="62">
        <v>7.08</v>
      </c>
      <c r="O6" s="62">
        <v>287</v>
      </c>
      <c r="P6" s="62">
        <v>34</v>
      </c>
      <c r="Q6" s="3"/>
      <c r="R6" s="10"/>
      <c r="S6" s="29" t="s">
        <v>6</v>
      </c>
      <c r="T6" s="12"/>
      <c r="U6" s="15"/>
      <c r="V6" s="12"/>
      <c r="W6" s="3"/>
      <c r="X6" s="10"/>
      <c r="Y6" s="29" t="s">
        <v>6</v>
      </c>
      <c r="Z6" s="12"/>
      <c r="AA6" s="15"/>
      <c r="AB6" s="12"/>
      <c r="AC6" s="3"/>
      <c r="AD6" s="10"/>
      <c r="AE6" s="29" t="s">
        <v>6</v>
      </c>
      <c r="AF6" s="12"/>
      <c r="AG6" s="15"/>
      <c r="AH6" s="12"/>
      <c r="AI6" s="3"/>
      <c r="AJ6" s="3"/>
      <c r="AK6" s="13"/>
      <c r="AL6" s="37" t="s">
        <v>6</v>
      </c>
      <c r="AM6" s="35">
        <f t="shared" si="0"/>
        <v>3274</v>
      </c>
      <c r="AN6" s="38">
        <f t="shared" si="1"/>
        <v>109.13333333333334</v>
      </c>
      <c r="AO6" s="40">
        <v>30</v>
      </c>
      <c r="AP6" s="1">
        <f t="shared" si="2"/>
        <v>3068.2964368543117</v>
      </c>
      <c r="AQ6" s="1">
        <f t="shared" si="3"/>
        <v>102.27654789514372</v>
      </c>
    </row>
    <row r="7" spans="1:43" ht="21.75" thickBot="1">
      <c r="A7" s="9" t="s">
        <v>40</v>
      </c>
      <c r="B7" s="14"/>
      <c r="C7" s="13"/>
      <c r="D7" s="13"/>
      <c r="F7" s="10"/>
      <c r="G7" s="58" t="s">
        <v>0</v>
      </c>
      <c r="H7" s="59">
        <v>8.07</v>
      </c>
      <c r="I7" s="60">
        <v>3149</v>
      </c>
      <c r="J7" s="59">
        <v>377</v>
      </c>
      <c r="K7" s="3"/>
      <c r="L7" s="10"/>
      <c r="M7" s="58" t="s">
        <v>0</v>
      </c>
      <c r="N7" s="59">
        <v>7.87</v>
      </c>
      <c r="O7" s="59">
        <v>321</v>
      </c>
      <c r="P7" s="59">
        <v>38</v>
      </c>
      <c r="Q7" s="3"/>
      <c r="R7" s="10"/>
      <c r="S7" s="29" t="s">
        <v>0</v>
      </c>
      <c r="T7" s="12"/>
      <c r="U7" s="15"/>
      <c r="V7" s="12"/>
      <c r="W7" s="3"/>
      <c r="X7" s="10"/>
      <c r="Y7" s="29" t="s">
        <v>0</v>
      </c>
      <c r="Z7" s="12"/>
      <c r="AA7" s="15"/>
      <c r="AB7" s="12"/>
      <c r="AC7" s="3"/>
      <c r="AD7" s="10"/>
      <c r="AE7" s="29" t="s">
        <v>0</v>
      </c>
      <c r="AF7" s="12"/>
      <c r="AG7" s="15"/>
      <c r="AH7" s="12"/>
      <c r="AI7" s="3"/>
      <c r="AJ7" s="3"/>
      <c r="AK7" s="13"/>
      <c r="AL7" s="37" t="s">
        <v>0</v>
      </c>
      <c r="AM7" s="35">
        <f t="shared" si="0"/>
        <v>3470</v>
      </c>
      <c r="AN7" s="38">
        <f t="shared" si="1"/>
        <v>111.93548387096774</v>
      </c>
      <c r="AO7" s="40">
        <v>31</v>
      </c>
      <c r="AP7" s="1">
        <f t="shared" si="2"/>
        <v>3251.9818680160238</v>
      </c>
      <c r="AQ7" s="1">
        <f t="shared" si="3"/>
        <v>104.90264090374271</v>
      </c>
    </row>
    <row r="8" spans="1:43" ht="21.75" thickBot="1">
      <c r="A8" s="41" t="s">
        <v>41</v>
      </c>
      <c r="B8" s="16">
        <v>53</v>
      </c>
      <c r="C8" s="42">
        <f>B25+B31+B37+B43+B49</f>
        <v>53</v>
      </c>
      <c r="D8" s="13" t="s">
        <v>42</v>
      </c>
      <c r="F8" s="10"/>
      <c r="G8" s="61" t="s">
        <v>7</v>
      </c>
      <c r="H8" s="62">
        <v>8.16</v>
      </c>
      <c r="I8" s="63">
        <v>3003</v>
      </c>
      <c r="J8" s="62">
        <v>359</v>
      </c>
      <c r="K8" s="3"/>
      <c r="L8" s="10"/>
      <c r="M8" s="61" t="s">
        <v>7</v>
      </c>
      <c r="N8" s="62">
        <v>8.1999999999999993</v>
      </c>
      <c r="O8" s="62">
        <v>315</v>
      </c>
      <c r="P8" s="62">
        <v>38</v>
      </c>
      <c r="Q8" s="3"/>
      <c r="R8" s="10"/>
      <c r="S8" s="29" t="s">
        <v>7</v>
      </c>
      <c r="T8" s="12"/>
      <c r="U8" s="15"/>
      <c r="V8" s="12"/>
      <c r="W8" s="3"/>
      <c r="X8" s="10"/>
      <c r="Y8" s="29" t="s">
        <v>7</v>
      </c>
      <c r="Z8" s="12"/>
      <c r="AA8" s="15"/>
      <c r="AB8" s="12"/>
      <c r="AC8" s="3"/>
      <c r="AD8" s="10"/>
      <c r="AE8" s="29" t="s">
        <v>7</v>
      </c>
      <c r="AF8" s="12"/>
      <c r="AG8" s="15"/>
      <c r="AH8" s="12"/>
      <c r="AI8" s="3"/>
      <c r="AJ8" s="3"/>
      <c r="AK8" s="13"/>
      <c r="AL8" s="37" t="s">
        <v>7</v>
      </c>
      <c r="AM8" s="35">
        <f t="shared" si="0"/>
        <v>3318</v>
      </c>
      <c r="AN8" s="38">
        <f t="shared" si="1"/>
        <v>110.6</v>
      </c>
      <c r="AO8" s="40">
        <v>30</v>
      </c>
      <c r="AP8" s="1">
        <f t="shared" si="2"/>
        <v>3109.5319418089816</v>
      </c>
      <c r="AQ8" s="1">
        <f t="shared" si="3"/>
        <v>103.65106472696606</v>
      </c>
    </row>
    <row r="9" spans="1:43" ht="21.75" thickBot="1">
      <c r="A9" s="41" t="s">
        <v>43</v>
      </c>
      <c r="B9" s="16">
        <v>17490</v>
      </c>
      <c r="C9" s="43">
        <f>C25+C31+C37+C43+C49</f>
        <v>17490</v>
      </c>
      <c r="D9" s="13" t="s">
        <v>44</v>
      </c>
      <c r="F9" s="10"/>
      <c r="G9" s="58" t="s">
        <v>8</v>
      </c>
      <c r="H9" s="59">
        <v>7.43</v>
      </c>
      <c r="I9" s="60">
        <v>2836</v>
      </c>
      <c r="J9" s="59">
        <v>339</v>
      </c>
      <c r="K9" s="3"/>
      <c r="L9" s="10"/>
      <c r="M9" s="58" t="s">
        <v>8</v>
      </c>
      <c r="N9" s="59">
        <v>7.33</v>
      </c>
      <c r="O9" s="59">
        <v>292</v>
      </c>
      <c r="P9" s="59">
        <v>35</v>
      </c>
      <c r="Q9" s="3"/>
      <c r="R9" s="10"/>
      <c r="S9" s="29" t="s">
        <v>8</v>
      </c>
      <c r="T9" s="12"/>
      <c r="U9" s="15"/>
      <c r="V9" s="12"/>
      <c r="W9" s="3"/>
      <c r="X9" s="10"/>
      <c r="Y9" s="29" t="s">
        <v>8</v>
      </c>
      <c r="Z9" s="12"/>
      <c r="AA9" s="15"/>
      <c r="AB9" s="12"/>
      <c r="AC9" s="3"/>
      <c r="AD9" s="10"/>
      <c r="AE9" s="29" t="s">
        <v>8</v>
      </c>
      <c r="AF9" s="12"/>
      <c r="AG9" s="15"/>
      <c r="AH9" s="12"/>
      <c r="AI9" s="3"/>
      <c r="AJ9" s="3"/>
      <c r="AK9" s="13"/>
      <c r="AL9" s="37" t="s">
        <v>8</v>
      </c>
      <c r="AM9" s="35">
        <f t="shared" si="0"/>
        <v>3128</v>
      </c>
      <c r="AN9" s="38">
        <f t="shared" si="1"/>
        <v>100.90322580645162</v>
      </c>
      <c r="AO9" s="40">
        <v>31</v>
      </c>
      <c r="AP9" s="1">
        <f t="shared" si="2"/>
        <v>2931.4695340501794</v>
      </c>
      <c r="AQ9" s="1">
        <f t="shared" si="3"/>
        <v>94.563533356457398</v>
      </c>
    </row>
    <row r="10" spans="1:43">
      <c r="A10" s="9" t="s">
        <v>45</v>
      </c>
      <c r="B10" s="7">
        <f>7600*2</f>
        <v>15200</v>
      </c>
      <c r="F10" s="10"/>
      <c r="G10" s="61" t="s">
        <v>9</v>
      </c>
      <c r="H10" s="62">
        <v>7.22</v>
      </c>
      <c r="I10" s="63">
        <v>2747</v>
      </c>
      <c r="J10" s="62">
        <v>329</v>
      </c>
      <c r="K10" s="3"/>
      <c r="L10" s="10"/>
      <c r="M10" s="61" t="s">
        <v>9</v>
      </c>
      <c r="N10" s="62">
        <v>6.85</v>
      </c>
      <c r="O10" s="62">
        <v>273</v>
      </c>
      <c r="P10" s="62">
        <v>33</v>
      </c>
      <c r="Q10" s="3"/>
      <c r="R10" s="10"/>
      <c r="S10" s="29" t="s">
        <v>9</v>
      </c>
      <c r="T10" s="12"/>
      <c r="U10" s="15"/>
      <c r="V10" s="12"/>
      <c r="W10" s="3"/>
      <c r="X10" s="10"/>
      <c r="Y10" s="29" t="s">
        <v>9</v>
      </c>
      <c r="Z10" s="12"/>
      <c r="AA10" s="15"/>
      <c r="AB10" s="12"/>
      <c r="AC10" s="3"/>
      <c r="AD10" s="10"/>
      <c r="AE10" s="29" t="s">
        <v>9</v>
      </c>
      <c r="AF10" s="12"/>
      <c r="AG10" s="15"/>
      <c r="AH10" s="12"/>
      <c r="AI10" s="3"/>
      <c r="AJ10" s="3"/>
      <c r="AK10" s="13"/>
      <c r="AL10" s="37" t="s">
        <v>9</v>
      </c>
      <c r="AM10" s="35">
        <f t="shared" si="0"/>
        <v>3020</v>
      </c>
      <c r="AN10" s="38">
        <f t="shared" si="1"/>
        <v>97.41935483870968</v>
      </c>
      <c r="AO10" s="40">
        <v>31</v>
      </c>
      <c r="AP10" s="1">
        <f t="shared" si="2"/>
        <v>2830.2551127978072</v>
      </c>
      <c r="AQ10" s="1">
        <f t="shared" si="3"/>
        <v>91.298552025735717</v>
      </c>
    </row>
    <row r="11" spans="1:43" ht="31.5">
      <c r="A11" s="9" t="s">
        <v>46</v>
      </c>
      <c r="B11" s="7">
        <f>B9/B10</f>
        <v>1.1506578947368422</v>
      </c>
      <c r="C11" s="13"/>
      <c r="D11" s="13"/>
      <c r="F11" s="10"/>
      <c r="G11" s="58" t="s">
        <v>10</v>
      </c>
      <c r="H11" s="59">
        <v>7.07</v>
      </c>
      <c r="I11" s="60">
        <v>2619</v>
      </c>
      <c r="J11" s="59">
        <v>313</v>
      </c>
      <c r="K11" s="3"/>
      <c r="L11" s="10"/>
      <c r="M11" s="58" t="s">
        <v>10</v>
      </c>
      <c r="N11" s="59">
        <v>6.11</v>
      </c>
      <c r="O11" s="59">
        <v>237</v>
      </c>
      <c r="P11" s="59">
        <v>28</v>
      </c>
      <c r="Q11" s="3"/>
      <c r="R11" s="10"/>
      <c r="S11" s="29" t="s">
        <v>10</v>
      </c>
      <c r="T11" s="12"/>
      <c r="U11" s="15"/>
      <c r="V11" s="12"/>
      <c r="W11" s="3"/>
      <c r="X11" s="10"/>
      <c r="Y11" s="29" t="s">
        <v>10</v>
      </c>
      <c r="Z11" s="12"/>
      <c r="AA11" s="15"/>
      <c r="AB11" s="12"/>
      <c r="AC11" s="3"/>
      <c r="AD11" s="10"/>
      <c r="AE11" s="29" t="s">
        <v>10</v>
      </c>
      <c r="AF11" s="12"/>
      <c r="AG11" s="15"/>
      <c r="AH11" s="12"/>
      <c r="AI11" s="3"/>
      <c r="AJ11" s="3"/>
      <c r="AK11" s="13"/>
      <c r="AL11" s="37" t="s">
        <v>10</v>
      </c>
      <c r="AM11" s="35">
        <f t="shared" si="0"/>
        <v>2856</v>
      </c>
      <c r="AN11" s="38">
        <f t="shared" si="1"/>
        <v>95.2</v>
      </c>
      <c r="AO11" s="40">
        <v>30</v>
      </c>
      <c r="AP11" s="1">
        <f t="shared" si="2"/>
        <v>2676.5591397849462</v>
      </c>
      <c r="AQ11" s="1">
        <f t="shared" si="3"/>
        <v>89.218637992831546</v>
      </c>
    </row>
    <row r="12" spans="1:43">
      <c r="A12" s="41" t="s">
        <v>47</v>
      </c>
      <c r="B12" s="7">
        <v>330</v>
      </c>
      <c r="C12" s="13"/>
      <c r="D12" s="13"/>
      <c r="F12" s="10"/>
      <c r="G12" s="61" t="s">
        <v>11</v>
      </c>
      <c r="H12" s="62">
        <v>6.17</v>
      </c>
      <c r="I12" s="63">
        <v>2438</v>
      </c>
      <c r="J12" s="62">
        <v>292</v>
      </c>
      <c r="K12" s="3"/>
      <c r="L12" s="10"/>
      <c r="M12" s="61" t="s">
        <v>11</v>
      </c>
      <c r="N12" s="62">
        <v>4.88</v>
      </c>
      <c r="O12" s="62">
        <v>200</v>
      </c>
      <c r="P12" s="62">
        <v>24</v>
      </c>
      <c r="Q12" s="3"/>
      <c r="R12" s="10"/>
      <c r="S12" s="29" t="s">
        <v>11</v>
      </c>
      <c r="T12" s="12"/>
      <c r="U12" s="15"/>
      <c r="V12" s="12"/>
      <c r="W12" s="3"/>
      <c r="X12" s="10"/>
      <c r="Y12" s="29" t="s">
        <v>11</v>
      </c>
      <c r="Z12" s="12"/>
      <c r="AA12" s="15"/>
      <c r="AB12" s="12"/>
      <c r="AC12" s="3"/>
      <c r="AD12" s="10"/>
      <c r="AE12" s="29" t="s">
        <v>11</v>
      </c>
      <c r="AF12" s="12"/>
      <c r="AG12" s="15"/>
      <c r="AH12" s="12"/>
      <c r="AI12" s="3"/>
      <c r="AJ12" s="3"/>
      <c r="AK12" s="13"/>
      <c r="AL12" s="37" t="s">
        <v>11</v>
      </c>
      <c r="AM12" s="35">
        <f t="shared" si="0"/>
        <v>2638</v>
      </c>
      <c r="AN12" s="38">
        <f t="shared" si="1"/>
        <v>85.096774193548384</v>
      </c>
      <c r="AO12" s="40">
        <v>31</v>
      </c>
      <c r="AP12" s="1">
        <f t="shared" si="2"/>
        <v>2472.2559561458993</v>
      </c>
      <c r="AQ12" s="1">
        <f t="shared" si="3"/>
        <v>79.750192133738693</v>
      </c>
    </row>
    <row r="13" spans="1:43" ht="31.5">
      <c r="A13" s="41" t="s">
        <v>48</v>
      </c>
      <c r="B13" s="7">
        <v>31115</v>
      </c>
      <c r="C13" s="13"/>
      <c r="D13" s="13"/>
      <c r="F13" s="10"/>
      <c r="G13" s="58" t="s">
        <v>12</v>
      </c>
      <c r="H13" s="59">
        <v>5.23</v>
      </c>
      <c r="I13" s="60">
        <v>2057</v>
      </c>
      <c r="J13" s="59">
        <v>246</v>
      </c>
      <c r="K13" s="3"/>
      <c r="L13" s="10"/>
      <c r="M13" s="58" t="s">
        <v>12</v>
      </c>
      <c r="N13" s="59">
        <v>3.74</v>
      </c>
      <c r="O13" s="59">
        <v>152</v>
      </c>
      <c r="P13" s="59">
        <v>18</v>
      </c>
      <c r="Q13" s="3"/>
      <c r="R13" s="10"/>
      <c r="S13" s="29" t="s">
        <v>12</v>
      </c>
      <c r="T13" s="12"/>
      <c r="U13" s="12"/>
      <c r="V13" s="12"/>
      <c r="W13" s="3"/>
      <c r="X13" s="10"/>
      <c r="Y13" s="29" t="s">
        <v>12</v>
      </c>
      <c r="Z13" s="12"/>
      <c r="AA13" s="12"/>
      <c r="AB13" s="12"/>
      <c r="AC13" s="3"/>
      <c r="AD13" s="10"/>
      <c r="AE13" s="29" t="s">
        <v>12</v>
      </c>
      <c r="AF13" s="12"/>
      <c r="AG13" s="12"/>
      <c r="AH13" s="12"/>
      <c r="AI13" s="3"/>
      <c r="AJ13" s="3"/>
      <c r="AK13" s="13"/>
      <c r="AL13" s="37" t="s">
        <v>12</v>
      </c>
      <c r="AM13" s="35">
        <f t="shared" si="0"/>
        <v>2209</v>
      </c>
      <c r="AN13" s="38">
        <f t="shared" si="1"/>
        <v>73.63333333333334</v>
      </c>
      <c r="AO13" s="40">
        <v>30</v>
      </c>
      <c r="AP13" s="1">
        <f t="shared" si="2"/>
        <v>2070.2097828378664</v>
      </c>
      <c r="AQ13" s="1">
        <f t="shared" si="3"/>
        <v>69.006992761262211</v>
      </c>
    </row>
    <row r="14" spans="1:43" ht="21.75" thickBot="1">
      <c r="B14" s="28">
        <f>AM15-B13</f>
        <v>2086</v>
      </c>
      <c r="C14" s="13"/>
      <c r="D14" s="13"/>
      <c r="F14" s="10"/>
      <c r="G14" s="61" t="s">
        <v>13</v>
      </c>
      <c r="H14" s="62">
        <v>4.38</v>
      </c>
      <c r="I14" s="63">
        <v>1832</v>
      </c>
      <c r="J14" s="62">
        <v>219</v>
      </c>
      <c r="K14" s="3"/>
      <c r="L14" s="10"/>
      <c r="M14" s="61" t="s">
        <v>13</v>
      </c>
      <c r="N14" s="62">
        <v>3.03</v>
      </c>
      <c r="O14" s="62">
        <v>130</v>
      </c>
      <c r="P14" s="62">
        <v>16</v>
      </c>
      <c r="Q14" s="3"/>
      <c r="R14" s="10"/>
      <c r="S14" s="29" t="s">
        <v>13</v>
      </c>
      <c r="T14" s="12"/>
      <c r="U14" s="12"/>
      <c r="V14" s="12"/>
      <c r="W14" s="3"/>
      <c r="X14" s="10"/>
      <c r="Y14" s="29" t="s">
        <v>13</v>
      </c>
      <c r="Z14" s="12"/>
      <c r="AA14" s="12"/>
      <c r="AB14" s="12"/>
      <c r="AC14" s="3"/>
      <c r="AD14" s="10"/>
      <c r="AE14" s="29" t="s">
        <v>13</v>
      </c>
      <c r="AF14" s="12"/>
      <c r="AG14" s="12"/>
      <c r="AH14" s="12"/>
      <c r="AI14" s="3"/>
      <c r="AJ14" s="3"/>
      <c r="AK14" s="13"/>
      <c r="AL14" s="44" t="s">
        <v>13</v>
      </c>
      <c r="AM14" s="35">
        <f>I14+O14+U14+AA14</f>
        <v>1962</v>
      </c>
      <c r="AN14" s="45">
        <f t="shared" si="1"/>
        <v>63.29032258064516</v>
      </c>
      <c r="AO14" s="46">
        <v>31</v>
      </c>
      <c r="AP14" s="1">
        <f t="shared" si="2"/>
        <v>1838.7286527514232</v>
      </c>
      <c r="AQ14" s="1">
        <f t="shared" si="3"/>
        <v>59.313827508110428</v>
      </c>
    </row>
    <row r="15" spans="1:43" ht="24" thickBot="1">
      <c r="B15" s="1">
        <f>B13/AM15</f>
        <v>0.93717056715159186</v>
      </c>
      <c r="C15" s="13"/>
      <c r="D15" s="13"/>
      <c r="F15" s="10"/>
      <c r="G15" s="64" t="s">
        <v>49</v>
      </c>
      <c r="H15" s="65">
        <v>6.55</v>
      </c>
      <c r="I15" s="66">
        <v>30445</v>
      </c>
      <c r="J15" s="67">
        <v>3642</v>
      </c>
      <c r="K15" s="17"/>
      <c r="L15" s="10"/>
      <c r="M15" s="64" t="s">
        <v>49</v>
      </c>
      <c r="N15" s="65">
        <v>5.7</v>
      </c>
      <c r="O15" s="66">
        <v>2756</v>
      </c>
      <c r="P15" s="67">
        <v>330</v>
      </c>
      <c r="Q15" s="17"/>
      <c r="R15" s="10"/>
      <c r="S15" s="18" t="s">
        <v>49</v>
      </c>
      <c r="T15" s="18"/>
      <c r="U15" s="19"/>
      <c r="V15" s="20"/>
      <c r="W15" s="17"/>
      <c r="X15" s="10"/>
      <c r="Y15" s="18" t="s">
        <v>49</v>
      </c>
      <c r="Z15" s="18"/>
      <c r="AA15" s="19"/>
      <c r="AB15" s="20"/>
      <c r="AC15" s="17"/>
      <c r="AD15" s="10"/>
      <c r="AE15" s="18" t="s">
        <v>49</v>
      </c>
      <c r="AF15" s="18"/>
      <c r="AG15" s="19"/>
      <c r="AH15" s="20"/>
      <c r="AI15" s="17"/>
      <c r="AJ15" s="17"/>
      <c r="AK15" s="13"/>
      <c r="AL15" s="4" t="s">
        <v>49</v>
      </c>
      <c r="AM15" s="47">
        <f>I15+O15+U15+AA15+AG15</f>
        <v>33201</v>
      </c>
      <c r="AN15" s="45"/>
      <c r="AO15" s="17"/>
      <c r="AP15" s="1">
        <f t="shared" si="2"/>
        <v>31115</v>
      </c>
    </row>
    <row r="16" spans="1:43" ht="23.25">
      <c r="C16" s="13"/>
      <c r="D16" s="13"/>
      <c r="F16" s="10"/>
      <c r="G16" s="4"/>
      <c r="H16" s="4"/>
      <c r="I16" s="5"/>
      <c r="J16" s="17"/>
      <c r="K16" s="17"/>
      <c r="L16" s="10"/>
      <c r="M16" s="18"/>
      <c r="N16" s="18"/>
      <c r="O16" s="19"/>
      <c r="P16" s="20"/>
      <c r="Q16" s="17"/>
      <c r="R16" s="10"/>
      <c r="S16" s="18"/>
      <c r="T16" s="18"/>
      <c r="U16" s="19"/>
      <c r="V16" s="20"/>
      <c r="W16" s="17"/>
      <c r="X16" s="10"/>
      <c r="Y16" s="18"/>
      <c r="Z16" s="18"/>
      <c r="AA16" s="19"/>
      <c r="AB16" s="20"/>
      <c r="AC16" s="17"/>
      <c r="AD16" s="10"/>
      <c r="AE16" s="18"/>
      <c r="AF16" s="18"/>
      <c r="AG16" s="19"/>
      <c r="AH16" s="20"/>
      <c r="AI16" s="17"/>
      <c r="AJ16" s="17"/>
      <c r="AK16" s="13"/>
      <c r="AL16" s="4"/>
      <c r="AM16" s="53"/>
      <c r="AN16" s="54"/>
      <c r="AO16" s="17"/>
    </row>
    <row r="17" spans="1:19">
      <c r="A17" s="21" t="s">
        <v>50</v>
      </c>
      <c r="B17" s="22"/>
      <c r="C17" s="13"/>
      <c r="D17" s="48"/>
      <c r="J17" s="13"/>
      <c r="K17"/>
    </row>
    <row r="18" spans="1:19">
      <c r="A18" s="9" t="s">
        <v>51</v>
      </c>
      <c r="B18" s="22" t="s">
        <v>52</v>
      </c>
      <c r="C18" s="13"/>
      <c r="D18" s="13"/>
      <c r="J18" s="13"/>
      <c r="K18"/>
    </row>
    <row r="19" spans="1:19">
      <c r="A19" s="49" t="s">
        <v>53</v>
      </c>
      <c r="B19" s="22" t="s">
        <v>54</v>
      </c>
      <c r="C19" s="13"/>
      <c r="D19" s="13"/>
    </row>
    <row r="20" spans="1:19">
      <c r="A20" s="9" t="s">
        <v>55</v>
      </c>
      <c r="B20" s="22" t="s">
        <v>56</v>
      </c>
      <c r="C20" s="13"/>
      <c r="D20" s="13"/>
    </row>
    <row r="21" spans="1:19">
      <c r="A21" s="9" t="s">
        <v>57</v>
      </c>
      <c r="B21" s="22" t="s">
        <v>58</v>
      </c>
      <c r="C21" s="13"/>
      <c r="D21" s="13"/>
      <c r="H21" s="23" t="s">
        <v>59</v>
      </c>
    </row>
    <row r="22" spans="1:19">
      <c r="A22" s="9" t="s">
        <v>46</v>
      </c>
      <c r="B22" s="22" t="s">
        <v>60</v>
      </c>
      <c r="C22" s="13"/>
      <c r="D22" s="13"/>
      <c r="H22" s="1" t="s">
        <v>61</v>
      </c>
      <c r="I22" s="1" t="s">
        <v>114</v>
      </c>
    </row>
    <row r="23" spans="1:19">
      <c r="A23" s="13"/>
      <c r="B23" s="22"/>
      <c r="C23" s="13"/>
      <c r="D23" s="13"/>
      <c r="H23" s="1" t="s">
        <v>93</v>
      </c>
      <c r="I23" s="1" t="s">
        <v>115</v>
      </c>
      <c r="N23" s="13"/>
      <c r="O23" s="13"/>
      <c r="P23" s="13"/>
      <c r="Q23" s="13"/>
      <c r="R23" s="13"/>
      <c r="S23"/>
    </row>
    <row r="24" spans="1:19">
      <c r="A24" s="9" t="s">
        <v>23</v>
      </c>
      <c r="B24" s="22"/>
      <c r="C24" s="13">
        <f>C25/1000</f>
        <v>15.84</v>
      </c>
      <c r="D24" s="13" t="s">
        <v>63</v>
      </c>
      <c r="H24" s="1" t="s">
        <v>62</v>
      </c>
      <c r="I24" s="1">
        <v>9</v>
      </c>
    </row>
    <row r="25" spans="1:19">
      <c r="A25" s="50" t="s">
        <v>65</v>
      </c>
      <c r="B25" s="24">
        <v>48</v>
      </c>
      <c r="C25" s="13">
        <f>B25*$B$12</f>
        <v>15840</v>
      </c>
      <c r="D25" s="13" t="s">
        <v>66</v>
      </c>
      <c r="H25" s="1" t="s">
        <v>64</v>
      </c>
      <c r="I25" s="1">
        <v>1.1499999999999999</v>
      </c>
    </row>
    <row r="26" spans="1:19">
      <c r="A26" s="50" t="s">
        <v>68</v>
      </c>
      <c r="B26" s="24">
        <v>18</v>
      </c>
      <c r="C26" s="13"/>
      <c r="D26" s="13"/>
      <c r="H26" s="1" t="s">
        <v>67</v>
      </c>
      <c r="I26" s="1">
        <v>99</v>
      </c>
    </row>
    <row r="27" spans="1:19" ht="23.25">
      <c r="A27" s="50" t="s">
        <v>69</v>
      </c>
      <c r="B27" s="24">
        <v>180</v>
      </c>
      <c r="C27" s="13"/>
      <c r="D27" s="13"/>
      <c r="J27" s="5"/>
      <c r="L27" s="5"/>
    </row>
    <row r="28" spans="1:19">
      <c r="A28" s="50"/>
      <c r="B28" s="22"/>
      <c r="C28" s="13"/>
      <c r="D28" s="13"/>
      <c r="L28" s="51"/>
    </row>
    <row r="29" spans="1:19">
      <c r="A29" s="50"/>
      <c r="B29" s="22"/>
      <c r="C29" s="13"/>
      <c r="D29" s="13"/>
    </row>
    <row r="30" spans="1:19">
      <c r="A30" s="9" t="s">
        <v>27</v>
      </c>
      <c r="B30" s="22"/>
      <c r="C30" s="13">
        <f>C31/1000</f>
        <v>1.65</v>
      </c>
      <c r="D30" s="13" t="s">
        <v>63</v>
      </c>
    </row>
    <row r="31" spans="1:19">
      <c r="A31" s="50" t="s">
        <v>65</v>
      </c>
      <c r="B31" s="24">
        <v>5</v>
      </c>
      <c r="C31" s="13">
        <f>B31*$B$12</f>
        <v>1650</v>
      </c>
      <c r="D31" s="13"/>
    </row>
    <row r="32" spans="1:19">
      <c r="A32" s="50" t="s">
        <v>68</v>
      </c>
      <c r="B32" s="24">
        <v>18</v>
      </c>
      <c r="C32" s="13"/>
      <c r="D32" s="13"/>
    </row>
    <row r="33" spans="1:4">
      <c r="A33" s="50" t="s">
        <v>69</v>
      </c>
      <c r="B33" s="24">
        <v>270</v>
      </c>
      <c r="C33" s="13"/>
      <c r="D33" s="13"/>
    </row>
    <row r="34" spans="1:4">
      <c r="A34" s="50"/>
      <c r="B34" s="22"/>
      <c r="C34" s="13"/>
      <c r="D34" s="13"/>
    </row>
    <row r="35" spans="1:4">
      <c r="A35" s="50"/>
      <c r="B35" s="22"/>
      <c r="C35" s="13"/>
      <c r="D35" s="13"/>
    </row>
    <row r="36" spans="1:4">
      <c r="A36" s="9" t="s">
        <v>28</v>
      </c>
      <c r="B36" s="22"/>
      <c r="C36" s="13">
        <f>C37/1000</f>
        <v>0</v>
      </c>
      <c r="D36" s="13" t="s">
        <v>63</v>
      </c>
    </row>
    <row r="37" spans="1:4">
      <c r="A37" s="50" t="s">
        <v>65</v>
      </c>
      <c r="B37" s="24"/>
      <c r="C37" s="13">
        <f>B37*$B$12</f>
        <v>0</v>
      </c>
      <c r="D37" s="13"/>
    </row>
    <row r="38" spans="1:4">
      <c r="A38" s="50" t="s">
        <v>68</v>
      </c>
      <c r="B38" s="24"/>
      <c r="C38" s="13"/>
      <c r="D38" s="13"/>
    </row>
    <row r="39" spans="1:4">
      <c r="A39" s="50" t="s">
        <v>69</v>
      </c>
      <c r="B39" s="24"/>
      <c r="C39" s="13"/>
      <c r="D39" s="13"/>
    </row>
    <row r="40" spans="1:4">
      <c r="A40" s="13"/>
      <c r="B40" s="22"/>
      <c r="C40" s="13"/>
      <c r="D40" s="13"/>
    </row>
    <row r="41" spans="1:4">
      <c r="A41" s="13"/>
      <c r="B41" s="22"/>
      <c r="C41" s="13"/>
      <c r="D41" s="13"/>
    </row>
    <row r="42" spans="1:4">
      <c r="A42" s="9" t="s">
        <v>29</v>
      </c>
      <c r="B42" s="22"/>
      <c r="C42" s="13">
        <f>C43/1000</f>
        <v>0</v>
      </c>
      <c r="D42" s="13" t="s">
        <v>63</v>
      </c>
    </row>
    <row r="43" spans="1:4">
      <c r="A43" s="50" t="s">
        <v>65</v>
      </c>
      <c r="B43" s="24"/>
      <c r="C43" s="13">
        <f>B43*$B$12</f>
        <v>0</v>
      </c>
      <c r="D43" s="13"/>
    </row>
    <row r="44" spans="1:4">
      <c r="A44" s="50" t="s">
        <v>68</v>
      </c>
      <c r="B44" s="24"/>
      <c r="C44" s="13"/>
      <c r="D44" s="13"/>
    </row>
    <row r="45" spans="1:4">
      <c r="A45" s="50" t="s">
        <v>69</v>
      </c>
      <c r="B45" s="24"/>
      <c r="C45" s="13"/>
      <c r="D45" s="13"/>
    </row>
    <row r="46" spans="1:4">
      <c r="A46" s="52"/>
      <c r="B46" s="25"/>
      <c r="C46" s="13"/>
      <c r="D46" s="13"/>
    </row>
    <row r="47" spans="1:4">
      <c r="A47" s="13"/>
      <c r="B47" s="22"/>
      <c r="C47" s="13"/>
      <c r="D47" s="13"/>
    </row>
    <row r="48" spans="1:4">
      <c r="A48" s="9" t="s">
        <v>30</v>
      </c>
      <c r="B48" s="22"/>
      <c r="C48" s="13">
        <f>C49/1000</f>
        <v>0</v>
      </c>
      <c r="D48" s="13" t="s">
        <v>63</v>
      </c>
    </row>
    <row r="49" spans="1:7">
      <c r="A49" s="50" t="s">
        <v>65</v>
      </c>
      <c r="B49" s="24"/>
      <c r="C49" s="13">
        <f>B49*$B$12</f>
        <v>0</v>
      </c>
      <c r="D49" s="13"/>
    </row>
    <row r="50" spans="1:7">
      <c r="A50" s="50" t="s">
        <v>68</v>
      </c>
      <c r="B50" s="24"/>
      <c r="C50" s="13"/>
      <c r="D50" s="13"/>
    </row>
    <row r="51" spans="1:7">
      <c r="A51" s="50" t="s">
        <v>69</v>
      </c>
      <c r="B51" s="24"/>
      <c r="C51" s="13"/>
      <c r="D51" s="13"/>
    </row>
    <row r="54" spans="1:7">
      <c r="A54" s="49" t="s">
        <v>53</v>
      </c>
      <c r="B54" t="s">
        <v>70</v>
      </c>
      <c r="C54"/>
      <c r="D54"/>
    </row>
    <row r="55" spans="1:7">
      <c r="A55" s="26" t="s">
        <v>71</v>
      </c>
      <c r="B55" t="s">
        <v>72</v>
      </c>
      <c r="C55"/>
      <c r="D55"/>
    </row>
    <row r="56" spans="1:7">
      <c r="A56" s="26" t="s">
        <v>73</v>
      </c>
      <c r="B56" t="s">
        <v>74</v>
      </c>
      <c r="C56"/>
      <c r="D56"/>
    </row>
    <row r="59" spans="1:7">
      <c r="A59" s="23" t="s">
        <v>75</v>
      </c>
      <c r="E59" s="1" t="s">
        <v>76</v>
      </c>
      <c r="G59" s="1" t="s">
        <v>77</v>
      </c>
    </row>
    <row r="60" spans="1:7">
      <c r="A60" s="27" t="s">
        <v>78</v>
      </c>
      <c r="C60" s="1" t="s">
        <v>79</v>
      </c>
      <c r="E60" s="1">
        <v>0.15</v>
      </c>
      <c r="G60" s="1">
        <v>0.1</v>
      </c>
    </row>
    <row r="61" spans="1:7">
      <c r="A61" s="27" t="s">
        <v>80</v>
      </c>
      <c r="C61" s="1" t="s">
        <v>81</v>
      </c>
      <c r="E61" s="1">
        <v>0.129</v>
      </c>
    </row>
    <row r="62" spans="1:7">
      <c r="A62" s="27" t="s">
        <v>82</v>
      </c>
      <c r="C62" s="1" t="s">
        <v>81</v>
      </c>
      <c r="E62" s="1">
        <v>0.11609999999999999</v>
      </c>
    </row>
    <row r="64" spans="1:7">
      <c r="A64" s="23" t="s">
        <v>83</v>
      </c>
    </row>
    <row r="65" spans="1:5">
      <c r="A65" s="1" t="s">
        <v>84</v>
      </c>
      <c r="C65" s="1" t="s">
        <v>79</v>
      </c>
      <c r="E65" s="1">
        <v>0.13500000000000001</v>
      </c>
    </row>
    <row r="66" spans="1:5">
      <c r="A66" s="1" t="s">
        <v>85</v>
      </c>
      <c r="C66" s="1" t="s">
        <v>86</v>
      </c>
      <c r="E66" s="1">
        <v>9.64E-2</v>
      </c>
    </row>
  </sheetData>
  <mergeCells count="6">
    <mergeCell ref="AE1:AE2"/>
    <mergeCell ref="AL1:AL2"/>
    <mergeCell ref="G1:G2"/>
    <mergeCell ref="M1:M2"/>
    <mergeCell ref="S1:S2"/>
    <mergeCell ref="Y1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PV 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MacMini Three</dc:creator>
  <cp:lastModifiedBy>casey</cp:lastModifiedBy>
  <dcterms:created xsi:type="dcterms:W3CDTF">2018-08-21T19:54:59Z</dcterms:created>
  <dcterms:modified xsi:type="dcterms:W3CDTF">2021-01-18T21:06:19Z</dcterms:modified>
</cp:coreProperties>
</file>