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ey\Documents\Work\SunSolar\Analysis\Hayen 24830\"/>
    </mc:Choice>
  </mc:AlternateContent>
  <xr:revisionPtr revIDLastSave="0" documentId="13_ncr:1_{A9A1B937-733E-44B6-8007-9D1FE93F7EB9}" xr6:coauthVersionLast="46" xr6:coauthVersionMax="46" xr10:uidLastSave="{00000000-0000-0000-0000-000000000000}"/>
  <bookViews>
    <workbookView xWindow="28680" yWindow="-12660" windowWidth="16440" windowHeight="28440" xr2:uid="{00000000-000D-0000-FFFF-FFFF00000000}"/>
  </bookViews>
  <sheets>
    <sheet name="Report" sheetId="1" r:id="rId1"/>
    <sheet name="PV Watts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5" i="1" l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17" i="1"/>
  <c r="I25" i="2" l="1"/>
  <c r="I43" i="1"/>
  <c r="I42" i="1"/>
  <c r="I41" i="1"/>
  <c r="I40" i="1"/>
  <c r="I39" i="1"/>
  <c r="I44" i="1" l="1"/>
  <c r="J3" i="1"/>
  <c r="J4" i="1"/>
  <c r="J5" i="1"/>
  <c r="J6" i="1"/>
  <c r="J7" i="1"/>
  <c r="J8" i="1"/>
  <c r="J9" i="1"/>
  <c r="J10" i="1"/>
  <c r="L10" i="1" s="1"/>
  <c r="J11" i="1"/>
  <c r="J12" i="1"/>
  <c r="J13" i="1"/>
  <c r="J14" i="1"/>
  <c r="J15" i="1"/>
  <c r="J16" i="1"/>
  <c r="J17" i="1"/>
  <c r="J18" i="1"/>
  <c r="L18" i="1" s="1"/>
  <c r="N18" i="1" s="1"/>
  <c r="J19" i="1"/>
  <c r="J20" i="1"/>
  <c r="J21" i="1"/>
  <c r="J22" i="1"/>
  <c r="J23" i="1"/>
  <c r="J24" i="1"/>
  <c r="J25" i="1"/>
  <c r="J26" i="1"/>
  <c r="L26" i="1" s="1"/>
  <c r="N26" i="1" s="1"/>
  <c r="J27" i="1"/>
  <c r="J28" i="1"/>
  <c r="J29" i="1"/>
  <c r="J30" i="1"/>
  <c r="J31" i="1"/>
  <c r="J32" i="1"/>
  <c r="J33" i="1"/>
  <c r="J34" i="1"/>
  <c r="L34" i="1" s="1"/>
  <c r="N34" i="1" s="1"/>
  <c r="J35" i="1"/>
  <c r="J36" i="1"/>
  <c r="N23" i="1"/>
  <c r="N24" i="1"/>
  <c r="N31" i="1"/>
  <c r="N32" i="1"/>
  <c r="L3" i="1"/>
  <c r="L4" i="1"/>
  <c r="L5" i="1"/>
  <c r="L6" i="1"/>
  <c r="L7" i="1"/>
  <c r="L8" i="1"/>
  <c r="L9" i="1"/>
  <c r="L11" i="1"/>
  <c r="L12" i="1"/>
  <c r="L13" i="1"/>
  <c r="L14" i="1"/>
  <c r="L15" i="1"/>
  <c r="L16" i="1"/>
  <c r="L17" i="1"/>
  <c r="N17" i="1" s="1"/>
  <c r="L19" i="1"/>
  <c r="N19" i="1" s="1"/>
  <c r="L20" i="1"/>
  <c r="N20" i="1" s="1"/>
  <c r="L21" i="1"/>
  <c r="N21" i="1" s="1"/>
  <c r="L22" i="1"/>
  <c r="N22" i="1" s="1"/>
  <c r="L23" i="1"/>
  <c r="L24" i="1"/>
  <c r="L25" i="1"/>
  <c r="N25" i="1" s="1"/>
  <c r="L27" i="1"/>
  <c r="N27" i="1" s="1"/>
  <c r="L28" i="1"/>
  <c r="N28" i="1" s="1"/>
  <c r="L29" i="1"/>
  <c r="N29" i="1" s="1"/>
  <c r="L30" i="1"/>
  <c r="N30" i="1" s="1"/>
  <c r="L31" i="1"/>
  <c r="L32" i="1"/>
  <c r="L33" i="1"/>
  <c r="N33" i="1" s="1"/>
  <c r="L35" i="1"/>
  <c r="N35" i="1" s="1"/>
  <c r="L36" i="1"/>
  <c r="N36" i="1" s="1"/>
  <c r="J2" i="1" l="1"/>
  <c r="L2" i="1" s="1"/>
  <c r="N2" i="1" s="1"/>
  <c r="C49" i="2" l="1"/>
  <c r="C48" i="2" s="1"/>
  <c r="C43" i="2"/>
  <c r="C42" i="2" s="1"/>
  <c r="C37" i="2"/>
  <c r="C36" i="2" s="1"/>
  <c r="C31" i="2"/>
  <c r="C25" i="2"/>
  <c r="C24" i="2" s="1"/>
  <c r="AM15" i="2"/>
  <c r="B15" i="2" s="1"/>
  <c r="AM14" i="2"/>
  <c r="AN14" i="2" s="1"/>
  <c r="AM13" i="2"/>
  <c r="AM12" i="2"/>
  <c r="AM11" i="2"/>
  <c r="B11" i="2"/>
  <c r="AM10" i="2"/>
  <c r="AM9" i="2"/>
  <c r="AN9" i="2" s="1"/>
  <c r="AM8" i="2"/>
  <c r="AN8" i="2" s="1"/>
  <c r="C8" i="2"/>
  <c r="AN7" i="2"/>
  <c r="AM7" i="2"/>
  <c r="AN6" i="2"/>
  <c r="AM6" i="2"/>
  <c r="AM5" i="2"/>
  <c r="AN5" i="2" s="1"/>
  <c r="AM4" i="2"/>
  <c r="AN4" i="2" s="1"/>
  <c r="AM3" i="2"/>
  <c r="AN3" i="2" s="1"/>
  <c r="C9" i="2" l="1"/>
  <c r="AP12" i="2"/>
  <c r="AQ12" i="2" s="1"/>
  <c r="B14" i="2"/>
  <c r="C30" i="2"/>
  <c r="AP15" i="2"/>
  <c r="AP14" i="2"/>
  <c r="AQ14" i="2" s="1"/>
  <c r="AP7" i="2"/>
  <c r="AQ7" i="2" s="1"/>
  <c r="AP5" i="2"/>
  <c r="AQ5" i="2" s="1"/>
  <c r="AP3" i="2"/>
  <c r="AQ3" i="2" s="1"/>
  <c r="AP8" i="2"/>
  <c r="AQ8" i="2" s="1"/>
  <c r="AP6" i="2"/>
  <c r="AQ6" i="2" s="1"/>
  <c r="AP4" i="2"/>
  <c r="AQ4" i="2" s="1"/>
  <c r="AP10" i="2"/>
  <c r="AQ10" i="2" s="1"/>
  <c r="AP13" i="2"/>
  <c r="AQ13" i="2" s="1"/>
  <c r="AP11" i="2"/>
  <c r="AQ11" i="2" s="1"/>
  <c r="AN10" i="2"/>
  <c r="AP9" i="2"/>
  <c r="AQ9" i="2" s="1"/>
  <c r="AN11" i="2"/>
  <c r="AN12" i="2"/>
  <c r="AN13" i="2"/>
</calcChain>
</file>

<file path=xl/sharedStrings.xml><?xml version="1.0" encoding="utf-8"?>
<sst xmlns="http://schemas.openxmlformats.org/spreadsheetml/2006/main" count="296" uniqueCount="115">
  <si>
    <t>May</t>
  </si>
  <si>
    <t>Month</t>
  </si>
  <si>
    <t>Daily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</si>
  <si>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</si>
  <si>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</si>
  <si>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</si>
  <si>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</si>
  <si>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</si>
  <si>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</si>
  <si>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</si>
  <si>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</si>
  <si>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</si>
  <si>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</si>
  <si>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</si>
  <si>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Solar Production</t>
  </si>
  <si>
    <t>PV Watts</t>
  </si>
  <si>
    <t>Solar Used</t>
  </si>
  <si>
    <t>Solar Exported</t>
  </si>
  <si>
    <t>Total Usage</t>
  </si>
  <si>
    <t>Total kWh</t>
  </si>
  <si>
    <t>% Difference</t>
  </si>
  <si>
    <t>Prior Usage</t>
  </si>
  <si>
    <t>TSP</t>
  </si>
  <si>
    <t>ARRAY 1</t>
  </si>
  <si>
    <t>Solar Radiation</t>
  </si>
  <si>
    <t>AC Energy</t>
  </si>
  <si>
    <t>Value</t>
  </si>
  <si>
    <t>ARRAY 2</t>
  </si>
  <si>
    <t>ARRAY 3</t>
  </si>
  <si>
    <t>ARRAY 4</t>
  </si>
  <si>
    <t>ARRAY 5</t>
  </si>
  <si>
    <t>ARRAY</t>
  </si>
  <si>
    <t xml:space="preserve">Total </t>
  </si>
  <si>
    <t>customer</t>
  </si>
  <si>
    <t>&gt;&gt;&gt;&gt;&gt;&gt;&gt;</t>
  </si>
  <si>
    <t>TOTALS</t>
  </si>
  <si>
    <t>address</t>
  </si>
  <si>
    <t>pto date</t>
  </si>
  <si>
    <t>contract date</t>
  </si>
  <si>
    <t xml:space="preserve">analysis type </t>
  </si>
  <si>
    <t>lessor</t>
  </si>
  <si>
    <t>tot # panels</t>
  </si>
  <si>
    <t>&lt;&lt; check sum</t>
  </si>
  <si>
    <t xml:space="preserve"> system size (DC)</t>
  </si>
  <si>
    <t>&lt;&lt; Kw conv.</t>
  </si>
  <si>
    <t>inverter type (AC)</t>
  </si>
  <si>
    <t>dc/ac ratio</t>
  </si>
  <si>
    <t>panel type</t>
  </si>
  <si>
    <t>est. 1 yr prod</t>
  </si>
  <si>
    <t>Annual</t>
  </si>
  <si>
    <t>PV WATTS INFO</t>
  </si>
  <si>
    <t>module type</t>
  </si>
  <si>
    <t>always"Premium"</t>
  </si>
  <si>
    <t>array type</t>
  </si>
  <si>
    <t>USUALLY fixed roof / flush</t>
  </si>
  <si>
    <t xml:space="preserve">system losses </t>
  </si>
  <si>
    <t>9-14%</t>
  </si>
  <si>
    <t>inverter effic</t>
  </si>
  <si>
    <t>always "98.5"</t>
  </si>
  <si>
    <t>Data Plugged In:</t>
  </si>
  <si>
    <t>#s from AMPS = (sys size)/(inverter). ALSO A FIELD IN PODIO</t>
  </si>
  <si>
    <t>MOD TYPE</t>
  </si>
  <si>
    <t>SYS LOSS</t>
  </si>
  <si>
    <t>&lt;&lt; enter KW for DC System Size</t>
  </si>
  <si>
    <t>DC/AC</t>
  </si>
  <si>
    <t>panels</t>
  </si>
  <si>
    <t>&lt;&lt; sys size of this array</t>
  </si>
  <si>
    <t>INV TYPE</t>
  </si>
  <si>
    <t>tilt</t>
  </si>
  <si>
    <t>azimuth</t>
  </si>
  <si>
    <t>Mount will produce differently if there is air flowing under the panels</t>
  </si>
  <si>
    <t>ROOF MOUNT</t>
  </si>
  <si>
    <t>flush to roof (tilt should be the pitch of the roof)</t>
  </si>
  <si>
    <t xml:space="preserve">OPEN </t>
  </si>
  <si>
    <t>panel rows are spaced apart (usually tilted on a flat roof)</t>
  </si>
  <si>
    <t>APS</t>
  </si>
  <si>
    <t>Full Offset</t>
  </si>
  <si>
    <t>Peak Shaver</t>
  </si>
  <si>
    <t>before  8/31/17</t>
  </si>
  <si>
    <t>Net Metering</t>
  </si>
  <si>
    <t>9/1/17 - 9/30/18</t>
  </si>
  <si>
    <t>RCP</t>
  </si>
  <si>
    <t>10/1/18 - 8/31/19</t>
  </si>
  <si>
    <t>TEP</t>
  </si>
  <si>
    <t>before  9/20/18</t>
  </si>
  <si>
    <t>9/20/18 - present</t>
  </si>
  <si>
    <t>Buyback</t>
  </si>
  <si>
    <t>Service address</t>
  </si>
  <si>
    <t>Bill start date</t>
  </si>
  <si>
    <t>Bill end date</t>
  </si>
  <si>
    <t>Billed amount</t>
  </si>
  <si>
    <t>Rate plan</t>
  </si>
  <si>
    <t>Billing days</t>
  </si>
  <si>
    <t>ARRAY TYPE</t>
  </si>
  <si>
    <t xml:space="preserve">Adjusted Total </t>
  </si>
  <si>
    <t xml:space="preserve">Adj Daily Total  </t>
  </si>
  <si>
    <t>SE Production</t>
  </si>
  <si>
    <t>If Requested</t>
  </si>
  <si>
    <t>Total Due</t>
  </si>
  <si>
    <t>24830 N 62 AVE, GLENDALE, AZ, 85310-2731</t>
  </si>
  <si>
    <t>Saver Choice</t>
  </si>
  <si>
    <t>Is customer on the correct Rate Plan?</t>
  </si>
  <si>
    <t>Yes</t>
  </si>
  <si>
    <t>Does the Solar System appear to be working correctly?</t>
  </si>
  <si>
    <t>Is the customer's usage higher than pre-solar?</t>
  </si>
  <si>
    <t>Current Usage year</t>
  </si>
  <si>
    <t>Estimated Production</t>
  </si>
  <si>
    <t>PVWatts year</t>
  </si>
  <si>
    <t>APS Production/year</t>
  </si>
  <si>
    <t>SE Production/year</t>
  </si>
  <si>
    <t>Preimum</t>
  </si>
  <si>
    <t>Mount</t>
  </si>
  <si>
    <t>%Diff SE and PVWatts</t>
  </si>
  <si>
    <t>% Diff APS</t>
  </si>
  <si>
    <t>% Diff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</si>
</sst>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19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6"/>
      <color rgb="FF005597"/>
      <name val="Arial"/>
      <family val="2"/>
    </font>
    <font>
      <b/>
      <sz val="12"/>
      <color rgb="FF818181"/>
      <name val="Arial"/>
      <family val="2"/>
    </font>
    <font>
      <b/>
      <sz val="14"/>
      <color rgb="FF333333"/>
      <name val="Arial"/>
      <family val="2"/>
    </font>
    <font>
      <b/>
      <sz val="18"/>
      <color rgb="FFFF5400"/>
      <name val="Arial"/>
      <family val="2"/>
    </font>
    <font>
      <b/>
      <sz val="16"/>
      <color rgb="FF000000"/>
      <name val="Calibri"/>
      <family val="2"/>
    </font>
    <font>
      <sz val="14"/>
      <color rgb="FF000000"/>
      <name val="Calibri"/>
      <family val="2"/>
    </font>
    <font>
      <sz val="16"/>
      <color theme="1"/>
      <name val="Calibri (Body)_x0000_"/>
    </font>
    <font>
      <sz val="16"/>
      <color rgb="FF000000"/>
      <name val="Calibri (Body)_x0000_"/>
    </font>
    <font>
      <b/>
      <sz val="14"/>
      <color rgb="FF000000"/>
      <name val="Calibri"/>
      <family val="2"/>
    </font>
    <font>
      <b/>
      <sz val="14"/>
      <color rgb="FFFF0000"/>
      <name val="Arial"/>
      <family val="2"/>
    </font>
    <font>
      <b/>
      <sz val="14"/>
      <color rgb="FFFF0000"/>
      <name val="Calibri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5597"/>
      <name val="Arial"/>
      <family val="2"/>
    </font>
    <font>
      <b/>
      <sz val="11"/>
      <color rgb="FF333333"/>
      <name val="Arial"/>
      <family val="2"/>
    </font>
    <font>
      <b/>
      <sz val="14"/>
      <color rgb="FFFF54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6E6E6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rgb="FFA0A0A0"/>
      </top>
      <bottom style="medium">
        <color rgb="FFA0A0A0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3" fontId="6" fillId="0" borderId="0" xfId="0" applyNumberFormat="1" applyFont="1"/>
    <xf numFmtId="0" fontId="7" fillId="0" borderId="1" xfId="0" applyFont="1" applyBorder="1"/>
    <xf numFmtId="0" fontId="2" fillId="0" borderId="1" xfId="0" applyNumberFormat="1" applyFont="1" applyBorder="1"/>
    <xf numFmtId="0" fontId="3" fillId="0" borderId="0" xfId="0" applyFont="1"/>
    <xf numFmtId="0" fontId="8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0" borderId="0" xfId="0" applyFont="1"/>
    <xf numFmtId="0" fontId="8" fillId="2" borderId="0" xfId="0" applyFont="1" applyFill="1"/>
    <xf numFmtId="0" fontId="4" fillId="2" borderId="0" xfId="0" applyFont="1" applyFill="1"/>
    <xf numFmtId="0" fontId="5" fillId="4" borderId="0" xfId="0" applyFont="1" applyFill="1"/>
    <xf numFmtId="0" fontId="8" fillId="0" borderId="0" xfId="0" applyFont="1"/>
    <xf numFmtId="14" fontId="8" fillId="2" borderId="0" xfId="0" applyNumberFormat="1" applyFont="1" applyFill="1" applyAlignment="1" applyProtection="1">
      <alignment horizontal="left"/>
      <protection locked="0"/>
    </xf>
    <xf numFmtId="3" fontId="5" fillId="4" borderId="0" xfId="0" applyNumberFormat="1" applyFont="1" applyFill="1"/>
    <xf numFmtId="0" fontId="8" fillId="2" borderId="4" xfId="0" applyFont="1" applyFill="1" applyBorder="1" applyAlignment="1" applyProtection="1">
      <alignment horizontal="left"/>
      <protection locked="0"/>
    </xf>
    <xf numFmtId="6" fontId="6" fillId="0" borderId="0" xfId="0" applyNumberFormat="1" applyFont="1"/>
    <xf numFmtId="0" fontId="6" fillId="2" borderId="0" xfId="0" applyFont="1" applyFill="1"/>
    <xf numFmtId="3" fontId="6" fillId="2" borderId="0" xfId="0" applyNumberFormat="1" applyFont="1" applyFill="1"/>
    <xf numFmtId="6" fontId="6" fillId="2" borderId="0" xfId="0" applyNumberFormat="1" applyFont="1" applyFill="1"/>
    <xf numFmtId="0" fontId="13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14" fillId="0" borderId="0" xfId="0" applyFont="1"/>
    <xf numFmtId="0" fontId="8" fillId="2" borderId="0" xfId="0" applyFont="1" applyFill="1" applyProtection="1">
      <protection locked="0"/>
    </xf>
    <xf numFmtId="0" fontId="2" fillId="0" borderId="0" xfId="0" applyFont="1" applyProtection="1">
      <protection locked="0"/>
    </xf>
    <xf numFmtId="0" fontId="0" fillId="5" borderId="0" xfId="0" applyFill="1"/>
    <xf numFmtId="0" fontId="1" fillId="0" borderId="0" xfId="0" applyFont="1" applyAlignment="1">
      <alignment horizontal="left"/>
    </xf>
    <xf numFmtId="3" fontId="1" fillId="0" borderId="0" xfId="0" applyNumberFormat="1" applyFont="1"/>
    <xf numFmtId="0" fontId="3" fillId="2" borderId="0" xfId="0" applyFont="1" applyFill="1"/>
    <xf numFmtId="164" fontId="1" fillId="0" borderId="0" xfId="0" applyNumberFormat="1" applyFont="1"/>
    <xf numFmtId="0" fontId="3" fillId="3" borderId="0" xfId="0" applyFont="1" applyFill="1"/>
    <xf numFmtId="0" fontId="4" fillId="3" borderId="0" xfId="0" applyFont="1" applyFill="1"/>
    <xf numFmtId="1" fontId="8" fillId="0" borderId="0" xfId="0" applyNumberFormat="1" applyFont="1"/>
    <xf numFmtId="0" fontId="3" fillId="0" borderId="2" xfId="0" applyFont="1" applyBorder="1"/>
    <xf numFmtId="0" fontId="5" fillId="0" borderId="2" xfId="0" applyFont="1" applyBorder="1"/>
    <xf numFmtId="1" fontId="5" fillId="3" borderId="2" xfId="0" applyNumberFormat="1" applyFont="1" applyFill="1" applyBorder="1"/>
    <xf numFmtId="0" fontId="3" fillId="0" borderId="3" xfId="0" applyFont="1" applyBorder="1"/>
    <xf numFmtId="1" fontId="5" fillId="3" borderId="3" xfId="0" applyNumberFormat="1" applyFont="1" applyFill="1" applyBorder="1"/>
    <xf numFmtId="0" fontId="12" fillId="0" borderId="3" xfId="0" applyFont="1" applyBorder="1"/>
    <xf numFmtId="0" fontId="5" fillId="0" borderId="3" xfId="0" applyFont="1" applyBorder="1"/>
    <xf numFmtId="0" fontId="11" fillId="0" borderId="0" xfId="0" applyFont="1" applyAlignment="1">
      <alignment horizontal="left"/>
    </xf>
    <xf numFmtId="0" fontId="8" fillId="0" borderId="5" xfId="0" applyFont="1" applyBorder="1"/>
    <xf numFmtId="1" fontId="8" fillId="0" borderId="5" xfId="0" applyNumberFormat="1" applyFont="1" applyBorder="1"/>
    <xf numFmtId="0" fontId="3" fillId="0" borderId="6" xfId="0" applyFont="1" applyBorder="1"/>
    <xf numFmtId="1" fontId="5" fillId="3" borderId="6" xfId="0" applyNumberFormat="1" applyFont="1" applyFill="1" applyBorder="1"/>
    <xf numFmtId="0" fontId="5" fillId="0" borderId="6" xfId="0" applyFont="1" applyBorder="1"/>
    <xf numFmtId="3" fontId="12" fillId="0" borderId="2" xfId="0" applyNumberFormat="1" applyFont="1" applyBorder="1"/>
    <xf numFmtId="3" fontId="8" fillId="0" borderId="0" xfId="0" applyNumberFormat="1" applyFont="1"/>
    <xf numFmtId="0" fontId="11" fillId="5" borderId="0" xfId="0" applyFont="1" applyFill="1"/>
    <xf numFmtId="0" fontId="8" fillId="0" borderId="0" xfId="0" applyFont="1" applyAlignment="1">
      <alignment horizontal="right"/>
    </xf>
    <xf numFmtId="0" fontId="8" fillId="0" borderId="0" xfId="0" applyFont="1" applyAlignment="1" applyProtection="1">
      <alignment horizontal="left"/>
      <protection locked="0"/>
    </xf>
    <xf numFmtId="0" fontId="2" fillId="0" borderId="0" xfId="0" applyFont="1"/>
    <xf numFmtId="3" fontId="12" fillId="0" borderId="0" xfId="0" applyNumberFormat="1" applyFont="1" applyBorder="1"/>
    <xf numFmtId="1" fontId="5" fillId="3" borderId="0" xfId="0" applyNumberFormat="1" applyFont="1" applyFill="1" applyBorder="1"/>
    <xf numFmtId="9" fontId="7" fillId="0" borderId="1" xfId="1" applyFont="1" applyBorder="1"/>
    <xf numFmtId="9" fontId="2" fillId="0" borderId="1" xfId="1" applyFont="1" applyBorder="1"/>
    <xf numFmtId="9" fontId="1" fillId="0" borderId="0" xfId="1" applyFont="1"/>
    <xf numFmtId="0" fontId="14" fillId="0" borderId="1" xfId="0" applyFont="1" applyBorder="1"/>
    <xf numFmtId="164" fontId="14" fillId="0" borderId="1" xfId="0" applyNumberFormat="1" applyFont="1" applyBorder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10" fillId="0" borderId="1" xfId="0" applyFont="1" applyFill="1" applyBorder="1"/>
    <xf numFmtId="0" fontId="0" fillId="6" borderId="1" xfId="0" applyFill="1" applyBorder="1"/>
    <xf numFmtId="14" fontId="0" fillId="6" borderId="1" xfId="0" applyNumberFormat="1" applyFill="1" applyBorder="1"/>
    <xf numFmtId="0" fontId="9" fillId="6" borderId="1" xfId="0" applyFont="1" applyFill="1" applyBorder="1"/>
    <xf numFmtId="164" fontId="9" fillId="6" borderId="1" xfId="0" applyNumberFormat="1" applyFont="1" applyFill="1" applyBorder="1"/>
    <xf numFmtId="0" fontId="2" fillId="6" borderId="1" xfId="0" applyNumberFormat="1" applyFont="1" applyFill="1" applyBorder="1"/>
    <xf numFmtId="9" fontId="2" fillId="6" borderId="1" xfId="1" applyFont="1" applyFill="1" applyBorder="1"/>
    <xf numFmtId="0" fontId="2" fillId="6" borderId="1" xfId="0" applyFont="1" applyFill="1" applyBorder="1"/>
    <xf numFmtId="164" fontId="2" fillId="6" borderId="1" xfId="0" applyNumberFormat="1" applyFont="1" applyFill="1" applyBorder="1"/>
    <xf numFmtId="0" fontId="1" fillId="6" borderId="1" xfId="0" applyFont="1" applyFill="1" applyBorder="1"/>
    <xf numFmtId="164" fontId="1" fillId="6" borderId="1" xfId="0" applyNumberFormat="1" applyFont="1" applyFill="1" applyBorder="1"/>
    <xf numFmtId="0" fontId="10" fillId="6" borderId="1" xfId="0" applyFont="1" applyFill="1" applyBorder="1"/>
    <xf numFmtId="0" fontId="0" fillId="7" borderId="1" xfId="0" applyFill="1" applyBorder="1"/>
    <xf numFmtId="14" fontId="0" fillId="7" borderId="1" xfId="0" applyNumberFormat="1" applyFill="1" applyBorder="1"/>
    <xf numFmtId="0" fontId="1" fillId="7" borderId="1" xfId="0" applyFont="1" applyFill="1" applyBorder="1"/>
    <xf numFmtId="164" fontId="1" fillId="7" borderId="1" xfId="0" applyNumberFormat="1" applyFont="1" applyFill="1" applyBorder="1"/>
    <xf numFmtId="1" fontId="1" fillId="7" borderId="1" xfId="0" applyNumberFormat="1" applyFont="1" applyFill="1" applyBorder="1"/>
    <xf numFmtId="9" fontId="2" fillId="7" borderId="1" xfId="1" applyFont="1" applyFill="1" applyBorder="1"/>
    <xf numFmtId="0" fontId="14" fillId="8" borderId="0" xfId="0" applyFont="1" applyFill="1" applyAlignment="1">
      <alignment horizontal="left"/>
    </xf>
    <xf numFmtId="1" fontId="9" fillId="7" borderId="1" xfId="0" applyNumberFormat="1" applyFont="1" applyFill="1" applyBorder="1"/>
    <xf numFmtId="0" fontId="9" fillId="7" borderId="1" xfId="0" applyFont="1" applyFill="1" applyBorder="1"/>
    <xf numFmtId="10" fontId="9" fillId="7" borderId="1" xfId="0" applyNumberFormat="1" applyFont="1" applyFill="1" applyBorder="1"/>
    <xf numFmtId="1" fontId="2" fillId="7" borderId="1" xfId="0" applyNumberFormat="1" applyFont="1" applyFill="1" applyBorder="1"/>
    <xf numFmtId="0" fontId="16" fillId="10" borderId="0" xfId="0" applyFont="1" applyFill="1" applyAlignment="1">
      <alignment horizontal="center" vertical="center" wrapText="1"/>
    </xf>
    <xf numFmtId="0" fontId="17" fillId="11" borderId="0" xfId="0" applyFont="1" applyFill="1" applyAlignment="1">
      <alignment horizontal="center" vertical="center" wrapText="1"/>
    </xf>
    <xf numFmtId="3" fontId="17" fillId="11" borderId="0" xfId="0" applyNumberFormat="1" applyFont="1" applyFill="1" applyAlignment="1">
      <alignment horizontal="center" vertical="center" wrapText="1"/>
    </xf>
    <xf numFmtId="0" fontId="16" fillId="9" borderId="0" xfId="0" applyFont="1" applyFill="1" applyAlignment="1">
      <alignment horizontal="center" vertical="center" wrapText="1"/>
    </xf>
    <xf numFmtId="0" fontId="17" fillId="10" borderId="0" xfId="0" applyFont="1" applyFill="1" applyAlignment="1">
      <alignment horizontal="center" vertical="center" wrapText="1"/>
    </xf>
    <xf numFmtId="3" fontId="17" fillId="10" borderId="0" xfId="0" applyNumberFormat="1" applyFont="1" applyFill="1" applyAlignment="1">
      <alignment horizontal="center" vertical="center" wrapText="1"/>
    </xf>
    <xf numFmtId="0" fontId="18" fillId="9" borderId="7" xfId="0" applyFont="1" applyFill="1" applyBorder="1" applyAlignment="1">
      <alignment horizontal="left" vertical="center" wrapText="1"/>
    </xf>
    <xf numFmtId="0" fontId="18" fillId="9" borderId="7" xfId="0" applyFont="1" applyFill="1" applyBorder="1" applyAlignment="1">
      <alignment horizontal="center" vertical="center" wrapText="1"/>
    </xf>
    <xf numFmtId="3" fontId="18" fillId="9" borderId="7" xfId="0" applyNumberFormat="1" applyFont="1" applyFill="1" applyBorder="1" applyAlignment="1">
      <alignment horizontal="center" vertical="center" wrapText="1"/>
    </xf>
    <xf numFmtId="6" fontId="18" fillId="9" borderId="7" xfId="0" applyNumberFormat="1" applyFont="1" applyFill="1" applyBorder="1" applyAlignment="1">
      <alignment horizontal="center" vertical="center" wrapText="1"/>
    </xf>
    <xf numFmtId="10" fontId="1" fillId="7" borderId="1" xfId="0" applyNumberFormat="1" applyFont="1" applyFill="1" applyBorder="1"/>
    <xf numFmtId="0" fontId="14" fillId="8" borderId="0" xfId="0" applyFont="1" applyFill="1" applyAlignment="1">
      <alignment horizontal="left"/>
    </xf>
    <xf numFmtId="0" fontId="3" fillId="2" borderId="0" xfId="0" applyFont="1" applyFill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tabSelected="1" workbookViewId="0">
      <selection activeCell="F40" sqref="F40"/>
    </sheetView>
  </sheetViews>
  <sheetFormatPr defaultColWidth="10.875" defaultRowHeight="21"/>
  <cols>
    <col min="1" max="1" width="18.5" style="1" bestFit="1" customWidth="1"/>
    <col min="2" max="2" width="13.5" style="1" bestFit="1" customWidth="1"/>
    <col min="3" max="3" width="15.125" style="1" bestFit="1" customWidth="1"/>
    <col min="4" max="4" width="13.5" style="1" bestFit="1" customWidth="1"/>
    <col min="5" max="6" width="13.5" style="1" customWidth="1"/>
    <col min="7" max="7" width="13.5" style="32" bestFit="1" customWidth="1"/>
    <col min="8" max="8" width="17.625" style="1" bestFit="1" customWidth="1"/>
    <col min="9" max="9" width="20.625" style="1" bestFit="1" customWidth="1"/>
    <col min="10" max="10" width="13.125" style="1" bestFit="1" customWidth="1"/>
    <col min="11" max="11" width="20.625" style="1" bestFit="1" customWidth="1"/>
    <col min="12" max="12" width="14.375" style="1" bestFit="1" customWidth="1"/>
    <col min="13" max="13" width="14.125" style="1" bestFit="1" customWidth="1"/>
    <col min="14" max="14" width="16.625" style="59" bestFit="1" customWidth="1"/>
    <col min="15" max="15" width="11.625" style="1" bestFit="1" customWidth="1"/>
    <col min="16" max="16" width="17.5" style="1" bestFit="1" customWidth="1"/>
    <col min="17" max="17" width="24.125" style="1" customWidth="1"/>
    <col min="18" max="16384" width="10.875" style="1"/>
  </cols>
  <sheetData>
    <row r="1" spans="1:17">
      <c r="A1" s="60" t="s">
        <v>87</v>
      </c>
      <c r="B1" s="60" t="s">
        <v>91</v>
      </c>
      <c r="C1" s="60" t="s">
        <v>88</v>
      </c>
      <c r="D1" s="60" t="s">
        <v>89</v>
      </c>
      <c r="E1" s="60" t="s">
        <v>92</v>
      </c>
      <c r="F1" s="61" t="s">
        <v>90</v>
      </c>
      <c r="G1" s="61" t="s">
        <v>98</v>
      </c>
      <c r="H1" s="60" t="s">
        <v>19</v>
      </c>
      <c r="I1" s="6" t="s">
        <v>14</v>
      </c>
      <c r="J1" s="6" t="s">
        <v>16</v>
      </c>
      <c r="K1" s="6" t="s">
        <v>17</v>
      </c>
      <c r="L1" s="6" t="s">
        <v>18</v>
      </c>
      <c r="M1" s="6" t="s">
        <v>21</v>
      </c>
      <c r="N1" s="57" t="s">
        <v>20</v>
      </c>
      <c r="O1" s="6" t="s">
        <v>15</v>
      </c>
      <c r="P1" s="6" t="s">
        <v>96</v>
      </c>
      <c r="Q1" s="60" t="s">
        <v>112</v>
      </c>
    </row>
    <row r="2" spans="1:17">
      <c r="A2" s="67" t="s">
        <v>99</v>
      </c>
      <c r="B2" s="67" t="s">
        <v>100</v>
      </c>
      <c r="C2" s="68">
        <v>43159</v>
      </c>
      <c r="D2" s="68">
        <v>43193</v>
      </c>
      <c r="E2" s="67">
        <v>34</v>
      </c>
      <c r="F2" s="69">
        <v>208.26</v>
      </c>
      <c r="G2" s="70"/>
      <c r="H2" s="69">
        <v>1333</v>
      </c>
      <c r="I2" s="71">
        <v>0</v>
      </c>
      <c r="J2" s="71">
        <f>I2-K2</f>
        <v>0</v>
      </c>
      <c r="K2" s="71">
        <v>0</v>
      </c>
      <c r="L2" s="71">
        <f>H2+J2</f>
        <v>1333</v>
      </c>
      <c r="M2" s="71"/>
      <c r="N2" s="72" t="e">
        <f>(L2/M2)-1</f>
        <v>#DIV/0!</v>
      </c>
      <c r="O2" s="73"/>
      <c r="P2" s="73" t="s">
        <v>97</v>
      </c>
      <c r="Q2" s="75"/>
    </row>
    <row r="3" spans="1:17">
      <c r="A3" s="67" t="s">
        <v>99</v>
      </c>
      <c r="B3" s="67" t="s">
        <v>100</v>
      </c>
      <c r="C3" s="68">
        <v>43193</v>
      </c>
      <c r="D3" s="68">
        <v>43222</v>
      </c>
      <c r="E3" s="67">
        <v>29</v>
      </c>
      <c r="F3" s="69">
        <v>182.12</v>
      </c>
      <c r="G3" s="70"/>
      <c r="H3" s="69">
        <v>1134</v>
      </c>
      <c r="I3" s="71"/>
      <c r="J3" s="71">
        <f t="shared" ref="J3:J36" si="0">I3-K3</f>
        <v>0</v>
      </c>
      <c r="K3" s="71"/>
      <c r="L3" s="71">
        <f t="shared" ref="L3:L36" si="1">H3+J3</f>
        <v>1134</v>
      </c>
      <c r="M3" s="71"/>
      <c r="N3" s="72"/>
      <c r="O3" s="73"/>
      <c r="P3" s="73"/>
      <c r="Q3" s="75"/>
    </row>
    <row r="4" spans="1:17">
      <c r="A4" s="67" t="s">
        <v>99</v>
      </c>
      <c r="B4" s="67" t="s">
        <v>100</v>
      </c>
      <c r="C4" s="68">
        <v>43222</v>
      </c>
      <c r="D4" s="68">
        <v>43252</v>
      </c>
      <c r="E4" s="67">
        <v>30</v>
      </c>
      <c r="F4" s="71">
        <v>180.42</v>
      </c>
      <c r="G4" s="74"/>
      <c r="H4" s="71">
        <v>1140</v>
      </c>
      <c r="I4" s="71"/>
      <c r="J4" s="71">
        <f t="shared" si="0"/>
        <v>0</v>
      </c>
      <c r="K4" s="71"/>
      <c r="L4" s="71">
        <f t="shared" si="1"/>
        <v>1140</v>
      </c>
      <c r="M4" s="71"/>
      <c r="N4" s="72"/>
      <c r="O4" s="71"/>
      <c r="P4" s="71"/>
      <c r="Q4" s="75"/>
    </row>
    <row r="5" spans="1:17">
      <c r="A5" s="67" t="s">
        <v>99</v>
      </c>
      <c r="B5" s="67" t="s">
        <v>100</v>
      </c>
      <c r="C5" s="68">
        <v>43252</v>
      </c>
      <c r="D5" s="68">
        <v>43284</v>
      </c>
      <c r="E5" s="67">
        <v>32</v>
      </c>
      <c r="F5" s="71">
        <v>340.16</v>
      </c>
      <c r="G5" s="74"/>
      <c r="H5" s="71">
        <v>2125</v>
      </c>
      <c r="I5" s="71"/>
      <c r="J5" s="71">
        <f t="shared" si="0"/>
        <v>0</v>
      </c>
      <c r="K5" s="71"/>
      <c r="L5" s="71">
        <f t="shared" si="1"/>
        <v>2125</v>
      </c>
      <c r="M5" s="71"/>
      <c r="N5" s="72"/>
      <c r="O5" s="71"/>
      <c r="P5" s="71"/>
      <c r="Q5" s="75"/>
    </row>
    <row r="6" spans="1:17">
      <c r="A6" s="67" t="s">
        <v>99</v>
      </c>
      <c r="B6" s="67" t="s">
        <v>100</v>
      </c>
      <c r="C6" s="68">
        <v>43284</v>
      </c>
      <c r="D6" s="68">
        <v>43314</v>
      </c>
      <c r="E6" s="67">
        <v>30</v>
      </c>
      <c r="F6" s="71">
        <v>442.64</v>
      </c>
      <c r="G6" s="74"/>
      <c r="H6" s="71">
        <v>2775</v>
      </c>
      <c r="I6" s="71"/>
      <c r="J6" s="71">
        <f t="shared" si="0"/>
        <v>0</v>
      </c>
      <c r="K6" s="71"/>
      <c r="L6" s="71">
        <f t="shared" si="1"/>
        <v>2775</v>
      </c>
      <c r="M6" s="71"/>
      <c r="N6" s="72"/>
      <c r="O6" s="71"/>
      <c r="P6" s="71"/>
      <c r="Q6" s="75"/>
    </row>
    <row r="7" spans="1:17">
      <c r="A7" s="67" t="s">
        <v>99</v>
      </c>
      <c r="B7" s="67" t="s">
        <v>100</v>
      </c>
      <c r="C7" s="68">
        <v>43314</v>
      </c>
      <c r="D7" s="68">
        <v>43347</v>
      </c>
      <c r="E7" s="67">
        <v>33</v>
      </c>
      <c r="F7" s="71">
        <v>455.33</v>
      </c>
      <c r="G7" s="74"/>
      <c r="H7" s="71">
        <v>2855</v>
      </c>
      <c r="I7" s="71"/>
      <c r="J7" s="71">
        <f t="shared" si="0"/>
        <v>0</v>
      </c>
      <c r="K7" s="71"/>
      <c r="L7" s="71">
        <f t="shared" si="1"/>
        <v>2855</v>
      </c>
      <c r="M7" s="71"/>
      <c r="N7" s="72"/>
      <c r="O7" s="71"/>
      <c r="P7" s="71"/>
      <c r="Q7" s="75"/>
    </row>
    <row r="8" spans="1:17">
      <c r="A8" s="67" t="s">
        <v>99</v>
      </c>
      <c r="B8" s="67" t="s">
        <v>100</v>
      </c>
      <c r="C8" s="68">
        <v>43347</v>
      </c>
      <c r="D8" s="68">
        <v>43375</v>
      </c>
      <c r="E8" s="67">
        <v>28</v>
      </c>
      <c r="F8" s="71">
        <v>369.22</v>
      </c>
      <c r="G8" s="74"/>
      <c r="H8" s="71">
        <v>2274</v>
      </c>
      <c r="I8" s="71"/>
      <c r="J8" s="71">
        <f t="shared" si="0"/>
        <v>0</v>
      </c>
      <c r="K8" s="71"/>
      <c r="L8" s="71">
        <f t="shared" si="1"/>
        <v>2274</v>
      </c>
      <c r="M8" s="71"/>
      <c r="N8" s="72"/>
      <c r="O8" s="71"/>
      <c r="P8" s="71"/>
      <c r="Q8" s="75"/>
    </row>
    <row r="9" spans="1:17">
      <c r="A9" s="67" t="s">
        <v>99</v>
      </c>
      <c r="B9" s="67" t="s">
        <v>100</v>
      </c>
      <c r="C9" s="68">
        <v>43375</v>
      </c>
      <c r="D9" s="68">
        <v>43405</v>
      </c>
      <c r="E9" s="67">
        <v>30</v>
      </c>
      <c r="F9" s="71">
        <v>167.23</v>
      </c>
      <c r="G9" s="74"/>
      <c r="H9" s="71">
        <v>1095</v>
      </c>
      <c r="I9" s="71"/>
      <c r="J9" s="71">
        <f t="shared" si="0"/>
        <v>0</v>
      </c>
      <c r="K9" s="71"/>
      <c r="L9" s="71">
        <f t="shared" si="1"/>
        <v>1095</v>
      </c>
      <c r="M9" s="71"/>
      <c r="N9" s="72"/>
      <c r="O9" s="71"/>
      <c r="P9" s="71"/>
      <c r="Q9" s="75"/>
    </row>
    <row r="10" spans="1:17">
      <c r="A10" s="67" t="s">
        <v>99</v>
      </c>
      <c r="B10" s="67" t="s">
        <v>100</v>
      </c>
      <c r="C10" s="68">
        <v>43405</v>
      </c>
      <c r="D10" s="68">
        <v>43437</v>
      </c>
      <c r="E10" s="67">
        <v>32</v>
      </c>
      <c r="F10" s="71">
        <v>145.16</v>
      </c>
      <c r="G10" s="74"/>
      <c r="H10" s="71">
        <v>976</v>
      </c>
      <c r="I10" s="71"/>
      <c r="J10" s="71">
        <f t="shared" si="0"/>
        <v>0</v>
      </c>
      <c r="K10" s="71"/>
      <c r="L10" s="71">
        <f t="shared" si="1"/>
        <v>976</v>
      </c>
      <c r="M10" s="71"/>
      <c r="N10" s="72"/>
      <c r="O10" s="71"/>
      <c r="P10" s="71"/>
      <c r="Q10" s="75"/>
    </row>
    <row r="11" spans="1:17">
      <c r="A11" s="67" t="s">
        <v>99</v>
      </c>
      <c r="B11" s="67" t="s">
        <v>100</v>
      </c>
      <c r="C11" s="68">
        <v>43437</v>
      </c>
      <c r="D11" s="68">
        <v>43468</v>
      </c>
      <c r="E11" s="67">
        <v>31</v>
      </c>
      <c r="F11" s="71">
        <v>177.05</v>
      </c>
      <c r="G11" s="74"/>
      <c r="H11" s="71">
        <v>1255</v>
      </c>
      <c r="I11" s="71"/>
      <c r="J11" s="71">
        <f t="shared" si="0"/>
        <v>0</v>
      </c>
      <c r="K11" s="71"/>
      <c r="L11" s="71">
        <f t="shared" si="1"/>
        <v>1255</v>
      </c>
      <c r="M11" s="71"/>
      <c r="N11" s="72"/>
      <c r="O11" s="71"/>
      <c r="P11" s="71"/>
      <c r="Q11" s="75"/>
    </row>
    <row r="12" spans="1:17">
      <c r="A12" s="67" t="s">
        <v>99</v>
      </c>
      <c r="B12" s="67" t="s">
        <v>100</v>
      </c>
      <c r="C12" s="68">
        <v>43468</v>
      </c>
      <c r="D12" s="68">
        <v>43500</v>
      </c>
      <c r="E12" s="67">
        <v>32</v>
      </c>
      <c r="F12" s="75">
        <v>161.94</v>
      </c>
      <c r="G12" s="76"/>
      <c r="H12" s="75">
        <v>1181</v>
      </c>
      <c r="I12" s="75"/>
      <c r="J12" s="71">
        <f t="shared" si="0"/>
        <v>0</v>
      </c>
      <c r="K12" s="75"/>
      <c r="L12" s="71">
        <f t="shared" si="1"/>
        <v>1181</v>
      </c>
      <c r="M12" s="75"/>
      <c r="N12" s="72"/>
      <c r="O12" s="75"/>
      <c r="P12" s="75"/>
      <c r="Q12" s="75"/>
    </row>
    <row r="13" spans="1:17">
      <c r="A13" s="67" t="s">
        <v>99</v>
      </c>
      <c r="B13" s="67" t="s">
        <v>100</v>
      </c>
      <c r="C13" s="68">
        <v>43500</v>
      </c>
      <c r="D13" s="68">
        <v>43526</v>
      </c>
      <c r="E13" s="67">
        <v>26</v>
      </c>
      <c r="F13" s="75">
        <v>145.16999999999999</v>
      </c>
      <c r="G13" s="76"/>
      <c r="H13" s="75">
        <v>1073</v>
      </c>
      <c r="I13" s="75"/>
      <c r="J13" s="71">
        <f t="shared" si="0"/>
        <v>0</v>
      </c>
      <c r="K13" s="77"/>
      <c r="L13" s="71">
        <f t="shared" si="1"/>
        <v>1073</v>
      </c>
      <c r="M13" s="75"/>
      <c r="N13" s="72"/>
      <c r="O13" s="75"/>
      <c r="P13" s="75"/>
      <c r="Q13" s="75"/>
    </row>
    <row r="14" spans="1:17">
      <c r="A14" s="62" t="s">
        <v>99</v>
      </c>
      <c r="B14" s="62" t="s">
        <v>100</v>
      </c>
      <c r="C14" s="63">
        <v>43526</v>
      </c>
      <c r="D14" s="63">
        <v>43557</v>
      </c>
      <c r="E14" s="62">
        <v>31</v>
      </c>
      <c r="F14" s="64">
        <v>140.59</v>
      </c>
      <c r="G14" s="65"/>
      <c r="H14" s="64">
        <v>1020</v>
      </c>
      <c r="I14" s="64"/>
      <c r="J14" s="7">
        <f t="shared" si="0"/>
        <v>0</v>
      </c>
      <c r="K14" s="66"/>
      <c r="L14" s="7">
        <f t="shared" si="1"/>
        <v>1020</v>
      </c>
      <c r="M14" s="64"/>
      <c r="N14" s="58"/>
      <c r="O14" s="64"/>
      <c r="P14" s="64"/>
      <c r="Q14" s="64"/>
    </row>
    <row r="15" spans="1:17">
      <c r="A15" s="62" t="s">
        <v>99</v>
      </c>
      <c r="B15" s="62" t="s">
        <v>100</v>
      </c>
      <c r="C15" s="63">
        <v>43557</v>
      </c>
      <c r="D15" s="63">
        <v>43586</v>
      </c>
      <c r="E15" s="62">
        <v>29</v>
      </c>
      <c r="F15" s="64">
        <v>138.54</v>
      </c>
      <c r="G15" s="65">
        <v>138.54</v>
      </c>
      <c r="H15" s="64">
        <v>905</v>
      </c>
      <c r="I15" s="64"/>
      <c r="J15" s="7">
        <f t="shared" si="0"/>
        <v>0</v>
      </c>
      <c r="K15" s="64"/>
      <c r="L15" s="7">
        <f t="shared" si="1"/>
        <v>905</v>
      </c>
      <c r="M15" s="64"/>
      <c r="N15" s="58"/>
      <c r="O15" s="64"/>
      <c r="P15" s="64"/>
      <c r="Q15" s="64"/>
    </row>
    <row r="16" spans="1:17">
      <c r="A16" s="62" t="s">
        <v>99</v>
      </c>
      <c r="B16" s="62" t="s">
        <v>100</v>
      </c>
      <c r="C16" s="63">
        <v>43586</v>
      </c>
      <c r="D16" s="63">
        <v>43605</v>
      </c>
      <c r="E16" s="62">
        <v>19</v>
      </c>
      <c r="F16" s="64">
        <v>99.31</v>
      </c>
      <c r="G16" s="65"/>
      <c r="H16" s="64">
        <v>651</v>
      </c>
      <c r="I16" s="64"/>
      <c r="J16" s="7">
        <f t="shared" si="0"/>
        <v>0</v>
      </c>
      <c r="K16" s="64"/>
      <c r="L16" s="7">
        <f t="shared" si="1"/>
        <v>651</v>
      </c>
      <c r="M16" s="64"/>
      <c r="N16" s="58"/>
      <c r="O16" s="64"/>
      <c r="P16" s="64"/>
      <c r="Q16" s="64"/>
    </row>
    <row r="17" spans="1:17">
      <c r="A17" s="78" t="s">
        <v>99</v>
      </c>
      <c r="B17" s="78" t="s">
        <v>100</v>
      </c>
      <c r="C17" s="79">
        <v>43605</v>
      </c>
      <c r="D17" s="79">
        <v>43617</v>
      </c>
      <c r="E17" s="78">
        <v>12</v>
      </c>
      <c r="F17" s="80">
        <v>-33.4</v>
      </c>
      <c r="G17" s="81">
        <v>65.91</v>
      </c>
      <c r="H17" s="80">
        <v>189</v>
      </c>
      <c r="I17" s="82">
        <v>718.88279999999997</v>
      </c>
      <c r="J17" s="88">
        <f t="shared" si="0"/>
        <v>117.88279999999997</v>
      </c>
      <c r="K17" s="80">
        <v>601</v>
      </c>
      <c r="L17" s="88">
        <f t="shared" si="1"/>
        <v>306.88279999999997</v>
      </c>
      <c r="M17" s="80">
        <v>1140</v>
      </c>
      <c r="N17" s="83">
        <f t="shared" ref="N17:N36" si="2">(L17/M17)-1</f>
        <v>-0.7308045614035088</v>
      </c>
      <c r="O17" s="82">
        <v>824.03397918319627</v>
      </c>
      <c r="P17" s="82">
        <v>819.721</v>
      </c>
      <c r="Q17" s="99">
        <f>(P17/O17)-1</f>
        <v>-5.2339822048010909E-3</v>
      </c>
    </row>
    <row r="18" spans="1:17">
      <c r="A18" s="78" t="s">
        <v>99</v>
      </c>
      <c r="B18" s="78" t="s">
        <v>100</v>
      </c>
      <c r="C18" s="79">
        <v>43617</v>
      </c>
      <c r="D18" s="79">
        <v>43648</v>
      </c>
      <c r="E18" s="78">
        <v>31</v>
      </c>
      <c r="F18" s="80">
        <v>-49.91</v>
      </c>
      <c r="G18" s="81">
        <v>-49.91</v>
      </c>
      <c r="H18" s="80">
        <v>644</v>
      </c>
      <c r="I18" s="82">
        <v>2115.5472</v>
      </c>
      <c r="J18" s="88">
        <f t="shared" si="0"/>
        <v>700.54719999999998</v>
      </c>
      <c r="K18" s="80">
        <v>1415</v>
      </c>
      <c r="L18" s="88">
        <f t="shared" si="1"/>
        <v>1344.5472</v>
      </c>
      <c r="M18" s="80">
        <v>2125</v>
      </c>
      <c r="N18" s="83">
        <f t="shared" si="2"/>
        <v>-0.36727190588235292</v>
      </c>
      <c r="O18" s="82">
        <v>2097.9892178909959</v>
      </c>
      <c r="P18" s="82">
        <v>2038.2949999999901</v>
      </c>
      <c r="Q18" s="99">
        <f t="shared" ref="Q18:Q36" si="3">(P18/O18)-1</f>
        <v>-2.8453062285521802E-2</v>
      </c>
    </row>
    <row r="19" spans="1:17">
      <c r="A19" s="78" t="s">
        <v>99</v>
      </c>
      <c r="B19" s="78" t="s">
        <v>100</v>
      </c>
      <c r="C19" s="79">
        <v>43648</v>
      </c>
      <c r="D19" s="79">
        <v>43678</v>
      </c>
      <c r="E19" s="78">
        <v>30</v>
      </c>
      <c r="F19" s="80">
        <v>151.38999999999999</v>
      </c>
      <c r="G19" s="81">
        <v>101.48</v>
      </c>
      <c r="H19" s="80">
        <v>1495</v>
      </c>
      <c r="I19" s="82">
        <v>1903.66919999999</v>
      </c>
      <c r="J19" s="88">
        <f t="shared" si="0"/>
        <v>1055.66919999999</v>
      </c>
      <c r="K19" s="80">
        <v>848</v>
      </c>
      <c r="L19" s="88">
        <f t="shared" si="1"/>
        <v>2550.6691999999903</v>
      </c>
      <c r="M19" s="80">
        <v>2775</v>
      </c>
      <c r="N19" s="83">
        <f t="shared" si="2"/>
        <v>-8.0839927927931488E-2</v>
      </c>
      <c r="O19" s="82">
        <v>1873.4233595147441</v>
      </c>
      <c r="P19" s="82">
        <v>1953.787</v>
      </c>
      <c r="Q19" s="99">
        <f t="shared" si="3"/>
        <v>4.2896679000560711E-2</v>
      </c>
    </row>
    <row r="20" spans="1:17">
      <c r="A20" s="78" t="s">
        <v>99</v>
      </c>
      <c r="B20" s="78" t="s">
        <v>100</v>
      </c>
      <c r="C20" s="79">
        <v>43678</v>
      </c>
      <c r="D20" s="79">
        <v>43712</v>
      </c>
      <c r="E20" s="78">
        <v>34</v>
      </c>
      <c r="F20" s="80">
        <v>254.23</v>
      </c>
      <c r="G20" s="81">
        <v>254.23</v>
      </c>
      <c r="H20" s="80">
        <v>2011</v>
      </c>
      <c r="I20" s="82">
        <v>2063.1612</v>
      </c>
      <c r="J20" s="88">
        <f t="shared" si="0"/>
        <v>1447.1612</v>
      </c>
      <c r="K20" s="80">
        <v>616</v>
      </c>
      <c r="L20" s="88">
        <f t="shared" si="1"/>
        <v>3458.1612</v>
      </c>
      <c r="M20" s="80">
        <v>2855</v>
      </c>
      <c r="N20" s="83">
        <f t="shared" si="2"/>
        <v>0.21126486865148864</v>
      </c>
      <c r="O20" s="82">
        <v>2019.575808564279</v>
      </c>
      <c r="P20" s="82">
        <v>1168.905</v>
      </c>
      <c r="Q20" s="99">
        <f t="shared" si="3"/>
        <v>-0.42121261551900979</v>
      </c>
    </row>
    <row r="21" spans="1:17">
      <c r="A21" s="78" t="s">
        <v>99</v>
      </c>
      <c r="B21" s="78" t="s">
        <v>100</v>
      </c>
      <c r="C21" s="79">
        <v>43712</v>
      </c>
      <c r="D21" s="79">
        <v>43739</v>
      </c>
      <c r="E21" s="78">
        <v>27</v>
      </c>
      <c r="F21" s="80">
        <v>125</v>
      </c>
      <c r="G21" s="81">
        <v>125</v>
      </c>
      <c r="H21" s="80">
        <v>1182</v>
      </c>
      <c r="I21" s="82">
        <v>1544.5139999999999</v>
      </c>
      <c r="J21" s="88">
        <f t="shared" si="0"/>
        <v>890.5139999999999</v>
      </c>
      <c r="K21" s="80">
        <v>654</v>
      </c>
      <c r="L21" s="88">
        <f t="shared" si="1"/>
        <v>2072.5140000000001</v>
      </c>
      <c r="M21" s="80">
        <v>2274</v>
      </c>
      <c r="N21" s="83">
        <f t="shared" si="2"/>
        <v>-8.8604221635883884E-2</v>
      </c>
      <c r="O21" s="82">
        <v>1532.9936535509221</v>
      </c>
      <c r="P21" s="82">
        <v>665.82600000000002</v>
      </c>
      <c r="Q21" s="99">
        <f t="shared" si="3"/>
        <v>-0.56566943479659815</v>
      </c>
    </row>
    <row r="22" spans="1:17">
      <c r="A22" s="78" t="s">
        <v>99</v>
      </c>
      <c r="B22" s="78" t="s">
        <v>100</v>
      </c>
      <c r="C22" s="79">
        <v>43739</v>
      </c>
      <c r="D22" s="79">
        <v>43770</v>
      </c>
      <c r="E22" s="78">
        <v>31</v>
      </c>
      <c r="F22" s="80">
        <v>1.17</v>
      </c>
      <c r="G22" s="81">
        <v>1.17</v>
      </c>
      <c r="H22" s="80">
        <v>590</v>
      </c>
      <c r="I22" s="82">
        <v>1780.3968</v>
      </c>
      <c r="J22" s="88">
        <f t="shared" si="0"/>
        <v>784.39679999999998</v>
      </c>
      <c r="K22" s="80">
        <v>996</v>
      </c>
      <c r="L22" s="88">
        <f t="shared" si="1"/>
        <v>1374.3968</v>
      </c>
      <c r="M22" s="80">
        <v>1095</v>
      </c>
      <c r="N22" s="83">
        <f t="shared" si="2"/>
        <v>0.25515689497716898</v>
      </c>
      <c r="O22" s="82">
        <v>1536.0564992652614</v>
      </c>
      <c r="P22" s="82">
        <v>1776.94999999999</v>
      </c>
      <c r="Q22" s="99">
        <f t="shared" si="3"/>
        <v>0.15682593762010355</v>
      </c>
    </row>
    <row r="23" spans="1:17">
      <c r="A23" s="78" t="s">
        <v>99</v>
      </c>
      <c r="B23" s="78" t="s">
        <v>100</v>
      </c>
      <c r="C23" s="79">
        <v>43770</v>
      </c>
      <c r="D23" s="79">
        <v>43802</v>
      </c>
      <c r="E23" s="78">
        <v>32</v>
      </c>
      <c r="F23" s="80">
        <v>5.32</v>
      </c>
      <c r="G23" s="81">
        <v>-30.96</v>
      </c>
      <c r="H23" s="80">
        <v>502</v>
      </c>
      <c r="I23" s="82">
        <v>1331.2811999999999</v>
      </c>
      <c r="J23" s="88">
        <f t="shared" si="0"/>
        <v>577.2811999999999</v>
      </c>
      <c r="K23" s="80">
        <v>754</v>
      </c>
      <c r="L23" s="88">
        <f t="shared" si="1"/>
        <v>1079.2811999999999</v>
      </c>
      <c r="M23" s="80">
        <v>976</v>
      </c>
      <c r="N23" s="83">
        <f t="shared" si="2"/>
        <v>0.1058209016393441</v>
      </c>
      <c r="O23" s="82">
        <v>1333.1854526504569</v>
      </c>
      <c r="P23" s="82">
        <v>1267.547</v>
      </c>
      <c r="Q23" s="99">
        <f t="shared" si="3"/>
        <v>-4.9234300089281313E-2</v>
      </c>
    </row>
    <row r="24" spans="1:17">
      <c r="A24" s="78" t="s">
        <v>99</v>
      </c>
      <c r="B24" s="78" t="s">
        <v>100</v>
      </c>
      <c r="C24" s="79">
        <v>43802</v>
      </c>
      <c r="D24" s="79">
        <v>43833</v>
      </c>
      <c r="E24" s="78">
        <v>31</v>
      </c>
      <c r="F24" s="80">
        <v>67.23</v>
      </c>
      <c r="G24" s="81">
        <v>36.270000000000003</v>
      </c>
      <c r="H24" s="80">
        <v>833</v>
      </c>
      <c r="I24" s="82">
        <v>1022.13359999999</v>
      </c>
      <c r="J24" s="88">
        <f t="shared" si="0"/>
        <v>488.13359999999</v>
      </c>
      <c r="K24" s="80">
        <v>534</v>
      </c>
      <c r="L24" s="88">
        <f t="shared" si="1"/>
        <v>1321.1335999999901</v>
      </c>
      <c r="M24" s="80">
        <v>1255</v>
      </c>
      <c r="N24" s="83">
        <f t="shared" si="2"/>
        <v>5.2696095617521976E-2</v>
      </c>
      <c r="O24" s="82">
        <v>1158.0167886535742</v>
      </c>
      <c r="P24" s="82">
        <v>1017.9589999999999</v>
      </c>
      <c r="Q24" s="99">
        <f t="shared" si="3"/>
        <v>-0.12094625054306807</v>
      </c>
    </row>
    <row r="25" spans="1:17">
      <c r="A25" s="78" t="s">
        <v>99</v>
      </c>
      <c r="B25" s="78" t="s">
        <v>100</v>
      </c>
      <c r="C25" s="79">
        <v>43833</v>
      </c>
      <c r="D25" s="79">
        <v>43865</v>
      </c>
      <c r="E25" s="78">
        <v>32</v>
      </c>
      <c r="F25" s="80">
        <v>18.329999999999998</v>
      </c>
      <c r="G25" s="81">
        <v>18.329999999999998</v>
      </c>
      <c r="H25" s="80">
        <v>737</v>
      </c>
      <c r="I25" s="82">
        <v>1382.8715999999999</v>
      </c>
      <c r="J25" s="88">
        <f t="shared" si="0"/>
        <v>525.87159999999994</v>
      </c>
      <c r="K25" s="80">
        <v>857</v>
      </c>
      <c r="L25" s="88">
        <f t="shared" si="1"/>
        <v>1262.8715999999999</v>
      </c>
      <c r="M25" s="80">
        <v>1181</v>
      </c>
      <c r="N25" s="83">
        <f t="shared" si="2"/>
        <v>6.9323962743437662E-2</v>
      </c>
      <c r="O25" s="82">
        <v>1319.3268603031374</v>
      </c>
      <c r="P25" s="82">
        <v>1372.8029999999901</v>
      </c>
      <c r="Q25" s="99">
        <f t="shared" si="3"/>
        <v>4.053289696881146E-2</v>
      </c>
    </row>
    <row r="26" spans="1:17">
      <c r="A26" s="78" t="s">
        <v>99</v>
      </c>
      <c r="B26" s="78" t="s">
        <v>100</v>
      </c>
      <c r="C26" s="79">
        <v>43865</v>
      </c>
      <c r="D26" s="79">
        <v>43894</v>
      </c>
      <c r="E26" s="78">
        <v>29</v>
      </c>
      <c r="F26" s="80">
        <v>104.28</v>
      </c>
      <c r="G26" s="81">
        <v>122.61</v>
      </c>
      <c r="H26" s="80">
        <v>953</v>
      </c>
      <c r="I26" s="82">
        <v>348.12360000000001</v>
      </c>
      <c r="J26" s="88">
        <f t="shared" si="0"/>
        <v>129.12360000000001</v>
      </c>
      <c r="K26" s="80">
        <v>219</v>
      </c>
      <c r="L26" s="88">
        <f t="shared" si="1"/>
        <v>1082.1235999999999</v>
      </c>
      <c r="M26" s="80">
        <v>1073</v>
      </c>
      <c r="N26" s="83">
        <f t="shared" si="2"/>
        <v>8.5028890959923942E-3</v>
      </c>
      <c r="O26" s="82">
        <v>1382.8011256821731</v>
      </c>
      <c r="P26" s="82">
        <v>356.99099999999999</v>
      </c>
      <c r="Q26" s="99">
        <f t="shared" si="3"/>
        <v>-0.7418348934132617</v>
      </c>
    </row>
    <row r="27" spans="1:17">
      <c r="A27" s="78" t="s">
        <v>99</v>
      </c>
      <c r="B27" s="78" t="s">
        <v>100</v>
      </c>
      <c r="C27" s="79">
        <v>43894</v>
      </c>
      <c r="D27" s="79">
        <v>43923</v>
      </c>
      <c r="E27" s="78">
        <v>29</v>
      </c>
      <c r="F27" s="80">
        <v>69.59</v>
      </c>
      <c r="G27" s="81">
        <v>69.59</v>
      </c>
      <c r="H27" s="80">
        <v>826</v>
      </c>
      <c r="I27" s="82">
        <v>569.10599999999999</v>
      </c>
      <c r="J27" s="88">
        <f t="shared" si="0"/>
        <v>174.10599999999999</v>
      </c>
      <c r="K27" s="80">
        <v>395</v>
      </c>
      <c r="L27" s="88">
        <f t="shared" si="1"/>
        <v>1000.106</v>
      </c>
      <c r="M27" s="80">
        <v>1333</v>
      </c>
      <c r="N27" s="83">
        <f t="shared" si="2"/>
        <v>-0.24973293323330836</v>
      </c>
      <c r="O27" s="82">
        <v>1613.8585828235548</v>
      </c>
      <c r="P27" s="82">
        <v>523.36199999999997</v>
      </c>
      <c r="Q27" s="99">
        <f t="shared" si="3"/>
        <v>-0.67570764528553506</v>
      </c>
    </row>
    <row r="28" spans="1:17">
      <c r="A28" s="78" t="s">
        <v>99</v>
      </c>
      <c r="B28" s="78" t="s">
        <v>100</v>
      </c>
      <c r="C28" s="79">
        <v>43923</v>
      </c>
      <c r="D28" s="79">
        <v>43952</v>
      </c>
      <c r="E28" s="78">
        <v>29</v>
      </c>
      <c r="F28" s="80">
        <v>-80.84</v>
      </c>
      <c r="G28" s="81">
        <v>-80.540000000000006</v>
      </c>
      <c r="H28" s="80">
        <v>366</v>
      </c>
      <c r="I28" s="82">
        <v>1920.28799999999</v>
      </c>
      <c r="J28" s="88">
        <f t="shared" si="0"/>
        <v>577.28799999999001</v>
      </c>
      <c r="K28" s="80">
        <v>1343</v>
      </c>
      <c r="L28" s="88">
        <f t="shared" si="1"/>
        <v>943.28799999999001</v>
      </c>
      <c r="M28" s="80">
        <v>1134</v>
      </c>
      <c r="N28" s="83">
        <f t="shared" si="2"/>
        <v>-0.16817636684304227</v>
      </c>
      <c r="O28" s="82">
        <v>1912.4445941568347</v>
      </c>
      <c r="P28" s="82">
        <v>1982.8319999999901</v>
      </c>
      <c r="Q28" s="99">
        <f t="shared" si="3"/>
        <v>3.680493858918199E-2</v>
      </c>
    </row>
    <row r="29" spans="1:17">
      <c r="A29" s="78" t="s">
        <v>99</v>
      </c>
      <c r="B29" s="78" t="s">
        <v>100</v>
      </c>
      <c r="C29" s="79">
        <v>43952</v>
      </c>
      <c r="D29" s="79">
        <v>43984</v>
      </c>
      <c r="E29" s="78">
        <v>32</v>
      </c>
      <c r="F29" s="80">
        <v>-89.71</v>
      </c>
      <c r="G29" s="81">
        <v>-170.55</v>
      </c>
      <c r="H29" s="80">
        <v>448</v>
      </c>
      <c r="I29" s="82">
        <v>2167.1531999999902</v>
      </c>
      <c r="J29" s="88">
        <f t="shared" si="0"/>
        <v>714.15319999999019</v>
      </c>
      <c r="K29" s="80">
        <v>1453</v>
      </c>
      <c r="L29" s="88">
        <f t="shared" si="1"/>
        <v>1162.1531999999902</v>
      </c>
      <c r="M29" s="80">
        <v>1140</v>
      </c>
      <c r="N29" s="83">
        <f t="shared" si="2"/>
        <v>1.9432631578938819E-2</v>
      </c>
      <c r="O29" s="82">
        <v>2197.8881376143772</v>
      </c>
      <c r="P29" s="82">
        <v>2097.2379999999998</v>
      </c>
      <c r="Q29" s="99">
        <f t="shared" si="3"/>
        <v>-4.5794021948553199E-2</v>
      </c>
    </row>
    <row r="30" spans="1:17">
      <c r="A30" s="78" t="s">
        <v>99</v>
      </c>
      <c r="B30" s="78" t="s">
        <v>100</v>
      </c>
      <c r="C30" s="79">
        <v>43984</v>
      </c>
      <c r="D30" s="79">
        <v>44013</v>
      </c>
      <c r="E30" s="78">
        <v>29</v>
      </c>
      <c r="F30" s="80">
        <v>-61.18</v>
      </c>
      <c r="G30" s="81">
        <v>-231.73</v>
      </c>
      <c r="H30" s="80">
        <v>404</v>
      </c>
      <c r="I30" s="82">
        <v>1917.0455999999999</v>
      </c>
      <c r="J30" s="88">
        <f t="shared" si="0"/>
        <v>683.04559999999992</v>
      </c>
      <c r="K30" s="80">
        <v>1234</v>
      </c>
      <c r="L30" s="88">
        <f t="shared" si="1"/>
        <v>1087.0455999999999</v>
      </c>
      <c r="M30" s="80">
        <v>2125</v>
      </c>
      <c r="N30" s="83">
        <f t="shared" si="2"/>
        <v>-0.48844912941176477</v>
      </c>
      <c r="O30" s="82">
        <v>1967.4162506279315</v>
      </c>
      <c r="P30" s="82">
        <v>1979.2239999999999</v>
      </c>
      <c r="Q30" s="99">
        <f t="shared" si="3"/>
        <v>6.0016528623771936E-3</v>
      </c>
    </row>
    <row r="31" spans="1:17">
      <c r="A31" s="78" t="s">
        <v>99</v>
      </c>
      <c r="B31" s="78" t="s">
        <v>100</v>
      </c>
      <c r="C31" s="79">
        <v>44013</v>
      </c>
      <c r="D31" s="79">
        <v>44047</v>
      </c>
      <c r="E31" s="78">
        <v>34</v>
      </c>
      <c r="F31" s="80">
        <v>280.61</v>
      </c>
      <c r="G31" s="81">
        <v>48.88</v>
      </c>
      <c r="H31" s="80">
        <v>2066</v>
      </c>
      <c r="I31" s="82">
        <v>2004.4788000000001</v>
      </c>
      <c r="J31" s="88">
        <f t="shared" si="0"/>
        <v>1593.4788000000001</v>
      </c>
      <c r="K31" s="80">
        <v>411</v>
      </c>
      <c r="L31" s="88">
        <f t="shared" si="1"/>
        <v>3659.4787999999999</v>
      </c>
      <c r="M31" s="80">
        <v>2775</v>
      </c>
      <c r="N31" s="83">
        <f t="shared" si="2"/>
        <v>0.31873109909909902</v>
      </c>
      <c r="O31" s="82">
        <v>2115.1042671161167</v>
      </c>
      <c r="P31" s="82">
        <v>1937.0319999999999</v>
      </c>
      <c r="Q31" s="99">
        <f t="shared" si="3"/>
        <v>-8.4190774840104288E-2</v>
      </c>
    </row>
    <row r="32" spans="1:17">
      <c r="A32" s="78" t="s">
        <v>99</v>
      </c>
      <c r="B32" s="78" t="s">
        <v>100</v>
      </c>
      <c r="C32" s="79">
        <v>44047</v>
      </c>
      <c r="D32" s="79">
        <v>44076</v>
      </c>
      <c r="E32" s="78">
        <v>29</v>
      </c>
      <c r="F32" s="80">
        <v>289.94</v>
      </c>
      <c r="G32" s="81">
        <v>289.94</v>
      </c>
      <c r="H32" s="80">
        <v>1950</v>
      </c>
      <c r="I32" s="82">
        <v>1644.7824000000001</v>
      </c>
      <c r="J32" s="88">
        <f t="shared" si="0"/>
        <v>1379.7824000000001</v>
      </c>
      <c r="K32" s="80">
        <v>265</v>
      </c>
      <c r="L32" s="88">
        <f t="shared" si="1"/>
        <v>3329.7824000000001</v>
      </c>
      <c r="M32" s="80">
        <v>2855</v>
      </c>
      <c r="N32" s="83">
        <f t="shared" si="2"/>
        <v>0.16629856392294218</v>
      </c>
      <c r="O32" s="82">
        <v>1726.3445965042417</v>
      </c>
      <c r="P32" s="82">
        <v>1635.7329999999899</v>
      </c>
      <c r="Q32" s="99">
        <f t="shared" si="3"/>
        <v>-5.2487548944594065E-2</v>
      </c>
    </row>
    <row r="33" spans="1:17">
      <c r="A33" s="78" t="s">
        <v>99</v>
      </c>
      <c r="B33" s="78" t="s">
        <v>100</v>
      </c>
      <c r="C33" s="79">
        <v>44076</v>
      </c>
      <c r="D33" s="79">
        <v>44106</v>
      </c>
      <c r="E33" s="78">
        <v>30</v>
      </c>
      <c r="F33" s="80">
        <v>173.96</v>
      </c>
      <c r="G33" s="81">
        <v>173.96</v>
      </c>
      <c r="H33" s="80">
        <v>1339</v>
      </c>
      <c r="I33" s="82">
        <v>1699.0920000000001</v>
      </c>
      <c r="J33" s="88">
        <f t="shared" si="0"/>
        <v>1181.0920000000001</v>
      </c>
      <c r="K33" s="80">
        <v>518</v>
      </c>
      <c r="L33" s="88">
        <f t="shared" si="1"/>
        <v>2520.0920000000001</v>
      </c>
      <c r="M33" s="80">
        <v>2274</v>
      </c>
      <c r="N33" s="83">
        <f t="shared" si="2"/>
        <v>0.10821987686895351</v>
      </c>
      <c r="O33" s="82">
        <v>1696.882839047704</v>
      </c>
      <c r="P33" s="82">
        <v>1693.393</v>
      </c>
      <c r="Q33" s="99">
        <f t="shared" si="3"/>
        <v>-2.0566175621544724E-3</v>
      </c>
    </row>
    <row r="34" spans="1:17">
      <c r="A34" s="78" t="s">
        <v>99</v>
      </c>
      <c r="B34" s="78" t="s">
        <v>100</v>
      </c>
      <c r="C34" s="79">
        <v>44106</v>
      </c>
      <c r="D34" s="79">
        <v>44138</v>
      </c>
      <c r="E34" s="78">
        <v>32</v>
      </c>
      <c r="F34" s="80">
        <v>62.64</v>
      </c>
      <c r="G34" s="81">
        <v>62.64</v>
      </c>
      <c r="H34" s="80">
        <v>817</v>
      </c>
      <c r="I34" s="82">
        <v>1659.0876000000001</v>
      </c>
      <c r="J34" s="88">
        <f t="shared" si="0"/>
        <v>881.08760000000007</v>
      </c>
      <c r="K34" s="80">
        <v>778</v>
      </c>
      <c r="L34" s="88">
        <f t="shared" si="1"/>
        <v>1698.0876000000001</v>
      </c>
      <c r="M34" s="80">
        <v>1095</v>
      </c>
      <c r="N34" s="83">
        <f t="shared" si="2"/>
        <v>0.55076493150684946</v>
      </c>
      <c r="O34" s="82">
        <v>1570.5435617673156</v>
      </c>
      <c r="P34" s="82">
        <v>1665.6199999999899</v>
      </c>
      <c r="Q34" s="99">
        <f t="shared" si="3"/>
        <v>6.0537281834886381E-2</v>
      </c>
    </row>
    <row r="35" spans="1:17">
      <c r="A35" s="78" t="s">
        <v>99</v>
      </c>
      <c r="B35" s="78" t="s">
        <v>100</v>
      </c>
      <c r="C35" s="79">
        <v>44138</v>
      </c>
      <c r="D35" s="79">
        <v>44167</v>
      </c>
      <c r="E35" s="78">
        <v>29</v>
      </c>
      <c r="F35" s="80">
        <v>4.25</v>
      </c>
      <c r="G35" s="81">
        <v>4.25</v>
      </c>
      <c r="H35" s="80">
        <v>465</v>
      </c>
      <c r="I35" s="82">
        <v>1281.8208</v>
      </c>
      <c r="J35" s="88">
        <f t="shared" si="0"/>
        <v>521.82079999999996</v>
      </c>
      <c r="K35" s="80">
        <v>760</v>
      </c>
      <c r="L35" s="88">
        <f t="shared" si="1"/>
        <v>986.82079999999996</v>
      </c>
      <c r="M35" s="80">
        <v>976</v>
      </c>
      <c r="N35" s="83">
        <f t="shared" si="2"/>
        <v>1.1086885245901623E-2</v>
      </c>
      <c r="O35" s="82">
        <v>1211.8797695785465</v>
      </c>
      <c r="P35" s="82">
        <v>1287.48</v>
      </c>
      <c r="Q35" s="99">
        <f t="shared" si="3"/>
        <v>6.2382616097094168E-2</v>
      </c>
    </row>
    <row r="36" spans="1:17">
      <c r="A36" s="78" t="s">
        <v>99</v>
      </c>
      <c r="B36" s="78" t="s">
        <v>100</v>
      </c>
      <c r="C36" s="79">
        <v>44167</v>
      </c>
      <c r="D36" s="79">
        <v>44200</v>
      </c>
      <c r="E36" s="78">
        <v>33</v>
      </c>
      <c r="F36" s="80">
        <v>37.31</v>
      </c>
      <c r="G36" s="81">
        <v>37.31</v>
      </c>
      <c r="H36" s="80">
        <v>780</v>
      </c>
      <c r="I36" s="82">
        <v>1313.1851999999999</v>
      </c>
      <c r="J36" s="88">
        <f t="shared" si="0"/>
        <v>539.1851999999999</v>
      </c>
      <c r="K36" s="80">
        <v>774</v>
      </c>
      <c r="L36" s="88">
        <f t="shared" si="1"/>
        <v>1319.1851999999999</v>
      </c>
      <c r="M36" s="80">
        <v>1255</v>
      </c>
      <c r="N36" s="83">
        <f t="shared" si="2"/>
        <v>5.1143585657370538E-2</v>
      </c>
      <c r="O36" s="82">
        <v>1235.5101008915449</v>
      </c>
      <c r="P36" s="82">
        <v>1330.6469999999999</v>
      </c>
      <c r="Q36" s="99">
        <f t="shared" si="3"/>
        <v>7.7002121666026158E-2</v>
      </c>
    </row>
    <row r="39" spans="1:17">
      <c r="A39" s="100" t="s">
        <v>101</v>
      </c>
      <c r="B39" s="100"/>
      <c r="C39" s="100"/>
      <c r="D39" s="84"/>
      <c r="E39" s="25" t="s">
        <v>102</v>
      </c>
      <c r="H39" s="80" t="s">
        <v>105</v>
      </c>
      <c r="I39" s="85">
        <f>SUM(L25:L36)</f>
        <v>20051.034799999979</v>
      </c>
    </row>
    <row r="40" spans="1:17">
      <c r="A40" s="100" t="s">
        <v>103</v>
      </c>
      <c r="B40" s="100"/>
      <c r="C40" s="100"/>
      <c r="D40" s="100"/>
      <c r="E40" s="25" t="s">
        <v>102</v>
      </c>
      <c r="H40" s="80" t="s">
        <v>106</v>
      </c>
      <c r="I40" s="86">
        <f>'PV Watts'!B13</f>
        <v>19863</v>
      </c>
    </row>
    <row r="41" spans="1:17">
      <c r="A41" s="100" t="s">
        <v>104</v>
      </c>
      <c r="B41" s="100"/>
      <c r="C41" s="100"/>
      <c r="D41" s="100"/>
      <c r="E41" s="25" t="s">
        <v>102</v>
      </c>
      <c r="H41" s="80" t="s">
        <v>108</v>
      </c>
      <c r="I41" s="85">
        <f>SUM(I25:I36)</f>
        <v>17907.034799999983</v>
      </c>
    </row>
    <row r="42" spans="1:17">
      <c r="H42" s="80" t="s">
        <v>109</v>
      </c>
      <c r="I42" s="82">
        <f>SUM(P25:P36)</f>
        <v>17862.35499999996</v>
      </c>
    </row>
    <row r="43" spans="1:17">
      <c r="H43" s="80" t="s">
        <v>107</v>
      </c>
      <c r="I43" s="85">
        <f>SUM(O25:O36)</f>
        <v>19950.000686113479</v>
      </c>
    </row>
    <row r="44" spans="1:17">
      <c r="H44" s="80" t="s">
        <v>113</v>
      </c>
      <c r="I44" s="87">
        <f>(I41/I43)-1</f>
        <v>-0.10240430154649249</v>
      </c>
    </row>
    <row r="45" spans="1:17">
      <c r="H45" s="80" t="s">
        <v>114</v>
      </c>
      <c r="I45" s="99">
        <f>(I42/I43)-1</f>
        <v>-0.10464389044190159</v>
      </c>
    </row>
  </sheetData>
  <mergeCells count="3">
    <mergeCell ref="A39:C39"/>
    <mergeCell ref="A40:D40"/>
    <mergeCell ref="A41:D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6"/>
  <sheetViews>
    <sheetView topLeftCell="Y1" workbookViewId="0">
      <selection activeCell="AQ3" sqref="AQ3:AQ14"/>
    </sheetView>
  </sheetViews>
  <sheetFormatPr defaultColWidth="10.875" defaultRowHeight="21"/>
  <cols>
    <col min="1" max="1" width="21.375" style="1" customWidth="1"/>
    <col min="2" max="7" width="10.875" style="1"/>
    <col min="8" max="10" width="14.125" style="1" customWidth="1"/>
    <col min="11" max="11" width="10.875" style="1"/>
    <col min="12" max="36" width="10.875" style="1" customWidth="1"/>
    <col min="37" max="41" width="10.875" style="1"/>
    <col min="42" max="42" width="20.875" style="1" bestFit="1" customWidth="1"/>
    <col min="43" max="43" width="21.375" style="1" bestFit="1" customWidth="1"/>
    <col min="44" max="16384" width="10.875" style="1"/>
  </cols>
  <sheetData>
    <row r="1" spans="1:43">
      <c r="A1" s="11" t="s">
        <v>22</v>
      </c>
      <c r="B1" s="9"/>
      <c r="F1" s="10" t="s">
        <v>23</v>
      </c>
      <c r="G1" s="101" t="s">
        <v>1</v>
      </c>
      <c r="H1" s="31" t="s">
        <v>24</v>
      </c>
      <c r="I1" s="31" t="s">
        <v>25</v>
      </c>
      <c r="J1" s="31" t="s">
        <v>26</v>
      </c>
      <c r="K1" s="8"/>
      <c r="L1" s="10" t="s">
        <v>27</v>
      </c>
      <c r="M1" s="101" t="s">
        <v>1</v>
      </c>
      <c r="N1" s="31" t="s">
        <v>24</v>
      </c>
      <c r="O1" s="31" t="s">
        <v>25</v>
      </c>
      <c r="P1" s="31" t="s">
        <v>26</v>
      </c>
      <c r="Q1" s="8"/>
      <c r="R1" s="10" t="s">
        <v>28</v>
      </c>
      <c r="S1" s="101" t="s">
        <v>1</v>
      </c>
      <c r="T1" s="31" t="s">
        <v>24</v>
      </c>
      <c r="U1" s="31" t="s">
        <v>25</v>
      </c>
      <c r="V1" s="31" t="s">
        <v>26</v>
      </c>
      <c r="W1" s="8"/>
      <c r="X1" s="10" t="s">
        <v>29</v>
      </c>
      <c r="Y1" s="101" t="s">
        <v>1</v>
      </c>
      <c r="Z1" s="31" t="s">
        <v>24</v>
      </c>
      <c r="AA1" s="31" t="s">
        <v>25</v>
      </c>
      <c r="AB1" s="31" t="s">
        <v>26</v>
      </c>
      <c r="AC1" s="8"/>
      <c r="AD1" s="10" t="s">
        <v>30</v>
      </c>
      <c r="AE1" s="101" t="s">
        <v>1</v>
      </c>
      <c r="AF1" s="31" t="s">
        <v>24</v>
      </c>
      <c r="AG1" s="31" t="s">
        <v>25</v>
      </c>
      <c r="AH1" s="31" t="s">
        <v>26</v>
      </c>
      <c r="AI1" s="8"/>
      <c r="AJ1" s="8"/>
      <c r="AK1" s="11" t="s">
        <v>31</v>
      </c>
      <c r="AL1" s="102" t="s">
        <v>1</v>
      </c>
      <c r="AM1" s="8" t="s">
        <v>32</v>
      </c>
      <c r="AN1" s="33" t="s">
        <v>2</v>
      </c>
      <c r="AO1" s="8"/>
      <c r="AP1" s="8" t="s">
        <v>94</v>
      </c>
      <c r="AQ1" s="8" t="s">
        <v>95</v>
      </c>
    </row>
    <row r="2" spans="1:43">
      <c r="A2" s="11" t="s">
        <v>33</v>
      </c>
      <c r="B2" s="9"/>
      <c r="F2" s="12" t="s">
        <v>34</v>
      </c>
      <c r="G2" s="101"/>
      <c r="H2" s="13"/>
      <c r="I2" s="13"/>
      <c r="J2" s="13"/>
      <c r="K2" s="2"/>
      <c r="L2" s="12" t="s">
        <v>34</v>
      </c>
      <c r="M2" s="101"/>
      <c r="N2" s="13"/>
      <c r="O2" s="13"/>
      <c r="P2" s="13"/>
      <c r="Q2" s="2"/>
      <c r="R2" s="12" t="s">
        <v>34</v>
      </c>
      <c r="S2" s="101"/>
      <c r="T2" s="13"/>
      <c r="U2" s="13"/>
      <c r="V2" s="13"/>
      <c r="W2" s="2"/>
      <c r="X2" s="12" t="s">
        <v>34</v>
      </c>
      <c r="Y2" s="101"/>
      <c r="Z2" s="13"/>
      <c r="AA2" s="13"/>
      <c r="AB2" s="13"/>
      <c r="AC2" s="2"/>
      <c r="AD2" s="12" t="s">
        <v>34</v>
      </c>
      <c r="AE2" s="101"/>
      <c r="AF2" s="13"/>
      <c r="AG2" s="13"/>
      <c r="AH2" s="13"/>
      <c r="AI2" s="2"/>
      <c r="AJ2" s="2"/>
      <c r="AK2" s="11" t="s">
        <v>35</v>
      </c>
      <c r="AL2" s="102"/>
      <c r="AM2" s="2"/>
      <c r="AN2" s="34"/>
      <c r="AO2" s="2"/>
    </row>
    <row r="3" spans="1:43">
      <c r="A3" s="11" t="s">
        <v>36</v>
      </c>
      <c r="B3" s="9"/>
      <c r="C3" s="35"/>
      <c r="D3" s="15"/>
      <c r="F3" s="12"/>
      <c r="G3" s="89" t="s">
        <v>3</v>
      </c>
      <c r="H3" s="90">
        <v>4.54</v>
      </c>
      <c r="I3" s="91">
        <v>1302</v>
      </c>
      <c r="J3" s="90">
        <v>156</v>
      </c>
      <c r="K3" s="3"/>
      <c r="L3" s="12"/>
      <c r="M3" s="31" t="s">
        <v>3</v>
      </c>
      <c r="N3" s="14"/>
      <c r="O3" s="14"/>
      <c r="P3" s="14"/>
      <c r="Q3" s="3"/>
      <c r="R3" s="12"/>
      <c r="S3" s="31" t="s">
        <v>3</v>
      </c>
      <c r="T3" s="14"/>
      <c r="U3" s="14"/>
      <c r="V3" s="14"/>
      <c r="W3" s="3"/>
      <c r="X3" s="12"/>
      <c r="Y3" s="31" t="s">
        <v>3</v>
      </c>
      <c r="Z3" s="14"/>
      <c r="AA3" s="14"/>
      <c r="AB3" s="14"/>
      <c r="AC3" s="3"/>
      <c r="AD3" s="12"/>
      <c r="AE3" s="31" t="s">
        <v>3</v>
      </c>
      <c r="AF3" s="14"/>
      <c r="AG3" s="14"/>
      <c r="AH3" s="14"/>
      <c r="AI3" s="3"/>
      <c r="AJ3" s="3"/>
      <c r="AK3" s="15"/>
      <c r="AL3" s="36" t="s">
        <v>3</v>
      </c>
      <c r="AM3" s="37">
        <f>I3+O3+U3+AA3+AG3</f>
        <v>1302</v>
      </c>
      <c r="AN3" s="38">
        <f>AM3/AO3</f>
        <v>42</v>
      </c>
      <c r="AO3" s="37">
        <v>31</v>
      </c>
      <c r="AP3" s="1">
        <f>AM3*$B$15</f>
        <v>1254.6269829719108</v>
      </c>
      <c r="AQ3" s="1">
        <f>AP3/AO3</f>
        <v>40.471838160384223</v>
      </c>
    </row>
    <row r="4" spans="1:43">
      <c r="A4" s="11" t="s">
        <v>37</v>
      </c>
      <c r="B4" s="16"/>
      <c r="C4" s="15"/>
      <c r="D4" s="15"/>
      <c r="F4" s="12"/>
      <c r="G4" s="92" t="s">
        <v>4</v>
      </c>
      <c r="H4" s="93">
        <v>5.24</v>
      </c>
      <c r="I4" s="94">
        <v>1352</v>
      </c>
      <c r="J4" s="93">
        <v>162</v>
      </c>
      <c r="K4" s="3"/>
      <c r="L4" s="12"/>
      <c r="M4" s="31" t="s">
        <v>4</v>
      </c>
      <c r="N4" s="14"/>
      <c r="O4" s="14"/>
      <c r="P4" s="14"/>
      <c r="Q4" s="3"/>
      <c r="R4" s="12"/>
      <c r="S4" s="31" t="s">
        <v>4</v>
      </c>
      <c r="T4" s="14"/>
      <c r="U4" s="14"/>
      <c r="V4" s="14"/>
      <c r="W4" s="3"/>
      <c r="X4" s="12"/>
      <c r="Y4" s="31" t="s">
        <v>4</v>
      </c>
      <c r="Z4" s="14"/>
      <c r="AA4" s="14"/>
      <c r="AB4" s="14"/>
      <c r="AC4" s="3"/>
      <c r="AD4" s="12"/>
      <c r="AE4" s="31" t="s">
        <v>4</v>
      </c>
      <c r="AF4" s="14"/>
      <c r="AG4" s="14"/>
      <c r="AH4" s="14"/>
      <c r="AI4" s="3"/>
      <c r="AJ4" s="3"/>
      <c r="AK4" s="15"/>
      <c r="AL4" s="39" t="s">
        <v>4</v>
      </c>
      <c r="AM4" s="37">
        <f t="shared" ref="AM4:AM13" si="0">I4+O4+U4+AA4</f>
        <v>1352</v>
      </c>
      <c r="AN4" s="40">
        <f t="shared" ref="AN4:AN14" si="1">AM4/AO4</f>
        <v>48.285714285714285</v>
      </c>
      <c r="AO4" s="41">
        <v>28</v>
      </c>
      <c r="AP4" s="1">
        <f t="shared" ref="AP4:AP15" si="2">AM4*$B$15</f>
        <v>1302.8077426866539</v>
      </c>
      <c r="AQ4" s="1">
        <f t="shared" ref="AQ4:AQ14" si="3">AP4/AO4</f>
        <v>46.528847953094782</v>
      </c>
    </row>
    <row r="5" spans="1:43">
      <c r="A5" s="11" t="s">
        <v>38</v>
      </c>
      <c r="B5" s="16"/>
      <c r="C5" s="15"/>
      <c r="D5" s="15"/>
      <c r="F5" s="12"/>
      <c r="G5" s="89" t="s">
        <v>5</v>
      </c>
      <c r="H5" s="90">
        <v>6.24</v>
      </c>
      <c r="I5" s="91">
        <v>1766</v>
      </c>
      <c r="J5" s="90">
        <v>211</v>
      </c>
      <c r="K5" s="3"/>
      <c r="L5" s="12"/>
      <c r="M5" s="31" t="s">
        <v>5</v>
      </c>
      <c r="N5" s="14"/>
      <c r="O5" s="17"/>
      <c r="P5" s="14"/>
      <c r="Q5" s="3"/>
      <c r="R5" s="12"/>
      <c r="S5" s="31" t="s">
        <v>5</v>
      </c>
      <c r="T5" s="14"/>
      <c r="U5" s="17"/>
      <c r="V5" s="14"/>
      <c r="W5" s="3"/>
      <c r="X5" s="12"/>
      <c r="Y5" s="31" t="s">
        <v>5</v>
      </c>
      <c r="Z5" s="14"/>
      <c r="AA5" s="17"/>
      <c r="AB5" s="14"/>
      <c r="AC5" s="3"/>
      <c r="AD5" s="12"/>
      <c r="AE5" s="31" t="s">
        <v>5</v>
      </c>
      <c r="AF5" s="14"/>
      <c r="AG5" s="17"/>
      <c r="AH5" s="14"/>
      <c r="AI5" s="3"/>
      <c r="AJ5" s="3"/>
      <c r="AK5" s="15"/>
      <c r="AL5" s="39" t="s">
        <v>5</v>
      </c>
      <c r="AM5" s="37">
        <f t="shared" si="0"/>
        <v>1766</v>
      </c>
      <c r="AN5" s="40">
        <f t="shared" si="1"/>
        <v>56.967741935483872</v>
      </c>
      <c r="AO5" s="42">
        <v>31</v>
      </c>
      <c r="AP5" s="1">
        <f t="shared" si="2"/>
        <v>1701.744433124727</v>
      </c>
      <c r="AQ5" s="1">
        <f t="shared" si="3"/>
        <v>54.894981713700872</v>
      </c>
    </row>
    <row r="6" spans="1:43">
      <c r="A6" s="11" t="s">
        <v>39</v>
      </c>
      <c r="B6" s="16"/>
      <c r="C6" s="15"/>
      <c r="D6" s="15"/>
      <c r="F6" s="12"/>
      <c r="G6" s="92" t="s">
        <v>6</v>
      </c>
      <c r="H6" s="93">
        <v>7.52</v>
      </c>
      <c r="I6" s="94">
        <v>2050</v>
      </c>
      <c r="J6" s="93">
        <v>245</v>
      </c>
      <c r="K6" s="3"/>
      <c r="L6" s="12"/>
      <c r="M6" s="31" t="s">
        <v>6</v>
      </c>
      <c r="N6" s="14"/>
      <c r="O6" s="17"/>
      <c r="P6" s="14"/>
      <c r="Q6" s="3"/>
      <c r="R6" s="12"/>
      <c r="S6" s="31" t="s">
        <v>6</v>
      </c>
      <c r="T6" s="14"/>
      <c r="U6" s="17"/>
      <c r="V6" s="14"/>
      <c r="W6" s="3"/>
      <c r="X6" s="12"/>
      <c r="Y6" s="31" t="s">
        <v>6</v>
      </c>
      <c r="Z6" s="14"/>
      <c r="AA6" s="17"/>
      <c r="AB6" s="14"/>
      <c r="AC6" s="3"/>
      <c r="AD6" s="12"/>
      <c r="AE6" s="31" t="s">
        <v>6</v>
      </c>
      <c r="AF6" s="14"/>
      <c r="AG6" s="17"/>
      <c r="AH6" s="14"/>
      <c r="AI6" s="3"/>
      <c r="AJ6" s="3"/>
      <c r="AK6" s="15"/>
      <c r="AL6" s="39" t="s">
        <v>6</v>
      </c>
      <c r="AM6" s="37">
        <f t="shared" si="0"/>
        <v>2050</v>
      </c>
      <c r="AN6" s="40">
        <f t="shared" si="1"/>
        <v>68.333333333333329</v>
      </c>
      <c r="AO6" s="42">
        <v>30</v>
      </c>
      <c r="AP6" s="1">
        <f t="shared" si="2"/>
        <v>1975.411148304468</v>
      </c>
      <c r="AQ6" s="1">
        <f t="shared" si="3"/>
        <v>65.847038276815596</v>
      </c>
    </row>
    <row r="7" spans="1:43" ht="21.75" thickBot="1">
      <c r="A7" s="11" t="s">
        <v>40</v>
      </c>
      <c r="B7" s="16"/>
      <c r="C7" s="15"/>
      <c r="D7" s="15"/>
      <c r="F7" s="12"/>
      <c r="G7" s="89" t="s">
        <v>0</v>
      </c>
      <c r="H7" s="90">
        <v>8.01</v>
      </c>
      <c r="I7" s="91">
        <v>2211</v>
      </c>
      <c r="J7" s="90">
        <v>264</v>
      </c>
      <c r="K7" s="3"/>
      <c r="L7" s="12"/>
      <c r="M7" s="31" t="s">
        <v>0</v>
      </c>
      <c r="N7" s="14"/>
      <c r="O7" s="17"/>
      <c r="P7" s="14"/>
      <c r="Q7" s="3"/>
      <c r="R7" s="12"/>
      <c r="S7" s="31" t="s">
        <v>0</v>
      </c>
      <c r="T7" s="14"/>
      <c r="U7" s="17"/>
      <c r="V7" s="14"/>
      <c r="W7" s="3"/>
      <c r="X7" s="12"/>
      <c r="Y7" s="31" t="s">
        <v>0</v>
      </c>
      <c r="Z7" s="14"/>
      <c r="AA7" s="17"/>
      <c r="AB7" s="14"/>
      <c r="AC7" s="3"/>
      <c r="AD7" s="12"/>
      <c r="AE7" s="31" t="s">
        <v>0</v>
      </c>
      <c r="AF7" s="14"/>
      <c r="AG7" s="17"/>
      <c r="AH7" s="14"/>
      <c r="AI7" s="3"/>
      <c r="AJ7" s="3"/>
      <c r="AK7" s="15"/>
      <c r="AL7" s="39" t="s">
        <v>0</v>
      </c>
      <c r="AM7" s="37">
        <f t="shared" si="0"/>
        <v>2211</v>
      </c>
      <c r="AN7" s="40">
        <f t="shared" si="1"/>
        <v>71.322580645161295</v>
      </c>
      <c r="AO7" s="42">
        <v>31</v>
      </c>
      <c r="AP7" s="1">
        <f t="shared" si="2"/>
        <v>2130.5531945859407</v>
      </c>
      <c r="AQ7" s="1">
        <f t="shared" si="3"/>
        <v>68.727522405998087</v>
      </c>
    </row>
    <row r="8" spans="1:43" ht="21.75" thickBot="1">
      <c r="A8" s="43" t="s">
        <v>41</v>
      </c>
      <c r="B8" s="18">
        <v>37</v>
      </c>
      <c r="C8" s="44">
        <f>B25+B31+B37+B43+B49</f>
        <v>37</v>
      </c>
      <c r="D8" s="15" t="s">
        <v>42</v>
      </c>
      <c r="F8" s="12"/>
      <c r="G8" s="92" t="s">
        <v>7</v>
      </c>
      <c r="H8" s="93">
        <v>8.19</v>
      </c>
      <c r="I8" s="94">
        <v>2118</v>
      </c>
      <c r="J8" s="93">
        <v>253</v>
      </c>
      <c r="K8" s="3"/>
      <c r="L8" s="12"/>
      <c r="M8" s="31" t="s">
        <v>7</v>
      </c>
      <c r="N8" s="14"/>
      <c r="O8" s="17"/>
      <c r="P8" s="14"/>
      <c r="Q8" s="3"/>
      <c r="R8" s="12"/>
      <c r="S8" s="31" t="s">
        <v>7</v>
      </c>
      <c r="T8" s="14"/>
      <c r="U8" s="17"/>
      <c r="V8" s="14"/>
      <c r="W8" s="3"/>
      <c r="X8" s="12"/>
      <c r="Y8" s="31" t="s">
        <v>7</v>
      </c>
      <c r="Z8" s="14"/>
      <c r="AA8" s="17"/>
      <c r="AB8" s="14"/>
      <c r="AC8" s="3"/>
      <c r="AD8" s="12"/>
      <c r="AE8" s="31" t="s">
        <v>7</v>
      </c>
      <c r="AF8" s="14"/>
      <c r="AG8" s="17"/>
      <c r="AH8" s="14"/>
      <c r="AI8" s="3"/>
      <c r="AJ8" s="3"/>
      <c r="AK8" s="15"/>
      <c r="AL8" s="39" t="s">
        <v>7</v>
      </c>
      <c r="AM8" s="37">
        <f t="shared" si="0"/>
        <v>2118</v>
      </c>
      <c r="AN8" s="40">
        <f t="shared" si="1"/>
        <v>70.599999999999994</v>
      </c>
      <c r="AO8" s="42">
        <v>30</v>
      </c>
      <c r="AP8" s="1">
        <f t="shared" si="2"/>
        <v>2040.9369815165187</v>
      </c>
      <c r="AQ8" s="1">
        <f t="shared" si="3"/>
        <v>68.031232717217293</v>
      </c>
    </row>
    <row r="9" spans="1:43" ht="21.75" thickBot="1">
      <c r="A9" s="43" t="s">
        <v>43</v>
      </c>
      <c r="B9" s="18">
        <v>11100</v>
      </c>
      <c r="C9" s="45">
        <f>C25+C31+C37+C43+C49</f>
        <v>11100</v>
      </c>
      <c r="D9" s="15" t="s">
        <v>44</v>
      </c>
      <c r="F9" s="12"/>
      <c r="G9" s="89" t="s">
        <v>8</v>
      </c>
      <c r="H9" s="90">
        <v>7.51</v>
      </c>
      <c r="I9" s="91">
        <v>2012</v>
      </c>
      <c r="J9" s="90">
        <v>241</v>
      </c>
      <c r="K9" s="3"/>
      <c r="L9" s="12"/>
      <c r="M9" s="31" t="s">
        <v>8</v>
      </c>
      <c r="N9" s="14"/>
      <c r="O9" s="17"/>
      <c r="P9" s="14"/>
      <c r="Q9" s="3"/>
      <c r="R9" s="12"/>
      <c r="S9" s="31" t="s">
        <v>8</v>
      </c>
      <c r="T9" s="14"/>
      <c r="U9" s="17"/>
      <c r="V9" s="14"/>
      <c r="W9" s="3"/>
      <c r="X9" s="12"/>
      <c r="Y9" s="31" t="s">
        <v>8</v>
      </c>
      <c r="Z9" s="14"/>
      <c r="AA9" s="17"/>
      <c r="AB9" s="14"/>
      <c r="AC9" s="3"/>
      <c r="AD9" s="12"/>
      <c r="AE9" s="31" t="s">
        <v>8</v>
      </c>
      <c r="AF9" s="14"/>
      <c r="AG9" s="17"/>
      <c r="AH9" s="14"/>
      <c r="AI9" s="3"/>
      <c r="AJ9" s="3"/>
      <c r="AK9" s="15"/>
      <c r="AL9" s="39" t="s">
        <v>8</v>
      </c>
      <c r="AM9" s="37">
        <f t="shared" si="0"/>
        <v>2012</v>
      </c>
      <c r="AN9" s="40">
        <f t="shared" si="1"/>
        <v>64.903225806451616</v>
      </c>
      <c r="AO9" s="42">
        <v>31</v>
      </c>
      <c r="AP9" s="1">
        <f t="shared" si="2"/>
        <v>1938.7937709212631</v>
      </c>
      <c r="AQ9" s="1">
        <f t="shared" si="3"/>
        <v>62.541734545847198</v>
      </c>
    </row>
    <row r="10" spans="1:43">
      <c r="A10" s="11" t="s">
        <v>45</v>
      </c>
      <c r="B10" s="9">
        <v>11400</v>
      </c>
      <c r="F10" s="12"/>
      <c r="G10" s="92" t="s">
        <v>9</v>
      </c>
      <c r="H10" s="93">
        <v>7.17</v>
      </c>
      <c r="I10" s="94">
        <v>1921</v>
      </c>
      <c r="J10" s="93">
        <v>230</v>
      </c>
      <c r="K10" s="3"/>
      <c r="L10" s="12"/>
      <c r="M10" s="31" t="s">
        <v>9</v>
      </c>
      <c r="N10" s="14"/>
      <c r="O10" s="17"/>
      <c r="P10" s="14"/>
      <c r="Q10" s="3"/>
      <c r="R10" s="12"/>
      <c r="S10" s="31" t="s">
        <v>9</v>
      </c>
      <c r="T10" s="14"/>
      <c r="U10" s="17"/>
      <c r="V10" s="14"/>
      <c r="W10" s="3"/>
      <c r="X10" s="12"/>
      <c r="Y10" s="31" t="s">
        <v>9</v>
      </c>
      <c r="Z10" s="14"/>
      <c r="AA10" s="17"/>
      <c r="AB10" s="14"/>
      <c r="AC10" s="3"/>
      <c r="AD10" s="12"/>
      <c r="AE10" s="31" t="s">
        <v>9</v>
      </c>
      <c r="AF10" s="14"/>
      <c r="AG10" s="17"/>
      <c r="AH10" s="14"/>
      <c r="AI10" s="3"/>
      <c r="AJ10" s="3"/>
      <c r="AK10" s="15"/>
      <c r="AL10" s="39" t="s">
        <v>9</v>
      </c>
      <c r="AM10" s="37">
        <f t="shared" si="0"/>
        <v>1921</v>
      </c>
      <c r="AN10" s="40">
        <f t="shared" si="1"/>
        <v>61.967741935483872</v>
      </c>
      <c r="AO10" s="42">
        <v>31</v>
      </c>
      <c r="AP10" s="1">
        <f t="shared" si="2"/>
        <v>1851.1047882404307</v>
      </c>
      <c r="AQ10" s="1">
        <f t="shared" si="3"/>
        <v>59.713057685175187</v>
      </c>
    </row>
    <row r="11" spans="1:43" ht="31.5">
      <c r="A11" s="11" t="s">
        <v>46</v>
      </c>
      <c r="B11" s="9">
        <f>B9/B10</f>
        <v>0.97368421052631582</v>
      </c>
      <c r="C11" s="15"/>
      <c r="D11" s="15"/>
      <c r="F11" s="12"/>
      <c r="G11" s="89" t="s">
        <v>10</v>
      </c>
      <c r="H11" s="90">
        <v>6.8</v>
      </c>
      <c r="I11" s="91">
        <v>1776</v>
      </c>
      <c r="J11" s="90">
        <v>212</v>
      </c>
      <c r="K11" s="3"/>
      <c r="L11" s="12"/>
      <c r="M11" s="31" t="s">
        <v>10</v>
      </c>
      <c r="N11" s="14"/>
      <c r="O11" s="17"/>
      <c r="P11" s="14"/>
      <c r="Q11" s="3"/>
      <c r="R11" s="12"/>
      <c r="S11" s="31" t="s">
        <v>10</v>
      </c>
      <c r="T11" s="14"/>
      <c r="U11" s="17"/>
      <c r="V11" s="14"/>
      <c r="W11" s="3"/>
      <c r="X11" s="12"/>
      <c r="Y11" s="31" t="s">
        <v>10</v>
      </c>
      <c r="Z11" s="14"/>
      <c r="AA11" s="17"/>
      <c r="AB11" s="14"/>
      <c r="AC11" s="3"/>
      <c r="AD11" s="12"/>
      <c r="AE11" s="31" t="s">
        <v>10</v>
      </c>
      <c r="AF11" s="14"/>
      <c r="AG11" s="17"/>
      <c r="AH11" s="14"/>
      <c r="AI11" s="3"/>
      <c r="AJ11" s="3"/>
      <c r="AK11" s="15"/>
      <c r="AL11" s="39" t="s">
        <v>10</v>
      </c>
      <c r="AM11" s="37">
        <f t="shared" si="0"/>
        <v>1776</v>
      </c>
      <c r="AN11" s="40">
        <f t="shared" si="1"/>
        <v>59.2</v>
      </c>
      <c r="AO11" s="42">
        <v>30</v>
      </c>
      <c r="AP11" s="1">
        <f t="shared" si="2"/>
        <v>1711.3805850676756</v>
      </c>
      <c r="AQ11" s="1">
        <f t="shared" si="3"/>
        <v>57.046019502255852</v>
      </c>
    </row>
    <row r="12" spans="1:43">
      <c r="A12" s="43" t="s">
        <v>47</v>
      </c>
      <c r="B12" s="9">
        <v>300</v>
      </c>
      <c r="C12" s="15"/>
      <c r="D12" s="15"/>
      <c r="F12" s="12"/>
      <c r="G12" s="92" t="s">
        <v>11</v>
      </c>
      <c r="H12" s="93">
        <v>5.76</v>
      </c>
      <c r="I12" s="94">
        <v>1602</v>
      </c>
      <c r="J12" s="93">
        <v>192</v>
      </c>
      <c r="K12" s="3"/>
      <c r="L12" s="12"/>
      <c r="M12" s="31" t="s">
        <v>11</v>
      </c>
      <c r="N12" s="14"/>
      <c r="O12" s="17"/>
      <c r="P12" s="14"/>
      <c r="Q12" s="3"/>
      <c r="R12" s="12"/>
      <c r="S12" s="31" t="s">
        <v>11</v>
      </c>
      <c r="T12" s="14"/>
      <c r="U12" s="17"/>
      <c r="V12" s="14"/>
      <c r="W12" s="3"/>
      <c r="X12" s="12"/>
      <c r="Y12" s="31" t="s">
        <v>11</v>
      </c>
      <c r="Z12" s="14"/>
      <c r="AA12" s="17"/>
      <c r="AB12" s="14"/>
      <c r="AC12" s="3"/>
      <c r="AD12" s="12"/>
      <c r="AE12" s="31" t="s">
        <v>11</v>
      </c>
      <c r="AF12" s="14"/>
      <c r="AG12" s="17"/>
      <c r="AH12" s="14"/>
      <c r="AI12" s="3"/>
      <c r="AJ12" s="3"/>
      <c r="AK12" s="15"/>
      <c r="AL12" s="39" t="s">
        <v>11</v>
      </c>
      <c r="AM12" s="37">
        <f t="shared" si="0"/>
        <v>1602</v>
      </c>
      <c r="AN12" s="40">
        <f t="shared" si="1"/>
        <v>51.677419354838712</v>
      </c>
      <c r="AO12" s="42">
        <v>31</v>
      </c>
      <c r="AP12" s="1">
        <f t="shared" si="2"/>
        <v>1543.7115412603696</v>
      </c>
      <c r="AQ12" s="1">
        <f t="shared" si="3"/>
        <v>49.797146492269988</v>
      </c>
    </row>
    <row r="13" spans="1:43" ht="31.5">
      <c r="A13" s="43" t="s">
        <v>48</v>
      </c>
      <c r="B13" s="9">
        <v>19863</v>
      </c>
      <c r="C13" s="15"/>
      <c r="D13" s="15"/>
      <c r="F13" s="12"/>
      <c r="G13" s="89" t="s">
        <v>12</v>
      </c>
      <c r="H13" s="90">
        <v>4.75</v>
      </c>
      <c r="I13" s="91">
        <v>1312</v>
      </c>
      <c r="J13" s="90">
        <v>157</v>
      </c>
      <c r="K13" s="3"/>
      <c r="L13" s="12"/>
      <c r="M13" s="31" t="s">
        <v>12</v>
      </c>
      <c r="N13" s="14"/>
      <c r="O13" s="14"/>
      <c r="P13" s="14"/>
      <c r="Q13" s="3"/>
      <c r="R13" s="12"/>
      <c r="S13" s="31" t="s">
        <v>12</v>
      </c>
      <c r="T13" s="14"/>
      <c r="U13" s="14"/>
      <c r="V13" s="14"/>
      <c r="W13" s="3"/>
      <c r="X13" s="12"/>
      <c r="Y13" s="31" t="s">
        <v>12</v>
      </c>
      <c r="Z13" s="14"/>
      <c r="AA13" s="14"/>
      <c r="AB13" s="14"/>
      <c r="AC13" s="3"/>
      <c r="AD13" s="12"/>
      <c r="AE13" s="31" t="s">
        <v>12</v>
      </c>
      <c r="AF13" s="14"/>
      <c r="AG13" s="14"/>
      <c r="AH13" s="14"/>
      <c r="AI13" s="3"/>
      <c r="AJ13" s="3"/>
      <c r="AK13" s="15"/>
      <c r="AL13" s="39" t="s">
        <v>12</v>
      </c>
      <c r="AM13" s="37">
        <f t="shared" si="0"/>
        <v>1312</v>
      </c>
      <c r="AN13" s="40">
        <f t="shared" si="1"/>
        <v>43.733333333333334</v>
      </c>
      <c r="AO13" s="42">
        <v>30</v>
      </c>
      <c r="AP13" s="1">
        <f t="shared" si="2"/>
        <v>1264.2631349148594</v>
      </c>
      <c r="AQ13" s="1">
        <f t="shared" si="3"/>
        <v>42.142104497161981</v>
      </c>
    </row>
    <row r="14" spans="1:43" ht="21.75" thickBot="1">
      <c r="B14" s="30">
        <f>AM15-B13</f>
        <v>750</v>
      </c>
      <c r="C14" s="15"/>
      <c r="D14" s="15"/>
      <c r="F14" s="12"/>
      <c r="G14" s="92" t="s">
        <v>13</v>
      </c>
      <c r="H14" s="93">
        <v>4.0999999999999996</v>
      </c>
      <c r="I14" s="94">
        <v>1191</v>
      </c>
      <c r="J14" s="93">
        <v>142</v>
      </c>
      <c r="K14" s="3"/>
      <c r="L14" s="12"/>
      <c r="M14" s="31" t="s">
        <v>13</v>
      </c>
      <c r="N14" s="14"/>
      <c r="O14" s="14"/>
      <c r="P14" s="14"/>
      <c r="Q14" s="3"/>
      <c r="R14" s="12"/>
      <c r="S14" s="31" t="s">
        <v>13</v>
      </c>
      <c r="T14" s="14"/>
      <c r="U14" s="14"/>
      <c r="V14" s="14"/>
      <c r="W14" s="3"/>
      <c r="X14" s="12"/>
      <c r="Y14" s="31" t="s">
        <v>13</v>
      </c>
      <c r="Z14" s="14"/>
      <c r="AA14" s="14"/>
      <c r="AB14" s="14"/>
      <c r="AC14" s="3"/>
      <c r="AD14" s="12"/>
      <c r="AE14" s="31" t="s">
        <v>13</v>
      </c>
      <c r="AF14" s="14"/>
      <c r="AG14" s="14"/>
      <c r="AH14" s="14"/>
      <c r="AI14" s="3"/>
      <c r="AJ14" s="3"/>
      <c r="AK14" s="15"/>
      <c r="AL14" s="46" t="s">
        <v>13</v>
      </c>
      <c r="AM14" s="37">
        <f>I14+O14+U14+AA14</f>
        <v>1191</v>
      </c>
      <c r="AN14" s="47">
        <f t="shared" si="1"/>
        <v>38.41935483870968</v>
      </c>
      <c r="AO14" s="48">
        <v>31</v>
      </c>
      <c r="AP14" s="1">
        <f t="shared" si="2"/>
        <v>1147.6656964051811</v>
      </c>
      <c r="AQ14" s="1">
        <f t="shared" si="3"/>
        <v>37.021474077586483</v>
      </c>
    </row>
    <row r="15" spans="1:43" ht="24" thickBot="1">
      <c r="B15" s="1">
        <f>B13/AM15</f>
        <v>0.96361519429486242</v>
      </c>
      <c r="C15" s="15"/>
      <c r="D15" s="15"/>
      <c r="F15" s="12"/>
      <c r="G15" s="95" t="s">
        <v>49</v>
      </c>
      <c r="H15" s="96">
        <v>6.32</v>
      </c>
      <c r="I15" s="97">
        <v>20613</v>
      </c>
      <c r="J15" s="98">
        <v>2465</v>
      </c>
      <c r="K15" s="19"/>
      <c r="L15" s="12"/>
      <c r="M15" s="20" t="s">
        <v>49</v>
      </c>
      <c r="N15" s="20"/>
      <c r="O15" s="21"/>
      <c r="P15" s="22"/>
      <c r="Q15" s="19"/>
      <c r="R15" s="12"/>
      <c r="S15" s="20" t="s">
        <v>49</v>
      </c>
      <c r="T15" s="20"/>
      <c r="U15" s="21"/>
      <c r="V15" s="22"/>
      <c r="W15" s="19"/>
      <c r="X15" s="12"/>
      <c r="Y15" s="20" t="s">
        <v>49</v>
      </c>
      <c r="Z15" s="20"/>
      <c r="AA15" s="21"/>
      <c r="AB15" s="22"/>
      <c r="AC15" s="19"/>
      <c r="AD15" s="12"/>
      <c r="AE15" s="20" t="s">
        <v>49</v>
      </c>
      <c r="AF15" s="20"/>
      <c r="AG15" s="21"/>
      <c r="AH15" s="22"/>
      <c r="AI15" s="19"/>
      <c r="AJ15" s="19"/>
      <c r="AK15" s="15"/>
      <c r="AL15" s="4" t="s">
        <v>49</v>
      </c>
      <c r="AM15" s="49">
        <f>I15+O15+U15+AA15+AG15</f>
        <v>20613</v>
      </c>
      <c r="AN15" s="47"/>
      <c r="AO15" s="19"/>
      <c r="AP15" s="1">
        <f t="shared" si="2"/>
        <v>19863</v>
      </c>
    </row>
    <row r="16" spans="1:43" ht="23.25">
      <c r="C16" s="15"/>
      <c r="D16" s="15"/>
      <c r="F16" s="12"/>
      <c r="G16" s="4"/>
      <c r="H16" s="4"/>
      <c r="I16" s="5"/>
      <c r="J16" s="19"/>
      <c r="K16" s="19"/>
      <c r="L16" s="12"/>
      <c r="M16" s="20"/>
      <c r="N16" s="20"/>
      <c r="O16" s="21"/>
      <c r="P16" s="22"/>
      <c r="Q16" s="19"/>
      <c r="R16" s="12"/>
      <c r="S16" s="20"/>
      <c r="T16" s="20"/>
      <c r="U16" s="21"/>
      <c r="V16" s="22"/>
      <c r="W16" s="19"/>
      <c r="X16" s="12"/>
      <c r="Y16" s="20"/>
      <c r="Z16" s="20"/>
      <c r="AA16" s="21"/>
      <c r="AB16" s="22"/>
      <c r="AC16" s="19"/>
      <c r="AD16" s="12"/>
      <c r="AE16" s="20"/>
      <c r="AF16" s="20"/>
      <c r="AG16" s="21"/>
      <c r="AH16" s="22"/>
      <c r="AI16" s="19"/>
      <c r="AJ16" s="19"/>
      <c r="AK16" s="15"/>
      <c r="AL16" s="4"/>
      <c r="AM16" s="55"/>
      <c r="AN16" s="56"/>
      <c r="AO16" s="19"/>
    </row>
    <row r="17" spans="1:19">
      <c r="A17" s="23" t="s">
        <v>50</v>
      </c>
      <c r="B17" s="24"/>
      <c r="C17" s="15"/>
      <c r="D17" s="50"/>
      <c r="J17" s="15"/>
      <c r="K17"/>
    </row>
    <row r="18" spans="1:19">
      <c r="A18" s="11" t="s">
        <v>51</v>
      </c>
      <c r="B18" s="24" t="s">
        <v>52</v>
      </c>
      <c r="C18" s="15"/>
      <c r="D18" s="15"/>
      <c r="J18" s="15"/>
      <c r="K18"/>
    </row>
    <row r="19" spans="1:19">
      <c r="A19" s="51" t="s">
        <v>53</v>
      </c>
      <c r="B19" s="24" t="s">
        <v>54</v>
      </c>
      <c r="C19" s="15"/>
      <c r="D19" s="15"/>
    </row>
    <row r="20" spans="1:19">
      <c r="A20" s="11" t="s">
        <v>55</v>
      </c>
      <c r="B20" s="24" t="s">
        <v>56</v>
      </c>
      <c r="C20" s="15"/>
      <c r="D20" s="15"/>
    </row>
    <row r="21" spans="1:19">
      <c r="A21" s="11" t="s">
        <v>57</v>
      </c>
      <c r="B21" s="24" t="s">
        <v>58</v>
      </c>
      <c r="C21" s="15"/>
      <c r="D21" s="15"/>
      <c r="H21" s="25" t="s">
        <v>59</v>
      </c>
    </row>
    <row r="22" spans="1:19">
      <c r="A22" s="11" t="s">
        <v>46</v>
      </c>
      <c r="B22" s="24" t="s">
        <v>60</v>
      </c>
      <c r="C22" s="15"/>
      <c r="D22" s="15"/>
      <c r="H22" s="1" t="s">
        <v>61</v>
      </c>
      <c r="I22" s="1" t="s">
        <v>110</v>
      </c>
    </row>
    <row r="23" spans="1:19">
      <c r="A23" s="15"/>
      <c r="B23" s="24"/>
      <c r="C23" s="15"/>
      <c r="D23" s="15"/>
      <c r="H23" s="1" t="s">
        <v>93</v>
      </c>
      <c r="I23" s="1" t="s">
        <v>111</v>
      </c>
      <c r="N23" s="15"/>
      <c r="O23" s="15"/>
      <c r="P23" s="15"/>
      <c r="Q23" s="15"/>
      <c r="R23" s="15"/>
      <c r="S23"/>
    </row>
    <row r="24" spans="1:19">
      <c r="A24" s="11" t="s">
        <v>23</v>
      </c>
      <c r="B24" s="24"/>
      <c r="C24" s="15">
        <f>C25/1000</f>
        <v>11.1</v>
      </c>
      <c r="D24" s="15" t="s">
        <v>63</v>
      </c>
      <c r="H24" s="1" t="s">
        <v>62</v>
      </c>
      <c r="I24" s="1">
        <v>9</v>
      </c>
    </row>
    <row r="25" spans="1:19">
      <c r="A25" s="52" t="s">
        <v>65</v>
      </c>
      <c r="B25" s="26">
        <v>37</v>
      </c>
      <c r="C25" s="15">
        <f>B25*$B$12</f>
        <v>11100</v>
      </c>
      <c r="D25" s="15" t="s">
        <v>66</v>
      </c>
      <c r="H25" s="1" t="s">
        <v>64</v>
      </c>
      <c r="I25" s="1">
        <f>B11</f>
        <v>0.97368421052631582</v>
      </c>
    </row>
    <row r="26" spans="1:19">
      <c r="A26" s="52" t="s">
        <v>68</v>
      </c>
      <c r="B26" s="26">
        <v>18</v>
      </c>
      <c r="C26" s="15"/>
      <c r="D26" s="15"/>
      <c r="H26" s="1" t="s">
        <v>67</v>
      </c>
      <c r="I26" s="1">
        <v>99</v>
      </c>
    </row>
    <row r="27" spans="1:19" ht="23.25">
      <c r="A27" s="52" t="s">
        <v>69</v>
      </c>
      <c r="B27" s="26">
        <v>214</v>
      </c>
      <c r="C27" s="15"/>
      <c r="D27" s="15"/>
      <c r="J27" s="5"/>
      <c r="L27" s="5"/>
    </row>
    <row r="28" spans="1:19">
      <c r="A28" s="52"/>
      <c r="B28" s="24"/>
      <c r="C28" s="15"/>
      <c r="D28" s="15"/>
      <c r="L28" s="53"/>
    </row>
    <row r="29" spans="1:19">
      <c r="A29" s="52"/>
      <c r="B29" s="24"/>
      <c r="C29" s="15"/>
      <c r="D29" s="15"/>
    </row>
    <row r="30" spans="1:19">
      <c r="A30" s="11" t="s">
        <v>27</v>
      </c>
      <c r="B30" s="24"/>
      <c r="C30" s="15">
        <f>C31/1000</f>
        <v>0</v>
      </c>
      <c r="D30" s="15" t="s">
        <v>63</v>
      </c>
    </row>
    <row r="31" spans="1:19">
      <c r="A31" s="52" t="s">
        <v>65</v>
      </c>
      <c r="B31" s="26"/>
      <c r="C31" s="15">
        <f>B31*$B$12</f>
        <v>0</v>
      </c>
      <c r="D31" s="15"/>
    </row>
    <row r="32" spans="1:19">
      <c r="A32" s="52" t="s">
        <v>68</v>
      </c>
      <c r="B32" s="26"/>
      <c r="C32" s="15"/>
      <c r="D32" s="15"/>
    </row>
    <row r="33" spans="1:4">
      <c r="A33" s="52" t="s">
        <v>69</v>
      </c>
      <c r="B33" s="26"/>
      <c r="C33" s="15"/>
      <c r="D33" s="15"/>
    </row>
    <row r="34" spans="1:4">
      <c r="A34" s="52"/>
      <c r="B34" s="24"/>
      <c r="C34" s="15"/>
      <c r="D34" s="15"/>
    </row>
    <row r="35" spans="1:4">
      <c r="A35" s="52"/>
      <c r="B35" s="24"/>
      <c r="C35" s="15"/>
      <c r="D35" s="15"/>
    </row>
    <row r="36" spans="1:4">
      <c r="A36" s="11" t="s">
        <v>28</v>
      </c>
      <c r="B36" s="24"/>
      <c r="C36" s="15">
        <f>C37/1000</f>
        <v>0</v>
      </c>
      <c r="D36" s="15" t="s">
        <v>63</v>
      </c>
    </row>
    <row r="37" spans="1:4">
      <c r="A37" s="52" t="s">
        <v>65</v>
      </c>
      <c r="B37" s="26"/>
      <c r="C37" s="15">
        <f>B37*$B$12</f>
        <v>0</v>
      </c>
      <c r="D37" s="15"/>
    </row>
    <row r="38" spans="1:4">
      <c r="A38" s="52" t="s">
        <v>68</v>
      </c>
      <c r="B38" s="26"/>
      <c r="C38" s="15"/>
      <c r="D38" s="15"/>
    </row>
    <row r="39" spans="1:4">
      <c r="A39" s="52" t="s">
        <v>69</v>
      </c>
      <c r="B39" s="26"/>
      <c r="C39" s="15"/>
      <c r="D39" s="15"/>
    </row>
    <row r="40" spans="1:4">
      <c r="A40" s="15"/>
      <c r="B40" s="24"/>
      <c r="C40" s="15"/>
      <c r="D40" s="15"/>
    </row>
    <row r="41" spans="1:4">
      <c r="A41" s="15"/>
      <c r="B41" s="24"/>
      <c r="C41" s="15"/>
      <c r="D41" s="15"/>
    </row>
    <row r="42" spans="1:4">
      <c r="A42" s="11" t="s">
        <v>29</v>
      </c>
      <c r="B42" s="24"/>
      <c r="C42" s="15">
        <f>C43/1000</f>
        <v>0</v>
      </c>
      <c r="D42" s="15" t="s">
        <v>63</v>
      </c>
    </row>
    <row r="43" spans="1:4">
      <c r="A43" s="52" t="s">
        <v>65</v>
      </c>
      <c r="B43" s="26"/>
      <c r="C43" s="15">
        <f>B43*$B$12</f>
        <v>0</v>
      </c>
      <c r="D43" s="15"/>
    </row>
    <row r="44" spans="1:4">
      <c r="A44" s="52" t="s">
        <v>68</v>
      </c>
      <c r="B44" s="26"/>
      <c r="C44" s="15"/>
      <c r="D44" s="15"/>
    </row>
    <row r="45" spans="1:4">
      <c r="A45" s="52" t="s">
        <v>69</v>
      </c>
      <c r="B45" s="26"/>
      <c r="C45" s="15"/>
      <c r="D45" s="15"/>
    </row>
    <row r="46" spans="1:4">
      <c r="A46" s="54"/>
      <c r="B46" s="27"/>
      <c r="C46" s="15"/>
      <c r="D46" s="15"/>
    </row>
    <row r="47" spans="1:4">
      <c r="A47" s="15"/>
      <c r="B47" s="24"/>
      <c r="C47" s="15"/>
      <c r="D47" s="15"/>
    </row>
    <row r="48" spans="1:4">
      <c r="A48" s="11" t="s">
        <v>30</v>
      </c>
      <c r="B48" s="24"/>
      <c r="C48" s="15">
        <f>C49/1000</f>
        <v>0</v>
      </c>
      <c r="D48" s="15" t="s">
        <v>63</v>
      </c>
    </row>
    <row r="49" spans="1:7">
      <c r="A49" s="52" t="s">
        <v>65</v>
      </c>
      <c r="B49" s="26"/>
      <c r="C49" s="15">
        <f>B49*$B$12</f>
        <v>0</v>
      </c>
      <c r="D49" s="15"/>
    </row>
    <row r="50" spans="1:7">
      <c r="A50" s="52" t="s">
        <v>68</v>
      </c>
      <c r="B50" s="26"/>
      <c r="C50" s="15"/>
      <c r="D50" s="15"/>
    </row>
    <row r="51" spans="1:7">
      <c r="A51" s="52" t="s">
        <v>69</v>
      </c>
      <c r="B51" s="26"/>
      <c r="C51" s="15"/>
      <c r="D51" s="15"/>
    </row>
    <row r="54" spans="1:7">
      <c r="A54" s="51" t="s">
        <v>53</v>
      </c>
      <c r="B54" t="s">
        <v>70</v>
      </c>
      <c r="C54"/>
      <c r="D54"/>
    </row>
    <row r="55" spans="1:7">
      <c r="A55" s="28" t="s">
        <v>71</v>
      </c>
      <c r="B55" t="s">
        <v>72</v>
      </c>
      <c r="C55"/>
      <c r="D55"/>
    </row>
    <row r="56" spans="1:7">
      <c r="A56" s="28" t="s">
        <v>73</v>
      </c>
      <c r="B56" t="s">
        <v>74</v>
      </c>
      <c r="C56"/>
      <c r="D56"/>
    </row>
    <row r="59" spans="1:7">
      <c r="A59" s="25" t="s">
        <v>75</v>
      </c>
      <c r="E59" s="1" t="s">
        <v>76</v>
      </c>
      <c r="G59" s="1" t="s">
        <v>77</v>
      </c>
    </row>
    <row r="60" spans="1:7">
      <c r="A60" s="29" t="s">
        <v>78</v>
      </c>
      <c r="C60" s="1" t="s">
        <v>79</v>
      </c>
      <c r="E60" s="1">
        <v>0.15</v>
      </c>
      <c r="G60" s="1">
        <v>0.1</v>
      </c>
    </row>
    <row r="61" spans="1:7">
      <c r="A61" s="29" t="s">
        <v>80</v>
      </c>
      <c r="C61" s="1" t="s">
        <v>81</v>
      </c>
      <c r="E61" s="1">
        <v>0.129</v>
      </c>
    </row>
    <row r="62" spans="1:7">
      <c r="A62" s="29" t="s">
        <v>82</v>
      </c>
      <c r="C62" s="1" t="s">
        <v>81</v>
      </c>
      <c r="E62" s="1">
        <v>0.11609999999999999</v>
      </c>
    </row>
    <row r="64" spans="1:7">
      <c r="A64" s="25" t="s">
        <v>83</v>
      </c>
    </row>
    <row r="65" spans="1:5">
      <c r="A65" s="1" t="s">
        <v>84</v>
      </c>
      <c r="C65" s="1" t="s">
        <v>79</v>
      </c>
      <c r="E65" s="1">
        <v>0.13500000000000001</v>
      </c>
    </row>
    <row r="66" spans="1:5">
      <c r="A66" s="1" t="s">
        <v>85</v>
      </c>
      <c r="C66" s="1" t="s">
        <v>86</v>
      </c>
      <c r="E66" s="1">
        <v>9.64E-2</v>
      </c>
    </row>
  </sheetData>
  <mergeCells count="6">
    <mergeCell ref="AE1:AE2"/>
    <mergeCell ref="AL1:AL2"/>
    <mergeCell ref="G1:G2"/>
    <mergeCell ref="M1:M2"/>
    <mergeCell ref="S1:S2"/>
    <mergeCell ref="Y1:Y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PV Watts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MacMini Three</dc:creator>
  <cp:lastModifiedBy>casey</cp:lastModifiedBy>
  <dcterms:created xsi:type="dcterms:W3CDTF">2018-08-21T19:54:59Z</dcterms:created>
  <dcterms:modified xsi:type="dcterms:W3CDTF">2021-01-12T21:31:03Z</dcterms:modified>
</cp:coreProperties>
</file>