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wtun\OneDrive - Christian Aid\Documents\Financial Report\UN-PBF\Jul to Sep 21\"/>
    </mc:Choice>
  </mc:AlternateContent>
  <xr:revisionPtr revIDLastSave="0" documentId="13_ncr:1_{C2856D53-A1FD-4441-9089-543A66F03A35}" xr6:coauthVersionLast="46" xr6:coauthVersionMax="46" xr10:uidLastSave="{00000000-0000-0000-0000-000000000000}"/>
  <bookViews>
    <workbookView xWindow="-110" yWindow="-110" windowWidth="19420" windowHeight="10420" activeTab="1" xr2:uid="{00000000-000D-0000-FFFF-FFFF00000000}"/>
  </bookViews>
  <sheets>
    <sheet name="1) Budget Tables" sheetId="1" r:id="rId1"/>
    <sheet name="2) By Category" sheetId="5" r:id="rId2"/>
    <sheet name="3) Explanatory Notes" sheetId="3" r:id="rId3"/>
    <sheet name="4) For PBSO Use" sheetId="6" r:id="rId4"/>
    <sheet name="5) For MPTF Use" sheetId="4" r:id="rId5"/>
    <sheet name="Sheet2" sheetId="7" state="hidden" r:id="rId6"/>
  </sheets>
  <externalReferences>
    <externalReference r:id="rId7"/>
  </externalReferences>
  <definedNames>
    <definedName name="_xlnm._FilterDatabase" localSheetId="0" hidden="1">'1) Budget Tables'!$A$12:$U$230</definedName>
    <definedName name="_Hlk71056289" localSheetId="0">'1) Budget Tables'!$Q$79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4" i="4" l="1"/>
  <c r="L13" i="4"/>
  <c r="L12" i="4"/>
  <c r="L11" i="4"/>
  <c r="L15" i="4" s="1"/>
  <c r="L8" i="4"/>
  <c r="R209" i="5"/>
  <c r="R196" i="5"/>
  <c r="R118" i="5"/>
  <c r="R107" i="5"/>
  <c r="R73" i="5"/>
  <c r="R62" i="5"/>
  <c r="R28" i="5"/>
  <c r="S28" i="5" s="1"/>
  <c r="R17" i="5"/>
  <c r="S17" i="5"/>
  <c r="R212" i="5"/>
  <c r="S212" i="5" s="1"/>
  <c r="R203" i="5"/>
  <c r="S203" i="5" s="1"/>
  <c r="R202" i="5"/>
  <c r="S202" i="5" s="1"/>
  <c r="R201" i="5"/>
  <c r="R204" i="5" s="1"/>
  <c r="S204" i="5" s="1"/>
  <c r="R200" i="5"/>
  <c r="S197" i="5"/>
  <c r="R197" i="5"/>
  <c r="S196" i="5"/>
  <c r="S125" i="5"/>
  <c r="R124" i="5"/>
  <c r="S124" i="5" s="1"/>
  <c r="S123" i="5"/>
  <c r="S119" i="5"/>
  <c r="R119" i="5"/>
  <c r="R126" i="5" s="1"/>
  <c r="S126" i="5" s="1"/>
  <c r="S118" i="5"/>
  <c r="S114" i="5"/>
  <c r="R113" i="5"/>
  <c r="S113" i="5" s="1"/>
  <c r="S112" i="5"/>
  <c r="S108" i="5"/>
  <c r="R108" i="5"/>
  <c r="R115" i="5" s="1"/>
  <c r="S115" i="5" s="1"/>
  <c r="S107" i="5"/>
  <c r="S81" i="5"/>
  <c r="R81" i="5"/>
  <c r="S80" i="5"/>
  <c r="S79" i="5"/>
  <c r="S78" i="5"/>
  <c r="S74" i="5"/>
  <c r="S73" i="5"/>
  <c r="S69" i="5"/>
  <c r="R68" i="5"/>
  <c r="S68" i="5" s="1"/>
  <c r="S67" i="5"/>
  <c r="S63" i="5"/>
  <c r="R63" i="5"/>
  <c r="R70" i="5" s="1"/>
  <c r="S70" i="5" s="1"/>
  <c r="S62" i="5"/>
  <c r="S36" i="5"/>
  <c r="R36" i="5"/>
  <c r="S35" i="5"/>
  <c r="R35" i="5"/>
  <c r="S34" i="5"/>
  <c r="S33" i="5"/>
  <c r="S29" i="5"/>
  <c r="R29" i="5"/>
  <c r="S24" i="5"/>
  <c r="R24" i="5"/>
  <c r="S23" i="5"/>
  <c r="R23" i="5"/>
  <c r="S22" i="5"/>
  <c r="R22" i="5"/>
  <c r="S18" i="5"/>
  <c r="R18" i="5"/>
  <c r="R25" i="5" s="1"/>
  <c r="S25" i="5" s="1"/>
  <c r="Y213" i="1"/>
  <c r="X16" i="1"/>
  <c r="W200" i="1"/>
  <c r="X199" i="1"/>
  <c r="X198" i="1"/>
  <c r="X200" i="1" s="1"/>
  <c r="W131" i="1"/>
  <c r="X128" i="1"/>
  <c r="X127" i="1"/>
  <c r="X126" i="1"/>
  <c r="X125" i="1"/>
  <c r="X124" i="1"/>
  <c r="X123" i="1"/>
  <c r="X122" i="1"/>
  <c r="X121" i="1"/>
  <c r="X120" i="1"/>
  <c r="X119" i="1"/>
  <c r="X131" i="1" s="1"/>
  <c r="W117" i="1"/>
  <c r="X113" i="1"/>
  <c r="X112" i="1"/>
  <c r="X111" i="1"/>
  <c r="X110" i="1"/>
  <c r="X109" i="1"/>
  <c r="X108" i="1"/>
  <c r="X107" i="1"/>
  <c r="X106" i="1"/>
  <c r="X117" i="1" s="1"/>
  <c r="W82" i="1"/>
  <c r="X79" i="1"/>
  <c r="X78" i="1"/>
  <c r="X77" i="1"/>
  <c r="X76" i="1"/>
  <c r="X82" i="1" s="1"/>
  <c r="X75" i="1"/>
  <c r="X74" i="1"/>
  <c r="W72" i="1"/>
  <c r="W211" i="1" s="1"/>
  <c r="X70" i="1"/>
  <c r="X69" i="1"/>
  <c r="X68" i="1"/>
  <c r="X67" i="1"/>
  <c r="X66" i="1"/>
  <c r="X65" i="1"/>
  <c r="X64" i="1"/>
  <c r="X72" i="1" s="1"/>
  <c r="X40" i="1"/>
  <c r="W40" i="1"/>
  <c r="X33" i="1"/>
  <c r="X32" i="1"/>
  <c r="W30" i="1"/>
  <c r="X29" i="1"/>
  <c r="X28" i="1"/>
  <c r="X27" i="1"/>
  <c r="X26" i="1"/>
  <c r="X25" i="1"/>
  <c r="X24" i="1"/>
  <c r="X23" i="1"/>
  <c r="X22" i="1"/>
  <c r="X21" i="1"/>
  <c r="X20" i="1"/>
  <c r="X19" i="1"/>
  <c r="X30" i="1" s="1"/>
  <c r="X18" i="1"/>
  <c r="X17" i="1"/>
  <c r="L16" i="4" l="1"/>
  <c r="L17" i="4" s="1"/>
  <c r="R213" i="5"/>
  <c r="S213" i="5" s="1"/>
  <c r="R215" i="5"/>
  <c r="S215" i="5" s="1"/>
  <c r="S201" i="5"/>
  <c r="S209" i="5"/>
  <c r="R214" i="5"/>
  <c r="S214" i="5" s="1"/>
  <c r="W213" i="1"/>
  <c r="W212" i="1"/>
  <c r="X211" i="1"/>
  <c r="R216" i="5" l="1"/>
  <c r="X212" i="1"/>
  <c r="X213" i="1"/>
  <c r="S216" i="5" l="1"/>
  <c r="R217" i="5"/>
  <c r="S217" i="5" s="1"/>
  <c r="R218" i="5" l="1"/>
  <c r="S218" i="5" s="1"/>
  <c r="M111" i="1" l="1"/>
  <c r="N111" i="1" s="1"/>
  <c r="G111" i="1"/>
  <c r="R131" i="1" l="1"/>
  <c r="O203" i="5"/>
  <c r="O202" i="5"/>
  <c r="O201" i="5"/>
  <c r="O200" i="5"/>
  <c r="O197" i="5"/>
  <c r="O125" i="5"/>
  <c r="O124" i="5"/>
  <c r="O123" i="5"/>
  <c r="O122" i="5"/>
  <c r="O119" i="5"/>
  <c r="O114" i="5"/>
  <c r="O113" i="5"/>
  <c r="O112" i="5"/>
  <c r="O108" i="5"/>
  <c r="O68" i="5"/>
  <c r="O66" i="5"/>
  <c r="O63" i="5"/>
  <c r="O35" i="5"/>
  <c r="O34" i="5"/>
  <c r="O29" i="5"/>
  <c r="O24" i="5"/>
  <c r="O23" i="5"/>
  <c r="O22" i="5"/>
  <c r="O18" i="5"/>
  <c r="R227" i="1"/>
  <c r="L227" i="1"/>
  <c r="D227" i="1"/>
  <c r="U200" i="1"/>
  <c r="U131" i="1"/>
  <c r="U117" i="1"/>
  <c r="U82" i="1"/>
  <c r="U72" i="1"/>
  <c r="S199" i="1"/>
  <c r="S198" i="1"/>
  <c r="S128" i="1"/>
  <c r="S127" i="1"/>
  <c r="S126" i="1"/>
  <c r="S125" i="1"/>
  <c r="S124" i="1"/>
  <c r="T124" i="1" s="1"/>
  <c r="S123" i="1"/>
  <c r="S122" i="1"/>
  <c r="S121" i="1"/>
  <c r="T121" i="1" s="1"/>
  <c r="S120" i="1"/>
  <c r="S119" i="1"/>
  <c r="S113" i="1"/>
  <c r="S112" i="1"/>
  <c r="S111" i="1"/>
  <c r="T111" i="1" s="1"/>
  <c r="S110" i="1"/>
  <c r="S109" i="1"/>
  <c r="S108" i="1"/>
  <c r="S107" i="1"/>
  <c r="T107" i="1" s="1"/>
  <c r="S106" i="1"/>
  <c r="S79" i="1"/>
  <c r="S78" i="1"/>
  <c r="S77" i="1"/>
  <c r="S76" i="1"/>
  <c r="S75" i="1"/>
  <c r="S74" i="1"/>
  <c r="S70" i="1"/>
  <c r="S69" i="1"/>
  <c r="S68" i="1"/>
  <c r="S67" i="1"/>
  <c r="S66" i="1"/>
  <c r="S65" i="1"/>
  <c r="S64" i="1"/>
  <c r="S29" i="1"/>
  <c r="S28" i="1"/>
  <c r="S27" i="1"/>
  <c r="S26" i="1"/>
  <c r="S25" i="1"/>
  <c r="S24" i="1"/>
  <c r="S23" i="1"/>
  <c r="S22" i="1"/>
  <c r="S21" i="1"/>
  <c r="S20" i="1"/>
  <c r="S18" i="1"/>
  <c r="M16" i="1"/>
  <c r="O25" i="5" l="1"/>
  <c r="P18" i="5"/>
  <c r="N215" i="5" l="1"/>
  <c r="N214" i="5"/>
  <c r="N213" i="5"/>
  <c r="N212" i="5"/>
  <c r="O212" i="5" s="1"/>
  <c r="O211" i="5"/>
  <c r="O210" i="5"/>
  <c r="N209" i="5"/>
  <c r="P208" i="5"/>
  <c r="O208" i="5"/>
  <c r="N208" i="5"/>
  <c r="N204" i="5"/>
  <c r="P201" i="5"/>
  <c r="P200" i="5"/>
  <c r="N126" i="5"/>
  <c r="P125" i="5"/>
  <c r="P124" i="5"/>
  <c r="P123" i="5"/>
  <c r="P119" i="5"/>
  <c r="N115" i="5"/>
  <c r="P114" i="5"/>
  <c r="P113" i="5"/>
  <c r="P112" i="5"/>
  <c r="N81" i="5"/>
  <c r="O77" i="5"/>
  <c r="O81" i="5" s="1"/>
  <c r="N70" i="5"/>
  <c r="P68" i="5"/>
  <c r="P66" i="5"/>
  <c r="N36" i="5"/>
  <c r="P35" i="5"/>
  <c r="P34" i="5"/>
  <c r="P29" i="5"/>
  <c r="N25" i="5"/>
  <c r="P24" i="5"/>
  <c r="P22" i="5"/>
  <c r="N82" i="5" l="1"/>
  <c r="J11" i="4"/>
  <c r="N37" i="5"/>
  <c r="J13" i="4"/>
  <c r="J14" i="4"/>
  <c r="J12" i="4"/>
  <c r="J8" i="4"/>
  <c r="O204" i="5"/>
  <c r="N127" i="5"/>
  <c r="O126" i="5"/>
  <c r="O115" i="5"/>
  <c r="P77" i="5"/>
  <c r="O70" i="5"/>
  <c r="P23" i="5"/>
  <c r="N216" i="5"/>
  <c r="P122" i="5"/>
  <c r="P197" i="5"/>
  <c r="O36" i="5"/>
  <c r="P108" i="5"/>
  <c r="P63" i="5"/>
  <c r="T199" i="1"/>
  <c r="T198" i="1"/>
  <c r="T125" i="1"/>
  <c r="N16" i="1"/>
  <c r="R200" i="1"/>
  <c r="N196" i="5" s="1"/>
  <c r="O37" i="5" l="1"/>
  <c r="J15" i="4"/>
  <c r="J16" i="4" s="1"/>
  <c r="J17" i="4" s="1"/>
  <c r="N217" i="5"/>
  <c r="N218" i="5" s="1"/>
  <c r="O82" i="5"/>
  <c r="O127" i="5"/>
  <c r="S200" i="1"/>
  <c r="I213" i="5"/>
  <c r="O213" i="5" s="1"/>
  <c r="P213" i="5" s="1"/>
  <c r="I36" i="5" l="1"/>
  <c r="P36" i="5" s="1"/>
  <c r="I209" i="5" l="1"/>
  <c r="J209" i="5" l="1"/>
  <c r="O209" i="5"/>
  <c r="P209" i="5" s="1"/>
  <c r="H8" i="4"/>
  <c r="J200" i="5" l="1"/>
  <c r="K200" i="5" s="1"/>
  <c r="J122" i="5"/>
  <c r="K122" i="5" s="1"/>
  <c r="J66" i="5"/>
  <c r="K66" i="5" s="1"/>
  <c r="D127" i="5"/>
  <c r="J77" i="5"/>
  <c r="K77" i="5" s="1"/>
  <c r="D82" i="5"/>
  <c r="D37" i="5"/>
  <c r="J211" i="5"/>
  <c r="J210" i="5"/>
  <c r="K208" i="5"/>
  <c r="J208" i="5"/>
  <c r="I215" i="5"/>
  <c r="O215" i="5" s="1"/>
  <c r="P215" i="5" s="1"/>
  <c r="I214" i="5"/>
  <c r="K209" i="5"/>
  <c r="I208" i="5"/>
  <c r="I204" i="5"/>
  <c r="P204" i="5" s="1"/>
  <c r="J203" i="5"/>
  <c r="K203" i="5" s="1"/>
  <c r="J201" i="5"/>
  <c r="K201" i="5" s="1"/>
  <c r="J197" i="5"/>
  <c r="K197" i="5" s="1"/>
  <c r="I126" i="5"/>
  <c r="P126" i="5" s="1"/>
  <c r="J125" i="5"/>
  <c r="K125" i="5" s="1"/>
  <c r="J124" i="5"/>
  <c r="K124" i="5" s="1"/>
  <c r="J123" i="5"/>
  <c r="K123" i="5" s="1"/>
  <c r="K119" i="5"/>
  <c r="J119" i="5"/>
  <c r="I115" i="5"/>
  <c r="P115" i="5" s="1"/>
  <c r="J114" i="5"/>
  <c r="K114" i="5" s="1"/>
  <c r="J113" i="5"/>
  <c r="K113" i="5" s="1"/>
  <c r="J112" i="5"/>
  <c r="K112" i="5" s="1"/>
  <c r="J108" i="5"/>
  <c r="I81" i="5"/>
  <c r="P81" i="5" s="1"/>
  <c r="J81" i="5"/>
  <c r="K81" i="5" s="1"/>
  <c r="I70" i="5"/>
  <c r="P70" i="5" s="1"/>
  <c r="J68" i="5"/>
  <c r="K68" i="5" s="1"/>
  <c r="J63" i="5"/>
  <c r="K63" i="5" s="1"/>
  <c r="J35" i="5"/>
  <c r="K35" i="5" s="1"/>
  <c r="J34" i="5"/>
  <c r="K34" i="5" s="1"/>
  <c r="J33" i="5"/>
  <c r="K33" i="5" s="1"/>
  <c r="J29" i="5"/>
  <c r="K29" i="5" s="1"/>
  <c r="J24" i="5"/>
  <c r="K24" i="5" s="1"/>
  <c r="J23" i="5"/>
  <c r="K23" i="5" s="1"/>
  <c r="J22" i="5"/>
  <c r="K22" i="5" s="1"/>
  <c r="J18" i="5"/>
  <c r="K18" i="5" s="1"/>
  <c r="H13" i="4" l="1"/>
  <c r="O214" i="5"/>
  <c r="P214" i="5" s="1"/>
  <c r="J213" i="5"/>
  <c r="K213" i="5" s="1"/>
  <c r="H12" i="4"/>
  <c r="J215" i="5"/>
  <c r="K215" i="5" s="1"/>
  <c r="H14" i="4"/>
  <c r="I82" i="5"/>
  <c r="P82" i="5" s="1"/>
  <c r="J204" i="5"/>
  <c r="K204" i="5" s="1"/>
  <c r="J126" i="5"/>
  <c r="K126" i="5" s="1"/>
  <c r="I127" i="5"/>
  <c r="P127" i="5" s="1"/>
  <c r="J115" i="5"/>
  <c r="J36" i="5"/>
  <c r="K36" i="5" s="1"/>
  <c r="J214" i="5"/>
  <c r="K214" i="5" s="1"/>
  <c r="J25" i="5"/>
  <c r="K108" i="5"/>
  <c r="J70" i="5"/>
  <c r="K70" i="5" s="1"/>
  <c r="K115" i="5" l="1"/>
  <c r="J127" i="5"/>
  <c r="K127" i="5" s="1"/>
  <c r="J82" i="5"/>
  <c r="K82" i="5" s="1"/>
  <c r="J37" i="5"/>
  <c r="K37" i="5" s="1"/>
  <c r="K25" i="5"/>
  <c r="G18" i="1" l="1"/>
  <c r="G19" i="1"/>
  <c r="G20" i="1"/>
  <c r="D203" i="5" l="1"/>
  <c r="D200" i="5"/>
  <c r="G128" i="1"/>
  <c r="G127" i="1"/>
  <c r="G125" i="1"/>
  <c r="G124" i="1"/>
  <c r="G120" i="1"/>
  <c r="G119" i="1"/>
  <c r="G112" i="1"/>
  <c r="G110" i="1"/>
  <c r="G109" i="1"/>
  <c r="G108" i="1"/>
  <c r="G106" i="1"/>
  <c r="G79" i="1"/>
  <c r="G78" i="1"/>
  <c r="G77" i="1"/>
  <c r="G76" i="1"/>
  <c r="G75" i="1"/>
  <c r="G74" i="1"/>
  <c r="G70" i="1"/>
  <c r="G69" i="1"/>
  <c r="G68" i="1"/>
  <c r="G67" i="1"/>
  <c r="G66" i="1"/>
  <c r="G65" i="1"/>
  <c r="G64" i="1"/>
  <c r="D33" i="1"/>
  <c r="G33" i="1" s="1"/>
  <c r="D32" i="1"/>
  <c r="G32" i="1" s="1"/>
  <c r="G29" i="1"/>
  <c r="G28" i="1"/>
  <c r="G27" i="1"/>
  <c r="G26" i="1"/>
  <c r="G25" i="1"/>
  <c r="G24" i="1"/>
  <c r="G23" i="1"/>
  <c r="G22" i="1"/>
  <c r="G21" i="1"/>
  <c r="G17" i="1"/>
  <c r="G16" i="1"/>
  <c r="D30" i="1"/>
  <c r="H30" i="1" l="1"/>
  <c r="G197" i="1"/>
  <c r="G198" i="1"/>
  <c r="G199" i="1"/>
  <c r="G196" i="1"/>
  <c r="G186" i="1" l="1"/>
  <c r="G187" i="1"/>
  <c r="G188" i="1"/>
  <c r="G189" i="1"/>
  <c r="G190" i="1"/>
  <c r="G191" i="1"/>
  <c r="G192" i="1"/>
  <c r="G185" i="1"/>
  <c r="G176" i="1"/>
  <c r="G177" i="1"/>
  <c r="G178" i="1"/>
  <c r="G179" i="1"/>
  <c r="G180" i="1"/>
  <c r="G181" i="1"/>
  <c r="G182" i="1"/>
  <c r="G175" i="1"/>
  <c r="G166" i="1"/>
  <c r="G167" i="1"/>
  <c r="G168" i="1"/>
  <c r="G169" i="1"/>
  <c r="G170" i="1"/>
  <c r="G171" i="1"/>
  <c r="G172" i="1"/>
  <c r="G165" i="1"/>
  <c r="G156" i="1"/>
  <c r="G157" i="1"/>
  <c r="G158" i="1"/>
  <c r="G159" i="1"/>
  <c r="G160" i="1"/>
  <c r="G161" i="1"/>
  <c r="G162" i="1"/>
  <c r="G155" i="1"/>
  <c r="G144" i="1"/>
  <c r="G145" i="1"/>
  <c r="G146" i="1"/>
  <c r="G147" i="1"/>
  <c r="G148" i="1"/>
  <c r="G149" i="1"/>
  <c r="G150" i="1"/>
  <c r="G143" i="1"/>
  <c r="G134" i="1"/>
  <c r="G135" i="1"/>
  <c r="G136" i="1"/>
  <c r="G137" i="1"/>
  <c r="G138" i="1"/>
  <c r="G139" i="1"/>
  <c r="G140" i="1"/>
  <c r="G133" i="1"/>
  <c r="G129" i="1"/>
  <c r="G130" i="1"/>
  <c r="G114" i="1"/>
  <c r="G115" i="1"/>
  <c r="G116" i="1"/>
  <c r="G95" i="1"/>
  <c r="G96" i="1"/>
  <c r="G97" i="1"/>
  <c r="G98" i="1"/>
  <c r="G99" i="1"/>
  <c r="G100" i="1"/>
  <c r="G101" i="1"/>
  <c r="G94" i="1"/>
  <c r="G85" i="1"/>
  <c r="G86" i="1"/>
  <c r="G87" i="1"/>
  <c r="G88" i="1"/>
  <c r="G89" i="1"/>
  <c r="G90" i="1"/>
  <c r="G91" i="1"/>
  <c r="G84" i="1"/>
  <c r="G80" i="1"/>
  <c r="G81" i="1"/>
  <c r="G71" i="1"/>
  <c r="G53" i="1"/>
  <c r="G54" i="1"/>
  <c r="G55" i="1"/>
  <c r="G56" i="1"/>
  <c r="G57" i="1"/>
  <c r="G58" i="1"/>
  <c r="G59" i="1"/>
  <c r="G52" i="1"/>
  <c r="G49" i="1"/>
  <c r="G34" i="1"/>
  <c r="G35" i="1"/>
  <c r="G36" i="1"/>
  <c r="G37" i="1"/>
  <c r="G38" i="1"/>
  <c r="G39" i="1"/>
  <c r="D215" i="5" l="1"/>
  <c r="D210" i="5"/>
  <c r="D211" i="5"/>
  <c r="C10" i="4" s="1"/>
  <c r="D212" i="5"/>
  <c r="D213" i="5"/>
  <c r="D214" i="5"/>
  <c r="D209" i="5"/>
  <c r="C21" i="4"/>
  <c r="C7" i="4" l="1"/>
  <c r="D208" i="5"/>
  <c r="D173" i="1" l="1"/>
  <c r="E173" i="1"/>
  <c r="D14" i="5"/>
  <c r="E218" i="1"/>
  <c r="F218" i="1"/>
  <c r="D218" i="1"/>
  <c r="E210" i="1"/>
  <c r="F210" i="1"/>
  <c r="D210" i="1"/>
  <c r="F204" i="5"/>
  <c r="E204" i="5"/>
  <c r="D204" i="5"/>
  <c r="G203" i="5"/>
  <c r="G202" i="5"/>
  <c r="G201" i="5"/>
  <c r="G200" i="5"/>
  <c r="G199" i="5"/>
  <c r="G198" i="5"/>
  <c r="G197" i="5"/>
  <c r="E200" i="1"/>
  <c r="E196" i="5" s="1"/>
  <c r="F200" i="1"/>
  <c r="F196" i="5" s="1"/>
  <c r="D200" i="1"/>
  <c r="D196" i="5" s="1"/>
  <c r="G204" i="5" l="1"/>
  <c r="H50" i="1"/>
  <c r="G151" i="1"/>
  <c r="G40" i="1"/>
  <c r="G72" i="1"/>
  <c r="G102" i="1"/>
  <c r="G141" i="1"/>
  <c r="G173" i="1"/>
  <c r="H193" i="1"/>
  <c r="G60" i="1"/>
  <c r="G92" i="1"/>
  <c r="H183" i="1"/>
  <c r="G82" i="1"/>
  <c r="G117" i="1"/>
  <c r="G131" i="1"/>
  <c r="G163" i="1"/>
  <c r="H40" i="1"/>
  <c r="G183" i="1"/>
  <c r="H102" i="1"/>
  <c r="H117" i="1"/>
  <c r="H141" i="1"/>
  <c r="G200" i="1"/>
  <c r="H60" i="1"/>
  <c r="H151" i="1"/>
  <c r="H200" i="1"/>
  <c r="H72" i="1"/>
  <c r="H163" i="1"/>
  <c r="H82" i="1"/>
  <c r="H173" i="1"/>
  <c r="H131" i="1"/>
  <c r="H92" i="1"/>
  <c r="G193" i="1"/>
  <c r="G50" i="1"/>
  <c r="G30" i="1"/>
  <c r="G196" i="5"/>
  <c r="E215" i="5"/>
  <c r="D14" i="4" s="1"/>
  <c r="F215" i="5"/>
  <c r="E14" i="4" s="1"/>
  <c r="E214" i="5"/>
  <c r="F214" i="5"/>
  <c r="E13" i="4" s="1"/>
  <c r="E213" i="5"/>
  <c r="D12" i="4" s="1"/>
  <c r="F213" i="5"/>
  <c r="E12" i="4" s="1"/>
  <c r="E212" i="5"/>
  <c r="D11" i="4" s="1"/>
  <c r="F212" i="5"/>
  <c r="E11" i="4" s="1"/>
  <c r="E211" i="5"/>
  <c r="D10" i="4" s="1"/>
  <c r="F211" i="5"/>
  <c r="E10" i="4" s="1"/>
  <c r="E210" i="5"/>
  <c r="D9" i="4" s="1"/>
  <c r="F210" i="5"/>
  <c r="E9" i="4" s="1"/>
  <c r="C14" i="4"/>
  <c r="C11" i="4"/>
  <c r="C12" i="4"/>
  <c r="C13" i="4"/>
  <c r="E209" i="5"/>
  <c r="D8" i="4" s="1"/>
  <c r="F209" i="5"/>
  <c r="E8" i="4" s="1"/>
  <c r="C8" i="4"/>
  <c r="F14" i="5"/>
  <c r="E14" i="5"/>
  <c r="G164" i="5"/>
  <c r="G165" i="5"/>
  <c r="G166" i="5"/>
  <c r="G167" i="5"/>
  <c r="G168" i="5"/>
  <c r="G169" i="5"/>
  <c r="G170" i="5"/>
  <c r="D171" i="5"/>
  <c r="E171" i="5"/>
  <c r="F171" i="5"/>
  <c r="G175" i="5"/>
  <c r="G176" i="5"/>
  <c r="G177" i="5"/>
  <c r="G178" i="5"/>
  <c r="G179" i="5"/>
  <c r="G180" i="5"/>
  <c r="G181" i="5"/>
  <c r="D182" i="5"/>
  <c r="E182" i="5"/>
  <c r="F182" i="5"/>
  <c r="G186" i="5"/>
  <c r="G187" i="5"/>
  <c r="G188" i="5"/>
  <c r="G189" i="5"/>
  <c r="G190" i="5"/>
  <c r="G191" i="5"/>
  <c r="G192" i="5"/>
  <c r="D193" i="5"/>
  <c r="E193" i="5"/>
  <c r="F193" i="5"/>
  <c r="F160" i="5"/>
  <c r="E160" i="5"/>
  <c r="D160" i="5"/>
  <c r="G159" i="5"/>
  <c r="G158" i="5"/>
  <c r="G157" i="5"/>
  <c r="G156" i="5"/>
  <c r="G155" i="5"/>
  <c r="G154" i="5"/>
  <c r="G153" i="5"/>
  <c r="G119" i="5"/>
  <c r="G120" i="5"/>
  <c r="G121" i="5"/>
  <c r="G122" i="5"/>
  <c r="G123" i="5"/>
  <c r="G124" i="5"/>
  <c r="G125" i="5"/>
  <c r="D126" i="5"/>
  <c r="E126" i="5"/>
  <c r="F126" i="5"/>
  <c r="G130" i="5"/>
  <c r="G131" i="5"/>
  <c r="G132" i="5"/>
  <c r="G133" i="5"/>
  <c r="G134" i="5"/>
  <c r="G135" i="5"/>
  <c r="G136" i="5"/>
  <c r="D137" i="5"/>
  <c r="E137" i="5"/>
  <c r="F137" i="5"/>
  <c r="G141" i="5"/>
  <c r="G142" i="5"/>
  <c r="G143" i="5"/>
  <c r="G144" i="5"/>
  <c r="G145" i="5"/>
  <c r="G146" i="5"/>
  <c r="G147" i="5"/>
  <c r="D148" i="5"/>
  <c r="E148" i="5"/>
  <c r="F148" i="5"/>
  <c r="F115" i="5"/>
  <c r="E115" i="5"/>
  <c r="D115" i="5"/>
  <c r="G114" i="5"/>
  <c r="G113" i="5"/>
  <c r="G112" i="5"/>
  <c r="G111" i="5"/>
  <c r="G110" i="5"/>
  <c r="G109" i="5"/>
  <c r="G108" i="5"/>
  <c r="G74" i="5"/>
  <c r="G75" i="5"/>
  <c r="G76" i="5"/>
  <c r="G77" i="5"/>
  <c r="G78" i="5"/>
  <c r="G79" i="5"/>
  <c r="G80" i="5"/>
  <c r="D81" i="5"/>
  <c r="E81" i="5"/>
  <c r="F81" i="5"/>
  <c r="G85" i="5"/>
  <c r="G86" i="5"/>
  <c r="G87" i="5"/>
  <c r="G88" i="5"/>
  <c r="G89" i="5"/>
  <c r="G90" i="5"/>
  <c r="G91" i="5"/>
  <c r="D92" i="5"/>
  <c r="E92" i="5"/>
  <c r="F92" i="5"/>
  <c r="G96" i="5"/>
  <c r="G97" i="5"/>
  <c r="G98" i="5"/>
  <c r="G99" i="5"/>
  <c r="G100" i="5"/>
  <c r="G101" i="5"/>
  <c r="G102" i="5"/>
  <c r="D103" i="5"/>
  <c r="E103" i="5"/>
  <c r="F103" i="5"/>
  <c r="G63" i="5"/>
  <c r="G64" i="5"/>
  <c r="G65" i="5"/>
  <c r="G66" i="5"/>
  <c r="G67" i="5"/>
  <c r="G68" i="5"/>
  <c r="G69" i="5"/>
  <c r="D70" i="5"/>
  <c r="E70" i="5"/>
  <c r="F70" i="5"/>
  <c r="G29" i="5"/>
  <c r="G30" i="5"/>
  <c r="G31" i="5"/>
  <c r="G32" i="5"/>
  <c r="G33" i="5"/>
  <c r="G34" i="5"/>
  <c r="G35" i="5"/>
  <c r="D36" i="5"/>
  <c r="E36" i="5"/>
  <c r="F36" i="5"/>
  <c r="G40" i="5"/>
  <c r="G41" i="5"/>
  <c r="G42" i="5"/>
  <c r="G43" i="5"/>
  <c r="G44" i="5"/>
  <c r="G45" i="5"/>
  <c r="G46" i="5"/>
  <c r="D47" i="5"/>
  <c r="E47" i="5"/>
  <c r="F47" i="5"/>
  <c r="G51" i="5"/>
  <c r="G52" i="5"/>
  <c r="G53" i="5"/>
  <c r="G54" i="5"/>
  <c r="G55" i="5"/>
  <c r="G56" i="5"/>
  <c r="G57" i="5"/>
  <c r="D58" i="5"/>
  <c r="E58" i="5"/>
  <c r="F58" i="5"/>
  <c r="E25" i="5"/>
  <c r="F25" i="5"/>
  <c r="G18" i="5"/>
  <c r="G19" i="5"/>
  <c r="G20" i="5"/>
  <c r="G21" i="5"/>
  <c r="G22" i="5"/>
  <c r="G23" i="5"/>
  <c r="G24" i="5"/>
  <c r="D25" i="5"/>
  <c r="D224" i="1" l="1"/>
  <c r="G137" i="5"/>
  <c r="C9" i="4"/>
  <c r="C15" i="4" s="1"/>
  <c r="D216" i="5"/>
  <c r="G214" i="5"/>
  <c r="G182" i="5"/>
  <c r="G209" i="5"/>
  <c r="D13" i="4"/>
  <c r="G212" i="5"/>
  <c r="G210" i="5"/>
  <c r="E15" i="4"/>
  <c r="G215" i="5"/>
  <c r="G213" i="5"/>
  <c r="G211" i="5"/>
  <c r="F216" i="5"/>
  <c r="E216" i="5"/>
  <c r="G126" i="5"/>
  <c r="G160" i="5"/>
  <c r="G171" i="5"/>
  <c r="G148" i="5"/>
  <c r="G193" i="5"/>
  <c r="G81" i="5"/>
  <c r="G115" i="5"/>
  <c r="G103" i="5"/>
  <c r="G92" i="5"/>
  <c r="G70" i="5"/>
  <c r="G47" i="5"/>
  <c r="G36" i="5"/>
  <c r="G58" i="5"/>
  <c r="G25" i="5"/>
  <c r="E193" i="1"/>
  <c r="E185" i="5" s="1"/>
  <c r="F193" i="1"/>
  <c r="F185" i="5" s="1"/>
  <c r="E183" i="1"/>
  <c r="E174" i="5" s="1"/>
  <c r="F183" i="1"/>
  <c r="F174" i="5" s="1"/>
  <c r="E163" i="5"/>
  <c r="F173" i="1"/>
  <c r="F163" i="5" s="1"/>
  <c r="E163" i="1"/>
  <c r="E152" i="5" s="1"/>
  <c r="F163" i="1"/>
  <c r="F152" i="5" s="1"/>
  <c r="E151" i="1"/>
  <c r="E140" i="5" s="1"/>
  <c r="F151" i="1"/>
  <c r="F140" i="5" s="1"/>
  <c r="E141" i="1"/>
  <c r="E129" i="5" s="1"/>
  <c r="F141" i="1"/>
  <c r="F129" i="5" s="1"/>
  <c r="E131" i="1"/>
  <c r="E118" i="5" s="1"/>
  <c r="F131" i="1"/>
  <c r="F118" i="5" s="1"/>
  <c r="E117" i="1"/>
  <c r="F117" i="1"/>
  <c r="F107" i="5" s="1"/>
  <c r="E102" i="1"/>
  <c r="E95" i="5" s="1"/>
  <c r="F102" i="1"/>
  <c r="E92" i="1"/>
  <c r="E84" i="5" s="1"/>
  <c r="F92" i="1"/>
  <c r="F84" i="5" s="1"/>
  <c r="E82" i="1"/>
  <c r="E73" i="5" s="1"/>
  <c r="F82" i="1"/>
  <c r="F73" i="5" s="1"/>
  <c r="E72" i="1"/>
  <c r="E62" i="5" s="1"/>
  <c r="F72" i="1"/>
  <c r="F62" i="5" s="1"/>
  <c r="E60" i="1"/>
  <c r="E50" i="5" s="1"/>
  <c r="F60" i="1"/>
  <c r="F50" i="5" s="1"/>
  <c r="E50" i="1"/>
  <c r="F50" i="1"/>
  <c r="F39" i="5" s="1"/>
  <c r="E40" i="1"/>
  <c r="E28" i="5" s="1"/>
  <c r="F40" i="1"/>
  <c r="F28" i="5" s="1"/>
  <c r="D40" i="1"/>
  <c r="D28" i="5" s="1"/>
  <c r="F30" i="1"/>
  <c r="F17" i="5" s="1"/>
  <c r="E30" i="1"/>
  <c r="E17" i="5" s="1"/>
  <c r="C16" i="4" l="1"/>
  <c r="C17" i="4" s="1"/>
  <c r="D217" i="5"/>
  <c r="D218" i="5" s="1"/>
  <c r="D15" i="4"/>
  <c r="E107" i="5"/>
  <c r="G216" i="5"/>
  <c r="F95" i="5"/>
  <c r="G28" i="5"/>
  <c r="F211" i="1"/>
  <c r="E211" i="1"/>
  <c r="E39" i="5"/>
  <c r="F212" i="1" l="1"/>
  <c r="F219" i="1" s="1"/>
  <c r="E212" i="1"/>
  <c r="E219" i="1" s="1"/>
  <c r="D193" i="1"/>
  <c r="D183" i="1"/>
  <c r="D174" i="5" s="1"/>
  <c r="G174" i="5" s="1"/>
  <c r="D163" i="5"/>
  <c r="G163" i="5" s="1"/>
  <c r="D163" i="1"/>
  <c r="D151" i="1"/>
  <c r="D140" i="5" s="1"/>
  <c r="G140" i="5" s="1"/>
  <c r="D141" i="1"/>
  <c r="D129" i="5" s="1"/>
  <c r="G129" i="5" s="1"/>
  <c r="D131" i="1"/>
  <c r="D118" i="5" s="1"/>
  <c r="G118" i="5" s="1"/>
  <c r="D117" i="1"/>
  <c r="D102" i="1"/>
  <c r="D95" i="5" s="1"/>
  <c r="G95" i="5" s="1"/>
  <c r="D92" i="1"/>
  <c r="D84" i="5" s="1"/>
  <c r="G84" i="5" s="1"/>
  <c r="D82" i="1"/>
  <c r="D72" i="1"/>
  <c r="D60" i="1"/>
  <c r="D50" i="5" s="1"/>
  <c r="G50" i="5" s="1"/>
  <c r="D50" i="1"/>
  <c r="D17" i="5"/>
  <c r="G17" i="5" s="1"/>
  <c r="D185" i="5" l="1"/>
  <c r="G185" i="5" s="1"/>
  <c r="D211" i="1"/>
  <c r="D73" i="5"/>
  <c r="G73" i="5" s="1"/>
  <c r="F213" i="1"/>
  <c r="F220" i="1"/>
  <c r="E23" i="4" s="1"/>
  <c r="E22" i="4"/>
  <c r="E213" i="1"/>
  <c r="D22" i="4"/>
  <c r="E220" i="1"/>
  <c r="D23" i="4" s="1"/>
  <c r="D107" i="5"/>
  <c r="G107" i="5" s="1"/>
  <c r="C29" i="6"/>
  <c r="D152" i="5"/>
  <c r="G152" i="5" s="1"/>
  <c r="C40" i="6"/>
  <c r="D62" i="5"/>
  <c r="G62" i="5" s="1"/>
  <c r="C18" i="6"/>
  <c r="D39" i="5"/>
  <c r="G39" i="5" s="1"/>
  <c r="C7" i="6"/>
  <c r="D10" i="6" s="1"/>
  <c r="G211" i="1" l="1"/>
  <c r="G212" i="1" s="1"/>
  <c r="G213" i="1" s="1"/>
  <c r="F222" i="1"/>
  <c r="E222" i="1"/>
  <c r="D45" i="6"/>
  <c r="D47" i="6"/>
  <c r="D46" i="6"/>
  <c r="D43" i="6"/>
  <c r="D44" i="6"/>
  <c r="D34" i="6"/>
  <c r="D36" i="6"/>
  <c r="D32" i="6"/>
  <c r="D33" i="6"/>
  <c r="D35" i="6"/>
  <c r="D24" i="6"/>
  <c r="D25" i="6"/>
  <c r="D21" i="6"/>
  <c r="D22" i="6"/>
  <c r="D23" i="6"/>
  <c r="D12" i="6"/>
  <c r="D11" i="6"/>
  <c r="D14" i="6"/>
  <c r="D13" i="6"/>
  <c r="D212" i="1"/>
  <c r="D213" i="1" l="1"/>
  <c r="D225" i="1" s="1"/>
  <c r="C30" i="6"/>
  <c r="C41" i="6"/>
  <c r="C19" i="6"/>
  <c r="C8" i="6"/>
  <c r="D228" i="1" l="1"/>
  <c r="D219" i="1"/>
  <c r="C22" i="4" s="1"/>
  <c r="D221" i="1"/>
  <c r="C24" i="4" s="1"/>
  <c r="D220" i="1"/>
  <c r="C23" i="4" s="1"/>
  <c r="D222" i="1" l="1"/>
  <c r="I212" i="5" l="1"/>
  <c r="I25" i="5"/>
  <c r="I37" i="5" l="1"/>
  <c r="P37" i="5" s="1"/>
  <c r="P25" i="5"/>
  <c r="J212" i="5"/>
  <c r="K212" i="5" s="1"/>
  <c r="P212" i="5"/>
  <c r="H11" i="4"/>
  <c r="H15" i="4" s="1"/>
  <c r="H16" i="4" s="1"/>
  <c r="H17" i="4" s="1"/>
  <c r="I216" i="5"/>
  <c r="O216" i="5" s="1"/>
  <c r="P216" i="5" s="1"/>
  <c r="I217" i="5" l="1"/>
  <c r="J216" i="5"/>
  <c r="K216" i="5" s="1"/>
  <c r="J217" i="5" l="1"/>
  <c r="K217" i="5" s="1"/>
  <c r="O217" i="5"/>
  <c r="P217" i="5" s="1"/>
  <c r="I218" i="5"/>
  <c r="J218" i="5" l="1"/>
  <c r="K218" i="5" s="1"/>
  <c r="O218" i="5"/>
  <c r="P218" i="5" s="1"/>
  <c r="M28" i="1"/>
  <c r="N28" i="1" s="1"/>
  <c r="M21" i="1"/>
  <c r="N21" i="1" s="1"/>
  <c r="M29" i="1"/>
  <c r="N29" i="1" s="1"/>
  <c r="M20" i="1"/>
  <c r="N20" i="1" s="1"/>
  <c r="M17" i="1"/>
  <c r="N17" i="1" s="1"/>
  <c r="M25" i="1"/>
  <c r="N25" i="1" s="1"/>
  <c r="M70" i="1"/>
  <c r="N70" i="1" s="1"/>
  <c r="M19" i="1"/>
  <c r="N19" i="1" s="1"/>
  <c r="M26" i="1"/>
  <c r="N26" i="1" s="1"/>
  <c r="M75" i="1"/>
  <c r="N75" i="1" s="1"/>
  <c r="M124" i="1" l="1"/>
  <c r="N124" i="1" s="1"/>
  <c r="M68" i="1"/>
  <c r="N68" i="1" s="1"/>
  <c r="M120" i="1"/>
  <c r="N120" i="1" s="1"/>
  <c r="M109" i="1"/>
  <c r="N109" i="1" s="1"/>
  <c r="M18" i="1"/>
  <c r="N18" i="1" s="1"/>
  <c r="M77" i="1"/>
  <c r="N77" i="1" s="1"/>
  <c r="M112" i="1"/>
  <c r="N112" i="1" s="1"/>
  <c r="M24" i="1"/>
  <c r="N24" i="1" s="1"/>
  <c r="M110" i="1"/>
  <c r="N110" i="1" s="1"/>
  <c r="M27" i="1"/>
  <c r="N27" i="1" s="1"/>
  <c r="M79" i="1"/>
  <c r="N79" i="1" s="1"/>
  <c r="M128" i="1"/>
  <c r="N128" i="1" s="1"/>
  <c r="M108" i="1"/>
  <c r="N108" i="1" s="1"/>
  <c r="M67" i="1"/>
  <c r="N67" i="1" s="1"/>
  <c r="M33" i="1"/>
  <c r="N33" i="1" s="1"/>
  <c r="M65" i="1"/>
  <c r="N65" i="1" s="1"/>
  <c r="M199" i="1"/>
  <c r="N199" i="1" s="1"/>
  <c r="M78" i="1"/>
  <c r="N78" i="1" s="1"/>
  <c r="M23" i="1"/>
  <c r="N23" i="1" s="1"/>
  <c r="M66" i="1"/>
  <c r="N66" i="1" s="1"/>
  <c r="M127" i="1"/>
  <c r="N127" i="1" s="1"/>
  <c r="M125" i="1"/>
  <c r="N125" i="1" s="1"/>
  <c r="M22" i="1"/>
  <c r="N22" i="1" s="1"/>
  <c r="M74" i="1"/>
  <c r="M106" i="1"/>
  <c r="L117" i="1"/>
  <c r="I107" i="5" s="1"/>
  <c r="O117" i="1"/>
  <c r="M64" i="1"/>
  <c r="M119" i="1"/>
  <c r="O131" i="1"/>
  <c r="L131" i="1"/>
  <c r="I118" i="5" s="1"/>
  <c r="J118" i="5" l="1"/>
  <c r="J107" i="5"/>
  <c r="M69" i="1"/>
  <c r="N69" i="1" s="1"/>
  <c r="M76" i="1"/>
  <c r="N76" i="1" s="1"/>
  <c r="O82" i="1"/>
  <c r="L82" i="1"/>
  <c r="I73" i="5" s="1"/>
  <c r="N64" i="1"/>
  <c r="N119" i="1"/>
  <c r="M131" i="1"/>
  <c r="N131" i="1" s="1"/>
  <c r="N74" i="1"/>
  <c r="O30" i="1"/>
  <c r="L30" i="1"/>
  <c r="O72" i="1"/>
  <c r="L72" i="1"/>
  <c r="I62" i="5" s="1"/>
  <c r="N106" i="1"/>
  <c r="M117" i="1"/>
  <c r="N117" i="1" s="1"/>
  <c r="O40" i="1"/>
  <c r="L40" i="1"/>
  <c r="I28" i="5" s="1"/>
  <c r="M32" i="1"/>
  <c r="J73" i="5" l="1"/>
  <c r="J28" i="5"/>
  <c r="J62" i="5"/>
  <c r="M72" i="1"/>
  <c r="N72" i="1" s="1"/>
  <c r="M82" i="1"/>
  <c r="N82" i="1" s="1"/>
  <c r="M40" i="1"/>
  <c r="N40" i="1" s="1"/>
  <c r="N32" i="1"/>
  <c r="M30" i="1"/>
  <c r="N30" i="1" s="1"/>
  <c r="I17" i="5"/>
  <c r="J17" i="5" l="1"/>
  <c r="M198" i="1"/>
  <c r="O200" i="1"/>
  <c r="L224" i="1" s="1"/>
  <c r="L200" i="1"/>
  <c r="L211" i="1"/>
  <c r="I196" i="5" l="1"/>
  <c r="T200" i="1"/>
  <c r="L212" i="1"/>
  <c r="M212" i="1" s="1"/>
  <c r="M211" i="1"/>
  <c r="N198" i="1"/>
  <c r="M200" i="1"/>
  <c r="N200" i="1" s="1"/>
  <c r="J196" i="5" l="1"/>
  <c r="O196" i="5"/>
  <c r="L213" i="1"/>
  <c r="M213" i="1"/>
  <c r="L225" i="1" l="1"/>
  <c r="L228" i="1"/>
  <c r="T120" i="1"/>
  <c r="T110" i="1"/>
  <c r="T128" i="1"/>
  <c r="T127" i="1"/>
  <c r="T112" i="1"/>
  <c r="T109" i="1"/>
  <c r="T75" i="1" l="1"/>
  <c r="T69" i="1"/>
  <c r="T77" i="1"/>
  <c r="T70" i="1"/>
  <c r="T76" i="1"/>
  <c r="T79" i="1"/>
  <c r="T78" i="1"/>
  <c r="T68" i="1" l="1"/>
  <c r="R82" i="1" l="1"/>
  <c r="N73" i="5" s="1"/>
  <c r="O73" i="5" s="1"/>
  <c r="T74" i="1" l="1"/>
  <c r="S82" i="1"/>
  <c r="T82" i="1" s="1"/>
  <c r="T26" i="1" l="1"/>
  <c r="T22" i="1"/>
  <c r="T18" i="1"/>
  <c r="T29" i="1"/>
  <c r="T67" i="1"/>
  <c r="T108" i="1"/>
  <c r="T21" i="1"/>
  <c r="T20" i="1"/>
  <c r="T27" i="1"/>
  <c r="T65" i="1"/>
  <c r="N118" i="5" l="1"/>
  <c r="O118" i="5" s="1"/>
  <c r="R117" i="1"/>
  <c r="N107" i="5" s="1"/>
  <c r="O107" i="5" s="1"/>
  <c r="T106" i="1" l="1"/>
  <c r="S117" i="1"/>
  <c r="T117" i="1" s="1"/>
  <c r="T64" i="1"/>
  <c r="T119" i="1"/>
  <c r="S131" i="1"/>
  <c r="T131" i="1" s="1"/>
  <c r="T28" i="1" l="1"/>
  <c r="T24" i="1"/>
  <c r="T25" i="1"/>
  <c r="R72" i="1" l="1"/>
  <c r="N62" i="5" s="1"/>
  <c r="O62" i="5" s="1"/>
  <c r="T66" i="1" l="1"/>
  <c r="S72" i="1"/>
  <c r="T72" i="1" s="1"/>
  <c r="T23" i="1" l="1"/>
  <c r="S32" i="1" l="1"/>
  <c r="T32" i="1" l="1"/>
  <c r="S16" i="1"/>
  <c r="S19" i="1"/>
  <c r="T19" i="1" s="1"/>
  <c r="T16" i="1" l="1"/>
  <c r="S34" i="1" l="1"/>
  <c r="S33" i="1" l="1"/>
  <c r="U40" i="1"/>
  <c r="R40" i="1"/>
  <c r="N28" i="5" s="1"/>
  <c r="O28" i="5" s="1"/>
  <c r="S17" i="1"/>
  <c r="U30" i="1"/>
  <c r="R30" i="1"/>
  <c r="R211" i="1" l="1"/>
  <c r="S211" i="1" s="1"/>
  <c r="R224" i="1"/>
  <c r="T33" i="1"/>
  <c r="S40" i="1"/>
  <c r="T40" i="1" s="1"/>
  <c r="N17" i="5"/>
  <c r="O17" i="5" s="1"/>
  <c r="T17" i="1"/>
  <c r="S30" i="1"/>
  <c r="T30" i="1" s="1"/>
  <c r="R212" i="1" l="1"/>
  <c r="S212" i="1" s="1"/>
  <c r="R213" i="1" l="1"/>
  <c r="S213" i="1" s="1"/>
  <c r="R225" i="1" l="1"/>
  <c r="R22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tc={437BD812-96FB-46B9-AFC1-EABBA9789C75}</author>
    <author>Beni  Ngullie</author>
    <author>tc={44C8524F-709B-49E0-8735-B11CC178ACE7}</author>
    <author>tc={20F607E0-4560-48C0-8FF4-53A8B3392F9F}</author>
  </authors>
  <commentList>
    <comment ref="H37" authorId="0" shapeId="0" xr:uid="{437BD812-96FB-46B9-AFC1-EABBA9789C75}">
      <text>
        <t>[Threaded comment]
Your version of Excel allows you to read this threaded comment; however, any edits to it will get removed if the file is opened in a newer version of Excel. Learn more: https://go.microsoft.com/fwlink/?linkid=870924
Comment:
    Why is this here @Wadi @Thida</t>
      </text>
    </comment>
    <comment ref="B60" authorId="1" shapeId="0" xr:uid="{00000000-0006-0000-0100-000002000000}">
      <text>
        <r>
          <rPr>
            <b/>
            <sz val="9"/>
            <color indexed="81"/>
            <rFont val="Tahoma"/>
            <family val="2"/>
          </rPr>
          <t>Beni  Ngullie:</t>
        </r>
        <r>
          <rPr>
            <sz val="9"/>
            <color indexed="81"/>
            <rFont val="Tahoma"/>
            <family val="2"/>
          </rPr>
          <t xml:space="preserve">
Outcome 2 total =( output2.1 +2.2)</t>
        </r>
      </text>
    </comment>
    <comment ref="H82" authorId="2" shapeId="0" xr:uid="{44C8524F-709B-49E0-8735-B11CC178ACE7}">
      <text>
        <t>[Threaded comment]
Your version of Excel allows you to read this threaded comment; however, any edits to it will get removed if the file is opened in a newer version of Excel. Learn more: https://go.microsoft.com/fwlink/?linkid=870924
Comment:
    why is this here ?</t>
      </text>
    </comment>
    <comment ref="B105" authorId="1" shapeId="0" xr:uid="{00000000-0006-0000-0100-000003000000}">
      <text>
        <r>
          <rPr>
            <b/>
            <sz val="9"/>
            <color indexed="81"/>
            <rFont val="Tahoma"/>
            <family val="2"/>
          </rPr>
          <t>Beni  Ngullie:</t>
        </r>
        <r>
          <rPr>
            <sz val="9"/>
            <color indexed="81"/>
            <rFont val="Tahoma"/>
            <family val="2"/>
          </rPr>
          <t xml:space="preserve">
Total of outcome 3 = output 3.1 +3.2 </t>
        </r>
      </text>
    </comment>
    <comment ref="H127" authorId="3" shapeId="0" xr:uid="{20F607E0-4560-48C0-8FF4-53A8B3392F9F}">
      <text>
        <t>[Threaded comment]
Your version of Excel allows you to read this threaded comment; however, any edits to it will get removed if the file is opened in a newer version of Excel. Learn more: https://go.microsoft.com/fwlink/?linkid=870924
Comment:
    ? is this showing the outcome tototal ? - no need to add if it was not there in original template</t>
      </text>
    </comment>
  </commentList>
</comments>
</file>

<file path=xl/sharedStrings.xml><?xml version="1.0" encoding="utf-8"?>
<sst xmlns="http://schemas.openxmlformats.org/spreadsheetml/2006/main" count="1015" uniqueCount="777">
  <si>
    <t xml:space="preserve">Annex D - PBF Project Budget </t>
  </si>
  <si>
    <t>CSO Version</t>
  </si>
  <si>
    <t>Instructions:</t>
  </si>
  <si>
    <t>Table 1 - PBF project budget by outcome, output and activity</t>
  </si>
  <si>
    <t>Recipient Organization 2 Budget</t>
  </si>
  <si>
    <t>Recipient Organization 3 Budget</t>
  </si>
  <si>
    <t>Total</t>
  </si>
  <si>
    <t>% of budget per activity  allocated to Gender Equality and Women's Empowerment (GEWE) (if any):</t>
  </si>
  <si>
    <t xml:space="preserve">OUTCOME 1: </t>
  </si>
  <si>
    <t xml:space="preserve">Religious coexistance and harmoney strengthened through female and male youth (aged 18-25) from religious and secular educational instituions </t>
  </si>
  <si>
    <t>Output 1.1:</t>
  </si>
  <si>
    <t xml:space="preserve"> 400 trainee religious leaders (40% female) in Mandalay and Mon, 600 Buddhist and Muslim youth in Rakhine (50% female) undergo a program of peace education that is integrated into the targeted religious an educational institutions</t>
  </si>
  <si>
    <t>Activity 1.1.1a</t>
  </si>
  <si>
    <r>
      <rPr>
        <b/>
        <sz val="12"/>
        <rFont val="Calibri"/>
        <family val="2"/>
        <scheme val="minor"/>
      </rPr>
      <t>Enhance the peace education programme to include GEWE</t>
    </r>
    <r>
      <rPr>
        <sz val="12"/>
        <rFont val="Calibri"/>
        <family val="2"/>
        <scheme val="minor"/>
      </rPr>
      <t>: Project Inception Workshop in Yangon</t>
    </r>
  </si>
  <si>
    <t>Project inception workshop will be held with 25 representatives of which at least 40% will  be women from CA and partners to discuss in detail, workplan, baseline and M&amp;E plan. CA Ireland will faciliate the workshop supported by CA Myanmar. At the outset of the inception workshop a session on GEWE and peacebuilding, and the importance of mainstreaming it in all aspects of the intervention, particularly the enhance peace education curriculum, will be delivered.  This cost includes participants  travel cost, accomodation, perdiem of the partners, venue and workshop  materials, venue cost. This also includes the staff time of the relevant staff from CA Myanmar.</t>
  </si>
  <si>
    <t>The project incpetion workshop was held with 25 representatives (with more than 40% women)  where all the partners have a good time to discuss on the project detail, workplan, contractual needs, baseline development, M &amp;E plans, importance of GEWE and peace building etc.  There were savings under this budgetlines because to attend the inception workshop from CA Ireland 2 persons' travel cost were budgeted but due to visa issue, only one person could join the inception. Plus there were local travel cost savings as all the particiapnts stays in the same hotel of the training venue. This unspent amount 1,734 usd will be utilized for the new complemantary activity shown in activity 3.1.1 a for National level Myanmar Youth Affair Committee meeting.This cost includes participants  travel cost, accomodation, perdiem of the partners, venue and workshop  materials, venue cost. This also includes the staff time of the relevant staff from CA Myanmar.</t>
  </si>
  <si>
    <t>Activity 1.1.1b</t>
  </si>
  <si>
    <r>
      <rPr>
        <b/>
        <sz val="12"/>
        <rFont val="Calibri"/>
        <family val="2"/>
        <scheme val="minor"/>
      </rPr>
      <t>Enhance the peace education programme to include GEWE</t>
    </r>
    <r>
      <rPr>
        <sz val="12"/>
        <rFont val="Calibri"/>
        <family val="2"/>
        <scheme val="minor"/>
      </rPr>
      <t>: Develop/Improve Peace Education Curriculum with a focus on GEWE in consultation with youth in Rakhine, Mon and Mandalay.</t>
    </r>
  </si>
  <si>
    <t>This activity is to tailor and improve the existing peace education curriculum,  learn from the pilot and previous interventions, and contextualise it better in respective contexts. The focus of this budget line will be to work with young trainee religious leaders, religious leaders, peace and gender consultants, and local organisations expert on peace and gender (such as the Gender Equality Network, GEN) to strongly embed a focus on GEWE and Peace throughout the peace education curricula which are being developped and improved. The peace education curriculum piloted in previous interventions had a limited focus on gender, and this will be an opportunity to instill a GEWE approach at the core of the intervention.  This cost includes the consultancy fees, consultation travel cost of the partner staff and peace and gender stakeholders in Myanmar, and the relevant staff time cost  of partner and CA.</t>
  </si>
  <si>
    <t>Activity 1.1.2</t>
  </si>
  <si>
    <t>Quaterly meeting of Technical Peace Education Steering Committee (in Yangon/ Regions)</t>
  </si>
  <si>
    <t>This budget is for  Technical Peace Education Steering Committee which bring together influential inter-faith leaders from Buddhist, Muslim, Hindu, B’aihi and Christian faiths. This will ensure peace educations is integrated into these institutions while representing the voice and needs of youth and women, thanks to advocacy from the consortium to the insitutions on the need of having these voices represented and the quotas imposed on youth (30%) and woman (40%) representation. This cost includes logistics including the travel, perdiem and accomodation cost of the Peace education practitioners plus the actual meeting cost including the venue and some refreshment cost. These technical committee members, of which 40% will be female, will be invited across the country. The meeting will take place in Yangon as well as in the targeted States and Region on a quarterly basis to guide and input reccomendations for the religious leaders trainee programme, especially who have received the TOT. Hosted by partner. Cost also include relevant staff cost of partner and CA.</t>
  </si>
  <si>
    <t>With the restriction for gathering due to COVID,  this  Technical Peace Education Steering Committee meeting is changed from face to face meeting to online/virtual meeting. Although there are already three face to face meeting is already conducted but the rest  2 times will be condcuted virtually only. Due to this change there aree some savings of  USD 2922 which will be adjusted and used in Budgetline 1.1.4b. The project team will ensure on the representations of  youth (30%) and woman (40%) representation. This cost includes logistics including the travel, perdiem, accomodation cost of the Peace education practitioners, the actual meeting cost including the venue and some refreshment cost and some online/ communication costs are adjusted as well to be able to continue with the virtual meetings. Cost also include relevant staff cost of partner and CA.</t>
  </si>
  <si>
    <r>
      <rPr>
        <b/>
        <sz val="12"/>
        <rFont val="Calibri"/>
        <family val="2"/>
        <scheme val="minor"/>
      </rPr>
      <t>GEWE and PSEA capacity building to partners and educational institutions:</t>
    </r>
    <r>
      <rPr>
        <sz val="12"/>
        <rFont val="Calibri"/>
        <family val="2"/>
        <scheme val="minor"/>
      </rPr>
      <t xml:space="preserve"> GEWE training to the partners, the Board directors of 14 targeted educational institutions and the Technical peace education steering Committees with the integration of safeguarding practices</t>
    </r>
  </si>
  <si>
    <t xml:space="preserve">This activity will be led by CA to ensure that all the partners organisations, the Board directors of the 14 targeted educational institutions, the technical steering committee members understand GEWE with a focus on Safeguaridng (PSEA) and develop policies and practices accordingly.   Accountability, especially setting up feedback mechansim for youth, will be focused on in the workshop.  This budget line will aim to institutionalise for the first time GEWE and PSEA policies and practices in these institutions. This cost includes the cost for training, travel, material, accomodation and the the percentage time of the relevant CA. Given the demographics of the targeted institutions, at least 40% of the participants will be women. </t>
  </si>
  <si>
    <r>
      <rPr>
        <b/>
        <sz val="12"/>
        <rFont val="Calibri"/>
        <family val="2"/>
        <scheme val="minor"/>
      </rPr>
      <t>GEWE and PSEA capacity building to partners and educational institutions</t>
    </r>
    <r>
      <rPr>
        <sz val="12"/>
        <rFont val="Calibri"/>
        <family val="2"/>
        <scheme val="minor"/>
      </rPr>
      <t>: Coordination and planning meeting with Board directors of 14 targeted institutions</t>
    </r>
  </si>
  <si>
    <t>Under this budget line the board members of the targeted insitutions will meet, coordinate and strategise the implementation of the programme at large, and of the GEWE and PSEA policies and practices in particular. This  cost includes the travel  and the accomodation cost of the partner organisation in  all the three targeted region/States and meeting expenses. This includes the relevant  staff time of the partner and CA team while ensuring that at least 40% of the participants are female</t>
  </si>
  <si>
    <t>This activity was implemented already in July, August. Do not require any adjustment. The savings under this  budget will contribute to the needs of the COVid budget adaptation in other budget lines.</t>
  </si>
  <si>
    <t>Activity 1.1.4a</t>
  </si>
  <si>
    <t xml:space="preserve">This cost is for the actual TOT for peace education tranining in all the three targeted States and region. This cost includes the travel cost, accomodation cost , traniner fees, venue cost, refreshment and the cost of relavant staff time from both the partner and CA. This activity will reach out 60 youth religious leaders to become trainers and 40% of them will be female through a targetting aimed at recruiting women trainers. This will be essential in ensuring that the GEWE impact of this component is effective, as a significant part of the training will be delivered to teachers by women. </t>
  </si>
  <si>
    <t>During the first wave of COVID, the government werer able to control the COVID situation and there were some time of reduction in restriction. During this reduction time TLDA was able to process with face to face TOT training in Mon and Mandalay. The TOT were done in the religious institution itself and therefore were savings from venue cost. For Sittwe, Rakhine State it will be conducted through online as there are restriction now due to COVID second wave. Some of the activity cost are re-adjusted to meet the online training needs and some communcation packages for the trainees.</t>
  </si>
  <si>
    <t>Activity 1.1.4b</t>
  </si>
  <si>
    <r>
      <rPr>
        <b/>
        <sz val="12"/>
        <rFont val="Calibri"/>
        <family val="2"/>
        <scheme val="minor"/>
      </rPr>
      <t>Deliver a peace education programme:</t>
    </r>
    <r>
      <rPr>
        <sz val="12"/>
        <rFont val="Calibri"/>
        <family val="2"/>
        <scheme val="minor"/>
      </rPr>
      <t>Integrating peace education curriculum into the targeted religious institutions in Mon and Mandalay and educational institutions in Rakhine</t>
    </r>
  </si>
  <si>
    <t xml:space="preserve">This cost includes the cost for actual integration of the peace education into the targeted educationnal  institution's curriculum in all the three targeted States and Regions. This will include gender equality, behavior-change methods targeted at men, and facilitating dialogue women empowerment within conservative settings.  The cost involves the honararium 60 TOT trainers for 6 months for integrating and imparting trainings to 600 female and male youth religious trainees and youth in eductaional institutons. This also include  some of the local travel cost of the religious trainers and  the relevant staff costs of partners and CA. At least 40% of the 600 youth will be women. In particular, 40% of the targetted madrassas and Buddhist educational institutions will be attended only by women. These places where the peace education curriculum will be delivered are seen as key areas for the GEWE strategy, as they present a strong opportunity to sustainably capacitate and strengthen the voice of young, women trainee religious leaders on issues of peace and gender within their own conservative and patriarchal religious settings. </t>
  </si>
  <si>
    <t xml:space="preserve">The integration of  Gender sensitive Peace education lessons in the religious institutions are being delayed as all the schools, universities and Madrassas institutions are closed due to COVID 19 and there isn't any likelihood for it to reopen at least in this year or early next year. Therefore, the integrations of lessons need to be switched to online mainly for the 400 students from Universities and Madrassas. For the 200 Buddhist institutions there is an ongoing integrations as Students in Buddhist schools reside within the monastery which enables them to participate in face-to-face training with small adaptations to reduce the group sizes. . Therefore within this activity some budget lines are adjusted to be able to continue the integration activities.  Since the targeted 400 students cannot learn within the institutions, they will be provided for the data package for 6 months and this cost is re-adjusted. Therefore there is an increase of USD 32,388.30 for this activity from the original budget. The increased amount were contributed/added from the savings within this budget from the teacher's fees and also from the savings of budget line 1.1.2 and 1.1.4a.The cost involves the honorarium 60 TOT trainers for 6 months for integrating and imparting trainings to 600 female and male youth religious trainees and youth in educational institutions. This also include  some of the local travel cost of the religious trainers and  the relevant staff costs of partners and CA.  </t>
  </si>
  <si>
    <t>Activity 1.1.4c</t>
  </si>
  <si>
    <t>This  cost includes some of the minimum local travel for youth to participate in the centre based trainings and the staff /trainer's travel and accomodation cost.Training venue cost in  Thandwe along with other training  cost including logistics, training materials and the relavant staff time of the partner and CA are also covered. This would target 200 youth with 50% female youth</t>
  </si>
  <si>
    <t>During COVID restriction protocol, to complete this activities there are some adjustment and changes being made. Since travel and gathering are restricted the training will be done through online. Therefore adjustment were made such as instead of venue cost, travel cost, the internet package/phone bill (mobile data), communciation package, some refreshment package for all the 200 participants and 5 mobiles will be purchased to the trainees especially for the Muslim youth who have less accessibility  to be able to attend the training online remorely. Therefore although it is changed to online there isn't big savings under this as it is adjusted to accomodate the needs in COVID and also additonal contributions acame from . 50% female youth participation will be ensured.</t>
  </si>
  <si>
    <t>Activity 1.1.4d</t>
  </si>
  <si>
    <t>This  cost includes  local travel cost of the staff  and participants. This training will target Muslim youth and will be organised in a community centre based in village. The training will cover 100 youth of which at least 40% will be female youth. Because young muslim women are particularly affected by conservative gender norms within communities, the ToT for those delivery this curriculum will focus even more on gender equality and ensuring women are given a voice within conservative and patriarchal settings. The cost includes  other training  cost inlcuding logistics, training materials, venue cost and the relevant staff time of the partner and CA.</t>
  </si>
  <si>
    <t>Activity 1.1.4e</t>
  </si>
  <si>
    <t>This  cost includes travel cost of the participants from other townships. The costs include  training  costs,  logistics, tranining materials, venue cost and the relevant  staff time of the partner and CA. 100 youth will be trained and of which at least 40% will be female youth.</t>
  </si>
  <si>
    <t>Activity 1.1.4f</t>
  </si>
  <si>
    <r>
      <rPr>
        <b/>
        <sz val="12"/>
        <rFont val="Calibri"/>
        <family val="2"/>
        <scheme val="minor"/>
      </rPr>
      <t>Deliver a peace education programme</t>
    </r>
    <r>
      <rPr>
        <sz val="12"/>
        <rFont val="Calibri"/>
        <family val="2"/>
        <scheme val="minor"/>
      </rPr>
      <t>: curriculum materials printed/ published</t>
    </r>
  </si>
  <si>
    <t>This cost includes the costs for designing, developing, and publishing the IEC material. This will be used  for the actual trianing of Peace education for both TOT for 60 religious youth and 400 youth religious leaders in Mon and Mandalay and 200 youth in Rakhine and will ensure it is Gender sensitive</t>
  </si>
  <si>
    <t>This acitvity is completed and do not require any re-adjustment</t>
  </si>
  <si>
    <t>Activity 1.1.5</t>
  </si>
  <si>
    <t>Inter-faith  youth conference on peace education in Yangon</t>
  </si>
  <si>
    <t>This activity is for bringing around 100  PE trainees to Yangon from across three targeted states and regions for exchange learninig, sharing, and reflection. Of this 40% will be female youth. This includes the fees for facilitators/moderators, venue cost, travel cost from the States to Yangon, workshop materials, logistics costs for visibility materials and the relavant staff time costs of partner and CA.</t>
  </si>
  <si>
    <t>With COVID restrictions, the physical conference meeting is not possible. Therefore it is switched into online meeting. To maintain the quality, it will be conducted into 4 batches x 25 people per times. For the participants the mobile data fees will be reimbursed. Since it is switched to online there are savings of 7943.96 USD from the travel, accomodation, venue etc cost which will be use in the implementation of Activity 1.1.4b  the peace education integrations. The budget also included the relavant staff time costs of partner and CA.</t>
  </si>
  <si>
    <t>Activity 1.1.6</t>
  </si>
  <si>
    <t>Youth Reflection session in Sittwe, Rakhine</t>
  </si>
  <si>
    <t xml:space="preserve"> 20 youth with participate in this workshop (10male/10female). 10 partcipants will be from Thandwe and their travel and accomodation cost is included. 50% of the participants will be female youth. Honorarium for resource person,  logistics cost including  venue  local travel cost for the Sittwe youth, refreshment. This also includes the relevant staff time of partner and CA.</t>
  </si>
  <si>
    <t>There is no major changes in this budget line as this will take place in the later part of the project and hoping that the COVID situation will be better with some freedom of movement/gathering. However within this there are contingency plan as well that if there were no improvment with COVID situation, it will then switch to online and the particiapnts will be provided with various online package needs. During the original budget development the refreshment needs and visibility needs were not considered and therefore it is added in this adjustment period. 50% of the participants will be female youth. Honorarium for resource person,  logistics cost including  venue  local travel cost for the Sittwe youth, refreshment. This also includes the relevant staff time of partner and CA.</t>
  </si>
  <si>
    <t>Activity 1.1.7</t>
  </si>
  <si>
    <t>Two youth Female only Interfaith plattforms in Mon and Mandalay( (50 % muslim and 50 % Buddhist )</t>
  </si>
  <si>
    <t>This activity is meant only for female religious trainees ensuring 100% of female participation to bring the women trainees across from Mon and Mandala to engaage in inter-faith dialogue, share and reflect on the peace education curriculum they have received and on their shared experience of gender discrimination. They will visit  different religious institutions for exchange and learning. This cost includes the fees for facilitators, visibility materials, workshop materials, travel and logistics costs for the 100 female religious trainees from Buddhist and Islamic Institutions.  This cost also includes  relevant staff time of partner and  CA.</t>
  </si>
  <si>
    <t>With COVID restrictions, the physical conference meeting is not possible. Therefore it is switched into online meeting. For the participants the mobile data fees will be reimbursed. Since it is switched to online there are savings of 4196.74 USD from the travel, accomodation, venue etc cost which will be use in the implementation of Activity 1.1.4b  the peace education integrations. The budget also included the relavant staff time costs of partner and CA.</t>
  </si>
  <si>
    <t>Output Total</t>
  </si>
  <si>
    <t>Output 1.2:</t>
  </si>
  <si>
    <t>20 Youth-led organizations develop and implement youth-led innovations on hate speech, peace education reaching 7,000 young men and women</t>
  </si>
  <si>
    <t>Activity 1.2.1</t>
  </si>
  <si>
    <t xml:space="preserve">These innovation grants are aimed to support, empower and enable youth led CBOs/CSOs/Networks to implement projects/ initiatives on  peace education and countering hate speech with a focus on gender.  This will be steered by a Steering Committee which will include 4 (2male/2female) external youth leaders. 20 micro grants between $3000- $10000 reaching out to 7000 direct beneficiaries. The cost also includes  relevant staff time for partners and CA. At least 30% of the grant will be targeted to the female led youth CSOs, and at least 40% of the grants will be for projects with a focus on GEWE. </t>
  </si>
  <si>
    <t>There are no changes made to this activity. The first round of innovative micro-lab in disbursed to 14 CSOs and most of the CSOs are able to continue their proposed action even in the context of COVID restriction. The cost also includes  relevant staff time for partners and CA. It is ensured that 30% of the grants are targeted to the female led youth CSOs, and at least 40% of the grants are for projects with a focus on GEWE. The second round of the micro-grants will be followed in the next quater.</t>
  </si>
  <si>
    <t>Activity 1.2.2</t>
  </si>
  <si>
    <t xml:space="preserve">A Gender sensitive participatory action session  on peaceful coexistence, hate speech and youth policy with  the successful youth CSO micro grantees </t>
  </si>
  <si>
    <t>This 5 days participatory action sessions will bring the 20 CSOs/CBOs grantees(100 participants, at least 50 % women) of the innovation small grants for an orientation, induction and planning workshop.  Apart from technical session the action plans will be discussed and depending on their need mentors will be delegated to accomapny and extend long time support to the youth CSOs. Programmatically, the focus will be on ensuring that all the projects are conflict and gender sensitive, that the women led initiatives have the sufficient confidence and mitigation strategies to carry out their project as they see fit, and that the GEWE focused projects receive the necessary training on strategies bringing together gender and peace. This cost also includes the travel, venue, refreshment, accomodation, materials and  staff time of the partner and CA</t>
  </si>
  <si>
    <t>Although planned to conduct face to face the four 5 days Capacity building for PE innovation grantees but with the given on going COVID context this is adapted to conduct/organize virtually. The communication packages, mobile data cost and zoom account for trainers and participants will be provided along with some refreshment packages. As it is changed to online training, there are unspent amount of USD 3,190 from the venue, accomodation, travels and other logistic cost and this saving will be contributing to the implementation of activity 3.2.3a for documentary and communication materials from Outcome 3.  Programmatically, the training is ensuring that all the projects are conflict and gender sensitive, that the women led initiatives have the sufficient confidence and mitigation strategies to carry out their project as they see fit, and that the GEWE focused projects receive the necessary training on strategies bringing together gender and peace. This cost also includes the relevant  staff time of the partner and CA.</t>
  </si>
  <si>
    <t>Activity 1.2.3</t>
  </si>
  <si>
    <t>Activity 1.2.4</t>
  </si>
  <si>
    <t>Activity 1.2.5</t>
  </si>
  <si>
    <t>Activity 1.2.6</t>
  </si>
  <si>
    <t>Activity 1.2.7</t>
  </si>
  <si>
    <t>Activity 1.2.8</t>
  </si>
  <si>
    <t>Output 1.3:</t>
  </si>
  <si>
    <t>Activity 1.3.1</t>
  </si>
  <si>
    <t>Activity 1.3.2</t>
  </si>
  <si>
    <t>Activity 1.3.3</t>
  </si>
  <si>
    <t>Activity 1.3.4</t>
  </si>
  <si>
    <t>Activity 1.3.5</t>
  </si>
  <si>
    <t>Activity 1.3.6</t>
  </si>
  <si>
    <t>Activity 1.3.7</t>
  </si>
  <si>
    <t>Activity 1.3.8</t>
  </si>
  <si>
    <t>Output 1.4:</t>
  </si>
  <si>
    <t>Activity 1.4.1</t>
  </si>
  <si>
    <t>Activity 1.4.2</t>
  </si>
  <si>
    <t>Activity 1.4.3</t>
  </si>
  <si>
    <t>Activity 1.4.4</t>
  </si>
  <si>
    <t>Activity 1.4.5</t>
  </si>
  <si>
    <t>Activity 1.4.6</t>
  </si>
  <si>
    <t>Activity 1.4.7</t>
  </si>
  <si>
    <t>Activity 1.4.8</t>
  </si>
  <si>
    <t xml:space="preserve">OUTCOME 2: </t>
  </si>
  <si>
    <t xml:space="preserve">Ethnic and religious hate speech is challenged, creating an environment more conducive to social cohesion, by female and male youth (18 – 25).  </t>
  </si>
  <si>
    <t>Outcome 2.1</t>
  </si>
  <si>
    <t>3600 Female and male youth have the skills to identify and challenge hate speech</t>
  </si>
  <si>
    <t>Activity 2.1.1a</t>
  </si>
  <si>
    <t>The existing curriculum, will be further developped to  include a focus on the gendered aspects of hate speech and how to deconstruct them. This includes the consultant fees for technical partner (MIDO), all logistics costs for seven days including 60 participants, at least 40% women (2 round training each covering 30 particpants) from Rakhine, Mon and Mandalay. The cost includes the travel fees, venue cost, training materials, communications , accomodation and also the relevant staff time CA.</t>
  </si>
  <si>
    <t>Activity 2.1.1b</t>
  </si>
  <si>
    <r>
      <rPr>
        <b/>
        <sz val="12"/>
        <rFont val="Calibri"/>
        <family val="2"/>
        <scheme val="minor"/>
      </rPr>
      <t>Deliver anti-hate speech and media literacy training:</t>
    </r>
    <r>
      <rPr>
        <sz val="12"/>
        <rFont val="Calibri"/>
        <family val="2"/>
        <scheme val="minor"/>
      </rPr>
      <t xml:space="preserve"> Multiplier training for 600 female and male  youth religious trainees in Mon and Mandalay and youth from educational institutions from Rakhine</t>
    </r>
  </si>
  <si>
    <t>A multiplier training (3 days) will be held reaching out to 600 youth participants and of which at least 40% will be female youth. This cost includes a small honararium for ToT trainers, the travel and accomodation cost, the training materials, venue cost and the relavant staff time of the partner TLDA and CA.</t>
  </si>
  <si>
    <t>With the given COVID restriction context, all the school, universities,  Madrassas and institutions are closed and there is no information on when it will open anytime soon. the partner TLDA is giving the onlie Peace education training  in process and they will be integrating this media literacy training along with the online Peace Education training. This is good plan as online training can sometime be hectic instead of having another separate training, integrating would be more time and energy efficient as both peace education training and media literacy training have the same target groups. The budget is used for the digitalisation, communication packages, mobile data packages to access online trainings. Since this is integrated now there are savings about 10,278.48 USD from the travel, refreshment, perdiem, logistic cost and this savings will be spread across to other budgetline that require adjustment and require more budget.the budget also include the relavant staff time of the partner TLDA and CA.</t>
  </si>
  <si>
    <t>Activity 2.1.1c</t>
  </si>
  <si>
    <r>
      <rPr>
        <b/>
        <sz val="12"/>
        <rFont val="Calibri"/>
        <family val="2"/>
        <scheme val="minor"/>
      </rPr>
      <t xml:space="preserve">Deliver anti-hate speech and media literacy training: </t>
    </r>
    <r>
      <rPr>
        <sz val="12"/>
        <rFont val="Calibri"/>
        <family val="2"/>
        <scheme val="minor"/>
      </rPr>
      <t>Multiplier training for 400 female and male youth from diverse communities - Rakhine, Muslim and other ethnic in Thandwe and Sittwe townships, Rakhine</t>
    </r>
  </si>
  <si>
    <t>A multiplier training (3 days) will be held reachig out to 400 youth participants from Sittwe and Thandwe of which at least 40% will be female youth. This cost includes a small honararium for ToT trainers, the travel and accomodation cost, the training materials, venue cost and the relavant staff time of the partner BBS, PDI and CA.</t>
  </si>
  <si>
    <t>Activity 2.1.1d</t>
  </si>
  <si>
    <t>A multiplier training (3 days) will be held reachig out to 2000 youth participants 30 youth per batch. Of this at least 40% of the participants will  be female youth. This cost includes a small honararium for ToT trainers, the travel and accomodation cost, the training materials, venue cost and the relavant staff time of the partner DAM and CA.</t>
  </si>
  <si>
    <t>For this media literacy multipler training of 2000 youth the partner DA will be using mix approach of online and physical. Given the high spike of COVID second wave in Rakhine and on going renewed Conflict, there is less likelihood that movement will be allowed sometime soon. Therefore, for Rakhine youth, it will be done through online training and the budget is readjusted to meet the needs of onlien training equipments. For Mon and Mandalay, there are more likelihood with less restriction and therefore DA partner had planned to keep the physical training. There will be in total 32 times in person and 35 times online training to reach 2000 targeted youth. There are some savings of 5,626.71 USD as the budget is adapted to COVID context needs and this saving will be spreading across other activity lines where there is need for COVID related adjustment.The relavant staff time of the partner DAM and CA are included in the budget.</t>
  </si>
  <si>
    <t>Activity 2.1.2a</t>
  </si>
  <si>
    <t>15 female youth will be trained on Sayarma mobile application (through a ToT training. The cost includes training costs,  the travel and accomodation cost of the relevant staff time of the partner (KKT). The recipient organisation will contract KKT- being a social enterprise. All KKT costs are reflected under contractual services.</t>
  </si>
  <si>
    <t>11 female youth in Rakhine are trained in TOT  face to face but still 4 more female need to receive. The 4 female youth weren't able to receive yet due to the a much more restriction in Muslim camps. Morever this activities is delayed till September due to the Covid restriction. This budgetlines also included some of the monitoring and travelling cost of KKT staff but now phyiscal M&amp;E activities in Rakhine are impossible. Therefore the savings 4794.79 USD will  be contributing to activity 2.1.2b where mobile app developers and web developers will emphasis more on better quality control maintaining and improving the Sayarma app, fixing bugs, extending functionality and implementing changes in the Sayarma app to be more effective and user friendly to our targeted users. All KKT costs are reflected under contractual services.</t>
  </si>
  <si>
    <t>Activity 2.1.2b</t>
  </si>
  <si>
    <t>This cost inludes the technical fee for the web developers and the content developers from the design and engineering team of the partner ensuring  the Sayarma app is adaptable, contextual , meeting the needs of the trainees, Gender user friendly and  well updated especially the needs of women. The reciepent organisation will contract KKT- being a social enterprise. All KKT costs are reflected under contractual services.</t>
  </si>
  <si>
    <t>This activity is focusing on Maintaining and improving the Sayarma app, fixing bugs, extending functionality and implementing changes recommended by Ethnographers. The Sayarma online ToT to Trainers from People for People thus there is a greater requirement of  senior mobile developer's time as he/she has to fixed bugs, extended functionality and implemented changes recommended by Quality Assurance (QA) of previous pilot project for Sayarma app (Rakhine and Rohingya) version. As seen in the budget there is an increase of 5507.49 USD from the original proposed budget which was shared and contributed from Activity 2.1.2a. All KKT costs are reflected under contractual services.</t>
  </si>
  <si>
    <t>Activity 2.1.2c</t>
  </si>
  <si>
    <t xml:space="preserve"> 600 young female IDPs in Rakhine will be trained by the 15 female TOT trainers over a period of 16 weeks. The cost include  fees of the 15 trainers, the travel,  perdiem and the percentage time of the relavant staff of partner. The recipient organisation will contract KKT- being a social enterprise. All KKT costs are reflected under contractual services.</t>
  </si>
  <si>
    <t>Activity 2.1.8</t>
  </si>
  <si>
    <t>Output 2.2</t>
  </si>
  <si>
    <t>Female and male youth, local CSOs and OHCHR utilise the findings from the algorithm Natural Language Processing algorithm to counter hate speech</t>
  </si>
  <si>
    <t>Activity 2.2.1a</t>
  </si>
  <si>
    <t>This activity involve creating designs for hatespeech dashboard and associated web forms for CSOs to submit hate speech data.   This cost includes the designer and web developer cost along with  the relevant staff cost of the partner. All KKT costs are reflected under contractual services.</t>
  </si>
  <si>
    <t>Activity 2.2.1b</t>
  </si>
  <si>
    <t>This cost includes consultancy fees of  Data science professor and and the relavant staff time of the Engineering team. This professor will train and advise KKT NLP team on data science techniques and support in monitoring the data on hate speech. All KKT costs are reflected under contractual services.</t>
  </si>
  <si>
    <t>Activity 2.2.1c</t>
  </si>
  <si>
    <t>This cost includes the consultancy fees of NLP developer  and the relevant fees  of the Engineering team. This activity is to train and advise the partner's NLP team on developing NLP algorithms  along with the local consultant. All KKT costs are reflected under contractual services.</t>
  </si>
  <si>
    <t>Activity 2.2.1d</t>
  </si>
  <si>
    <t>This cost includes the fees for  Ethnography Lead and the relevant operation cost. The Ethnography will do the User-testing for hate speech dashboard and feeding feedback to engineering and design teams to improve dashboard. All KKT costs are reflected under contractual services.</t>
  </si>
  <si>
    <t>Activity 2.2.2</t>
  </si>
  <si>
    <t>Establish a platform for monitoring real time hate speech  in Myanmar</t>
  </si>
  <si>
    <t>Within the webforms and the submission process of hate speech data, a section on gender will be included so as to better understand and therefore counter gendered hate speech, notably though Social Behavour Change Communication (SBCC) which would be able to challenge this gendered hate speech. Cost includes the local consultancy fees of NLP developer and the relavant  time of the Engineering team of the partner. All KKT costs are reflected under contractual services.</t>
  </si>
  <si>
    <t>Activity 2.2.3</t>
  </si>
  <si>
    <t>Bi-montly  Online coordination meeting between OHCHR and youth  civil society organisations to feed into the OHCHR Early Warning Mechanism on the deterioration of human rights in Myanmar</t>
  </si>
  <si>
    <t>9 coordination meeting will be organised and of which at least 30% of the participants are women. Costs related to the coordination, calls and team costs of partner KKT are included. The reciepent organisation will contract KKT- being a social enterprise. All KKT costs are reflected under contractual services.</t>
  </si>
  <si>
    <t>Activity 2.2.7</t>
  </si>
  <si>
    <t>Activity 2.2.8</t>
  </si>
  <si>
    <t>Output 2.3</t>
  </si>
  <si>
    <t>Activity 2.3.1</t>
  </si>
  <si>
    <t>Activity 2.3.2</t>
  </si>
  <si>
    <t>Activity 2.3.3</t>
  </si>
  <si>
    <t>Activity 2.3.4</t>
  </si>
  <si>
    <t>Activity 2.3.5</t>
  </si>
  <si>
    <t>Activity 2.3.6</t>
  </si>
  <si>
    <t>Activity 2.3.7</t>
  </si>
  <si>
    <t>Activity 2.3.8</t>
  </si>
  <si>
    <t>Output 2.4</t>
  </si>
  <si>
    <t>Activity 2.4.1</t>
  </si>
  <si>
    <t>Activity 2.4.2</t>
  </si>
  <si>
    <t>Activity 2.4.3</t>
  </si>
  <si>
    <t>Activity 2.4.4</t>
  </si>
  <si>
    <t>Activity 2.4.5</t>
  </si>
  <si>
    <t>Activity 2.4.6</t>
  </si>
  <si>
    <t>Activity 2.4.7</t>
  </si>
  <si>
    <t>Activity 2.4.8</t>
  </si>
  <si>
    <t xml:space="preserve">OUTCOME 3: </t>
  </si>
  <si>
    <t>Female and male youth improve the implementation of the Peace component of the Youth Policy and the drafting of Anti-Hate Speech Policy</t>
  </si>
  <si>
    <t>Output 3.1</t>
  </si>
  <si>
    <t>30 Youth CSOs and Youth Affairs Committees are established and have strengthened capacity and to take action.</t>
  </si>
  <si>
    <t>This includes logistics cost for advocacy meetings with DSW at national and regional levels to strengthen the coordination and cooperation to implement the youth policy and strengthen the network and engagement. This cost also covers the percentage time of the relavant staff time of CA (YAC at least 40% women)</t>
  </si>
  <si>
    <t>With COVID 19 pandemic, the activity is being delayed due to movement restrictions/lockdown and partially also because Department of Social Welfare (DSW) is the key ministry responding this Pandemic and the staff and focal being busy responding COVID and many of the other activities are on hold. This affects the project activity as it is not possible to take appointment despite many attempts. To adapt COVID situation and still achieve the proposed objective of the project, there are some adjustment being made within this activity line. Originally this activity was budgeted for one to one physical advocacy meeting for 5 times but given COVID context it changed to 2 times of virtual meeting with DSW to strengthen coordination and cooperation to implement youth policy. With the remaining budget from this line and also savings from budget line 1.1.1a one more national level advocacy is added to be able to have the strategic discussion on YACs and youth policy implementation along with countering hate speech. The project team will host the union level conference with nationwide MYAC members and three union ministers. This national level meeting is expected to conduct physically assuming that there will be gradual improvement of COVID related restriction. There is 1000USD increased from the original budget which were added from 3.1.1a and 1.1.1a. This cost also covers the percentage time of the relavant staff time of CA (YAC at least 40% women).</t>
  </si>
  <si>
    <t>The cost includes  travel, accomodation, perdiem, venue and the relevant staff time of the partner and CA. At least 40% of the township level YAC members are female youth, and they will be specifically targeted notably through DAM outreach focusing on young women, and trainings delivered to YAC on gender equality to ensure that the space is made for young women to speak on policy issues.</t>
  </si>
  <si>
    <t>With the  close support from DSW the 50% of the Township level YACs are established in Mon and Mandalay but given COVID restriction with the second wave of COVID, Rakhine was impossible to enter. Recenetly the partner DA are authorised now to form the YACs in Rakhine as well. Once the travel are allowed it will be started. This activity needs to go in a mix approach. Since it is formation of a group and also YACs is going to eb semi-government  body and therefore physical meetings are necessary. But for initial stage, while the restrictions are still on, a lot of online, phone call communications are adapted as well. In order to bring people together within limited perrmission due to COVID, it will be organise with small groups with more times of the same meetings. Since this is adjusted to meet the covid context needs there is a slight over budget from the original budget of about 705.20 USD which will be adjusted from other saving activity lines.</t>
  </si>
  <si>
    <t>This includes trainer fees, training materials, communication and logistics cost for capacity building and percentage time of  relevant staff  of  partner and CA. At least 40% of the 300 youth from township level YACs will be female youth.</t>
  </si>
  <si>
    <t>This activity is being planned for physical training as originally planned. But COVID restriction are unpredictable and therefore some contingency virtual  training needs are also planned. At the same time if physical meetings are even allowed there is likelihood that many people gathering at one go might not be permitted. Therefore in case needed more number of times with reduced participants might required. Therefore with the adjusted budget, there is an increased in 1,470.77 USD which will be adjusted with the other budget line savings.</t>
  </si>
  <si>
    <t xml:space="preserve">Organise six coordination and consultation meetings with Regional/ State level female and male  YAC members and local youth network for strategic planning on strengthening of Township level YACs and deliberate on youth policy implementaion across Mon, Mandalay and Rakhine </t>
  </si>
  <si>
    <t>This cost covers the logistics costs for 6 coordination/advocacy meetings in three locations. Cost  includes the travel, accomodation, workshop cost and the relevant staff time of the partner and CA. At least 50% of the participants will be female youth.</t>
  </si>
  <si>
    <t xml:space="preserve">Strategic Planning  and advocacy workshop at States and Region with 75 female and male youth leaders </t>
  </si>
  <si>
    <t>This cost covers all logistics, workshop materials for the strategic and action planning workshop in 3 areas including the travel, accomodation, perdiem and the relavant staff time of the partner and CA. At least 40% of the participants will be female youth leaders.</t>
  </si>
  <si>
    <t>Activity 3.1.6</t>
  </si>
  <si>
    <t>Activity 3.1.7</t>
  </si>
  <si>
    <t>Activity 3.1.8</t>
  </si>
  <si>
    <t>Output 3.2:</t>
  </si>
  <si>
    <t>300 Female and male youth participate in advocacy, dialogue and campaign initiatives, which seek to influence the implementation of the Youth Policy nationally and drafting of the Anti-Hate Speech policy</t>
  </si>
  <si>
    <t xml:space="preserve">Advocacy meetings with DSW and YACs representatives in National and Regional level to advocate the implementation of youth policy and  the anti-hate speech Bill. Targetting 300 youth at 30 townships </t>
  </si>
  <si>
    <t xml:space="preserve">This Cost includes 3 roundtable discussion meetings with DSW/YAC members in National and regional levels for put forward and advocate for the effective National youth policy implementation. </t>
  </si>
  <si>
    <t xml:space="preserve">Due to COVID restriction travel and meeting appointment with DSW is being impossible as DSW is the key minitry that respond to COVID needs. Therefore originally it was aimed for 5 time meetings but one national level (NPT) advocacy trip will be canceled and replaced with online/virtual meeting.  number of trips will be reduced with supplementary virtual roundtable discussion to achieve impact. 
The three regional advocacy trips will be kept as it is hoping that situation will be better. However, contingency plans are made if the travel are still restricted. The reason is that the activity needs to keep moving and therefore there will be initial  virtually meeting first and once the situation got better the meetings can be held. Therefore some of the communciation and online cost are adjusted in and leads to a slight increase if 2,604.90 USD which will be adjusted from other activity savings that are adjusted for COVID. </t>
  </si>
  <si>
    <t>This includes the cost for organising campaign, logistic, honorarium for the guest speakers, local travel cost  and the percentage time of the relavant staff time of  partner and CA</t>
  </si>
  <si>
    <t xml:space="preserve">This include all organising costs, travels, refreshment, accomodation and venue, communication materials, broadcasting fees and also covers the percentage time of the relevant staff time of  partner and CA. </t>
  </si>
  <si>
    <r>
      <rPr>
        <b/>
        <sz val="12"/>
        <rFont val="Calibri"/>
        <family val="2"/>
        <scheme val="minor"/>
      </rPr>
      <t>Policy brief and youth Conference:</t>
    </r>
    <r>
      <rPr>
        <sz val="12"/>
        <rFont val="Calibri"/>
        <family val="2"/>
        <scheme val="minor"/>
      </rPr>
      <t xml:space="preserve"> Develop Policy brief from the learnings through out the project  to demonstrate the government on the implementation of youth policy at the township level with a focus on Gender and peace</t>
    </r>
  </si>
  <si>
    <t>The Policy brief will be presented during the Youth Summit. The cost include consultancy and percentage time of the relevant staff time of CA.</t>
  </si>
  <si>
    <t>Due to covid, the project team cannot travel much to the targeted communities and mostly done remote monitoring. However to capture the learning and ground work and to build evidences for policy brief it require some documentation to be produce and some visibility materials to be able to share across different stakeholders. Therefore along with policy brief development for evidence building and documentation the budget is adjusted. The budget increases about 3,117 USD from the original budget but the needed amount will be coved by the adjusted savings under 1.2.2.   The cost include  time of the relevant staff time of  partner and CA</t>
  </si>
  <si>
    <r>
      <rPr>
        <b/>
        <sz val="12"/>
        <rFont val="Calibri"/>
        <family val="2"/>
        <scheme val="minor"/>
      </rPr>
      <t>Policy brief and youth Conference:</t>
    </r>
    <r>
      <rPr>
        <sz val="12"/>
        <rFont val="Calibri"/>
        <family val="2"/>
        <scheme val="minor"/>
      </rPr>
      <t xml:space="preserve"> Organise Youth conference/summit involving 100 youth representatives from diverse communities and religions, members of YACs particpate and engage with Member of Parliament, Senior representatives from Minsitries, Government Officials at Nay Pyi Taw</t>
    </r>
  </si>
  <si>
    <t>This National Level Youth Summit will be organized by CA in close collaboration with DSW and YACs in the capital. This cost includes all related logistics cost, visibilities, travels, refreshments, accomodation, facilitations, venues and the the percentage time of the relevant staff time of CA</t>
  </si>
  <si>
    <t>The National Youth Conference is due to take place in March 2021. The impact of COVID-19 restrictions on the event will be reassessed at the end of January 2021. If there are still limitations in place affecting movement and group gatherings, then this will severely impact physical delivery of a large conference with participants from across Myanmar. As 100 youth representatives cannot join due to COVID restrictions, we will host two youth conferences by bringing 50 participants each in each conference (30 in person and 20 virtual) by following MOHS protective measures and guidelines. 
At the same time, a contingency plan will be developed for the conference to take place virtually with discussion panels, dialogue sessions including religious leaders, YACs, and pivotal peace actors. National government representatives will also be asked to provide the keynote speech.The cost include  time of the relevant staff time of  partner and CA.</t>
  </si>
  <si>
    <t>Project Learning (Closure) Workshop in Yangon</t>
  </si>
  <si>
    <t>30 representatives from partners, youth groups, communities will particpate for learning closure workshop facilitated by CA Ireland and Myanmar to relfect, share and learn from the projects. This cost includes all the travel cost of participants, accomodation, perdiem of the participants. Workshop cost such as materials, venue cost, refreshment cost. This also include the relevant staff time of CA</t>
  </si>
  <si>
    <t>This activity will go as per planned.</t>
  </si>
  <si>
    <t>Activity 3.2.7</t>
  </si>
  <si>
    <t>Activity 3.2.8</t>
  </si>
  <si>
    <t>Output 3.3</t>
  </si>
  <si>
    <t>Activity 3.3.1</t>
  </si>
  <si>
    <t>Activity 3.3.2</t>
  </si>
  <si>
    <t>Activity 3.3.3</t>
  </si>
  <si>
    <t>Activity 3.3.4</t>
  </si>
  <si>
    <t>Activity 3.3.5</t>
  </si>
  <si>
    <t>Activity 3.3.6</t>
  </si>
  <si>
    <t>Activity 3.3.7</t>
  </si>
  <si>
    <t>Activity 3.3.8</t>
  </si>
  <si>
    <t>Output 3.4</t>
  </si>
  <si>
    <t>Activity 3.4.1</t>
  </si>
  <si>
    <t>Activity 3.4.2</t>
  </si>
  <si>
    <t>Activity 3.4.3</t>
  </si>
  <si>
    <t>Activity 3.4.4</t>
  </si>
  <si>
    <t>Activity 3.4.5</t>
  </si>
  <si>
    <t>Activity 3.4.6</t>
  </si>
  <si>
    <t>Activity 3.4.7</t>
  </si>
  <si>
    <t>Activity 3.4.8</t>
  </si>
  <si>
    <t xml:space="preserve">OUTCOME 4: </t>
  </si>
  <si>
    <t>Output 4.1</t>
  </si>
  <si>
    <t>Activity 4.1.1</t>
  </si>
  <si>
    <t>Activity 4.1.2</t>
  </si>
  <si>
    <t>Activity 4.1.3</t>
  </si>
  <si>
    <t>Activity 4.1.4</t>
  </si>
  <si>
    <t>Activity 4.1.5</t>
  </si>
  <si>
    <t>Activity 4.1.6</t>
  </si>
  <si>
    <t>Activity 4.1.7</t>
  </si>
  <si>
    <t>Activity 4.1.8</t>
  </si>
  <si>
    <t>Output 4.2</t>
  </si>
  <si>
    <t>Activity 4.2.1</t>
  </si>
  <si>
    <t>Activity 4.2.2</t>
  </si>
  <si>
    <t>Activity 4.2.3</t>
  </si>
  <si>
    <t>Activity 4.2.4</t>
  </si>
  <si>
    <t>Activity 4.2.5</t>
  </si>
  <si>
    <t>Activity 4.2.6</t>
  </si>
  <si>
    <t>Activity 4.2.7</t>
  </si>
  <si>
    <t>Activity 4.2.8</t>
  </si>
  <si>
    <t>Output 4.3</t>
  </si>
  <si>
    <t>Activity 4.3.1</t>
  </si>
  <si>
    <t>Activity 4.3.2</t>
  </si>
  <si>
    <t>Activity 4.3.3</t>
  </si>
  <si>
    <t>Activity 4.3.4</t>
  </si>
  <si>
    <t>Activity 4.3.5</t>
  </si>
  <si>
    <t>Activity 4.3.6</t>
  </si>
  <si>
    <t>Activity 4.3.7</t>
  </si>
  <si>
    <t>Activity 4.3.8</t>
  </si>
  <si>
    <t>Output 4.4</t>
  </si>
  <si>
    <t>Activity 4.4.1</t>
  </si>
  <si>
    <t>Activity 4.4.2</t>
  </si>
  <si>
    <t>Activity 4.4.3</t>
  </si>
  <si>
    <t>Activity 4.4.4</t>
  </si>
  <si>
    <t>Activity 4.4.5</t>
  </si>
  <si>
    <t>Activity 4.4.6</t>
  </si>
  <si>
    <t>Activity 4.4.7</t>
  </si>
  <si>
    <t>Activity 4.4.8</t>
  </si>
  <si>
    <t>Additional personnel costs</t>
  </si>
  <si>
    <t>Additional Operational Costs</t>
  </si>
  <si>
    <t>Monitoring budget</t>
  </si>
  <si>
    <t>This M &amp; E line includes the cost for Baseline, Endline, on going M &amp; E support, ensuring the accountability, regular review meeting including mid-term and the staff time for M &amp; E.</t>
  </si>
  <si>
    <t>Budget for independent final evaluation</t>
  </si>
  <si>
    <t>This cost include the consultancy fees for the final evaluation and final audit.</t>
  </si>
  <si>
    <t>Total Additional Costs</t>
  </si>
  <si>
    <t>Totals</t>
  </si>
  <si>
    <t>Recipient Organization</t>
  </si>
  <si>
    <t>Recipient Organization 2</t>
  </si>
  <si>
    <t>Recipient Organization 3</t>
  </si>
  <si>
    <t>Sub-Total Project Budget</t>
  </si>
  <si>
    <t>Indirect support costs (7%):</t>
  </si>
  <si>
    <t>Performance-Based Tranche Breakdown</t>
  </si>
  <si>
    <t>Tranche %</t>
  </si>
  <si>
    <t>First Tranche:</t>
  </si>
  <si>
    <t>Second Tranche:</t>
  </si>
  <si>
    <t>Third Tranche</t>
  </si>
  <si>
    <t>Total:</t>
  </si>
  <si>
    <t>$ Towards GEWE</t>
  </si>
  <si>
    <t>% Towards GEWE</t>
  </si>
  <si>
    <t>$ Towards M&amp;E</t>
  </si>
  <si>
    <t>% Towards M&amp;E</t>
  </si>
  <si>
    <t>Annex D - PBF Project Budget</t>
  </si>
  <si>
    <r>
      <t xml:space="preserve">1. Divide each output budget total along the relevant UN budget categories.
2. For reference, output totals from the outcome/output/activity breakdown have been transferred from Table 1.
3. The output totals should match, and will show as </t>
    </r>
    <r>
      <rPr>
        <b/>
        <sz val="16"/>
        <color rgb="FFFF0000"/>
        <rFont val="Calibri"/>
        <family val="2"/>
        <scheme val="minor"/>
      </rPr>
      <t xml:space="preserve">red </t>
    </r>
    <r>
      <rPr>
        <b/>
        <sz val="16"/>
        <color theme="1"/>
        <rFont val="Calibri"/>
        <family val="2"/>
        <scheme val="minor"/>
      </rPr>
      <t>if not.</t>
    </r>
  </si>
  <si>
    <t>Table 2 - Output breakdown by UN budget categories</t>
  </si>
  <si>
    <t>Recipient Agency</t>
  </si>
  <si>
    <t>Recipient Agency 2</t>
  </si>
  <si>
    <t>Recipient Agency 3</t>
  </si>
  <si>
    <t>OUTCOME 1</t>
  </si>
  <si>
    <t>Output 1.1</t>
  </si>
  <si>
    <t>Output Total from Table 1</t>
  </si>
  <si>
    <t>1. Staff and other personnel</t>
  </si>
  <si>
    <t>2. Supplies, Commodities, Materials</t>
  </si>
  <si>
    <t>3. Equipment, Vehicles, and Furniture (including Depreciation)</t>
  </si>
  <si>
    <t>4. Contractual services</t>
  </si>
  <si>
    <t>5. Travel</t>
  </si>
  <si>
    <t>6. Transfers and Grants to Counterparts</t>
  </si>
  <si>
    <t>7. General Operating and other Costs</t>
  </si>
  <si>
    <t xml:space="preserve">Total </t>
  </si>
  <si>
    <t>Output 1.2</t>
  </si>
  <si>
    <t>Outcome 1</t>
  </si>
  <si>
    <t>Output 1.3</t>
  </si>
  <si>
    <t>Output 1.4</t>
  </si>
  <si>
    <t>OUTCOME 2</t>
  </si>
  <si>
    <t>Output 2.1</t>
  </si>
  <si>
    <t>Outcome 2</t>
  </si>
  <si>
    <t>OUTCOME 3</t>
  </si>
  <si>
    <t>Output 3.2</t>
  </si>
  <si>
    <t>Outcome 3</t>
  </si>
  <si>
    <t>OUTCOME 4</t>
  </si>
  <si>
    <t>Additional Costs</t>
  </si>
  <si>
    <t>Additional Cost Totals from Table 1</t>
  </si>
  <si>
    <t xml:space="preserve">Baseline, Endline, Final Evaluation Consultant, Consultant for Mid Term Review and Reflection Workshop and developing knowledge product </t>
  </si>
  <si>
    <t>Increase for Consultant for Mid Term Review and Reflection Workshop and developing knowledge product , Consultancy &amp; In house for Produce documentary and best practices photo</t>
  </si>
  <si>
    <t>CA to DA and TLDA, MIDO saving to CA</t>
  </si>
  <si>
    <t>Subtotal</t>
  </si>
  <si>
    <t>7% Indirect Costs</t>
  </si>
  <si>
    <t>TOTAL</t>
  </si>
  <si>
    <t>Annex 1: MPTFO Guidance on UN Cost Categories</t>
  </si>
  <si>
    <r>
      <rPr>
        <b/>
        <sz val="11"/>
        <color theme="1"/>
        <rFont val="Calibri"/>
        <family val="2"/>
        <scheme val="minor"/>
      </rPr>
      <t xml:space="preserve">1. Staff and other personnel costs: </t>
    </r>
    <r>
      <rPr>
        <sz val="11"/>
        <color theme="1"/>
        <rFont val="Calibri"/>
        <family val="2"/>
        <scheme val="minor"/>
      </rPr>
      <t>Includes all related staff and temporary staff costs including base salary, post adjustment and all staff entitlements.</t>
    </r>
  </si>
  <si>
    <r>
      <rPr>
        <b/>
        <sz val="11"/>
        <color theme="1"/>
        <rFont val="Calibri"/>
        <family val="2"/>
        <scheme val="minor"/>
      </rPr>
      <t>2. Supplies, Commodities, Materials:</t>
    </r>
    <r>
      <rPr>
        <sz val="11"/>
        <color theme="1"/>
        <rFont val="Calibri"/>
        <family val="2"/>
        <scheme val="minor"/>
      </rPr>
      <t xml:space="preserve"> Includes all direct and indirect costs (e.g. freight, transport, delivery, distribution) associated with procurement of supplies, commodities and materials. Office supplies should be reported as "General Operating".</t>
    </r>
  </si>
  <si>
    <r>
      <rPr>
        <b/>
        <sz val="11"/>
        <color theme="1"/>
        <rFont val="Calibri"/>
        <family val="2"/>
        <scheme val="minor"/>
      </rPr>
      <t xml:space="preserve">3. Equipment, Vehicles and Furniture including Depreciation: </t>
    </r>
    <r>
      <rPr>
        <sz val="11"/>
        <color theme="1"/>
        <rFont val="Calibri"/>
        <family val="2"/>
        <scheme val="minor"/>
      </rPr>
      <t>For those reporting assets on UNSAS or modified UNSAS basis (i.e. expense up front) this would relate to all costs to put asset into service. For those who do donor reports according to IPSAS this would equal depreciation for period.</t>
    </r>
  </si>
  <si>
    <r>
      <rPr>
        <b/>
        <sz val="11"/>
        <color theme="1"/>
        <rFont val="Calibri"/>
        <family val="2"/>
        <scheme val="minor"/>
      </rPr>
      <t>4. Contractual Services:</t>
    </r>
    <r>
      <rPr>
        <sz val="11"/>
        <color theme="1"/>
        <rFont val="Calibri"/>
        <family val="2"/>
        <scheme val="minor"/>
      </rPr>
      <t xml:space="preserve"> Services contracted by an organization which follow the normal procurement processes. In IPSAS terminology this would be similar to exchange transactions. This could include contracts given to NGOs if they are more similar to procurement of services than a grant transfer.</t>
    </r>
  </si>
  <si>
    <r>
      <rPr>
        <b/>
        <sz val="11"/>
        <color theme="1"/>
        <rFont val="Calibri"/>
        <family val="2"/>
        <scheme val="minor"/>
      </rPr>
      <t>5. Travel:</t>
    </r>
    <r>
      <rPr>
        <sz val="11"/>
        <color theme="1"/>
        <rFont val="Calibri"/>
        <family val="2"/>
        <scheme val="minor"/>
      </rPr>
      <t xml:space="preserve"> Includes staff and non-staff travel paid for by the organization directly related to a project.</t>
    </r>
  </si>
  <si>
    <r>
      <rPr>
        <b/>
        <sz val="11"/>
        <color theme="1"/>
        <rFont val="Calibri"/>
        <family val="2"/>
        <scheme val="minor"/>
      </rPr>
      <t>6. Transfers and Grants to Counterparts:</t>
    </r>
    <r>
      <rPr>
        <sz val="11"/>
        <color theme="1"/>
        <rFont val="Calibri"/>
        <family val="2"/>
        <scheme val="minor"/>
      </rPr>
      <t xml:space="preserve"> Includes transfers to national counterparts and any other transfers given to an implementing partner (e.g. NGO) which is not similar to a commercial service contract as per above. In IPSAS terms this would be more similar to non-exchange transactions.</t>
    </r>
  </si>
  <si>
    <r>
      <rPr>
        <b/>
        <sz val="11"/>
        <color theme="1"/>
        <rFont val="Calibri"/>
        <family val="2"/>
        <scheme val="minor"/>
      </rPr>
      <t>7. General Operating and Other Direct Costs:</t>
    </r>
    <r>
      <rPr>
        <sz val="11"/>
        <color theme="1"/>
        <rFont val="Calibri"/>
        <family val="2"/>
        <scheme val="minor"/>
      </rPr>
      <t xml:space="preserve"> Includes all general operating costs for running an office. Examples include telecommunication, rents, finance charges and other costs which cannot be mapped to other expense categories.</t>
    </r>
  </si>
  <si>
    <t>For PBSO Use</t>
  </si>
  <si>
    <t>Outcome Budget</t>
  </si>
  <si>
    <t>Total Outcome Budget Towards SDGs</t>
  </si>
  <si>
    <t>SDG</t>
  </si>
  <si>
    <t>SDG %</t>
  </si>
  <si>
    <t>Total Towards SDG</t>
  </si>
  <si>
    <t>Outcome 4</t>
  </si>
  <si>
    <t>For MPTFO Use</t>
  </si>
  <si>
    <t xml:space="preserve">Sub-total </t>
  </si>
  <si>
    <t>Recip Agency 2</t>
  </si>
  <si>
    <t>Recip Agency 3</t>
  </si>
  <si>
    <t>Third Tranche:</t>
  </si>
  <si>
    <t>Other peacebuilding objectives not related to specific SDG target</t>
  </si>
  <si>
    <t>Other</t>
  </si>
  <si>
    <t>1.1 By 2030, eradicate extreme poverty for all people everywhere, currently measured as people living on less than $1.25 a day</t>
  </si>
  <si>
    <t>1.1</t>
  </si>
  <si>
    <t>1.2 By 2030, reduce at least by half the proportion of men, women and children of all ages living in poverty in all its dimensions according to national definitions</t>
  </si>
  <si>
    <t>1.2</t>
  </si>
  <si>
    <t>1.3 Implement nationally appropriate social protection systems and measures for all, including floors, and by 2030 achieve substantial coverage of the poor and the vulnerable</t>
  </si>
  <si>
    <t>1.3</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</si>
  <si>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</si>
  <si>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1.4</t>
  </si>
  <si>
    <t>1.5 By 2030, build the resilience of the poor and those in vulnerable situations and reduce their exposure and vulnerability to climate-related extreme events and other economic, social and environmental shocks and disasters</t>
  </si>
  <si>
    <t>1.5</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</si>
  <si>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</si>
  <si>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 xml:space="preserve">1.a </t>
  </si>
  <si>
    <t>1.b Create sound policy frameworks at the national, regional and international levels, based on pro-poor and gender-sensitive development strategies, to support accelerated investment in poverty eradication actions</t>
  </si>
  <si>
    <t>1.b</t>
  </si>
  <si>
    <t>2.1 By 2030, end hunger and ensure access by all people, in particular the poor and people in vulnerable situations, including infants, to safe, nutritious and sufficient food all year round</t>
  </si>
  <si>
    <t>2.1</t>
  </si>
  <si>
    <t>2.2 By 2030, end all forms of malnutrition, including achieving, by 2025, the internationally agreed targets on stunting and wasting in children under 5 years of age, and address the nutritional needs of adolescent girls, pregnant and lactating women and older persons</t>
  </si>
  <si>
    <t>2.2</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</si>
  <si>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</si>
  <si>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2.3</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</si>
  <si>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</si>
  <si>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2.4</t>
  </si>
  <si>
    <t>2.5 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</si>
  <si>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2.5</t>
  </si>
  <si>
    <t>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</si>
  <si>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2.a</t>
  </si>
  <si>
    <t>2.b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</si>
  <si>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2.b</t>
  </si>
  <si>
    <t>2.c Adopt measures to ensure the proper functioning of food commodity markets and their derivatives and facilitate timely access to market information, including on food reserves, in order to help limit extreme food price volatility</t>
  </si>
  <si>
    <t>2.c</t>
  </si>
  <si>
    <t>3.1 By 2030, reduce the global maternal mortality ratio to less than 70 per 100,000 live births</t>
  </si>
  <si>
    <t>3.1</t>
  </si>
  <si>
    <t>3.2 By 2030, end preventable deaths of newborns and children under 5 years of age, with all countries aiming to reduce neonatal mortality to at least as low as 12 per 1,000 live births and under-5 mortality to at least as low as 25 per 1,000 live births</t>
  </si>
  <si>
    <t>3.2</t>
  </si>
  <si>
    <t>3.3 By 2030, end the epidemics of AIDS, tuberculosis, malaria and neglected tropical diseases and combat hepatitis, water-borne diseases and other communicable diseases</t>
  </si>
  <si>
    <t>3.3</t>
  </si>
  <si>
    <t>3.4  By 2030, reduce by one third premature mortality from non-communicable diseases through prevention and treatment and promote mental health and well-being</t>
  </si>
  <si>
    <t>3.4</t>
  </si>
  <si>
    <t>3.5 Strengthen the prevention and treatment of substance abuse, including narcotic drug abuse and harmful use of alcohol</t>
  </si>
  <si>
    <t>3.5</t>
  </si>
  <si>
    <t>3.6 By 2020, halve the number of global deaths and injuries from road traffic accidents</t>
  </si>
  <si>
    <t>3.6</t>
  </si>
  <si>
    <t>3.7 By 2030, ensure universal access to sexual and reproductive health-care services, including for family planning, information and education, and the integration of reproductive health into national strategies and programmes</t>
  </si>
  <si>
    <t>3.7</t>
  </si>
  <si>
    <t>3.8 Achieve universal health coverage, including financial risk protection, access to quality essential health-care services and access to safe, effective, quality and affordable essential medicines and vaccines for all</t>
  </si>
  <si>
    <t>3.8</t>
  </si>
  <si>
    <t>3.9 By 2030, substantially reduce the number of deaths and illnesses from hazardous chemicals and air, water and soil pollution and contamination</t>
  </si>
  <si>
    <t>3.9</t>
  </si>
  <si>
    <t>3.a Strengthen the implementation of the World Health Organization Framework Convention on Tobacco Control in all countries, as appropriate</t>
  </si>
  <si>
    <t>3.a</t>
  </si>
  <si>
    <t>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</si>
  <si>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3.b</t>
  </si>
  <si>
    <t>3.c Substantially increase health financing and the recruitment, development, training and retention of the health workforce in developing countries, especially in least developed countries and small island developing States</t>
  </si>
  <si>
    <t>3.c</t>
  </si>
  <si>
    <t>3.d Strengthen the capacity of all countries, in particular developing countries, for early warning, risk reduction and management of national and global health risks</t>
  </si>
  <si>
    <t>3.d</t>
  </si>
  <si>
    <t>4.1 By 2030, ensure that all girls and boys complete free, equitable and quality primary and secondary education leading to relevant and effective learning outcomes</t>
  </si>
  <si>
    <t>4.1</t>
  </si>
  <si>
    <t>4.2 By 2030, ensure that all girls and boys have access to quality early childhood development, care and pre-primary education so that they are ready for primary education</t>
  </si>
  <si>
    <t>4.2</t>
  </si>
  <si>
    <t>4.3 By 2030, ensure equal access for all women and men to affordable and quality technical, vocational and tertiary education, including university</t>
  </si>
  <si>
    <t>4.3</t>
  </si>
  <si>
    <t>4.4 By 2030, substantially increase the number of youth and adults who have relevant skills, including technical and vocational skills, for employment, decent jobs and entrepreneurship</t>
  </si>
  <si>
    <t>4.4</t>
  </si>
  <si>
    <t>4.5 By 2030, eliminate gender disparities in education and ensure equal access to all levels of education and vocational training for the vulnerable, including persons with disabilities, indigenous peoples and children in vulnerable situations</t>
  </si>
  <si>
    <t>4.5</t>
  </si>
  <si>
    <t>4.6 By 2030, ensure that all youth and a substantial proportion of adults, both men and women, achieve literacy and numeracy</t>
  </si>
  <si>
    <t>4.6</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</si>
  <si>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</si>
  <si>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4.7</t>
  </si>
  <si>
    <t>4.a Build and upgrade education facilities that are child, disability and gender sensitive and provide safe, non-violent, inclusive and effective learning environments for all</t>
  </si>
  <si>
    <t>4.a</t>
  </si>
  <si>
    <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</si>
  <si>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4.b</t>
  </si>
  <si>
    <t>4.c By 2030, substantially increase the supply of qualified teachers, including through international cooperation for teacher training in developing countries, especially least developed countries and small island developing States</t>
  </si>
  <si>
    <t>4.c</t>
  </si>
  <si>
    <t>5.1 End all forms of discrimination against all women and girls everywhere</t>
  </si>
  <si>
    <t>5.1</t>
  </si>
  <si>
    <t>5.2 Eliminate all forms of violence against all women and girls in the public and private spheres, including trafficking and sexual and other types of exploitation</t>
  </si>
  <si>
    <t>5.2</t>
  </si>
  <si>
    <t>5.3 Eliminate all harmful practices, such as child, early and forced marriage and female genital mutilation</t>
  </si>
  <si>
    <t>5.3</t>
  </si>
  <si>
    <t>5.4 Recognize and value unpaid care and domestic work through the provision of public services, infrastructure and social protection policies and the promotion of shared responsibility within the household and the family as nationally appropriate</t>
  </si>
  <si>
    <t>5.4</t>
  </si>
  <si>
    <t>5.5 Ensure women’s full and effective participation and equal opportunities for leadership at all levels of decision-making in political, economic and public life</t>
  </si>
  <si>
    <t>5.5</t>
  </si>
  <si>
    <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</si>
  <si>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5.6</t>
  </si>
  <si>
    <t>5.a Undertake reforms to give women equal rights to economic resources, as well as access to ownership and control over land and other forms of property, financial services, inheritance and natural resources, in accordance with national laws</t>
  </si>
  <si>
    <t>5.a</t>
  </si>
  <si>
    <t>5.b Enhance the use of enabling technology, in particular information and communications technology, to promote the empowerment of women</t>
  </si>
  <si>
    <t>5.b</t>
  </si>
  <si>
    <t>5.c Adopt and strengthen sound policies and enforceable legislation for the promotion of gender equality and the empowerment of all women and girls at all levels</t>
  </si>
  <si>
    <t>5.c</t>
  </si>
  <si>
    <t>6.1 By 2030, achieve universal and equitable access to safe and affordable drinking water for all</t>
  </si>
  <si>
    <t>6.1</t>
  </si>
  <si>
    <t>6.2 By 2030, achieve access to adequate and equitable sanitation and hygiene for all and end open defecation, paying special attention to the needs of women and girls and those in vulnerable situations</t>
  </si>
  <si>
    <t>6.2</t>
  </si>
  <si>
    <t>6.3 By 2030, improve water quality by reducing pollution, eliminating dumping and minimizing release of hazardous chemicals and materials, halving the proportion of untreated wastewater and substantially increasing recycling and safe reuse globally</t>
  </si>
  <si>
    <t>6.3</t>
  </si>
  <si>
    <t>6.4 By 2030, substantially increase water-use efficiency across all sectors and ensure sustainable withdrawals and supply of freshwater to address water scarcity and substantially reduce the number of people suffering from water scarcity</t>
  </si>
  <si>
    <t>6.4</t>
  </si>
  <si>
    <t>6.5 By 2030, implement integrated water resources management at all levels, including through transboundary cooperation as appropriate</t>
  </si>
  <si>
    <t>6.5</t>
  </si>
  <si>
    <t>6.6 By 2020, protect and restore water-related ecosystems, including mountains, forests, wetlands, rivers, aquifers and lakes</t>
  </si>
  <si>
    <t>6.6</t>
  </si>
  <si>
    <t>6.a By 2030, expand international cooperation and capacity-building support to developing countries in water- and sanitation-related activities and programmes, including water harvesting, desalination, water efficiency, wastewater treatment, recycling and reuse technologies</t>
  </si>
  <si>
    <t>6.a</t>
  </si>
  <si>
    <t>6.b Support and strengthen the participation of local communities in improving water and sanitation management</t>
  </si>
  <si>
    <t>6.b</t>
  </si>
  <si>
    <t>7.1 By 2030, ensure universal access to affordable, reliable and modern energy services</t>
  </si>
  <si>
    <t>7.1</t>
  </si>
  <si>
    <t>7.2 By 2030, increase substantially the share of renewable energy in the global energy mix</t>
  </si>
  <si>
    <t>7.2</t>
  </si>
  <si>
    <t>7.3 By 2030, double the global rate of improvement in energy efficiency</t>
  </si>
  <si>
    <t>7.3</t>
  </si>
  <si>
    <t>7.a By 2030, enhance international cooperation to facilitate access to clean energy research and technology, including renewable energy, energy efficiency and advanced and cleaner fossil-fuel technology, and promote investment in energy infrastructure and clean energy technology</t>
  </si>
  <si>
    <t>7.a</t>
  </si>
  <si>
    <t>7.b 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</si>
  <si>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7.b</t>
  </si>
  <si>
    <t>8.1 Sustain per capita economic growth in accordance with national circumstances and, in particular, at least 7 per cent gross domestic product growth per annum in the least developed countries</t>
  </si>
  <si>
    <t>8.1</t>
  </si>
  <si>
    <t>8.2 Achieve higher levels of economic productivity through diversification, technological upgrading and innovation, including through a focus on high-value added and labour-intensive sectors</t>
  </si>
  <si>
    <t>8.2</t>
  </si>
  <si>
    <t>8.3 Promote development-oriented policies that support productive activities, decent job creation, entrepreneurship, creativity and innovation, and encourage the formalization and growth of micro-, small- and medium-sized enterprises, including through access to financial services</t>
  </si>
  <si>
    <t>8.3</t>
  </si>
  <si>
    <t>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</si>
  <si>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8.4</t>
  </si>
  <si>
    <t>8.5 By 2030, achieve full and productive employment and decent work for all women and men, including for young people and persons with disabilities, and equal pay for work of equal value</t>
  </si>
  <si>
    <t>8.5</t>
  </si>
  <si>
    <t>8.6 By 2020, substantially reduce the proportion of youth not in employment, education or training</t>
  </si>
  <si>
    <t>8.6</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</si>
  <si>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</si>
  <si>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8.7</t>
  </si>
  <si>
    <t>8.8  Protect labour rights and promote safe and secure working environments for all workers, including migrant workers, in particular women migrants, and those in precarious employment</t>
  </si>
  <si>
    <t>8.8</t>
  </si>
  <si>
    <t>8.9 By 2030, devise and implement policies to promote sustainable tourism that creates jobs and promotes local culture and products</t>
  </si>
  <si>
    <t>8.9</t>
  </si>
  <si>
    <t>8.10 Strengthen the capacity of domestic financial institutions to encourage and expand access to banking, insurance and financial services for all</t>
  </si>
  <si>
    <t>8.10</t>
  </si>
  <si>
    <t>8.a Increase Aid for Trade support for developing countries, in particular least developed countries, including through the Enhanced Integrated Framework for Trade-related Technical Assistance to Least Developed Countries</t>
  </si>
  <si>
    <t>8.a</t>
  </si>
  <si>
    <t>8.b By 2020, develop and operationalize a global strategy for youth employment and implement the Global Jobs Pact of the International Labour Organization</t>
  </si>
  <si>
    <t>8.b</t>
  </si>
  <si>
    <t>9.1 Develop quality, reliable, sustainable and resilient infrastructure, including regional and trans-border infrastructure, to support economic development and human well-being, with a focus on affordable and equitable access for all</t>
  </si>
  <si>
    <t>9.1</t>
  </si>
  <si>
    <t>9.2 Promote inclusive and sustainable industrialization and, by 2030, significantly raise industry’s share of employment and gross domestic product, in line with national circumstances, and double its share in least developed countries</t>
  </si>
  <si>
    <t>9.2</t>
  </si>
  <si>
    <t>9.3 Increase the access of small-scale industrial and other enterprises, in particular in developing countries, to financial services, including affordable credit, and their integration into value chains and markets</t>
  </si>
  <si>
    <t>9.3</t>
  </si>
  <si>
    <t>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</si>
  <si>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9.4</t>
  </si>
  <si>
    <t>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</si>
  <si>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9.5</t>
  </si>
  <si>
    <t>9.a Facilitate sustainable and resilient infrastructure development in developing countries through enhanced financial, technological and technical support to African countries, least developed countries, landlocked developing countries and small island developing States</t>
  </si>
  <si>
    <t>9.a</t>
  </si>
  <si>
    <t>9.b Support domestic technology development, research and innovation in developing countries, including by ensuring a conducive policy environment for, inter alia, industrial diversification and value addition to commodities</t>
  </si>
  <si>
    <t>9.b</t>
  </si>
  <si>
    <t>9.c Significantly increase access to information and communications technology and strive to provide universal and affordable access to the Internet in least developed countries by 2020</t>
  </si>
  <si>
    <t>9.c</t>
  </si>
  <si>
    <t>10.1 By 2030, progressively achieve and sustain income growth of the bottom 40 per cent of the population at a rate higher than the national average</t>
  </si>
  <si>
    <t>10.1</t>
  </si>
  <si>
    <t>10.2 By 2030, empower and promote the social, economic and political inclusion of all, irrespective of age, sex, disability, race, ethnicity, origin, religion or economic or other status</t>
  </si>
  <si>
    <t>10.2</t>
  </si>
  <si>
    <t>10.3 Ensure equal opportunity and reduce inequalities of outcome, including by eliminating discriminatory laws, policies and practices and promoting appropriate legislation, policies and action in this regard</t>
  </si>
  <si>
    <t>10.3</t>
  </si>
  <si>
    <t>10.4 Adopt policies, especially fiscal, wage and social protection policies, and progressively achieve greater equality</t>
  </si>
  <si>
    <t>10.4</t>
  </si>
  <si>
    <t>10.5 Improve the regulation and monitoring of global financial markets and institutions and strengthen the implementation of such regulations</t>
  </si>
  <si>
    <t>10.5</t>
  </si>
  <si>
    <t>10.6 Ensure enhanced representation and voice for developing countries in decision-making in global international economic and financial institutions in order to deliver more effective, credible, accountable and legitimate institutions</t>
  </si>
  <si>
    <t>10.6</t>
  </si>
  <si>
    <t>10.7 Facilitate orderly, safe, regular and responsible migration and mobility of people, including through the implementation of planned and well-managed migration policies</t>
  </si>
  <si>
    <t>10.7</t>
  </si>
  <si>
    <t>10.a Implement the principle of special and differential treatment for developing countries, in particular least developed countries, in accordance with World Trade Organization agreements</t>
  </si>
  <si>
    <t>10.a</t>
  </si>
  <si>
    <t>10.b 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</si>
  <si>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10.b</t>
  </si>
  <si>
    <t>10.c By 2030, reduce to less than 3 per cent the transaction costs of migrant remittances and eliminate remittance corridors with costs higher than 5 per cent</t>
  </si>
  <si>
    <t>10.c</t>
  </si>
  <si>
    <t>11.1 By 2030, ensure access for all to adequate, safe and affordable housing and basic services and upgrade slums</t>
  </si>
  <si>
    <t>11.1</t>
  </si>
  <si>
    <t>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</si>
  <si>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11.2</t>
  </si>
  <si>
    <t>11.3 By 2030, enhance inclusive and sustainable urbanization and capacity for participatory, integrated and sustainable human settlement planning and management in all countries</t>
  </si>
  <si>
    <t>11.3</t>
  </si>
  <si>
    <t>11.4 Strengthen efforts to protect and safeguard the world’s cultural and natural heritage</t>
  </si>
  <si>
    <t>11.4</t>
  </si>
  <si>
    <t>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</si>
  <si>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11.5</t>
  </si>
  <si>
    <t>11.6 By 2030, reduce the adverse per capita environmental impact of cities, including by paying special attention to air quality and municipal and other waste management</t>
  </si>
  <si>
    <t>11.6</t>
  </si>
  <si>
    <t>11.7 By 2030, provide universal access to safe, inclusive and accessible, green and public spaces, in particular for women and children, older persons and persons with disabilities</t>
  </si>
  <si>
    <t>11.7</t>
  </si>
  <si>
    <t>11.a Support positive economic, social and environmental links between urban, peri-urban and rural areas by strengthening national and regional development planning</t>
  </si>
  <si>
    <t>11.a</t>
  </si>
  <si>
    <t>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</si>
  <si>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11.b</t>
  </si>
  <si>
    <t>11.c Support least developed countries, including through financial and technical assistance, in building sustainable and resilient buildings utilizing local materials</t>
  </si>
  <si>
    <t>11.c</t>
  </si>
  <si>
    <t>12.1 Implement the 10-Year Framework of Programmes on Sustainable Consumption and Production Patterns, all countries taking action, with developed countries taking the lead, taking into account the development and capabilities of developing countries</t>
  </si>
  <si>
    <t>12.1</t>
  </si>
  <si>
    <t>12.2 By 2030, achieve the sustainable management and efficient use of natural resources</t>
  </si>
  <si>
    <t>12.2</t>
  </si>
  <si>
    <t>12.3 By 2030, halve per capita global food waste at the retail and consumer levels and reduce food losses along production and supply chains, including post-harvest losses</t>
  </si>
  <si>
    <t>12.3</t>
  </si>
  <si>
    <t>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</si>
  <si>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12.4</t>
  </si>
  <si>
    <t>12.5 By 2030, substantially reduce waste generation through prevention, reduction, recycling and reuse</t>
  </si>
  <si>
    <t>12.5</t>
  </si>
  <si>
    <t>12.6 Encourage companies, especially large and transnational companies, to adopt sustainable practices and to integrate sustainability information into their reporting cycle</t>
  </si>
  <si>
    <t>12.6</t>
  </si>
  <si>
    <t>12.7 Promote public procurement practices that are sustainable, in accordance with national policies and priorities</t>
  </si>
  <si>
    <t>12.7</t>
  </si>
  <si>
    <t>12.8 By 2030, ensure that people everywhere have the relevant information and awareness for sustainable development and lifestyles in harmony with nature</t>
  </si>
  <si>
    <t>12.8</t>
  </si>
  <si>
    <t>12.a Support developing countries to strengthen their scientific and technological capacity to move towards more sustainable patterns of consumption and production</t>
  </si>
  <si>
    <t>12.a</t>
  </si>
  <si>
    <t>12.b Develop and implement tools to monitor sustainable development impacts for sustainable tourism that creates jobs and promotes local culture and products</t>
  </si>
  <si>
    <t>12.b</t>
  </si>
  <si>
    <t>12.c 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</si>
  <si>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12.c</t>
  </si>
  <si>
    <t>13.1 Strengthen resilience and adaptive capacity to climate-related hazards and natural disasters in all countries</t>
  </si>
  <si>
    <t>13.1</t>
  </si>
  <si>
    <t>13.2 Integrate climate change measures into national policies, strategies and planning</t>
  </si>
  <si>
    <t>13.2</t>
  </si>
  <si>
    <t>13.3 Improve education, awareness-raising and human and institutional capacity on climate change mitigation, adaptation, impact reduction and early warning</t>
  </si>
  <si>
    <t>13.3</t>
  </si>
  <si>
    <t>13.a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</si>
  <si>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13.a</t>
  </si>
  <si>
    <t>13.b Promote mechanisms for raising capacity for effective climate change-related planning and management in least developed countries and small island developing States, including focusing on women, youth and local and marginalized communities</t>
  </si>
  <si>
    <t>13.b</t>
  </si>
  <si>
    <t>14.1 By 2025, prevent and significantly reduce marine pollution of all kinds, in particular from land-based activities, including marine debris and nutrient pollution</t>
  </si>
  <si>
    <t>14.1</t>
  </si>
  <si>
    <t>14.2 By 2020, sustainably manage and protect marine and coastal ecosystems to avoid significant adverse impacts, including by strengthening their resilience, and take action for their restoration in order to achieve healthy and productive oceans</t>
  </si>
  <si>
    <t>14.2</t>
  </si>
  <si>
    <t>14.3 Minimize and address the impacts of ocean acidification, including through enhanced scientific cooperation at all levels</t>
  </si>
  <si>
    <t>14.3</t>
  </si>
  <si>
    <t>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</si>
  <si>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14.4</t>
  </si>
  <si>
    <t>14.5 By 2020, conserve at least 10 per cent of coastal and marine areas, consistent with national and international law and based on the best available scientific information</t>
  </si>
  <si>
    <t>14.5</t>
  </si>
  <si>
    <t>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negotiation[c]</t>
  </si>
  <si>
    <t>14.6</t>
  </si>
  <si>
    <t>14.7 By 2030, increase the economic benefits to small island developing States and least developed countries from the sustainable use of marine resources, including through sustainable management of fisheries, aquaculture and tourism</t>
  </si>
  <si>
    <t>14.7</t>
  </si>
  <si>
    <t>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</si>
  <si>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14.a</t>
  </si>
  <si>
    <t>14.b Provide access for small-scale artisanal fishers to marine resources and markets</t>
  </si>
  <si>
    <t>14.b</t>
  </si>
  <si>
    <t>14.c 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t>
  </si>
  <si>
    <t>14.c</t>
  </si>
  <si>
    <t>15.1 By 2020, ensure the conservation, restoration and sustainable use of terrestrial and inland freshwater ecosystems and their services, in particular forests, wetlands, mountains and drylands, in line with obligations under international agreements</t>
  </si>
  <si>
    <t>15.1</t>
  </si>
  <si>
    <t>15.2 By 2020, promote the implementation of sustainable management of all types of forests, halt deforestation, restore degraded forests and substantially increase afforestation and reforestation globally</t>
  </si>
  <si>
    <t>15.2</t>
  </si>
  <si>
    <t>15.3 By 2030, combat desertification, restore degraded land and soil, including land affected by desertification, drought and floods, and strive to achieve a land degradation-neutral world</t>
  </si>
  <si>
    <t>15.3</t>
  </si>
  <si>
    <t>15.4 By 2030, ensure the conservation of mountain ecosystems, including their biodiversity, in order to enhance their capacity to provide benefits that are essential for sustainable development</t>
  </si>
  <si>
    <t>15.4</t>
  </si>
  <si>
    <t>15.5 Take urgent and significant action to reduce the degradation of natural habitats, halt the loss of biodiversity and, by 2020, protect and prevent the extinction of threatened species</t>
  </si>
  <si>
    <t>15.5</t>
  </si>
  <si>
    <t>15.6 Promote fair and equitable sharing of the benefits arising from the utilization of genetic resources and promote appropriate access to such resources, as internationally agreed</t>
  </si>
  <si>
    <t>15.6</t>
  </si>
  <si>
    <t>15.7 Take urgent action to end poaching and trafficking of protected species of flora and fauna and address both demand and supply of illegal wildlife products</t>
  </si>
  <si>
    <t>15.7</t>
  </si>
  <si>
    <t>15.8 By 2020, introduce measures to prevent the introduction and significantly reduce the impact of invasive alien species on land and water ecosystems and control or eradicate the priority species</t>
  </si>
  <si>
    <t>15.8</t>
  </si>
  <si>
    <t>15.9 By 2020, integrate ecosystem and biodiversity values into national and local planning, development processes, poverty reduction strategies and accounts</t>
  </si>
  <si>
    <t>15.9</t>
  </si>
  <si>
    <t>15.a Mobilize and significantly increase financial resources from all sources to conserve and sustainably use biodiversity and ecosystems</t>
  </si>
  <si>
    <t>15.a</t>
  </si>
  <si>
    <t>15.b Mobilize significant resources from all sources and at all levels to finance sustainable forest management and provide adequate incentives to developing countries to advance such management, including for conservation and reforestation</t>
  </si>
  <si>
    <t>15.b</t>
  </si>
  <si>
    <t>15.c Enhance global support for efforts to combat poaching and trafficking of protected species, including by increasing the capacity of local communities to pursue sustainable livelihood opportunities</t>
  </si>
  <si>
    <t>15.c</t>
  </si>
  <si>
    <t>16.1 Significantly reduce all forms of violence and related death rates everywhere</t>
  </si>
  <si>
    <t>16.1</t>
  </si>
  <si>
    <t>16.2 End abuse, exploitation, trafficking and all forms of violence against and torture of children</t>
  </si>
  <si>
    <t>16.2</t>
  </si>
  <si>
    <t>16.3 Promote the rule of law at the national and international levels and ensure equal access to justice for all</t>
  </si>
  <si>
    <t>16.3</t>
  </si>
  <si>
    <t>16.4 By 2030, significantly reduce illicit financial and arms flows, strengthen the recovery and return of stolen assets and combat all forms of organized crime</t>
  </si>
  <si>
    <t>16.4</t>
  </si>
  <si>
    <t>16.5 Substantially reduce corruption and bribery in all their forms</t>
  </si>
  <si>
    <t>16.5</t>
  </si>
  <si>
    <t>16.6 Develop effective, accountable and transparent institutions at all levels</t>
  </si>
  <si>
    <t>16.6</t>
  </si>
  <si>
    <t>16.7 Ensure responsive, inclusive, participatory and representative decision-making at all levels</t>
  </si>
  <si>
    <t>16.7</t>
  </si>
  <si>
    <t>16.8 Broaden and strengthen the participation of developing countries in the institutions of global governance</t>
  </si>
  <si>
    <t>16.8</t>
  </si>
  <si>
    <t>16.9 By 2030, provide legal identity for all, including birth registration</t>
  </si>
  <si>
    <t>16.9</t>
  </si>
  <si>
    <t>16.10 Ensure public access to information and protect fundamental freedoms, in accordance with national legislation and international agreements</t>
  </si>
  <si>
    <t>16.10</t>
  </si>
  <si>
    <t>16.a Strengthen relevant national institutions, including through international cooperation, for building capacity at all levels, in particular in developing countries, to prevent violence and combat terrorism and crime</t>
  </si>
  <si>
    <t>16.a</t>
  </si>
  <si>
    <t>16.b Promote and enforce non-discriminatory laws and policies for sustainable development</t>
  </si>
  <si>
    <t>16.b</t>
  </si>
  <si>
    <t>17.1 Strengthen domestic resource mobilization, including through international support to developing countries, to improve domestic capacity for tax and other revenue collection</t>
  </si>
  <si>
    <t>17.1</t>
  </si>
  <si>
    <t>17.2 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</si>
  <si>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17.2</t>
  </si>
  <si>
    <t>17.3 Mobilize additional financial resources for developing countries from multiple sources</t>
  </si>
  <si>
    <t>17.3</t>
  </si>
  <si>
    <t>17.4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</si>
  <si>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17.4</t>
  </si>
  <si>
    <t>17.5 Adopt and implement investment promotion regimes for least developed countries</t>
  </si>
  <si>
    <t>17.5</t>
  </si>
  <si>
    <t>17.6 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</si>
  <si>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17.6</t>
  </si>
  <si>
    <t>17.7 Promote the development, transfer, dissemination and diffusion of environmentally sound technologies to developing countries on favourable terms, including on concessional and preferential terms, as mutually agreed</t>
  </si>
  <si>
    <t>17.7</t>
  </si>
  <si>
    <t>17.8 Fully operationalize the technology bank and science, technology and innovation capacity-building mechanism for least developed countries by 2017 and enhance the use of enabling technology, in particular information and communications technology</t>
  </si>
  <si>
    <t>17.8</t>
  </si>
  <si>
    <t>17.9 Enhance international support for implementing effective and targeted capacity-building in developing countries to support national plans to implement all the Sustainable Development Goals, including through North-South, South-South and triangular cooperation</t>
  </si>
  <si>
    <t>17.9</t>
  </si>
  <si>
    <t>17.10 Promote a universal, rules-based, open, non‑discriminatory and equitable multilateral trading system under the World Trade Organization, including through the conclusion of negotiations under its Doha Development Agenda</t>
  </si>
  <si>
    <t>17.10</t>
  </si>
  <si>
    <t>17.11 Significantly increase the exports of developing countries, in particular with a view to doubling the least developed countries’ share of global exports by 2020</t>
  </si>
  <si>
    <t>17.11</t>
  </si>
  <si>
    <t>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</si>
  <si>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17.12</t>
  </si>
  <si>
    <t>17.13 Enhance global macroeconomic stability, including through policy coordination and policy coherence</t>
  </si>
  <si>
    <t>17.13</t>
  </si>
  <si>
    <t>17.14 Enhance policy coherence for sustainable development</t>
  </si>
  <si>
    <t>17.14</t>
  </si>
  <si>
    <t>17.15 Respect each country’s policy space and leadership to establish and implement policies for poverty eradication and sustainable development</t>
  </si>
  <si>
    <t>17.15</t>
  </si>
  <si>
    <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</si>
  <si>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17.16</t>
  </si>
  <si>
    <t>17.17 Encourage and promote effective public, public-private and civil society partnerships, building on the experience and resourcing strategies of partnerships</t>
  </si>
  <si>
    <t>17.17</t>
  </si>
  <si>
    <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</si>
  <si>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17.18</t>
  </si>
  <si>
    <t>17.19 By 2030, build on existing initiatives to develop measurements of progress on sustainable development that complement gross domestic product, and support statistical capacity-building in developing countries</t>
  </si>
  <si>
    <t>17.19</t>
  </si>
  <si>
    <t xml:space="preserve">The activity is much delayed due to COVID restrictions but now the partners are able to find a way to enter to different camps by using Sayarma app as a tool to raise greater awreness on COVID messge. Therefore now 100 female youth from Rakhine camps are trained. Once the muslim female youth are trained (aiming December), there will be chances to enter to Muslim camp as well to reach 600 female youth as targeted. There are not major changes in this line. All KKT costs are reflected under contractual services. </t>
  </si>
  <si>
    <t>Due to COVID,  the partner KKT's activity were delayed as it was difficult  to recruit external consultants and Engineer team given COVID context. Therefore, KKT as the pioneer tech organisation in Myanmar was able to adjust within their inhouse engineer team and resource within their own organsation without effecting the quality and achieving the said target objective. Under the guideline of  in house data science professor, KKT is finding a new approach with data engineer and allocate to analyze the database for data storgae of large datasets and manage the software laibiries of NLP data scraping and data collection to get efficiently accuracy in database. Also with guidiance of Web Developers KKT allcocated new approach/ new function for prototype and develope the web for Technical designing and implementing of NLP's prototype web platform for programming security and stability of the code. By this new allocations the data engineer will be able to ananlyze the database for data storgae of large datasets and manage the software laibiries of NLP data scraping and data collection to get efficiently accuracy in database; Build a web platform to develop a data collection and visualization tool;  Since this is adjusted with the inhouse consultants there are savings of about 1,355USD which will be shared across and distribute in other COVID adjusted budget.</t>
  </si>
  <si>
    <t>The partner KKT's activity were delayed due to COVID as they could not bring in the external resources as planned. Finding the right team and consultants were difficult during COVID context. Therefore, KKT as the pioneer tech organisation in Myanmar was able to adjust within their inhouse long term consultant team and resource within their own organsation and still maintain the quality and achieving the said target objective.  The Data Science Professor advises KKT data scientists on creating and labelling datasets, to help ensure accuracy and efficacy through correct application of labels. Continues to research latest advances in NLP machine learning technology, Train AI algorithms based on the data that is collected by the data collection team.  Continuously integrate new data and new research in KKT NLP algorithms. This activity require more expenses as it deals with Datasets and fees, therefore it is a bit over budgeted with about 7,700 USD which will be adjusted from other saving  lines of KKT. All KKT costs are reflected under contractual services.</t>
  </si>
  <si>
    <t xml:space="preserve">There is no major changes in this budgetline. With the restriction on COVID, the activity is delayed. It was also difficult to bring the right team/focal on board as during COVID it was difficult to recruit aswell. At the same time for data collection training for CSOs, the training were done through online given context. Therefore there are some saving which adjusted to include some of the improtant ingredients in NLP process and data lebellign such as the cost for online environment to collect data from CSOs,API/WebApp, Hosting for CSO plattform, Export FB Comments Subscription Fees,  Step up two events for CSO engagement plan with users testing on prototype of Hate speech detecive platform and Final event. are added as they are important in achievening the project objectives on countering hatespeech. Currently, the prototype is ready and will be tested by end of November but given COVID context and restriction, all the virtual meetings and trainings are adapted to online process. There is a saving of 5278.86 USD which will be spread across to contribute the COVID related adaptation. </t>
  </si>
  <si>
    <t>A slight adjustment of 285.01 USD is made in this activity for Ethnography . The Ethnographer surveys users of the platform to collate feedback on the UI/UX and areas for improvement. This feedback is then communicated to the Design and Developer teams to further iterate the platform. This is a crucial aspect of human-centred design for improving the dashboard.</t>
  </si>
  <si>
    <t xml:space="preserve">The activity is being delayed for a while due to COVID to get the right people on board and recruit the NLP developer, AI Engineers and other Engineer team. At the same time the training of NLP developers were also done in housee. Therefore with the delay in process andd in house training done in COVID context has made some savings of 2737.89 USD which will be spread across to allocate where the COVID adjustment needs to made. </t>
  </si>
  <si>
    <t xml:space="preserve">During this implementation period three meetings are conducted. First was more on the introduction and setting the scnarios and the other two were more on deep discussion and updates on hatespeech.  This coodination meeting with inclusive of CSOs is being delayed as the online CSO plattform is still to be developed. The prototype are ready in November and once the data are regularly monitored and reported, there will be more frequent meetings between OHCHR, CSOs and the consortium partners.  At the same time in a complex  COVID context, the policy experts time and  lawyer's time are adjusted here to review the effects of Facebook’s policies via data visualizations, dashboards and submit comments to both Facebook and other stakeholders on possible policy changes and also to define the data labelling standards for better advocacy. There is a slight over budget from the original budget with about 665.01USD which is adjusted with some of the savings from other above lines. </t>
  </si>
  <si>
    <t>Similarly, this activity of training the 100 Muslim youth in Sittwe on Gender sensitive Peace eudcation training will have to adapt into online virtual learning. Especially with the spike of second round of COVID 19, Sittwe Rakhine State have been in lock down since 16th August as the second waves of COVID in Myanmar begins from Sittwe. There for insteasd of hiring venue cost, accomodation and travel cost, it is adjusted to accomodate the online training needs including laptops, mobile data packages, hard disks, communications , other online needs and refrenshment packages. The training will be sure at least 40% participation of the female youth. The cost also include the relevant staff time of the partner and CA. Since the online training facility/equippment needs are being adjusted here the budget is over by 3,459.73 USD from the original budget which will be adjusted from other saving lines.</t>
  </si>
  <si>
    <t xml:space="preserve">During COVID restriction protocol, to complete this activities there are some adjustment and changes being made. Since travel and gathering are restricted the training will be done through online. Therefore adjustment were made such as instead of venue cost, travel and rerfrenshement cost, the internet package/phone bill (mobile data), communciation package, some refreshment package for all the 100 participants and 5 mobiles will be purchased to the trainees especially for the Muslim youth who have less accessibility  to be able to attend the training online remorely. Therefore as it is changed to accomodate online training needs and equippments the budget is over by 3,013.65 USD from the original budget which will be adjusted with other saving lines.  40% female youth participation will be ensured. </t>
  </si>
  <si>
    <t xml:space="preserve">
These activities have completed for three times and it will continue as planned  once the situtation are a bit better in 2021.Tthe budget also include the staff cost of CA and the partner DA.</t>
  </si>
  <si>
    <t>Diff to Original in $</t>
  </si>
  <si>
    <t>Diff to Original in %</t>
  </si>
  <si>
    <t>move 20,000 to General Operating, CA to DA for Youth conference</t>
  </si>
  <si>
    <t>move 20,000 from Grants,  CA to DA for Youth conference</t>
  </si>
  <si>
    <t xml:space="preserve">move 6,590 from General Operating, Two virtual joint monitoring and one physical joint monitoring will be made due to covid and travel restriction </t>
  </si>
  <si>
    <t xml:space="preserve">move 6,590 to Travel, Two virtual joint monitoring and one physical joint monitoring will be made due to covid and travel restriction </t>
  </si>
  <si>
    <t>Revised Adaptation Budget</t>
  </si>
  <si>
    <t>Revised Adaptation budget justification</t>
  </si>
  <si>
    <t>Revised NCE Budget</t>
  </si>
  <si>
    <t>Diff to Adaptation in $</t>
  </si>
  <si>
    <t>Diff to Adaptation in %</t>
  </si>
  <si>
    <t>Activity 1.1.3a</t>
  </si>
  <si>
    <t>Activity 1.1.3b</t>
  </si>
  <si>
    <t xml:space="preserve">In coordination with reginonal and state level youth representatives, DAM will establish/initiate the 10 township level youth networks in Mandalay and Rakhine. This cost includes stationery, local transportation, venue rental, refreshment, Per-diem, Accommodation and communication costs for staff and youths from different townships and the percentage time of the relavant staff time of CA. </t>
  </si>
  <si>
    <t xml:space="preserve">This budget includes the consultant fees, refreshment, stationery and communication and percentage time of the relevant staff time of CA. This action aims to develop six days module covering fedralism, understanding conflict and human rights. The experienced consultant will lead the workshop. </t>
  </si>
  <si>
    <t xml:space="preserve">Six-day capacity building training on federalism, understanding conflict prevention, peacebuilding and  human rights will be attended by 120 female and male youths from Mon, Mandalay and Rakhine (40% female). This cost includes all logistic related cost and certain percentage of CA staff. </t>
  </si>
  <si>
    <t xml:space="preserve">This budget includes the refreshment, stationery and communication and percentage time of the relevant staff time of CA. This action aims to provide orientation for the youths who will undergo the cross regional exchange visit. </t>
  </si>
  <si>
    <t xml:space="preserve">This cross regional exposure trip aims to build the bridge between the youths from different ethnicities from Mon, Mandalay and Rakhine. This cost includes stationery, local transportation, venue rental, refreshment, Per-diem, Accommodation and communication costs for staff and youths from different townships and the percentage time of the relavant staff time of CA. </t>
  </si>
  <si>
    <t xml:space="preserve">This cost includes stationery, local transportation, venue rental, refreshment, Per-diem, Accommodation and communication costs for staff and youths from different townships and the percentage time of the relavant staff time of CA. </t>
  </si>
  <si>
    <t xml:space="preserve">This workshop cost includes stationery, local transportation, venue rental, refreshment, Per-diem, Accommodation and communication costs for staff and youths from different townships and the percentage time of the relavant staff time of CA. </t>
  </si>
  <si>
    <r>
      <t xml:space="preserve">1. Only fill in white cells. Grey cells are locked and/or contain spreadsheet formulas.
2. Complete both Sheet 1 and Sheet 2. 
     a) </t>
    </r>
    <r>
      <rPr>
        <sz val="16"/>
        <rFont val="Calibri"/>
        <family val="2"/>
        <scheme val="minor"/>
      </rPr>
      <t>First, prepare a budget organized by</t>
    </r>
    <r>
      <rPr>
        <b/>
        <sz val="16"/>
        <rFont val="Calibri"/>
        <family val="2"/>
        <scheme val="minor"/>
      </rPr>
      <t xml:space="preserve"> activity/output/outcome</t>
    </r>
    <r>
      <rPr>
        <sz val="16"/>
        <rFont val="Calibri"/>
        <family val="2"/>
        <scheme val="minor"/>
      </rPr>
      <t xml:space="preserve"> in </t>
    </r>
    <r>
      <rPr>
        <b/>
        <sz val="16"/>
        <rFont val="Calibri"/>
        <family val="2"/>
        <scheme val="minor"/>
      </rPr>
      <t xml:space="preserve">Sheet 1. </t>
    </r>
    <r>
      <rPr>
        <sz val="16"/>
        <rFont val="Calibri"/>
        <family val="2"/>
        <scheme val="minor"/>
      </rPr>
      <t>(Activity amounts can be indicative estimates.)</t>
    </r>
    <r>
      <rPr>
        <b/>
        <sz val="16"/>
        <rFont val="Calibri"/>
        <family val="2"/>
        <scheme val="minor"/>
      </rPr>
      <t xml:space="preserve"> </t>
    </r>
    <r>
      <rPr>
        <sz val="16"/>
        <rFont val="Calibri"/>
        <family val="2"/>
        <scheme val="minor"/>
      </rPr>
      <t xml:space="preserve"> 
    </t>
    </r>
    <r>
      <rPr>
        <b/>
        <sz val="16"/>
        <rFont val="Calibri"/>
        <family val="2"/>
        <scheme val="minor"/>
      </rPr>
      <t xml:space="preserve"> b) </t>
    </r>
    <r>
      <rPr>
        <sz val="16"/>
        <rFont val="Calibri"/>
        <family val="2"/>
        <scheme val="minor"/>
      </rPr>
      <t xml:space="preserve">Then, divide each </t>
    </r>
    <r>
      <rPr>
        <b/>
        <sz val="16"/>
        <rFont val="Calibri"/>
        <family val="2"/>
        <scheme val="minor"/>
      </rPr>
      <t>output</t>
    </r>
    <r>
      <rPr>
        <sz val="16"/>
        <rFont val="Calibri"/>
        <family val="2"/>
        <scheme val="minor"/>
      </rPr>
      <t xml:space="preserve"> budget along </t>
    </r>
    <r>
      <rPr>
        <b/>
        <sz val="16"/>
        <rFont val="Calibri"/>
        <family val="2"/>
        <scheme val="minor"/>
      </rPr>
      <t xml:space="preserve">UN Budget Categories </t>
    </r>
    <r>
      <rPr>
        <sz val="16"/>
        <rFont val="Calibri"/>
        <family val="2"/>
        <scheme val="minor"/>
      </rPr>
      <t xml:space="preserve">in </t>
    </r>
    <r>
      <rPr>
        <b/>
        <sz val="16"/>
        <rFont val="Calibri"/>
        <family val="2"/>
        <scheme val="minor"/>
      </rPr>
      <t>Sheet 2</t>
    </r>
    <r>
      <rPr>
        <sz val="16"/>
        <rFont val="Calibri"/>
        <family val="2"/>
        <scheme val="minor"/>
      </rPr>
      <t>.
3. Be sure to include</t>
    </r>
    <r>
      <rPr>
        <b/>
        <sz val="16"/>
        <rFont val="Calibri"/>
        <family val="2"/>
        <scheme val="minor"/>
      </rPr>
      <t xml:space="preserve"> % towards Gender Equality and Women's Empowerment
3. Do not use Sheet 4 or 5, </t>
    </r>
    <r>
      <rPr>
        <sz val="16"/>
        <rFont val="Calibri"/>
        <family val="2"/>
        <scheme val="minor"/>
      </rPr>
      <t>which are for MPTF and PBF use.</t>
    </r>
    <r>
      <rPr>
        <b/>
        <sz val="16"/>
        <rFont val="Calibri"/>
        <family val="2"/>
        <scheme val="minor"/>
      </rPr>
      <t xml:space="preserve"> 
4. Leave blank</t>
    </r>
    <r>
      <rPr>
        <sz val="16"/>
        <rFont val="Calibri"/>
        <family val="2"/>
        <scheme val="minor"/>
      </rPr>
      <t xml:space="preserve"> any Organizations/Outcomes/Outputs/Activities that aren't needed</t>
    </r>
    <r>
      <rPr>
        <b/>
        <sz val="16"/>
        <rFont val="Calibri"/>
        <family val="2"/>
        <scheme val="minor"/>
      </rPr>
      <t xml:space="preserve">. DO NOT delete cells.
</t>
    </r>
    <r>
      <rPr>
        <sz val="16"/>
        <rFont val="Calibri"/>
        <family val="2"/>
        <scheme val="minor"/>
      </rPr>
      <t xml:space="preserve">5. </t>
    </r>
    <r>
      <rPr>
        <b/>
        <sz val="16"/>
        <rFont val="Calibri"/>
        <family val="2"/>
        <scheme val="minor"/>
      </rPr>
      <t>Do not adjust tranche amounts</t>
    </r>
    <r>
      <rPr>
        <sz val="16"/>
        <rFont val="Calibri"/>
        <family val="2"/>
        <scheme val="minor"/>
      </rPr>
      <t xml:space="preserve"> without consulting PBSO.</t>
    </r>
  </si>
  <si>
    <r>
      <rPr>
        <b/>
        <sz val="12"/>
        <rFont val="Calibri"/>
        <family val="2"/>
        <scheme val="minor"/>
      </rPr>
      <t>Outcome/ Output</t>
    </r>
    <r>
      <rPr>
        <sz val="12"/>
        <rFont val="Calibri"/>
        <family val="2"/>
        <scheme val="minor"/>
      </rPr>
      <t xml:space="preserve"> number</t>
    </r>
  </si>
  <si>
    <r>
      <rPr>
        <b/>
        <sz val="12"/>
        <rFont val="Calibri"/>
        <family val="2"/>
        <scheme val="minor"/>
      </rPr>
      <t>Description</t>
    </r>
    <r>
      <rPr>
        <sz val="12"/>
        <rFont val="Calibri"/>
        <family val="2"/>
        <scheme val="minor"/>
      </rPr>
      <t xml:space="preserve"> (Text)</t>
    </r>
  </si>
  <si>
    <r>
      <rPr>
        <b/>
        <sz val="12"/>
        <rFont val="Calibri"/>
        <family val="2"/>
        <scheme val="minor"/>
      </rPr>
      <t xml:space="preserve">Recipient Organization </t>
    </r>
    <r>
      <rPr>
        <sz val="12"/>
        <rFont val="Calibri"/>
        <family val="2"/>
        <scheme val="minor"/>
      </rPr>
      <t>Budget (Initial)</t>
    </r>
  </si>
  <si>
    <r>
      <rPr>
        <b/>
        <sz val="12"/>
        <rFont val="Calibri"/>
        <family val="2"/>
        <scheme val="minor"/>
      </rPr>
      <t xml:space="preserve">% of budget </t>
    </r>
    <r>
      <rPr>
        <sz val="12"/>
        <rFont val="Calibri"/>
        <family val="2"/>
        <scheme val="minor"/>
      </rPr>
      <t xml:space="preserve">per activity  allocated to </t>
    </r>
    <r>
      <rPr>
        <b/>
        <sz val="12"/>
        <rFont val="Calibri"/>
        <family val="2"/>
        <scheme val="minor"/>
      </rPr>
      <t xml:space="preserve">Gender Equality and Women's Empowerment (GEWE) </t>
    </r>
    <r>
      <rPr>
        <sz val="12"/>
        <rFont val="Calibri"/>
        <family val="2"/>
        <scheme val="minor"/>
      </rPr>
      <t>(if any):</t>
    </r>
  </si>
  <si>
    <r>
      <t xml:space="preserve">Any </t>
    </r>
    <r>
      <rPr>
        <b/>
        <sz val="12"/>
        <rFont val="Calibri"/>
        <family val="2"/>
        <scheme val="minor"/>
      </rPr>
      <t>remarks</t>
    </r>
    <r>
      <rPr>
        <sz val="12"/>
        <rFont val="Calibri"/>
        <family val="2"/>
        <scheme val="minor"/>
      </rPr>
      <t xml:space="preserve"> (e.g. on types of inputs provided or budget justification, esp. for TA or travel costs)</t>
    </r>
  </si>
  <si>
    <t>Most of the activity under this budget are in its progress of completion. This activity is to tailormade and improve the existing peace education curriculum,  learn from the pilot and previous interventions, more Gender sensitive and contextualise it better in respective contexts. While the curriculum was developed it was during the first wave of COVID where there was only 374 postive cases with 6 death. As things were in control the government allowed 30 people gathering. Therefore initially the curriculum was developed with an aim that it will be done physical training. But when all things were put into place and planned for the Peace Education training, in August 16th 2020, the COVID second wave spike up in Myanmar with now more than 59,277 positive case with 1,376 death. Therefore the government has restricted everything and imposed various level of lockdown. There fore, to re-adjust the new situation, the consultant now need to revise the training module to be able to adapt for online training. In order to make the online training more alive and for quality control, many online related tools and illustrations were developed for this training. At the same time, the training days were increased as well as it is hard to concentrate trainings via online.  Therefore the consultants needs more time of the consultancy days. As the module is developed in English and also the consultant is non-native speakers, there is a need for translator for the curriculum manual and the training itself. Therefore there is additional budget added to cover the cost of translators. Therefore there is an increase of 6420 USD from the original budget and this was adjusted from xxxxx lines savings. This cost includes participants  travel cost, accomodation, perdiem of the partners, venue and workshop  materials, venue cost. This also includes the staff time of the relevant staff from CA Myanmar.</t>
  </si>
  <si>
    <t>This activity on training of all the partners organisations, the Board directors of the 14 targeted educational institutions, the technical steering committee members understand GEWE with a focus on Safeguaridng (PSEA) and develop policies and practices will be switched to online/virtual training due to the given restriction of travelling and gathering. During the training, the data packages and communication costs will be provided. After safeguarding without a follow up reporting mechanism is meaningless and therefore within this budgetlines, the mobile complaint hotlines is set up for all parnters to receive the the complaints and feedback from any of the project targeted people. Therefore there is an increase of USD 687.02 which is adjusted from xxxx.This includes the relevant  staff time of the partner and CA team while ensuring that at least 40% of the participants are female</t>
  </si>
  <si>
    <r>
      <rPr>
        <b/>
        <sz val="12"/>
        <rFont val="Calibri"/>
        <family val="2"/>
        <scheme val="minor"/>
      </rPr>
      <t>Deliver a peace education programme:</t>
    </r>
    <r>
      <rPr>
        <sz val="12"/>
        <rFont val="Calibri"/>
        <family val="2"/>
        <scheme val="minor"/>
      </rPr>
      <t xml:space="preserve"> Deliver TOT over  6 months on  Peace education curriculum to 60 teachers in the 14 religious institutions and educational institutions in Mon,  Mandalay and Sittwe</t>
    </r>
  </si>
  <si>
    <r>
      <rPr>
        <b/>
        <sz val="12"/>
        <rFont val="Calibri"/>
        <family val="2"/>
        <scheme val="minor"/>
      </rPr>
      <t>Deliver a peace education programme:</t>
    </r>
    <r>
      <rPr>
        <sz val="12"/>
        <rFont val="Calibri"/>
        <family val="2"/>
        <scheme val="minor"/>
      </rPr>
      <t xml:space="preserve"> traning 200 youth (female,male) from diverse communities in Thandwe, Rakhine</t>
    </r>
  </si>
  <si>
    <r>
      <rPr>
        <b/>
        <sz val="12"/>
        <rFont val="Calibri"/>
        <family val="2"/>
        <scheme val="minor"/>
      </rPr>
      <t>Deliver a peace education programme:</t>
    </r>
    <r>
      <rPr>
        <sz val="12"/>
        <rFont val="Calibri"/>
        <family val="2"/>
        <scheme val="minor"/>
      </rPr>
      <t xml:space="preserve"> community based training for 100 Muslim youth (female and male) in Sittwe, Rakhine </t>
    </r>
  </si>
  <si>
    <r>
      <rPr>
        <b/>
        <sz val="12"/>
        <rFont val="Calibri"/>
        <family val="2"/>
        <scheme val="minor"/>
      </rPr>
      <t>Deliver a peace education programme:</t>
    </r>
    <r>
      <rPr>
        <sz val="12"/>
        <rFont val="Calibri"/>
        <family val="2"/>
        <scheme val="minor"/>
      </rPr>
      <t xml:space="preserve"> centre based  training for 100 Rakhine and other ethnic  youth (female and male) in Sittwe, Rakhine </t>
    </r>
  </si>
  <si>
    <r>
      <rPr>
        <b/>
        <sz val="12"/>
        <rFont val="Calibri"/>
        <family val="2"/>
        <scheme val="minor"/>
      </rPr>
      <t>Deliver the Peace Innovation Lab micro -grants</t>
    </r>
    <r>
      <rPr>
        <sz val="12"/>
        <rFont val="Calibri"/>
        <family val="2"/>
        <scheme val="minor"/>
      </rPr>
      <t xml:space="preserve"> ($3000-$10000)</t>
    </r>
  </si>
  <si>
    <r>
      <rPr>
        <b/>
        <sz val="12"/>
        <rFont val="Calibri"/>
        <family val="2"/>
        <scheme val="minor"/>
      </rPr>
      <t xml:space="preserve">Deliver anti-hate speech and media literacy training: </t>
    </r>
    <r>
      <rPr>
        <sz val="12"/>
        <rFont val="Calibri"/>
        <family val="2"/>
        <scheme val="minor"/>
      </rPr>
      <t>Deliver TOT on countering hate speech and media literacy training to 60 female and male youth in Yangon</t>
    </r>
  </si>
  <si>
    <t>Given COVID context this media literacy TOT was conducted in three batches. The first batch was completed physically just before COVID strike into Myanmar in March 23rd. But  the second batch which was planned for physical training was adapted to online as COVID came in and due to lockdown. Then the third round was given in Bago region when some restriction were relief a bit when the first wave of COVID was in control. However, there were some participants from Rakhine who weren't able to attend the third batch of training due to travel restriction from one Region to the other, the partner will conduct another round of training in December. Since some batch of the trainings are adjusted to online there are some savings of 4046.90 USD from the second batch of training which will be contributing to other budgetlines that require adjustment due to COVID context. The cost also include the relevant staff time of CA.</t>
  </si>
  <si>
    <t>Given COVID context the partner PDI is adapting the multiplier training into online/virtual training and all the travel, accomodation, refreshement etc cost are now adapted to online training equipments such as mobile data packages, communication packages and training materials etc. The partner BBS planned this activity to be implement later part of the project therefore hoping that the COVID situation will be in control and there will be less restriction context. Therefore have not make adaption but there are some contigency plan that if the situation is not better, within given budget, they will complete the activity via online. The relevant staff time of BBS, PDI and CA are included in this cost. (There is an increase with variance of 2,080.58 which I don't know how to justify as there are no information could be due to some adjusment of HR cost witin BBS, PDI and CA because in the detail budget PDI has about 700 $ saving while BBS has just about -6% over spent. So it will be in the HR line)</t>
  </si>
  <si>
    <r>
      <rPr>
        <b/>
        <sz val="12"/>
        <rFont val="Calibri"/>
        <family val="2"/>
        <scheme val="minor"/>
      </rPr>
      <t>Deliver anti-hate speech and media literacy training:</t>
    </r>
    <r>
      <rPr>
        <sz val="12"/>
        <rFont val="Calibri"/>
        <family val="2"/>
        <scheme val="minor"/>
      </rPr>
      <t>Train 2000 female and male Youth Affairs Committee members and  Youth CSOs on Media literacy and countering hate speech Multiplier training</t>
    </r>
  </si>
  <si>
    <r>
      <rPr>
        <b/>
        <sz val="12"/>
        <rFont val="Calibri"/>
        <family val="2"/>
        <scheme val="minor"/>
      </rPr>
      <t>Digital Literacy through Sayarma App:</t>
    </r>
    <r>
      <rPr>
        <sz val="12"/>
        <rFont val="Calibri"/>
        <family val="2"/>
        <scheme val="minor"/>
      </rPr>
      <t xml:space="preserve"> Deliver TOT on Digital Literacy using Sayarma App to 15 female Youth in Rakhine.</t>
    </r>
  </si>
  <si>
    <r>
      <rPr>
        <b/>
        <sz val="12"/>
        <rFont val="Calibri"/>
        <family val="2"/>
        <scheme val="minor"/>
      </rPr>
      <t xml:space="preserve">Digital Literacy through Sayarma App: </t>
    </r>
    <r>
      <rPr>
        <sz val="12"/>
        <rFont val="Calibri"/>
        <family val="2"/>
        <scheme val="minor"/>
      </rPr>
      <t>Improve or  fix any software issues in the Sayarma app to make it user-friendly</t>
    </r>
  </si>
  <si>
    <r>
      <rPr>
        <b/>
        <sz val="12"/>
        <rFont val="Calibri"/>
        <family val="2"/>
        <scheme val="minor"/>
      </rPr>
      <t>Digital Literacy through Sayarma App</t>
    </r>
    <r>
      <rPr>
        <sz val="12"/>
        <rFont val="Calibri"/>
        <family val="2"/>
        <scheme val="minor"/>
      </rPr>
      <t>: Muliplier Training to 600 young IDP women on  digital literacy using Sayarma App</t>
    </r>
  </si>
  <si>
    <r>
      <rPr>
        <b/>
        <sz val="12"/>
        <rFont val="Calibri"/>
        <family val="2"/>
        <scheme val="minor"/>
      </rPr>
      <t>Pilot the first Burmese language NLP to identify hatespeech in Burmese:</t>
    </r>
    <r>
      <rPr>
        <sz val="12"/>
        <rFont val="Calibri"/>
        <family val="2"/>
        <scheme val="minor"/>
      </rPr>
      <t xml:space="preserve"> Design for hate speech dashboard and web forms for CSOs to submit hate speech data</t>
    </r>
  </si>
  <si>
    <r>
      <rPr>
        <b/>
        <sz val="12"/>
        <rFont val="Calibri"/>
        <family val="2"/>
        <scheme val="minor"/>
      </rPr>
      <t>Pilot the first Burmese language NLP to identify hatespeech:</t>
    </r>
    <r>
      <rPr>
        <sz val="12"/>
        <rFont val="Calibri"/>
        <family val="2"/>
        <scheme val="minor"/>
      </rPr>
      <t xml:space="preserve"> Create and label datasets of hate speech to improve the accuracy of the NLP algorithm</t>
    </r>
  </si>
  <si>
    <r>
      <rPr>
        <b/>
        <sz val="12"/>
        <rFont val="Calibri"/>
        <family val="2"/>
        <scheme val="minor"/>
      </rPr>
      <t>Pilot the first Burmese language NLP to identify hatespeech:</t>
    </r>
    <r>
      <rPr>
        <sz val="12"/>
        <rFont val="Calibri"/>
        <family val="2"/>
        <scheme val="minor"/>
      </rPr>
      <t xml:space="preserve"> Training on NLP algorithm by using machine learning</t>
    </r>
  </si>
  <si>
    <r>
      <rPr>
        <b/>
        <sz val="12"/>
        <rFont val="Calibri"/>
        <family val="2"/>
        <scheme val="minor"/>
      </rPr>
      <t>Pilot the first Burmese language NLP to identify hatespeech:</t>
    </r>
    <r>
      <rPr>
        <sz val="12"/>
        <rFont val="Calibri"/>
        <family val="2"/>
        <scheme val="minor"/>
      </rPr>
      <t xml:space="preserve"> User testing on the hate speech dashboard and the dataset after the training</t>
    </r>
  </si>
  <si>
    <r>
      <t xml:space="preserve">Coordination of state and Regional Youth Network and CSOs: </t>
    </r>
    <r>
      <rPr>
        <sz val="12"/>
        <rFont val="Calibri"/>
        <family val="2"/>
        <scheme val="minor"/>
      </rPr>
      <t xml:space="preserve">DAM will facilitate three coordination meetings in Rakhine, Naypyidaw and Mandalay. The coordination meetings  will orient the new project intervention in NCE period, provide a space for consultation on the establishment of youth networks in 10 townships in Mandalay, Naypyidaw and Rakhine. The meeting will be attended by youth representatives, local youth leaders and youth activists from different ethnic groups. </t>
    </r>
  </si>
  <si>
    <r>
      <rPr>
        <b/>
        <sz val="12"/>
        <rFont val="Calibri"/>
        <family val="2"/>
        <scheme val="minor"/>
      </rPr>
      <t>Establish 30 township level YACs in Mon, Mandalay and Rakhine:</t>
    </r>
    <r>
      <rPr>
        <sz val="12"/>
        <rFont val="Calibri"/>
        <family val="2"/>
        <scheme val="minor"/>
      </rPr>
      <t xml:space="preserve"> Formation of 30 township level YACs  with 300  female and male youth leaders for the implmentaion of Youth Policy at township level and deliberate on the anti hate speech bill</t>
    </r>
  </si>
  <si>
    <r>
      <rPr>
        <b/>
        <sz val="12"/>
        <rFont val="Calibri"/>
        <family val="2"/>
        <scheme val="minor"/>
      </rPr>
      <t>Establish 30 township level YACs in Mon, Mandalay and Rakhine:</t>
    </r>
    <r>
      <rPr>
        <sz val="12"/>
        <rFont val="Calibri"/>
        <family val="2"/>
        <scheme val="minor"/>
      </rPr>
      <t xml:space="preserve"> Empower and develop the advocacy and dialogue skills to the 300  female and male YAC members (Township level)  for lobbying implementaion of Youth Policy </t>
    </r>
  </si>
  <si>
    <r>
      <t xml:space="preserve">Three-day Curriculum Design Workshop in Yangon: </t>
    </r>
    <r>
      <rPr>
        <sz val="12"/>
        <rFont val="Calibri"/>
        <family val="2"/>
        <scheme val="minor"/>
      </rPr>
      <t>A consultant will lead the workshop to design the six days’ training curriculum focused on federalism, understanding conflict resolution, peacebuilding and human rights. The workshop will be attended by trainers, DA and CA key staff</t>
    </r>
  </si>
  <si>
    <t xml:space="preserve">This activity is not directly affected as COVID-19 pandemic.
The partner DA have completed 1 time strategic planning and advocacy. There won't be major adaptation with the plan but some contingency plans are made under this in case the COVID situation are not improved and this leads to a slight increased on 316.94 USD from the original budget. This will be adjusted with savings from other adapted budget activities. Tthe budget also include the staff cost of CA and the partner DA. </t>
  </si>
  <si>
    <r>
      <t xml:space="preserve">Six-day capacity building training on federalism, understanding conflict prevention, peacebuilding and  human rights: </t>
    </r>
    <r>
      <rPr>
        <sz val="12"/>
        <rFont val="Calibri"/>
        <family val="2"/>
        <scheme val="minor"/>
      </rPr>
      <t xml:space="preserve">Approximately 120 female and male youths from Mon, Mandalay and Rakhine (40% female) will be trained over inclusiveness of federalism, understanding conflict and knowledge of human rights. Youths will feel more confident to involve in developing federal democratic society with respecting fundamental human rights towards building sustained peace in community level.  </t>
    </r>
  </si>
  <si>
    <r>
      <rPr>
        <b/>
        <sz val="12"/>
        <rFont val="Calibri"/>
        <family val="2"/>
        <scheme val="minor"/>
      </rPr>
      <t>Youth led Peace Campaign:</t>
    </r>
    <r>
      <rPr>
        <sz val="12"/>
        <rFont val="Calibri"/>
        <family val="2"/>
        <scheme val="minor"/>
      </rPr>
      <t xml:space="preserve"> Organise youth led Peace campaign involving the youth, YAC members, CSOs and Government ,targetting 250 male and female youth .</t>
    </r>
  </si>
  <si>
    <t>One physical and one online/virtual campaign events were conducted already. But this needs to be adjusted with COVID situation as people cannot come together most of the time, to organise the campagin event it require many communication  andd this has been adjusted within this activity. Therefore, there is a slight increase in 681.20 USD to adjust and this will be adjusted with the savings from other COVID adjusted budget lines. The cost include  time of the relevant staff time of  partner and CA. (In the detail budget this line is supposed to be 3.2.2b as it talk about Campaign event). Ma Wadi you might want to check again similar to BBS.</t>
  </si>
  <si>
    <r>
      <t xml:space="preserve">One Day Orientation Workshop: </t>
    </r>
    <r>
      <rPr>
        <sz val="12"/>
        <rFont val="Calibri"/>
        <family val="2"/>
        <scheme val="minor"/>
      </rPr>
      <t>DA will facilitate one day orientation workshop for 15 youths who will be joining the cross regional youth expoure visit. This workshop aims to provide the purpose of cross regional exposure, induction for security protocols and also for logistics arrangement.</t>
    </r>
  </si>
  <si>
    <r>
      <rPr>
        <b/>
        <sz val="12"/>
        <rFont val="Calibri"/>
        <family val="2"/>
        <scheme val="minor"/>
      </rPr>
      <t>Cross Regional Youth Exposure Trip:</t>
    </r>
    <r>
      <rPr>
        <sz val="12"/>
        <rFont val="Calibri"/>
        <family val="2"/>
        <scheme val="minor"/>
      </rPr>
      <t xml:space="preserve"> A cross regional youth exchange will be carried out by three groups (5 youth per group 40 % female) to build trust within regional youth networks and youth communities, share learning on peace and conflict and how youths are being engaged in community peace, critical challenges that youths are facing and to understand violations of human rights violation. The three groups who have undergone the exchange will re-group in a two-day Exchange Learning workshop and develop  case studies.</t>
    </r>
  </si>
  <si>
    <r>
      <t xml:space="preserve">Exchange Learning workshop: </t>
    </r>
    <r>
      <rPr>
        <sz val="12"/>
        <rFont val="Calibri"/>
        <family val="2"/>
        <scheme val="minor"/>
      </rPr>
      <t xml:space="preserve">will create the platform where youths can share their inspirations, learning of different experieces out of cross regional exposure trips. The 15 youths will devlop three case stories based on their experience and exposure. </t>
    </r>
  </si>
  <si>
    <r>
      <rPr>
        <b/>
        <sz val="12"/>
        <rFont val="Calibri"/>
        <family val="2"/>
        <scheme val="minor"/>
      </rPr>
      <t>Youth led Peace Campaign:</t>
    </r>
    <r>
      <rPr>
        <sz val="12"/>
        <rFont val="Calibri"/>
        <family val="2"/>
        <scheme val="minor"/>
      </rPr>
      <t xml:space="preserve"> Organise youth led Media campaign through debate/panel discussion on impact of social media, hate speech, importance of youth policy and youth in peace building involving media groups like Mizzima, YouthTV, Democratic Voice of Burma (DVB) etc</t>
    </r>
  </si>
  <si>
    <t>Engagement with media houses are started this activity will go as planned. The cost include  time of the relevant staff time of  partner and CA. (In the detail budget this line is supposed to be 3.2.2a as it talk about broadcating and debate)</t>
  </si>
  <si>
    <r>
      <rPr>
        <b/>
        <sz val="12"/>
        <rFont val="Calibri"/>
        <family val="2"/>
        <scheme val="minor"/>
      </rPr>
      <t>Roundtable Reflection Workshop:</t>
    </r>
    <r>
      <rPr>
        <sz val="12"/>
        <rFont val="Calibri"/>
        <family val="2"/>
        <scheme val="minor"/>
      </rPr>
      <t xml:space="preserve"> This will focus on sharing best practices, lessons learned, self-development plan and recommendations of youths led action towards federalism, conflict resolution and human rights. The workshop will bring youths altogether from diverse ethnic and religious background: trained youths, innovation grantees and youths from regional exchanges.  
 </t>
    </r>
  </si>
  <si>
    <r>
      <t xml:space="preserve">Note: PBF does not accept projects with less than </t>
    </r>
    <r>
      <rPr>
        <b/>
        <sz val="11"/>
        <rFont val="Calibri"/>
        <family val="2"/>
        <scheme val="minor"/>
      </rPr>
      <t>5%</t>
    </r>
    <r>
      <rPr>
        <sz val="11"/>
        <rFont val="Calibri"/>
        <family val="2"/>
        <scheme val="minor"/>
      </rPr>
      <t xml:space="preserve"> towards M&amp;E and less than </t>
    </r>
    <r>
      <rPr>
        <b/>
        <sz val="11"/>
        <rFont val="Calibri"/>
        <family val="2"/>
        <scheme val="minor"/>
      </rPr>
      <t xml:space="preserve">15% </t>
    </r>
    <r>
      <rPr>
        <sz val="11"/>
        <rFont val="Calibri"/>
        <family val="2"/>
        <scheme val="minor"/>
      </rPr>
      <t xml:space="preserve">towards GEWE. These figures will show as red if this minimum threshold is not met.  </t>
    </r>
  </si>
  <si>
    <t xml:space="preserve">This new learning activity is added in NCE period. This learning workshops aim to capture the PE innovation grantees' achivements, best practices and learning. Due to covid, the project action team could not meet with CSO represetative and this face to face  workshop will also be helpful to strengthen the engagement, trust and relationship between CSOs across regions and states as well as with all consortium partners. </t>
  </si>
  <si>
    <t xml:space="preserve">Revised NCE budget Justification </t>
  </si>
  <si>
    <t>Two youth reflection sessions will be held in (Sittwe and Thandwe )Rakhine during the NCE period .</t>
  </si>
  <si>
    <t>The interfaith youth conferenceon peace education in Yangon will be held virtually ,during the NCE period , intead of face to face due to COVID and the on-going potitical situaiton in Myanmar .</t>
  </si>
  <si>
    <r>
      <t xml:space="preserve"> PE Innovation Grant Learning Workshop: </t>
    </r>
    <r>
      <rPr>
        <sz val="12"/>
        <color rgb="FFFF0000"/>
        <rFont val="Calibri"/>
        <family val="2"/>
        <scheme val="minor"/>
      </rPr>
      <t>Two days’ workshop will be attended by 25 youths (50% female) from 20 CSOs and 5 consortiums will be sharing and learning across over achievements, best practices and learning. This workshop will provide recommendation of locally led peacebuilding initiatives is key to sustain community peace and building trust in and between communities</t>
    </r>
    <r>
      <rPr>
        <b/>
        <sz val="12"/>
        <color rgb="FFFF0000"/>
        <rFont val="Calibri"/>
        <family val="2"/>
        <scheme val="minor"/>
      </rPr>
      <t xml:space="preserve">.  </t>
    </r>
  </si>
  <si>
    <t xml:space="preserve">3,120 female and male youth have the skills to identify and challenge hate speech. The target number has decreased under this activity , due to anticipated  access issues in some communities in Mon and Mandalay dueing NCE period . </t>
  </si>
  <si>
    <t xml:space="preserve">Media Literacy Training has been integrated into PE program and the expense of media literacy will be utilized for online digitalization of activities . 2,520 (at least 40% women) (73 TOTs trainees have been trained, 1,206 multipliers completed and 1,314 in NCE), </t>
  </si>
  <si>
    <r>
      <rPr>
        <sz val="12"/>
        <color rgb="FFFF0000"/>
        <rFont val="Calibri"/>
        <family val="2"/>
        <scheme val="minor"/>
      </rPr>
      <t xml:space="preserve">Due to the sensitivities in carrying  out the original planned activity during the NCE period , this activity has been adapted to  -  </t>
    </r>
    <r>
      <rPr>
        <b/>
        <sz val="12"/>
        <color rgb="FFFF0000"/>
        <rFont val="Calibri"/>
        <family val="2"/>
        <scheme val="minor"/>
      </rPr>
      <t>A refresher trainings on the interactive mobile application(Sayarma) will be given to  100</t>
    </r>
    <r>
      <rPr>
        <sz val="12"/>
        <color rgb="FFFF0000"/>
        <rFont val="Calibri"/>
        <family val="2"/>
        <scheme val="minor"/>
      </rPr>
      <t xml:space="preserve"> </t>
    </r>
    <r>
      <rPr>
        <b/>
        <sz val="12"/>
        <color rgb="FFFF0000"/>
        <rFont val="Calibri"/>
        <family val="2"/>
        <scheme val="minor"/>
      </rPr>
      <t>female youth beneficiaries,</t>
    </r>
    <r>
      <rPr>
        <sz val="12"/>
        <color rgb="FFFF0000"/>
        <rFont val="Calibri"/>
        <family val="2"/>
        <scheme val="minor"/>
      </rPr>
      <t xml:space="preserve"> who previously the project’s digital literary trainings from training team in IDP camps, to ensure that they continue to use the skills gaining in previous training. KKT will deliver the refresher trainings to 50 females from Rakhine camps and 50 from Muslim camps to support those that want to renew their skill and who want to play a leadership role in supporting other females within the camps. </t>
    </r>
  </si>
  <si>
    <r>
      <t>600</t>
    </r>
    <r>
      <rPr>
        <sz val="12"/>
        <color theme="1"/>
        <rFont val="Calibri"/>
        <family val="2"/>
        <scheme val="minor"/>
      </rPr>
      <t xml:space="preserve"> youth trainee religious leaders (40% female) in Mandalay, </t>
    </r>
    <r>
      <rPr>
        <sz val="12"/>
        <color rgb="FFC00000"/>
        <rFont val="Calibri"/>
        <family val="2"/>
        <scheme val="minor"/>
      </rPr>
      <t>Rakhine,</t>
    </r>
    <r>
      <rPr>
        <sz val="12"/>
        <color theme="1"/>
        <rFont val="Calibri"/>
        <family val="2"/>
        <scheme val="minor"/>
      </rPr>
      <t xml:space="preserve"> and Mon, </t>
    </r>
    <r>
      <rPr>
        <sz val="12"/>
        <color rgb="FFC00000"/>
        <rFont val="Calibri"/>
        <family val="2"/>
        <scheme val="minor"/>
      </rPr>
      <t>420</t>
    </r>
    <r>
      <rPr>
        <sz val="12"/>
        <color theme="1"/>
        <rFont val="Calibri"/>
        <family val="2"/>
        <scheme val="minor"/>
      </rPr>
      <t xml:space="preserve"> Buddhist and Muslim youth in Rakhine (50% female) undergo a program of peace education that is integrated into the targeted religious and educational institutions. </t>
    </r>
    <r>
      <rPr>
        <sz val="12"/>
        <color rgb="FFC00000"/>
        <rFont val="Calibri"/>
        <family val="2"/>
        <scheme val="minor"/>
      </rPr>
      <t>(607 completed in Mon and Mandalay, 413 remaining)</t>
    </r>
  </si>
  <si>
    <t xml:space="preserve">The project action will continue to keep OHCHR involved in Meekin platform roll out, despite challenges with engaging them to date, as their participation ensures legitimacy and continued engagement of KKT on international human rights law. KKT has been engaging with a broad range of international institutions to assure continuity of the platform, including UNDP has been particularly eager to get involved. </t>
  </si>
  <si>
    <r>
      <rPr>
        <b/>
        <sz val="12"/>
        <color rgb="FFFF0000"/>
        <rFont val="Calibri"/>
        <family val="2"/>
        <scheme val="minor"/>
      </rPr>
      <t>Establish 30 township level YACs in Mon, Mandalay and Rakhine:</t>
    </r>
    <r>
      <rPr>
        <sz val="12"/>
        <color rgb="FFFF0000"/>
        <rFont val="Calibri"/>
        <family val="2"/>
        <scheme val="minor"/>
      </rPr>
      <t xml:space="preserve"> Advocacy meeting with Department of Social Welfare at National/Regional level</t>
    </r>
  </si>
  <si>
    <t xml:space="preserve">During the NCE period , it will no longer be possible to establish YAC with the decission to avoid engagement with de facto government . Under this activity 10 township youth network will be establised in Mandalay and Mon  instead . </t>
  </si>
  <si>
    <t>Under NCE period , advocacy and dialogue skills of 10 youth networks will be developed in Mon and Mandalay instead of engaging with YACs to avoid any enagement with the de facto government .</t>
  </si>
  <si>
    <t>Under the NCE period , the corodination meetings will now be held with the 10 youth members in Mandalay and Rakhine .  Each network will include 10-12 female and male youths from diverse backgrounds. (40% female).</t>
  </si>
  <si>
    <t xml:space="preserve">Under the NCE period, to avoid the engagement with Defacto authorities, the whole intervention of outcome three has been revised. In this activity, DA will no longer engage with DSW rather they will enhence their cooperation with local youth networks, local youth CSOs. This cost includes all logistics related cost, travel cost, communication and percentage time of the relevant staff time of CA. </t>
  </si>
  <si>
    <t>Activity 3.1.1 b</t>
  </si>
  <si>
    <t>Activity 3.1.2 a</t>
  </si>
  <si>
    <t xml:space="preserve">Activity 3.1.2 b </t>
  </si>
  <si>
    <t>Activity 3.1.3 a</t>
  </si>
  <si>
    <t xml:space="preserve">Activity 3.1.3 b </t>
  </si>
  <si>
    <r>
      <t>10 township level Youth Networks</t>
    </r>
    <r>
      <rPr>
        <sz val="12"/>
        <color rgb="FFFF0000"/>
        <rFont val="Calibri"/>
        <family val="2"/>
        <scheme val="minor"/>
      </rPr>
      <t xml:space="preserve"> are established and have strengthened capacity on understanding inclusive federalism, peacebuilding, and human rights. </t>
    </r>
  </si>
  <si>
    <t>Activity 3.1.4</t>
  </si>
  <si>
    <t xml:space="preserve">10 youth groups implement grant actions based on their ideas of exploring how youths can contribute towards inclusive democracy, federalism, conflict resolution and human rights (approximately 300 male and female youths from Mandalay, Mon and Rakhine). </t>
  </si>
  <si>
    <t xml:space="preserve">Activity 3.2.1 b </t>
  </si>
  <si>
    <t>Activity 3.2.1 a</t>
  </si>
  <si>
    <t>Activity 3.2.2.a</t>
  </si>
  <si>
    <t>Activity 3.2.2.b</t>
  </si>
  <si>
    <t>Activity 3.2.2.c</t>
  </si>
  <si>
    <t>This activity has been removed during NCE period , due to the risk involved in continuation of activity in Myanmar .</t>
  </si>
  <si>
    <t>The cost has be moved under project monitoring cost as project closure will be a learning event as part of project MEAL framework .</t>
  </si>
  <si>
    <r>
      <rPr>
        <b/>
        <sz val="12"/>
        <color rgb="FFFF0000"/>
        <rFont val="Calibri"/>
        <family val="2"/>
        <scheme val="minor"/>
      </rPr>
      <t>Outcome 3 had to be revised , to avoid any engament with de facto governmen</t>
    </r>
    <r>
      <rPr>
        <sz val="12"/>
        <color rgb="FFFF0000"/>
        <rFont val="Calibri"/>
        <family val="2"/>
        <scheme val="minor"/>
      </rPr>
      <t>t. Female and male youth engage with the issue of inclusive democratic space (inclusive federalism) and the protection of human rights</t>
    </r>
  </si>
  <si>
    <r>
      <t xml:space="preserve">To avoid enagement with the defacto government this activity has bee adapted to - </t>
    </r>
    <r>
      <rPr>
        <b/>
        <sz val="12"/>
        <color rgb="FFFF0000"/>
        <rFont val="Calibri"/>
        <family val="2"/>
        <scheme val="minor"/>
      </rPr>
      <t xml:space="preserve">Youths Led </t>
    </r>
    <r>
      <rPr>
        <sz val="12"/>
        <color rgb="FFFF0000"/>
        <rFont val="Calibri"/>
        <family val="2"/>
        <scheme val="minor"/>
      </rPr>
      <t>Seed</t>
    </r>
    <r>
      <rPr>
        <b/>
        <sz val="12"/>
        <color rgb="FFFF0000"/>
        <rFont val="Calibri"/>
        <family val="2"/>
        <scheme val="minor"/>
      </rPr>
      <t xml:space="preserve"> Grant peacebuilding initiatives (40% led by female</t>
    </r>
    <r>
      <rPr>
        <sz val="12"/>
        <color rgb="FFFF0000"/>
        <rFont val="Calibri"/>
        <family val="2"/>
        <scheme val="minor"/>
      </rPr>
      <t>): 10 youth networks will be awarded grants to facilitate actions that show how young men and women can be change agents in building peace if they are trusted and given the opportunity to lead</t>
    </r>
  </si>
  <si>
    <t xml:space="preserve">This activity will not continue during the NCE period . However this activity will continue to cover the remianing cost that requires to be incurred until May 2021 . </t>
  </si>
  <si>
    <t>This activity will not continue under NCE period , but the budget incorporates running  organizational development ( OD)  cost for partner DA as part of their capacity building support under the project  and HR cost for CA .</t>
  </si>
  <si>
    <t>Activity 3.1.1 a</t>
  </si>
  <si>
    <t>Activity 3.1.2 c</t>
  </si>
  <si>
    <t>Activity 3.2.2 d</t>
  </si>
  <si>
    <r>
      <t>A</t>
    </r>
    <r>
      <rPr>
        <sz val="12"/>
        <color rgb="FFFF0000"/>
        <rFont val="Calibri"/>
        <family val="2"/>
        <scheme val="minor"/>
      </rPr>
      <t>ctivity 3.2.3 a</t>
    </r>
  </si>
  <si>
    <t>Activity 3.2.3 b</t>
  </si>
  <si>
    <t>Activity 3.2.3 c</t>
  </si>
  <si>
    <t>Activity 3.2.3 d</t>
  </si>
  <si>
    <t xml:space="preserve">Out of 14 religious instituions , TOT has been completed on two Buddhist instituions in Mon state . There was delay in this activity due to COVID and the recent political situation in Myanmar . Under the NCE period , 12 religious instituions will be covered . </t>
  </si>
  <si>
    <r>
      <t>Engage CSOs with a platform for monitoring real time hate speech in Myanmar:</t>
    </r>
    <r>
      <rPr>
        <sz val="12"/>
        <color rgb="FFFF0000"/>
        <rFont val="Times New Roman"/>
        <family val="1"/>
      </rPr>
      <t xml:space="preserve"> The NLP algorithm, Meekin, has been developed in the last quarter of project. However, due to military coup, the platform has not been publicly launched, as both the product and the event participants would face considerable risk. Meekin is currently being deployed as a tool to capture, document and label human rights abuses committed by the Tatmadaw, and therefore needs to be handled with highest discretion. The NCE will allow KKT to join forces with DA, BBS, PDI and other consortium partners to deploy Meekin across their network of youth leaders, focusing on strategic and discrete expansion of the user base, rather than the previously planned public event</t>
    </r>
  </si>
  <si>
    <t>Expenditure to Sep 21</t>
  </si>
  <si>
    <t>Remaining to Sep 21</t>
  </si>
  <si>
    <t>Spent % on total 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</si>
</sst>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 #,##0.00000000_);_(* \(#,##0.00000000\);_(* &quot;-&quot;??_);_(@_)"/>
  </numFmts>
  <fonts count="40" x14ac:knownFonts="1">
    <font>
      <sz val="11"/>
      <color theme="1"/>
      <name val="Calibri"/>
      <family val="2"/>
      <scheme val="minor"/>
    </font>
    <font>
      <b/>
      <sz val="12"/>
      <color theme="1"/>
      <name val="Calibri"/>
      <family val="2"/>
      <scheme val="minor"/>
    </font>
    <font>
      <b/>
      <sz val="11"/>
      <color theme="1"/>
      <name val="Calibri"/>
      <family val="2"/>
      <scheme val="minor"/>
    </font>
    <font>
      <b/>
      <sz val="16"/>
      <color theme="1"/>
      <name val="Calibri"/>
      <family val="2"/>
      <scheme val="minor"/>
    </font>
    <font>
      <sz val="11"/>
      <color theme="1"/>
      <name val="Calibri"/>
      <family val="2"/>
      <scheme val="minor"/>
    </font>
    <font>
      <sz val="12"/>
      <color theme="1"/>
      <name val="Calibri"/>
      <family val="2"/>
      <scheme val="minor"/>
    </font>
    <font>
      <sz val="12"/>
      <color theme="1"/>
      <name val="Calibri"/>
      <family val="2"/>
    </font>
    <font>
      <b/>
      <sz val="12"/>
      <color theme="1"/>
      <name val="Calibri"/>
      <family val="2"/>
    </font>
    <font>
      <b/>
      <sz val="28"/>
      <color theme="1"/>
      <name val="Calibri"/>
      <family val="2"/>
      <scheme val="minor"/>
    </font>
    <font>
      <b/>
      <sz val="36"/>
      <color theme="1"/>
      <name val="Calibri"/>
      <family val="2"/>
      <scheme val="minor"/>
    </font>
    <font>
      <sz val="36"/>
      <color theme="1"/>
      <name val="Calibri"/>
      <family val="2"/>
      <scheme val="minor"/>
    </font>
    <font>
      <sz val="9"/>
      <color theme="1"/>
      <name val="Calibri"/>
      <family val="2"/>
      <scheme val="minor"/>
    </font>
    <font>
      <sz val="11"/>
      <name val="Calibri"/>
      <family val="2"/>
      <scheme val="minor"/>
    </font>
    <font>
      <b/>
      <sz val="36"/>
      <color rgb="FF00B0F0"/>
      <name val="Calibri"/>
      <family val="2"/>
      <scheme val="minor"/>
    </font>
    <font>
      <b/>
      <sz val="16"/>
      <color rgb="FFFF0000"/>
      <name val="Calibri"/>
      <family val="2"/>
      <scheme val="minor"/>
    </font>
    <font>
      <sz val="12"/>
      <name val="Calibri"/>
      <family val="2"/>
      <scheme val="minor"/>
    </font>
    <font>
      <b/>
      <sz val="12"/>
      <name val="Calibri"/>
      <family val="2"/>
      <scheme val="minor"/>
    </font>
    <font>
      <sz val="12"/>
      <color rgb="FF0070C0"/>
      <name val="Calibri"/>
      <family val="2"/>
      <scheme val="minor"/>
    </font>
    <font>
      <sz val="9"/>
      <color indexed="81"/>
      <name val="Tahoma"/>
      <family val="2"/>
    </font>
    <font>
      <b/>
      <sz val="9"/>
      <color indexed="81"/>
      <name val="Tahoma"/>
      <family val="2"/>
    </font>
    <font>
      <sz val="12"/>
      <color rgb="FF0070C0"/>
      <name val="Calibri"/>
      <family val="2"/>
    </font>
    <font>
      <sz val="12"/>
      <name val="Calibri"/>
      <family val="2"/>
    </font>
    <font>
      <b/>
      <sz val="36"/>
      <name val="Calibri"/>
      <family val="2"/>
      <scheme val="minor"/>
    </font>
    <font>
      <sz val="36"/>
      <name val="Calibri"/>
      <family val="2"/>
      <scheme val="minor"/>
    </font>
    <font>
      <b/>
      <sz val="28"/>
      <name val="Calibri"/>
      <family val="2"/>
      <scheme val="minor"/>
    </font>
    <font>
      <b/>
      <sz val="16"/>
      <name val="Calibri"/>
      <family val="2"/>
      <scheme val="minor"/>
    </font>
    <font>
      <sz val="16"/>
      <name val="Calibri"/>
      <family val="2"/>
      <scheme val="minor"/>
    </font>
    <font>
      <b/>
      <sz val="11"/>
      <name val="Calibri"/>
      <family val="2"/>
      <scheme val="minor"/>
    </font>
    <font>
      <b/>
      <sz val="20"/>
      <name val="Calibri"/>
      <family val="2"/>
      <scheme val="minor"/>
    </font>
    <font>
      <b/>
      <sz val="12"/>
      <color rgb="FFFF0000"/>
      <name val="Calibri"/>
      <family val="2"/>
      <scheme val="minor"/>
    </font>
    <font>
      <sz val="12"/>
      <color rgb="FFFF0000"/>
      <name val="Calibri"/>
      <family val="2"/>
      <scheme val="minor"/>
    </font>
    <font>
      <sz val="12"/>
      <color rgb="FFC00000"/>
      <name val="Calibri"/>
      <family val="2"/>
      <scheme val="minor"/>
    </font>
    <font>
      <sz val="12"/>
      <color rgb="FFFF0000"/>
      <name val="Times New Roman"/>
      <family val="1"/>
    </font>
    <font>
      <u/>
      <sz val="12"/>
      <color rgb="FFFF0000"/>
      <name val="Calibri"/>
      <family val="2"/>
      <scheme val="minor"/>
    </font>
    <font>
      <b/>
      <sz val="12"/>
      <color rgb="FFFF0000"/>
      <name val="Times New Roman"/>
      <family val="1"/>
    </font>
    <font>
      <sz val="11"/>
      <color rgb="FF0070C0"/>
      <name val="Calibri"/>
      <family val="2"/>
      <scheme val="minor"/>
    </font>
    <font>
      <b/>
      <sz val="28"/>
      <color rgb="FF0070C0"/>
      <name val="Calibri"/>
      <family val="2"/>
      <scheme val="minor"/>
    </font>
    <font>
      <b/>
      <sz val="12"/>
      <color rgb="FF0070C0"/>
      <name val="Calibri"/>
      <family val="2"/>
      <scheme val="minor"/>
    </font>
    <font>
      <sz val="36"/>
      <color rgb="FF0070C0"/>
      <name val="Calibri"/>
      <family val="2"/>
      <scheme val="minor"/>
    </font>
    <font>
      <b/>
      <sz val="16"/>
      <color rgb="FF0070C0"/>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2" tint="-9.9978637043366805E-2"/>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0" tint="-0.249977111117893"/>
        <bgColor indexed="64"/>
      </patternFill>
    </fill>
    <fill>
      <patternFill patternType="solid">
        <fgColor theme="9" tint="0.79998168889431442"/>
        <bgColor indexed="64"/>
      </patternFill>
    </fill>
  </fills>
  <borders count="57">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style="thin">
        <color indexed="64"/>
      </right>
      <top/>
      <bottom/>
      <diagonal/>
    </border>
    <border>
      <left/>
      <right/>
      <top style="thin">
        <color indexed="64"/>
      </top>
      <bottom/>
      <diagonal/>
    </border>
  </borders>
  <cellStyleXfs count="4">
    <xf numFmtId="0" fontId="0" fillId="0" borderId="0"/>
    <xf numFmtId="44"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cellStyleXfs>
  <cellXfs count="523">
    <xf numFmtId="0" fontId="0" fillId="0" borderId="0" xfId="0"/>
    <xf numFmtId="0" fontId="0" fillId="0" borderId="0" xfId="0" applyBorder="1"/>
    <xf numFmtId="0" fontId="0" fillId="0" borderId="23" xfId="0" applyBorder="1"/>
    <xf numFmtId="0" fontId="0" fillId="0" borderId="24" xfId="0" applyBorder="1" applyAlignment="1">
      <alignment wrapText="1"/>
    </xf>
    <xf numFmtId="0" fontId="0" fillId="0" borderId="25" xfId="0" applyBorder="1" applyAlignment="1">
      <alignment wrapText="1"/>
    </xf>
    <xf numFmtId="0" fontId="2" fillId="0" borderId="6" xfId="0" applyFont="1" applyBorder="1"/>
    <xf numFmtId="9" fontId="1" fillId="2" borderId="9" xfId="2" applyFont="1" applyFill="1" applyBorder="1" applyAlignment="1">
      <alignment vertical="center" wrapText="1"/>
    </xf>
    <xf numFmtId="0" fontId="1" fillId="2" borderId="13" xfId="0" applyFont="1" applyFill="1" applyBorder="1" applyAlignment="1">
      <alignment vertical="center" wrapText="1"/>
    </xf>
    <xf numFmtId="9" fontId="1" fillId="2" borderId="15" xfId="2" applyFont="1" applyFill="1" applyBorder="1" applyAlignment="1">
      <alignment vertical="center" wrapText="1"/>
    </xf>
    <xf numFmtId="0" fontId="5" fillId="3" borderId="0" xfId="0" applyFont="1" applyFill="1" applyBorder="1" applyAlignment="1">
      <alignment horizontal="center" vertical="center" wrapText="1"/>
    </xf>
    <xf numFmtId="44" fontId="5" fillId="3" borderId="3" xfId="1" applyNumberFormat="1" applyFont="1" applyFill="1" applyBorder="1" applyAlignment="1" applyProtection="1">
      <alignment horizontal="center" vertical="center" wrapText="1"/>
      <protection locked="0"/>
    </xf>
    <xf numFmtId="0" fontId="7" fillId="2" borderId="8" xfId="0" applyFont="1" applyFill="1" applyBorder="1" applyAlignment="1" applyProtection="1">
      <alignment vertical="center" wrapText="1"/>
    </xf>
    <xf numFmtId="44" fontId="7" fillId="3" borderId="0" xfId="1" applyFont="1" applyFill="1" applyBorder="1" applyAlignment="1" applyProtection="1">
      <alignment vertical="center" wrapText="1"/>
    </xf>
    <xf numFmtId="44" fontId="5" fillId="3" borderId="0" xfId="1" applyFont="1" applyFill="1" applyBorder="1" applyAlignment="1" applyProtection="1">
      <alignment vertical="center" wrapText="1"/>
      <protection locked="0"/>
    </xf>
    <xf numFmtId="44" fontId="1" fillId="2" borderId="3" xfId="1" applyFont="1" applyFill="1" applyBorder="1" applyAlignment="1">
      <alignment vertical="center" wrapText="1"/>
    </xf>
    <xf numFmtId="0" fontId="1" fillId="2" borderId="3" xfId="0" applyFont="1" applyFill="1" applyBorder="1" applyAlignment="1">
      <alignment horizontal="center" vertical="center" wrapText="1"/>
    </xf>
    <xf numFmtId="0" fontId="1" fillId="2" borderId="8" xfId="0" applyFont="1" applyFill="1" applyBorder="1" applyAlignment="1">
      <alignment vertical="center" wrapText="1"/>
    </xf>
    <xf numFmtId="0" fontId="1" fillId="2" borderId="8" xfId="0" applyFont="1" applyFill="1" applyBorder="1" applyAlignment="1">
      <alignment horizontal="center" vertical="center" wrapText="1"/>
    </xf>
    <xf numFmtId="0" fontId="1" fillId="2" borderId="9" xfId="0" applyFont="1" applyFill="1" applyBorder="1" applyAlignment="1">
      <alignment horizontal="center" vertical="center" wrapText="1"/>
    </xf>
    <xf numFmtId="44" fontId="1" fillId="2" borderId="14" xfId="1" applyFont="1" applyFill="1" applyBorder="1" applyAlignment="1">
      <alignment vertical="center" wrapText="1"/>
    </xf>
    <xf numFmtId="0" fontId="7" fillId="2" borderId="13" xfId="0" applyFont="1" applyFill="1" applyBorder="1" applyAlignment="1" applyProtection="1">
      <alignment vertical="center" wrapText="1"/>
    </xf>
    <xf numFmtId="0" fontId="7" fillId="2" borderId="8" xfId="0" applyFont="1" applyFill="1" applyBorder="1" applyAlignment="1" applyProtection="1">
      <alignment vertical="center" wrapText="1"/>
      <protection locked="0"/>
    </xf>
    <xf numFmtId="44" fontId="1" fillId="3" borderId="0" xfId="0" applyNumberFormat="1" applyFont="1" applyFill="1" applyBorder="1" applyAlignment="1">
      <alignment vertical="center" wrapText="1"/>
    </xf>
    <xf numFmtId="0" fontId="9" fillId="0" borderId="0" xfId="0" applyFont="1" applyBorder="1" applyAlignment="1">
      <alignment wrapText="1"/>
    </xf>
    <xf numFmtId="0" fontId="10" fillId="0" borderId="0" xfId="0" applyFont="1" applyBorder="1" applyAlignment="1">
      <alignment wrapText="1"/>
    </xf>
    <xf numFmtId="0" fontId="0" fillId="0" borderId="0" xfId="0" applyFont="1" applyBorder="1" applyAlignment="1">
      <alignment wrapText="1"/>
    </xf>
    <xf numFmtId="0" fontId="1" fillId="0" borderId="0" xfId="0" applyFont="1" applyBorder="1" applyAlignment="1">
      <alignment wrapText="1"/>
    </xf>
    <xf numFmtId="0" fontId="1" fillId="3" borderId="0" xfId="0" applyFont="1" applyFill="1" applyBorder="1" applyAlignment="1">
      <alignment horizontal="left" wrapText="1"/>
    </xf>
    <xf numFmtId="0" fontId="6" fillId="2" borderId="3" xfId="0" applyFont="1" applyFill="1" applyBorder="1" applyAlignment="1" applyProtection="1">
      <alignment vertical="center" wrapText="1"/>
    </xf>
    <xf numFmtId="0" fontId="6" fillId="2" borderId="3" xfId="0" applyFont="1" applyFill="1" applyBorder="1" applyAlignment="1" applyProtection="1">
      <alignment vertical="center" wrapText="1"/>
      <protection locked="0"/>
    </xf>
    <xf numFmtId="0" fontId="5" fillId="0" borderId="0" xfId="0" applyFont="1" applyBorder="1" applyAlignment="1">
      <alignment wrapText="1"/>
    </xf>
    <xf numFmtId="44" fontId="1" fillId="2" borderId="3" xfId="0" applyNumberFormat="1" applyFont="1" applyFill="1" applyBorder="1" applyAlignment="1">
      <alignment horizontal="center" wrapText="1"/>
    </xf>
    <xf numFmtId="0" fontId="5" fillId="3" borderId="0" xfId="0" applyFont="1" applyFill="1" applyBorder="1" applyAlignment="1">
      <alignment wrapText="1"/>
    </xf>
    <xf numFmtId="44" fontId="1" fillId="4" borderId="3" xfId="1" applyFont="1" applyFill="1" applyBorder="1" applyAlignment="1" applyProtection="1">
      <alignment wrapText="1"/>
    </xf>
    <xf numFmtId="0" fontId="5" fillId="0" borderId="0" xfId="0" applyFont="1" applyFill="1" applyBorder="1" applyAlignment="1">
      <alignment wrapText="1"/>
    </xf>
    <xf numFmtId="44" fontId="5" fillId="3" borderId="0" xfId="0" applyNumberFormat="1" applyFont="1" applyFill="1" applyBorder="1" applyAlignment="1">
      <alignment vertical="center" wrapText="1"/>
    </xf>
    <xf numFmtId="44" fontId="1" fillId="0" borderId="0" xfId="0" applyNumberFormat="1" applyFont="1" applyFill="1" applyBorder="1" applyAlignment="1">
      <alignment wrapText="1"/>
    </xf>
    <xf numFmtId="44" fontId="6" fillId="0" borderId="0" xfId="1" applyFont="1" applyFill="1" applyBorder="1" applyAlignment="1">
      <alignment horizontal="right" vertical="center" wrapText="1"/>
    </xf>
    <xf numFmtId="0" fontId="1" fillId="2" borderId="40" xfId="0" applyFont="1" applyFill="1" applyBorder="1" applyAlignment="1">
      <alignment horizontal="center" wrapText="1"/>
    </xf>
    <xf numFmtId="44" fontId="1" fillId="2" borderId="3" xfId="0" applyNumberFormat="1" applyFont="1" applyFill="1" applyBorder="1" applyAlignment="1">
      <alignment wrapText="1"/>
    </xf>
    <xf numFmtId="0" fontId="6" fillId="2" borderId="40" xfId="0" applyFont="1" applyFill="1" applyBorder="1" applyAlignment="1" applyProtection="1">
      <alignment vertical="center" wrapText="1"/>
    </xf>
    <xf numFmtId="44" fontId="1" fillId="2" borderId="40" xfId="0" applyNumberFormat="1" applyFont="1" applyFill="1" applyBorder="1" applyAlignment="1">
      <alignment wrapText="1"/>
    </xf>
    <xf numFmtId="0" fontId="1" fillId="2" borderId="14" xfId="0" applyFont="1" applyFill="1" applyBorder="1" applyAlignment="1">
      <alignment horizontal="left" wrapText="1"/>
    </xf>
    <xf numFmtId="44" fontId="1" fillId="2" borderId="14" xfId="0" applyNumberFormat="1" applyFont="1" applyFill="1" applyBorder="1" applyAlignment="1">
      <alignment horizontal="center" wrapText="1"/>
    </xf>
    <xf numFmtId="44" fontId="1" fillId="2" borderId="14" xfId="0" applyNumberFormat="1" applyFont="1" applyFill="1" applyBorder="1" applyAlignment="1">
      <alignment wrapText="1"/>
    </xf>
    <xf numFmtId="44" fontId="1" fillId="4" borderId="3" xfId="1" applyNumberFormat="1" applyFont="1" applyFill="1" applyBorder="1" applyAlignment="1">
      <alignment wrapText="1"/>
    </xf>
    <xf numFmtId="44" fontId="1" fillId="3" borderId="4" xfId="1" applyFont="1" applyFill="1" applyBorder="1" applyAlignment="1" applyProtection="1">
      <alignment wrapText="1"/>
    </xf>
    <xf numFmtId="44" fontId="1" fillId="3" borderId="1" xfId="1" applyNumberFormat="1" applyFont="1" applyFill="1" applyBorder="1" applyAlignment="1">
      <alignment wrapText="1"/>
    </xf>
    <xf numFmtId="44" fontId="1" fillId="3" borderId="2" xfId="0" applyNumberFormat="1" applyFont="1" applyFill="1" applyBorder="1" applyAlignment="1">
      <alignment wrapText="1"/>
    </xf>
    <xf numFmtId="44" fontId="1" fillId="3" borderId="1" xfId="1" applyFont="1" applyFill="1" applyBorder="1" applyAlignment="1" applyProtection="1">
      <alignment wrapText="1"/>
    </xf>
    <xf numFmtId="44" fontId="1" fillId="2" borderId="39" xfId="0" applyNumberFormat="1" applyFont="1" applyFill="1" applyBorder="1" applyAlignment="1">
      <alignment wrapText="1"/>
    </xf>
    <xf numFmtId="44" fontId="1" fillId="2" borderId="9" xfId="0" applyNumberFormat="1" applyFont="1" applyFill="1" applyBorder="1" applyAlignment="1">
      <alignment wrapText="1"/>
    </xf>
    <xf numFmtId="44" fontId="1" fillId="2" borderId="15" xfId="0" applyNumberFormat="1" applyFont="1" applyFill="1" applyBorder="1" applyAlignment="1">
      <alignment wrapText="1"/>
    </xf>
    <xf numFmtId="0" fontId="1" fillId="2" borderId="11" xfId="0" applyFont="1" applyFill="1" applyBorder="1" applyAlignment="1">
      <alignment horizontal="center" wrapText="1"/>
    </xf>
    <xf numFmtId="44" fontId="5" fillId="2" borderId="40" xfId="0" applyNumberFormat="1" applyFont="1" applyFill="1" applyBorder="1" applyAlignment="1">
      <alignment wrapText="1"/>
    </xf>
    <xf numFmtId="44" fontId="1" fillId="2" borderId="33" xfId="1" applyNumberFormat="1" applyFont="1" applyFill="1" applyBorder="1" applyAlignment="1">
      <alignment wrapText="1"/>
    </xf>
    <xf numFmtId="44" fontId="1" fillId="2" borderId="34" xfId="0" applyNumberFormat="1" applyFont="1" applyFill="1" applyBorder="1" applyAlignment="1">
      <alignment wrapText="1"/>
    </xf>
    <xf numFmtId="44" fontId="5" fillId="2" borderId="14" xfId="0" applyNumberFormat="1" applyFont="1" applyFill="1" applyBorder="1" applyAlignment="1">
      <alignment wrapText="1"/>
    </xf>
    <xf numFmtId="0" fontId="5" fillId="0" borderId="0" xfId="0" applyFont="1"/>
    <xf numFmtId="0" fontId="11" fillId="0" borderId="0" xfId="0" applyFont="1" applyAlignment="1"/>
    <xf numFmtId="49" fontId="0" fillId="0" borderId="0" xfId="0" applyNumberFormat="1"/>
    <xf numFmtId="0" fontId="11" fillId="0" borderId="0" xfId="0" applyFont="1" applyAlignment="1">
      <alignment vertical="center"/>
    </xf>
    <xf numFmtId="49" fontId="12" fillId="0" borderId="0" xfId="0" applyNumberFormat="1" applyFont="1" applyAlignment="1">
      <alignment horizontal="left"/>
    </xf>
    <xf numFmtId="49" fontId="12" fillId="0" borderId="0" xfId="0" applyNumberFormat="1" applyFont="1" applyAlignment="1">
      <alignment horizontal="left" wrapText="1"/>
    </xf>
    <xf numFmtId="49" fontId="12" fillId="0" borderId="0" xfId="0" applyNumberFormat="1" applyFont="1" applyFill="1" applyAlignment="1">
      <alignment horizontal="left" wrapText="1"/>
    </xf>
    <xf numFmtId="0" fontId="2" fillId="2" borderId="10" xfId="0" applyFont="1" applyFill="1" applyBorder="1" applyAlignment="1"/>
    <xf numFmtId="0" fontId="2" fillId="2" borderId="8" xfId="0" applyFont="1" applyFill="1" applyBorder="1"/>
    <xf numFmtId="0" fontId="2" fillId="2" borderId="3" xfId="0" applyFont="1" applyFill="1" applyBorder="1"/>
    <xf numFmtId="0" fontId="2" fillId="2" borderId="9" xfId="0" applyFont="1" applyFill="1" applyBorder="1" applyAlignment="1"/>
    <xf numFmtId="0" fontId="0" fillId="2" borderId="8" xfId="0" applyFill="1" applyBorder="1" applyAlignment="1">
      <alignment vertical="center" wrapText="1"/>
    </xf>
    <xf numFmtId="9" fontId="0" fillId="2" borderId="3" xfId="2" applyFont="1" applyFill="1" applyBorder="1" applyAlignment="1">
      <alignment vertical="center"/>
    </xf>
    <xf numFmtId="44" fontId="0" fillId="2" borderId="9" xfId="0" applyNumberFormat="1" applyFill="1" applyBorder="1" applyAlignment="1">
      <alignment vertical="center"/>
    </xf>
    <xf numFmtId="0" fontId="0" fillId="2" borderId="8" xfId="0" applyFill="1" applyBorder="1" applyAlignment="1">
      <alignment wrapText="1"/>
    </xf>
    <xf numFmtId="0" fontId="0" fillId="2" borderId="8" xfId="0" applyFill="1" applyBorder="1"/>
    <xf numFmtId="0" fontId="0" fillId="2" borderId="13" xfId="0" applyFill="1" applyBorder="1"/>
    <xf numFmtId="9" fontId="0" fillId="2" borderId="14" xfId="2" applyFont="1" applyFill="1" applyBorder="1" applyAlignment="1">
      <alignment vertical="center"/>
    </xf>
    <xf numFmtId="44" fontId="0" fillId="2" borderId="15" xfId="0" applyNumberFormat="1" applyFill="1" applyBorder="1" applyAlignment="1">
      <alignment vertical="center"/>
    </xf>
    <xf numFmtId="44" fontId="5" fillId="0" borderId="40" xfId="0" applyNumberFormat="1" applyFont="1" applyBorder="1" applyAlignment="1" applyProtection="1">
      <alignment wrapText="1"/>
      <protection locked="0"/>
    </xf>
    <xf numFmtId="44" fontId="5" fillId="3" borderId="40" xfId="1" applyNumberFormat="1" applyFont="1" applyFill="1" applyBorder="1" applyAlignment="1" applyProtection="1">
      <alignment horizontal="center" vertical="center" wrapText="1"/>
      <protection locked="0"/>
    </xf>
    <xf numFmtId="44" fontId="5" fillId="0" borderId="3" xfId="0" applyNumberFormat="1" applyFont="1" applyBorder="1" applyAlignment="1" applyProtection="1">
      <alignment wrapText="1"/>
      <protection locked="0"/>
    </xf>
    <xf numFmtId="0" fontId="1" fillId="2" borderId="3" xfId="1" applyNumberFormat="1" applyFont="1" applyFill="1" applyBorder="1" applyAlignment="1" applyProtection="1">
      <alignment horizontal="center" vertical="center" wrapText="1"/>
    </xf>
    <xf numFmtId="0" fontId="0" fillId="2" borderId="8" xfId="0" applyFill="1" applyBorder="1" applyAlignment="1">
      <alignment vertical="top" wrapText="1"/>
    </xf>
    <xf numFmtId="0" fontId="0" fillId="2" borderId="8" xfId="0" applyFill="1" applyBorder="1" applyAlignment="1">
      <alignment vertical="top"/>
    </xf>
    <xf numFmtId="0" fontId="0" fillId="2" borderId="13" xfId="0" applyFill="1" applyBorder="1" applyAlignment="1">
      <alignment vertical="top"/>
    </xf>
    <xf numFmtId="44" fontId="1" fillId="2" borderId="4" xfId="0" applyNumberFormat="1" applyFont="1" applyFill="1" applyBorder="1" applyAlignment="1">
      <alignment wrapText="1"/>
    </xf>
    <xf numFmtId="44" fontId="1" fillId="3" borderId="1" xfId="0" applyNumberFormat="1" applyFont="1" applyFill="1" applyBorder="1" applyAlignment="1">
      <alignment wrapText="1"/>
    </xf>
    <xf numFmtId="0" fontId="5" fillId="7" borderId="16" xfId="0" applyFont="1" applyFill="1" applyBorder="1" applyAlignment="1">
      <alignment wrapText="1"/>
    </xf>
    <xf numFmtId="0" fontId="3" fillId="3" borderId="26" xfId="0" applyFont="1" applyFill="1" applyBorder="1" applyAlignment="1">
      <alignment horizontal="left" vertical="top" wrapText="1"/>
    </xf>
    <xf numFmtId="0" fontId="3" fillId="3" borderId="0" xfId="0" applyFont="1" applyFill="1" applyBorder="1" applyAlignment="1">
      <alignment horizontal="left" vertical="top" wrapText="1"/>
    </xf>
    <xf numFmtId="0" fontId="3" fillId="3" borderId="28" xfId="0" applyFont="1" applyFill="1" applyBorder="1" applyAlignment="1">
      <alignment horizontal="left" vertical="top" wrapText="1"/>
    </xf>
    <xf numFmtId="0" fontId="5" fillId="0" borderId="11" xfId="0" applyFont="1" applyBorder="1" applyAlignment="1">
      <alignment wrapText="1"/>
    </xf>
    <xf numFmtId="44" fontId="5" fillId="2" borderId="52" xfId="0" applyNumberFormat="1" applyFont="1" applyFill="1" applyBorder="1" applyAlignment="1">
      <alignment wrapText="1"/>
    </xf>
    <xf numFmtId="44" fontId="1" fillId="2" borderId="0" xfId="1" applyNumberFormat="1" applyFont="1" applyFill="1" applyBorder="1" applyAlignment="1">
      <alignment wrapText="1"/>
    </xf>
    <xf numFmtId="44" fontId="5" fillId="2" borderId="53" xfId="0" applyNumberFormat="1" applyFont="1" applyFill="1" applyBorder="1" applyAlignment="1">
      <alignment wrapText="1"/>
    </xf>
    <xf numFmtId="44" fontId="5" fillId="2" borderId="51" xfId="0" applyNumberFormat="1" applyFont="1" applyFill="1" applyBorder="1" applyAlignment="1">
      <alignment wrapText="1"/>
    </xf>
    <xf numFmtId="44" fontId="1" fillId="2" borderId="54" xfId="1" applyNumberFormat="1" applyFont="1" applyFill="1" applyBorder="1" applyAlignment="1">
      <alignment wrapText="1"/>
    </xf>
    <xf numFmtId="0" fontId="7" fillId="2" borderId="35" xfId="0" applyFont="1" applyFill="1" applyBorder="1" applyAlignment="1" applyProtection="1">
      <alignment vertical="center" wrapText="1"/>
    </xf>
    <xf numFmtId="44" fontId="5" fillId="2" borderId="3" xfId="0" applyNumberFormat="1" applyFont="1" applyFill="1" applyBorder="1" applyAlignment="1">
      <alignment wrapText="1"/>
    </xf>
    <xf numFmtId="44" fontId="1" fillId="2" borderId="12" xfId="0" applyNumberFormat="1" applyFont="1" applyFill="1" applyBorder="1" applyAlignment="1">
      <alignment wrapText="1"/>
    </xf>
    <xf numFmtId="44" fontId="1" fillId="2" borderId="13" xfId="1" applyFont="1" applyFill="1" applyBorder="1" applyAlignment="1" applyProtection="1">
      <alignment wrapText="1"/>
    </xf>
    <xf numFmtId="44" fontId="1" fillId="2" borderId="14" xfId="1" applyNumberFormat="1" applyFont="1" applyFill="1" applyBorder="1" applyAlignment="1">
      <alignment wrapText="1"/>
    </xf>
    <xf numFmtId="44" fontId="1" fillId="2" borderId="26" xfId="1" applyNumberFormat="1" applyFont="1" applyFill="1" applyBorder="1" applyAlignment="1">
      <alignment wrapText="1"/>
    </xf>
    <xf numFmtId="44" fontId="1" fillId="2" borderId="21" xfId="0" applyNumberFormat="1" applyFont="1" applyFill="1" applyBorder="1" applyAlignment="1">
      <alignment wrapText="1"/>
    </xf>
    <xf numFmtId="44" fontId="5" fillId="2" borderId="8" xfId="1" applyFont="1" applyFill="1" applyBorder="1" applyAlignment="1" applyProtection="1">
      <alignment wrapText="1"/>
    </xf>
    <xf numFmtId="44" fontId="5" fillId="2" borderId="3" xfId="1" applyNumberFormat="1" applyFont="1" applyFill="1" applyBorder="1" applyAlignment="1">
      <alignment wrapText="1"/>
    </xf>
    <xf numFmtId="0" fontId="1" fillId="2" borderId="3" xfId="0" applyNumberFormat="1" applyFont="1" applyFill="1" applyBorder="1" applyAlignment="1">
      <alignment horizontal="center" wrapText="1"/>
    </xf>
    <xf numFmtId="0" fontId="1" fillId="2" borderId="28" xfId="0" applyFont="1" applyFill="1" applyBorder="1" applyAlignment="1">
      <alignment wrapText="1"/>
    </xf>
    <xf numFmtId="0" fontId="1" fillId="2" borderId="53" xfId="0" applyFont="1" applyFill="1" applyBorder="1" applyAlignment="1">
      <alignment horizontal="center" wrapText="1"/>
    </xf>
    <xf numFmtId="44" fontId="1" fillId="2" borderId="2" xfId="0" applyNumberFormat="1" applyFont="1" applyFill="1" applyBorder="1" applyAlignment="1">
      <alignment horizontal="center" wrapText="1"/>
    </xf>
    <xf numFmtId="0" fontId="1" fillId="2" borderId="39" xfId="0" applyFont="1" applyFill="1" applyBorder="1" applyAlignment="1">
      <alignment horizontal="center" wrapText="1"/>
    </xf>
    <xf numFmtId="44" fontId="1" fillId="2" borderId="9" xfId="0" applyNumberFormat="1" applyFont="1" applyFill="1" applyBorder="1" applyAlignment="1">
      <alignment horizontal="center" wrapText="1"/>
    </xf>
    <xf numFmtId="44" fontId="5" fillId="2" borderId="39" xfId="0" applyNumberFormat="1" applyFont="1" applyFill="1" applyBorder="1" applyAlignment="1">
      <alignment wrapText="1"/>
    </xf>
    <xf numFmtId="44" fontId="5" fillId="2" borderId="15" xfId="0" applyNumberFormat="1" applyFont="1" applyFill="1" applyBorder="1" applyAlignment="1">
      <alignment wrapText="1"/>
    </xf>
    <xf numFmtId="44" fontId="1" fillId="2" borderId="15" xfId="1" applyNumberFormat="1" applyFont="1" applyFill="1" applyBorder="1" applyAlignment="1">
      <alignment wrapText="1"/>
    </xf>
    <xf numFmtId="44" fontId="5" fillId="2" borderId="55" xfId="1" applyFont="1" applyFill="1" applyBorder="1" applyAlignment="1" applyProtection="1">
      <alignment wrapText="1"/>
    </xf>
    <xf numFmtId="44" fontId="5" fillId="2" borderId="30" xfId="1" applyNumberFormat="1" applyFont="1" applyFill="1" applyBorder="1" applyAlignment="1">
      <alignment wrapText="1"/>
    </xf>
    <xf numFmtId="44" fontId="5" fillId="2" borderId="9" xfId="1" applyNumberFormat="1" applyFont="1" applyFill="1" applyBorder="1" applyAlignment="1">
      <alignment wrapText="1"/>
    </xf>
    <xf numFmtId="44" fontId="15" fillId="0" borderId="3" xfId="1" applyNumberFormat="1" applyFont="1" applyFill="1" applyBorder="1" applyAlignment="1" applyProtection="1">
      <alignment horizontal="left" vertical="top" wrapText="1"/>
      <protection locked="0"/>
    </xf>
    <xf numFmtId="9" fontId="15" fillId="0" borderId="3" xfId="2" applyFont="1" applyFill="1" applyBorder="1" applyAlignment="1" applyProtection="1">
      <alignment horizontal="left" vertical="top" wrapText="1"/>
      <protection locked="0"/>
    </xf>
    <xf numFmtId="0" fontId="15" fillId="0" borderId="3" xfId="0" applyFont="1" applyFill="1" applyBorder="1" applyAlignment="1" applyProtection="1">
      <alignment horizontal="left" vertical="top" wrapText="1"/>
      <protection locked="0"/>
    </xf>
    <xf numFmtId="44" fontId="15" fillId="0" borderId="3" xfId="0" applyNumberFormat="1" applyFont="1" applyBorder="1" applyAlignment="1" applyProtection="1">
      <alignment wrapText="1"/>
      <protection locked="0"/>
    </xf>
    <xf numFmtId="44" fontId="5" fillId="0" borderId="40" xfId="0" applyNumberFormat="1" applyFont="1" applyFill="1" applyBorder="1" applyAlignment="1" applyProtection="1">
      <alignment wrapText="1"/>
      <protection locked="0"/>
    </xf>
    <xf numFmtId="44" fontId="5" fillId="0" borderId="3" xfId="0" applyNumberFormat="1" applyFont="1" applyFill="1" applyBorder="1" applyAlignment="1" applyProtection="1">
      <alignment wrapText="1"/>
      <protection locked="0"/>
    </xf>
    <xf numFmtId="44" fontId="15" fillId="0" borderId="3" xfId="0" applyNumberFormat="1" applyFont="1" applyFill="1" applyBorder="1" applyAlignment="1" applyProtection="1">
      <alignment wrapText="1"/>
      <protection locked="0"/>
    </xf>
    <xf numFmtId="0" fontId="15" fillId="0" borderId="3" xfId="0" applyFont="1" applyBorder="1" applyAlignment="1" applyProtection="1">
      <alignment horizontal="left" vertical="top" wrapText="1"/>
      <protection locked="0"/>
    </xf>
    <xf numFmtId="0" fontId="16" fillId="0" borderId="3" xfId="0" applyFont="1" applyBorder="1" applyAlignment="1" applyProtection="1">
      <alignment horizontal="left" vertical="top" wrapText="1"/>
      <protection locked="0"/>
    </xf>
    <xf numFmtId="0" fontId="16" fillId="0" borderId="3" xfId="0" applyFont="1" applyFill="1" applyBorder="1" applyAlignment="1" applyProtection="1">
      <alignment horizontal="left" vertical="top" wrapText="1"/>
      <protection locked="0"/>
    </xf>
    <xf numFmtId="44" fontId="1" fillId="9" borderId="3" xfId="1" applyFont="1" applyFill="1" applyBorder="1" applyAlignment="1" applyProtection="1">
      <alignment wrapText="1"/>
    </xf>
    <xf numFmtId="44" fontId="1" fillId="9" borderId="3" xfId="1" applyNumberFormat="1" applyFont="1" applyFill="1" applyBorder="1" applyAlignment="1">
      <alignment wrapText="1"/>
    </xf>
    <xf numFmtId="44" fontId="1" fillId="9" borderId="4" xfId="1" applyFont="1" applyFill="1" applyBorder="1" applyAlignment="1" applyProtection="1">
      <alignment wrapText="1"/>
    </xf>
    <xf numFmtId="44" fontId="1" fillId="9" borderId="1" xfId="1" applyNumberFormat="1" applyFont="1" applyFill="1" applyBorder="1" applyAlignment="1">
      <alignment wrapText="1"/>
    </xf>
    <xf numFmtId="43" fontId="0" fillId="0" borderId="0" xfId="3" applyFont="1" applyBorder="1" applyAlignment="1">
      <alignment wrapText="1"/>
    </xf>
    <xf numFmtId="49" fontId="15" fillId="0" borderId="4" xfId="1" applyNumberFormat="1" applyFont="1" applyFill="1" applyBorder="1" applyAlignment="1" applyProtection="1">
      <alignment horizontal="left" vertical="top" wrapText="1"/>
      <protection locked="0"/>
    </xf>
    <xf numFmtId="49" fontId="15" fillId="3" borderId="4" xfId="1" applyNumberFormat="1" applyFont="1" applyFill="1" applyBorder="1" applyAlignment="1" applyProtection="1">
      <alignment horizontal="left" vertical="top" wrapText="1"/>
      <protection locked="0"/>
    </xf>
    <xf numFmtId="49" fontId="15" fillId="0" borderId="4" xfId="1" applyNumberFormat="1" applyFont="1" applyBorder="1" applyAlignment="1" applyProtection="1">
      <alignment horizontal="left" vertical="top" wrapText="1"/>
      <protection locked="0"/>
    </xf>
    <xf numFmtId="44" fontId="5" fillId="0" borderId="0" xfId="0" applyNumberFormat="1" applyFont="1" applyBorder="1" applyAlignment="1">
      <alignment wrapText="1"/>
    </xf>
    <xf numFmtId="164" fontId="5" fillId="0" borderId="0" xfId="3" applyNumberFormat="1" applyFont="1" applyBorder="1" applyAlignment="1">
      <alignment wrapText="1"/>
    </xf>
    <xf numFmtId="43" fontId="5" fillId="0" borderId="0" xfId="0" applyNumberFormat="1" applyFont="1" applyBorder="1" applyAlignment="1">
      <alignment wrapText="1"/>
    </xf>
    <xf numFmtId="44" fontId="5" fillId="0" borderId="0" xfId="0" applyNumberFormat="1" applyFont="1" applyFill="1" applyBorder="1" applyAlignment="1">
      <alignment wrapText="1"/>
    </xf>
    <xf numFmtId="43" fontId="5" fillId="0" borderId="0" xfId="3" applyFont="1" applyFill="1" applyBorder="1" applyAlignment="1">
      <alignment wrapText="1"/>
    </xf>
    <xf numFmtId="44" fontId="1" fillId="2" borderId="5" xfId="1" applyFont="1" applyFill="1" applyBorder="1" applyAlignment="1" applyProtection="1">
      <alignment horizontal="center" vertical="center" wrapText="1"/>
    </xf>
    <xf numFmtId="0" fontId="1" fillId="0" borderId="0" xfId="0" applyFont="1" applyFill="1" applyBorder="1" applyAlignment="1">
      <alignment horizontal="center" vertical="center" wrapText="1"/>
    </xf>
    <xf numFmtId="44" fontId="15" fillId="0" borderId="52" xfId="1" applyFont="1" applyFill="1" applyBorder="1" applyAlignment="1" applyProtection="1">
      <alignment horizontal="center" vertical="center" wrapText="1"/>
    </xf>
    <xf numFmtId="0" fontId="17" fillId="0" borderId="0" xfId="0" applyFont="1" applyBorder="1" applyAlignment="1">
      <alignment wrapText="1"/>
    </xf>
    <xf numFmtId="0" fontId="20" fillId="0" borderId="0" xfId="0" applyFont="1" applyFill="1" applyBorder="1" applyAlignment="1">
      <alignment vertical="center" wrapText="1"/>
    </xf>
    <xf numFmtId="44" fontId="1" fillId="0" borderId="4" xfId="1" applyFont="1" applyFill="1" applyBorder="1" applyAlignment="1" applyProtection="1">
      <alignment wrapText="1"/>
    </xf>
    <xf numFmtId="44" fontId="1" fillId="0" borderId="1" xfId="1" applyNumberFormat="1" applyFont="1" applyFill="1" applyBorder="1" applyAlignment="1">
      <alignment wrapText="1"/>
    </xf>
    <xf numFmtId="44" fontId="1" fillId="0" borderId="2" xfId="0" applyNumberFormat="1" applyFont="1" applyFill="1" applyBorder="1" applyAlignment="1">
      <alignment wrapText="1"/>
    </xf>
    <xf numFmtId="0" fontId="5" fillId="0" borderId="0" xfId="0" applyFont="1" applyFill="1" applyAlignment="1">
      <alignment wrapText="1"/>
    </xf>
    <xf numFmtId="0" fontId="15" fillId="3" borderId="3" xfId="0" applyFont="1" applyFill="1" applyBorder="1" applyAlignment="1" applyProtection="1">
      <alignment horizontal="left" vertical="top" wrapText="1"/>
      <protection locked="0"/>
    </xf>
    <xf numFmtId="0" fontId="16" fillId="3" borderId="3" xfId="0" applyFont="1" applyFill="1" applyBorder="1" applyAlignment="1" applyProtection="1">
      <alignment horizontal="left" vertical="top" wrapText="1"/>
      <protection locked="0"/>
    </xf>
    <xf numFmtId="44" fontId="1" fillId="2" borderId="5" xfId="1" applyFont="1" applyFill="1" applyBorder="1" applyAlignment="1" applyProtection="1">
      <alignment horizontal="center" vertical="center" wrapText="1"/>
    </xf>
    <xf numFmtId="44" fontId="1" fillId="3" borderId="0" xfId="1" applyFont="1" applyFill="1" applyBorder="1" applyAlignment="1" applyProtection="1">
      <alignment vertical="center" wrapText="1"/>
      <protection locked="0"/>
    </xf>
    <xf numFmtId="0" fontId="1" fillId="0" borderId="0" xfId="0" applyFont="1" applyFill="1" applyBorder="1" applyAlignment="1">
      <alignment wrapText="1"/>
    </xf>
    <xf numFmtId="0" fontId="6" fillId="10" borderId="0" xfId="0" applyFont="1" applyFill="1" applyBorder="1" applyAlignment="1">
      <alignment vertical="center" wrapText="1"/>
    </xf>
    <xf numFmtId="0" fontId="5" fillId="10" borderId="0" xfId="0" applyFont="1" applyFill="1" applyBorder="1" applyAlignment="1">
      <alignment wrapText="1"/>
    </xf>
    <xf numFmtId="11" fontId="5" fillId="10" borderId="0" xfId="3" applyNumberFormat="1" applyFont="1" applyFill="1" applyBorder="1" applyAlignment="1">
      <alignment wrapText="1"/>
    </xf>
    <xf numFmtId="44" fontId="5" fillId="10" borderId="0" xfId="1" applyFont="1" applyFill="1" applyBorder="1" applyAlignment="1" applyProtection="1">
      <alignment vertical="center" wrapText="1"/>
    </xf>
    <xf numFmtId="44" fontId="1" fillId="10" borderId="0" xfId="1" applyFont="1" applyFill="1" applyBorder="1" applyAlignment="1" applyProtection="1">
      <alignment vertical="center" wrapText="1"/>
    </xf>
    <xf numFmtId="44" fontId="1" fillId="10" borderId="0" xfId="0" applyNumberFormat="1" applyFont="1" applyFill="1" applyBorder="1" applyAlignment="1">
      <alignment wrapText="1"/>
    </xf>
    <xf numFmtId="0" fontId="15" fillId="0" borderId="0" xfId="0" applyFont="1" applyBorder="1" applyAlignment="1">
      <alignment wrapText="1"/>
    </xf>
    <xf numFmtId="0" fontId="21" fillId="0" borderId="0" xfId="0" applyFont="1" applyFill="1" applyBorder="1" applyAlignment="1">
      <alignment vertical="center" wrapText="1"/>
    </xf>
    <xf numFmtId="0" fontId="16" fillId="2" borderId="3" xfId="1" applyNumberFormat="1" applyFont="1" applyFill="1" applyBorder="1" applyAlignment="1" applyProtection="1">
      <alignment horizontal="center" vertical="center" wrapText="1"/>
    </xf>
    <xf numFmtId="9" fontId="16" fillId="2" borderId="14" xfId="2" applyFont="1" applyFill="1" applyBorder="1" applyAlignment="1">
      <alignment horizontal="center" wrapText="1"/>
    </xf>
    <xf numFmtId="9" fontId="15" fillId="0" borderId="40" xfId="2" applyFont="1" applyBorder="1" applyAlignment="1" applyProtection="1">
      <alignment wrapText="1"/>
      <protection locked="0"/>
    </xf>
    <xf numFmtId="9" fontId="16" fillId="2" borderId="3" xfId="2" applyFont="1" applyFill="1" applyBorder="1" applyAlignment="1">
      <alignment wrapText="1"/>
    </xf>
    <xf numFmtId="0" fontId="15" fillId="3" borderId="0" xfId="0" applyFont="1" applyFill="1" applyBorder="1" applyAlignment="1">
      <alignment wrapText="1"/>
    </xf>
    <xf numFmtId="9" fontId="15" fillId="0" borderId="0" xfId="2" applyFont="1" applyFill="1" applyBorder="1" applyAlignment="1">
      <alignment wrapText="1"/>
    </xf>
    <xf numFmtId="0" fontId="15" fillId="0" borderId="0" xfId="0" applyFont="1" applyFill="1" applyBorder="1" applyAlignment="1">
      <alignment wrapText="1"/>
    </xf>
    <xf numFmtId="9" fontId="15" fillId="2" borderId="40" xfId="2" applyFont="1" applyFill="1" applyBorder="1" applyAlignment="1">
      <alignment wrapText="1"/>
    </xf>
    <xf numFmtId="9" fontId="16" fillId="2" borderId="40" xfId="2" applyFont="1" applyFill="1" applyBorder="1" applyAlignment="1">
      <alignment wrapText="1"/>
    </xf>
    <xf numFmtId="44" fontId="16" fillId="3" borderId="0" xfId="0" applyNumberFormat="1" applyFont="1" applyFill="1" applyBorder="1" applyAlignment="1">
      <alignment vertical="center" wrapText="1"/>
    </xf>
    <xf numFmtId="0" fontId="1" fillId="2" borderId="1" xfId="0" applyFont="1" applyFill="1" applyBorder="1" applyAlignment="1">
      <alignment wrapText="1"/>
    </xf>
    <xf numFmtId="0" fontId="1" fillId="2" borderId="2" xfId="0" applyFont="1" applyFill="1" applyBorder="1" applyAlignment="1">
      <alignment wrapText="1"/>
    </xf>
    <xf numFmtId="0" fontId="22" fillId="0" borderId="0" xfId="0" applyFont="1" applyBorder="1" applyAlignment="1">
      <alignment wrapText="1"/>
    </xf>
    <xf numFmtId="0" fontId="23" fillId="0" borderId="0" xfId="0" applyFont="1" applyBorder="1" applyAlignment="1">
      <alignment wrapText="1"/>
    </xf>
    <xf numFmtId="0" fontId="12" fillId="0" borderId="0" xfId="0" applyFont="1" applyFill="1" applyBorder="1" applyAlignment="1">
      <alignment wrapText="1"/>
    </xf>
    <xf numFmtId="0" fontId="12" fillId="0" borderId="0" xfId="0" applyFont="1" applyBorder="1" applyAlignment="1">
      <alignment wrapText="1"/>
    </xf>
    <xf numFmtId="0" fontId="16" fillId="0" borderId="0" xfId="0" applyFont="1" applyBorder="1" applyAlignment="1">
      <alignment wrapText="1"/>
    </xf>
    <xf numFmtId="0" fontId="24" fillId="6" borderId="18" xfId="0" applyFont="1" applyFill="1" applyBorder="1" applyAlignment="1">
      <alignment wrapText="1"/>
    </xf>
    <xf numFmtId="0" fontId="24" fillId="6" borderId="16" xfId="0" applyFont="1" applyFill="1" applyBorder="1" applyAlignment="1">
      <alignment wrapText="1"/>
    </xf>
    <xf numFmtId="0" fontId="27" fillId="0" borderId="0" xfId="0" applyFont="1" applyBorder="1" applyAlignment="1">
      <alignment wrapText="1"/>
    </xf>
    <xf numFmtId="0" fontId="12" fillId="0" borderId="0" xfId="0" applyFont="1" applyFill="1" applyBorder="1" applyAlignment="1">
      <alignment horizontal="center" wrapText="1"/>
    </xf>
    <xf numFmtId="0" fontId="12" fillId="3" borderId="0" xfId="0" applyFont="1" applyFill="1" applyBorder="1" applyAlignment="1">
      <alignment wrapText="1"/>
    </xf>
    <xf numFmtId="0" fontId="15" fillId="2" borderId="3" xfId="0" applyFont="1" applyFill="1" applyBorder="1" applyAlignment="1" applyProtection="1">
      <alignment horizontal="center" vertical="center" wrapText="1"/>
    </xf>
    <xf numFmtId="0" fontId="15" fillId="2" borderId="4" xfId="0" applyFont="1" applyFill="1" applyBorder="1" applyAlignment="1" applyProtection="1">
      <alignment horizontal="center" vertical="center" wrapText="1"/>
    </xf>
    <xf numFmtId="0" fontId="12" fillId="0" borderId="52" xfId="0" applyFont="1" applyFill="1" applyBorder="1" applyAlignment="1">
      <alignment horizontal="center" vertical="center" wrapText="1"/>
    </xf>
    <xf numFmtId="0" fontId="16" fillId="2" borderId="3" xfId="0" applyFont="1" applyFill="1" applyBorder="1" applyAlignment="1" applyProtection="1">
      <alignment horizontal="center" vertical="center" wrapText="1"/>
      <protection locked="0"/>
    </xf>
    <xf numFmtId="0" fontId="16" fillId="3" borderId="3" xfId="0" applyFont="1" applyFill="1" applyBorder="1" applyAlignment="1" applyProtection="1">
      <alignment horizontal="center" vertical="center" wrapText="1"/>
      <protection locked="0"/>
    </xf>
    <xf numFmtId="0" fontId="16" fillId="0" borderId="52" xfId="0" applyFont="1" applyFill="1" applyBorder="1" applyAlignment="1" applyProtection="1">
      <alignment horizontal="center" vertical="center" wrapText="1"/>
    </xf>
    <xf numFmtId="0" fontId="16" fillId="2" borderId="3" xfId="0" applyFont="1" applyFill="1" applyBorder="1" applyAlignment="1" applyProtection="1">
      <alignment vertical="center" wrapText="1"/>
    </xf>
    <xf numFmtId="44" fontId="15" fillId="0" borderId="52" xfId="1" applyFont="1" applyFill="1" applyBorder="1" applyAlignment="1" applyProtection="1">
      <alignment vertical="center" wrapText="1"/>
    </xf>
    <xf numFmtId="0" fontId="12" fillId="0" borderId="1" xfId="0" applyFont="1" applyBorder="1" applyAlignment="1">
      <alignment wrapText="1"/>
    </xf>
    <xf numFmtId="44" fontId="16" fillId="0" borderId="52" xfId="1" applyFont="1" applyFill="1" applyBorder="1" applyAlignment="1" applyProtection="1">
      <alignment vertical="center" wrapText="1"/>
    </xf>
    <xf numFmtId="0" fontId="15" fillId="2" borderId="3" xfId="0" applyFont="1" applyFill="1" applyBorder="1" applyAlignment="1" applyProtection="1">
      <alignment horizontal="left" vertical="top" wrapText="1"/>
    </xf>
    <xf numFmtId="44" fontId="15" fillId="0" borderId="3" xfId="1" applyNumberFormat="1" applyFont="1" applyFill="1" applyBorder="1" applyAlignment="1" applyProtection="1">
      <alignment horizontal="left" vertical="top" wrapText="1"/>
    </xf>
    <xf numFmtId="44" fontId="15" fillId="3" borderId="3" xfId="1" applyNumberFormat="1" applyFont="1" applyFill="1" applyBorder="1" applyAlignment="1" applyProtection="1">
      <alignment horizontal="left" vertical="top" wrapText="1"/>
      <protection locked="0"/>
    </xf>
    <xf numFmtId="44" fontId="15" fillId="2" borderId="3" xfId="1" applyNumberFormat="1" applyFont="1" applyFill="1" applyBorder="1" applyAlignment="1" applyProtection="1">
      <alignment horizontal="left" vertical="top" wrapText="1"/>
    </xf>
    <xf numFmtId="44" fontId="15" fillId="0" borderId="3" xfId="1" applyNumberFormat="1" applyFont="1" applyBorder="1" applyAlignment="1" applyProtection="1">
      <alignment horizontal="left" vertical="top" wrapText="1"/>
      <protection locked="0"/>
    </xf>
    <xf numFmtId="44" fontId="15" fillId="0" borderId="3" xfId="1" applyNumberFormat="1" applyFont="1" applyFill="1" applyBorder="1" applyAlignment="1" applyProtection="1">
      <alignment horizontal="center" vertical="center" wrapText="1"/>
      <protection locked="0"/>
    </xf>
    <xf numFmtId="44" fontId="15" fillId="0" borderId="3" xfId="1" applyNumberFormat="1" applyFont="1" applyFill="1" applyBorder="1" applyAlignment="1" applyProtection="1">
      <alignment horizontal="center" vertical="center" wrapText="1"/>
    </xf>
    <xf numFmtId="0" fontId="15" fillId="0" borderId="3" xfId="0" applyFont="1" applyFill="1" applyBorder="1" applyAlignment="1" applyProtection="1">
      <alignment horizontal="left" vertical="top" wrapText="1"/>
    </xf>
    <xf numFmtId="0" fontId="15" fillId="8" borderId="3" xfId="0" applyFont="1" applyFill="1" applyBorder="1" applyAlignment="1" applyProtection="1">
      <alignment horizontal="left" vertical="top" wrapText="1"/>
    </xf>
    <xf numFmtId="0" fontId="15" fillId="8" borderId="3" xfId="0" applyFont="1" applyFill="1" applyBorder="1" applyAlignment="1" applyProtection="1">
      <alignment vertical="center" wrapText="1"/>
    </xf>
    <xf numFmtId="44" fontId="16" fillId="2" borderId="3" xfId="1" applyNumberFormat="1" applyFont="1" applyFill="1" applyBorder="1" applyAlignment="1" applyProtection="1">
      <alignment horizontal="center" vertical="center" wrapText="1"/>
    </xf>
    <xf numFmtId="44" fontId="16" fillId="2" borderId="3" xfId="1" applyFont="1" applyFill="1" applyBorder="1" applyAlignment="1" applyProtection="1">
      <alignment horizontal="center" vertical="center" wrapText="1"/>
    </xf>
    <xf numFmtId="49" fontId="15" fillId="3" borderId="4" xfId="1" applyNumberFormat="1" applyFont="1" applyFill="1" applyBorder="1" applyAlignment="1" applyProtection="1">
      <alignment horizontal="left" wrapText="1"/>
      <protection locked="0"/>
    </xf>
    <xf numFmtId="44" fontId="16" fillId="0" borderId="52" xfId="1" applyFont="1" applyFill="1" applyBorder="1" applyAlignment="1" applyProtection="1">
      <alignment horizontal="center" vertical="center" wrapText="1"/>
    </xf>
    <xf numFmtId="0" fontId="15" fillId="2" borderId="3" xfId="0" applyFont="1" applyFill="1" applyBorder="1" applyAlignment="1" applyProtection="1">
      <alignment vertical="center" wrapText="1"/>
    </xf>
    <xf numFmtId="44" fontId="15" fillId="0" borderId="3" xfId="1" applyNumberFormat="1" applyFont="1" applyBorder="1" applyAlignment="1" applyProtection="1">
      <alignment horizontal="center" vertical="center" wrapText="1"/>
      <protection locked="0"/>
    </xf>
    <xf numFmtId="44" fontId="15" fillId="2" borderId="3" xfId="1" applyNumberFormat="1" applyFont="1" applyFill="1" applyBorder="1" applyAlignment="1" applyProtection="1">
      <alignment horizontal="center" vertical="center" wrapText="1"/>
    </xf>
    <xf numFmtId="49" fontId="15" fillId="0" borderId="4" xfId="1" applyNumberFormat="1" applyFont="1" applyBorder="1" applyAlignment="1" applyProtection="1">
      <alignment horizontal="left" wrapText="1"/>
      <protection locked="0"/>
    </xf>
    <xf numFmtId="44" fontId="15" fillId="0" borderId="52" xfId="1" applyNumberFormat="1" applyFont="1" applyFill="1" applyBorder="1" applyAlignment="1" applyProtection="1">
      <alignment horizontal="center" vertical="center" wrapText="1"/>
    </xf>
    <xf numFmtId="44" fontId="15" fillId="3" borderId="3" xfId="1" applyNumberFormat="1" applyFont="1" applyFill="1" applyBorder="1" applyAlignment="1" applyProtection="1">
      <alignment horizontal="center" vertical="center" wrapText="1"/>
      <protection locked="0"/>
    </xf>
    <xf numFmtId="44" fontId="16" fillId="2" borderId="5" xfId="1" applyNumberFormat="1" applyFont="1" applyFill="1" applyBorder="1" applyAlignment="1" applyProtection="1">
      <alignment horizontal="center" vertical="center" wrapText="1"/>
    </xf>
    <xf numFmtId="0" fontId="15" fillId="3" borderId="0" xfId="0" applyFont="1" applyFill="1" applyBorder="1" applyAlignment="1" applyProtection="1">
      <alignment vertical="center" wrapText="1"/>
      <protection locked="0"/>
    </xf>
    <xf numFmtId="0" fontId="15" fillId="3" borderId="0" xfId="0" applyFont="1" applyFill="1" applyBorder="1" applyAlignment="1" applyProtection="1">
      <alignment horizontal="left" vertical="top" wrapText="1"/>
      <protection locked="0"/>
    </xf>
    <xf numFmtId="44" fontId="15" fillId="3" borderId="0" xfId="1" applyFont="1" applyFill="1" applyBorder="1" applyAlignment="1" applyProtection="1">
      <alignment horizontal="center" vertical="center" wrapText="1"/>
      <protection locked="0"/>
    </xf>
    <xf numFmtId="0" fontId="12" fillId="2" borderId="0" xfId="0" applyFont="1" applyFill="1" applyBorder="1" applyAlignment="1">
      <alignment wrapText="1"/>
    </xf>
    <xf numFmtId="0" fontId="16" fillId="3" borderId="0" xfId="0" applyFont="1" applyFill="1" applyBorder="1" applyAlignment="1" applyProtection="1">
      <alignment vertical="center" wrapText="1"/>
    </xf>
    <xf numFmtId="44" fontId="15" fillId="3" borderId="0" xfId="1" applyFont="1" applyFill="1" applyBorder="1" applyAlignment="1" applyProtection="1">
      <alignment vertical="center" wrapText="1"/>
      <protection locked="0"/>
    </xf>
    <xf numFmtId="0" fontId="16" fillId="0" borderId="52" xfId="0" applyFont="1" applyFill="1" applyBorder="1" applyAlignment="1" applyProtection="1">
      <alignment vertical="center" wrapText="1"/>
      <protection locked="0"/>
    </xf>
    <xf numFmtId="0" fontId="15" fillId="3" borderId="1" xfId="0" applyFont="1" applyFill="1" applyBorder="1" applyAlignment="1" applyProtection="1">
      <alignment vertical="center" wrapText="1"/>
      <protection locked="0"/>
    </xf>
    <xf numFmtId="0" fontId="15" fillId="3" borderId="3" xfId="0" applyFont="1" applyFill="1" applyBorder="1" applyAlignment="1" applyProtection="1">
      <alignment vertical="center" wrapText="1"/>
      <protection locked="0"/>
    </xf>
    <xf numFmtId="44" fontId="15" fillId="0" borderId="3" xfId="1" applyFont="1" applyBorder="1" applyAlignment="1" applyProtection="1">
      <alignment vertical="center" wrapText="1"/>
      <protection locked="0"/>
    </xf>
    <xf numFmtId="44" fontId="15" fillId="2" borderId="3" xfId="1" applyFont="1" applyFill="1" applyBorder="1" applyAlignment="1" applyProtection="1">
      <alignment vertical="center" wrapText="1"/>
    </xf>
    <xf numFmtId="49" fontId="15" fillId="0" borderId="4" xfId="0" applyNumberFormat="1" applyFont="1" applyBorder="1" applyAlignment="1" applyProtection="1">
      <alignment horizontal="left" wrapText="1"/>
      <protection locked="0"/>
    </xf>
    <xf numFmtId="0" fontId="15" fillId="3" borderId="2" xfId="0" applyFont="1" applyFill="1" applyBorder="1" applyAlignment="1" applyProtection="1">
      <alignment vertical="center" wrapText="1"/>
      <protection locked="0"/>
    </xf>
    <xf numFmtId="0" fontId="16" fillId="2" borderId="40" xfId="0" applyFont="1" applyFill="1" applyBorder="1" applyAlignment="1" applyProtection="1">
      <alignment vertical="center" wrapText="1"/>
    </xf>
    <xf numFmtId="0" fontId="16" fillId="4" borderId="3" xfId="0" applyFont="1" applyFill="1" applyBorder="1" applyAlignment="1" applyProtection="1">
      <alignment vertical="center" wrapText="1"/>
      <protection locked="0"/>
    </xf>
    <xf numFmtId="44" fontId="16" fillId="4" borderId="3" xfId="1" applyFont="1" applyFill="1" applyBorder="1" applyAlignment="1" applyProtection="1">
      <alignment vertical="center" wrapText="1"/>
    </xf>
    <xf numFmtId="0" fontId="15" fillId="3" borderId="4" xfId="0" applyFont="1" applyFill="1" applyBorder="1" applyAlignment="1" applyProtection="1">
      <alignment vertical="center" wrapText="1"/>
      <protection locked="0"/>
    </xf>
    <xf numFmtId="0" fontId="16" fillId="0" borderId="0" xfId="0" applyFont="1" applyFill="1" applyBorder="1" applyAlignment="1" applyProtection="1">
      <alignment vertical="center" wrapText="1"/>
      <protection locked="0"/>
    </xf>
    <xf numFmtId="0" fontId="16" fillId="4" borderId="44" xfId="0" applyFont="1" applyFill="1" applyBorder="1" applyAlignment="1" applyProtection="1">
      <alignment vertical="center" wrapText="1"/>
    </xf>
    <xf numFmtId="0" fontId="16" fillId="3" borderId="0" xfId="0" applyFont="1" applyFill="1" applyBorder="1" applyAlignment="1" applyProtection="1">
      <alignment vertical="center" wrapText="1"/>
      <protection locked="0"/>
    </xf>
    <xf numFmtId="44" fontId="16" fillId="2" borderId="9" xfId="1" applyFont="1" applyFill="1" applyBorder="1" applyAlignment="1" applyProtection="1">
      <alignment horizontal="center" vertical="center" wrapText="1"/>
    </xf>
    <xf numFmtId="44" fontId="16" fillId="2" borderId="2" xfId="1" applyFont="1" applyFill="1" applyBorder="1" applyAlignment="1" applyProtection="1">
      <alignment horizontal="center" vertical="center" wrapText="1"/>
    </xf>
    <xf numFmtId="0" fontId="16" fillId="2" borderId="9" xfId="1" applyNumberFormat="1" applyFont="1" applyFill="1" applyBorder="1" applyAlignment="1" applyProtection="1">
      <alignment horizontal="center" vertical="center" wrapText="1"/>
    </xf>
    <xf numFmtId="0" fontId="16" fillId="2" borderId="2" xfId="1" applyNumberFormat="1" applyFont="1" applyFill="1" applyBorder="1" applyAlignment="1" applyProtection="1">
      <alignment vertical="center" wrapText="1"/>
    </xf>
    <xf numFmtId="0" fontId="16" fillId="2" borderId="3" xfId="1" applyNumberFormat="1" applyFont="1" applyFill="1" applyBorder="1" applyAlignment="1" applyProtection="1">
      <alignment vertical="center" wrapText="1"/>
    </xf>
    <xf numFmtId="0" fontId="15" fillId="3" borderId="0" xfId="0" applyFont="1" applyFill="1" applyBorder="1" applyAlignment="1" applyProtection="1">
      <alignment vertical="center" wrapText="1"/>
    </xf>
    <xf numFmtId="0" fontId="15" fillId="2" borderId="8" xfId="0" applyFont="1" applyFill="1" applyBorder="1" applyAlignment="1" applyProtection="1">
      <alignment vertical="center" wrapText="1"/>
    </xf>
    <xf numFmtId="44" fontId="15" fillId="2" borderId="9" xfId="0" applyNumberFormat="1" applyFont="1" applyFill="1" applyBorder="1" applyAlignment="1" applyProtection="1">
      <alignment vertical="center" wrapText="1"/>
    </xf>
    <xf numFmtId="44" fontId="15" fillId="2" borderId="2" xfId="0" applyNumberFormat="1" applyFont="1" applyFill="1" applyBorder="1" applyAlignment="1" applyProtection="1">
      <alignment vertical="center" wrapText="1"/>
    </xf>
    <xf numFmtId="44" fontId="15" fillId="2" borderId="3" xfId="0" applyNumberFormat="1" applyFont="1" applyFill="1" applyBorder="1" applyAlignment="1" applyProtection="1">
      <alignment vertical="center" wrapText="1"/>
    </xf>
    <xf numFmtId="44" fontId="15" fillId="2" borderId="4" xfId="0" applyNumberFormat="1" applyFont="1" applyFill="1" applyBorder="1" applyAlignment="1" applyProtection="1">
      <alignment vertical="center" wrapText="1"/>
    </xf>
    <xf numFmtId="0" fontId="15" fillId="3" borderId="0" xfId="0" applyFont="1" applyFill="1" applyBorder="1" applyAlignment="1">
      <alignment vertical="center" wrapText="1"/>
    </xf>
    <xf numFmtId="0" fontId="15" fillId="0" borderId="0" xfId="0" applyFont="1" applyFill="1" applyBorder="1" applyAlignment="1" applyProtection="1">
      <alignment vertical="center" wrapText="1"/>
      <protection locked="0"/>
    </xf>
    <xf numFmtId="0" fontId="15" fillId="0" borderId="0" xfId="0" applyFont="1" applyFill="1" applyBorder="1" applyAlignment="1">
      <alignment vertical="center" wrapText="1"/>
    </xf>
    <xf numFmtId="0" fontId="16" fillId="2" borderId="13" xfId="0" applyFont="1" applyFill="1" applyBorder="1" applyAlignment="1" applyProtection="1">
      <alignment vertical="center" wrapText="1"/>
    </xf>
    <xf numFmtId="44" fontId="16" fillId="2" borderId="15" xfId="1" applyFont="1" applyFill="1" applyBorder="1" applyAlignment="1" applyProtection="1">
      <alignment vertical="center" wrapText="1"/>
    </xf>
    <xf numFmtId="44" fontId="16" fillId="2" borderId="51" xfId="1" applyFont="1" applyFill="1" applyBorder="1" applyAlignment="1" applyProtection="1">
      <alignment vertical="center" wrapText="1"/>
    </xf>
    <xf numFmtId="44" fontId="16" fillId="2" borderId="14" xfId="1" applyFont="1" applyFill="1" applyBorder="1" applyAlignment="1" applyProtection="1">
      <alignment vertical="center" wrapText="1"/>
    </xf>
    <xf numFmtId="0" fontId="16" fillId="3" borderId="0" xfId="0" applyFont="1" applyFill="1" applyBorder="1" applyAlignment="1">
      <alignment vertical="center" wrapText="1"/>
    </xf>
    <xf numFmtId="0" fontId="16" fillId="2" borderId="8" xfId="0" applyFont="1" applyFill="1" applyBorder="1" applyAlignment="1" applyProtection="1">
      <alignment horizontal="center" vertical="center" wrapText="1"/>
    </xf>
    <xf numFmtId="0" fontId="16" fillId="2" borderId="3" xfId="0" applyFont="1" applyFill="1" applyBorder="1" applyAlignment="1" applyProtection="1">
      <alignment horizontal="center" vertical="center" wrapText="1"/>
    </xf>
    <xf numFmtId="0" fontId="16" fillId="2" borderId="8" xfId="0" applyFont="1" applyFill="1" applyBorder="1" applyAlignment="1" applyProtection="1">
      <alignment vertical="center" wrapText="1"/>
    </xf>
    <xf numFmtId="44" fontId="16" fillId="2" borderId="3" xfId="1" applyFont="1" applyFill="1" applyBorder="1" applyAlignment="1" applyProtection="1">
      <alignment vertical="center" wrapText="1"/>
    </xf>
    <xf numFmtId="44" fontId="16" fillId="2" borderId="4" xfId="1" applyFont="1" applyFill="1" applyBorder="1" applyAlignment="1" applyProtection="1">
      <alignment vertical="center" wrapText="1"/>
    </xf>
    <xf numFmtId="0" fontId="16" fillId="2" borderId="35" xfId="0" applyFont="1" applyFill="1" applyBorder="1" applyAlignment="1" applyProtection="1">
      <alignment vertical="center" wrapText="1"/>
    </xf>
    <xf numFmtId="44" fontId="16" fillId="2" borderId="5" xfId="1" applyFont="1" applyFill="1" applyBorder="1" applyAlignment="1" applyProtection="1">
      <alignment vertical="center" wrapText="1"/>
    </xf>
    <xf numFmtId="44" fontId="16" fillId="2" borderId="41" xfId="1" applyFont="1" applyFill="1" applyBorder="1" applyAlignment="1" applyProtection="1">
      <alignment vertical="center" wrapText="1"/>
    </xf>
    <xf numFmtId="44" fontId="16" fillId="2" borderId="38" xfId="1" applyFont="1" applyFill="1" applyBorder="1" applyAlignment="1" applyProtection="1">
      <alignment vertical="center" wrapText="1"/>
    </xf>
    <xf numFmtId="0" fontId="16" fillId="0" borderId="0" xfId="0" applyFont="1" applyFill="1" applyBorder="1" applyAlignment="1">
      <alignment vertical="center" wrapText="1"/>
    </xf>
    <xf numFmtId="44" fontId="16" fillId="0" borderId="0" xfId="0" applyNumberFormat="1" applyFont="1" applyFill="1" applyBorder="1" applyAlignment="1">
      <alignment vertical="center" wrapText="1"/>
    </xf>
    <xf numFmtId="0" fontId="27" fillId="2" borderId="29" xfId="0" applyFont="1" applyFill="1" applyBorder="1" applyAlignment="1" applyProtection="1">
      <alignment horizontal="left" vertical="center" wrapText="1"/>
    </xf>
    <xf numFmtId="44" fontId="16" fillId="2" borderId="17" xfId="0" applyNumberFormat="1" applyFont="1" applyFill="1" applyBorder="1" applyAlignment="1" applyProtection="1">
      <alignment vertical="center" wrapText="1"/>
    </xf>
    <xf numFmtId="0" fontId="27" fillId="2" borderId="8" xfId="0" applyFont="1" applyFill="1" applyBorder="1" applyAlignment="1" applyProtection="1">
      <alignment horizontal="left" vertical="center" wrapText="1"/>
    </xf>
    <xf numFmtId="10" fontId="16" fillId="2" borderId="9" xfId="2" applyNumberFormat="1" applyFont="1" applyFill="1" applyBorder="1" applyAlignment="1" applyProtection="1">
      <alignment wrapText="1"/>
    </xf>
    <xf numFmtId="9" fontId="16" fillId="3" borderId="0" xfId="2" applyFont="1" applyFill="1" applyBorder="1" applyAlignment="1">
      <alignment wrapText="1"/>
    </xf>
    <xf numFmtId="0" fontId="27" fillId="3" borderId="0" xfId="0" applyFont="1" applyFill="1" applyBorder="1" applyAlignment="1">
      <alignment horizontal="center" vertical="center" wrapText="1"/>
    </xf>
    <xf numFmtId="44" fontId="16" fillId="2" borderId="9" xfId="2" applyNumberFormat="1" applyFont="1" applyFill="1" applyBorder="1" applyAlignment="1" applyProtection="1">
      <alignment wrapText="1"/>
    </xf>
    <xf numFmtId="44" fontId="16" fillId="3" borderId="0" xfId="2" applyNumberFormat="1" applyFont="1" applyFill="1" applyBorder="1" applyAlignment="1">
      <alignment wrapText="1"/>
    </xf>
    <xf numFmtId="0" fontId="12" fillId="3" borderId="0" xfId="0" applyFont="1" applyFill="1" applyBorder="1" applyAlignment="1">
      <alignment horizontal="center" vertical="center" wrapText="1"/>
    </xf>
    <xf numFmtId="0" fontId="15" fillId="2" borderId="1" xfId="0" applyFont="1" applyFill="1" applyBorder="1" applyAlignment="1" applyProtection="1">
      <alignment horizontal="center" vertical="center" wrapText="1"/>
    </xf>
    <xf numFmtId="0" fontId="12" fillId="0" borderId="1" xfId="0" applyFont="1" applyBorder="1" applyAlignment="1">
      <alignment vertical="top" wrapText="1"/>
    </xf>
    <xf numFmtId="49" fontId="15" fillId="0" borderId="1" xfId="1" applyNumberFormat="1" applyFont="1" applyFill="1" applyBorder="1" applyAlignment="1" applyProtection="1">
      <alignment horizontal="left" vertical="top" wrapText="1"/>
      <protection locked="0"/>
    </xf>
    <xf numFmtId="49" fontId="15" fillId="3" borderId="1" xfId="1" applyNumberFormat="1" applyFont="1" applyFill="1" applyBorder="1" applyAlignment="1" applyProtection="1">
      <alignment horizontal="left" vertical="top" wrapText="1"/>
      <protection locked="0"/>
    </xf>
    <xf numFmtId="49" fontId="15" fillId="0" borderId="1" xfId="1" applyNumberFormat="1" applyFont="1" applyBorder="1" applyAlignment="1" applyProtection="1">
      <alignment horizontal="left" vertical="top" wrapText="1"/>
      <protection locked="0"/>
    </xf>
    <xf numFmtId="49" fontId="15" fillId="3" borderId="1" xfId="1" applyNumberFormat="1" applyFont="1" applyFill="1" applyBorder="1" applyAlignment="1" applyProtection="1">
      <alignment horizontal="left" wrapText="1"/>
      <protection locked="0"/>
    </xf>
    <xf numFmtId="0" fontId="12" fillId="0" borderId="2" xfId="0" applyFont="1" applyBorder="1" applyAlignment="1">
      <alignment vertical="top" wrapText="1"/>
    </xf>
    <xf numFmtId="49" fontId="15" fillId="0" borderId="1" xfId="1" applyNumberFormat="1" applyFont="1" applyBorder="1" applyAlignment="1" applyProtection="1">
      <alignment horizontal="left" wrapText="1"/>
      <protection locked="0"/>
    </xf>
    <xf numFmtId="49" fontId="15" fillId="0" borderId="1" xfId="0" applyNumberFormat="1" applyFont="1" applyBorder="1" applyAlignment="1" applyProtection="1">
      <alignment horizontal="left" wrapText="1"/>
      <protection locked="0"/>
    </xf>
    <xf numFmtId="0" fontId="12" fillId="0" borderId="52" xfId="0" applyFont="1" applyBorder="1" applyAlignment="1">
      <alignment wrapText="1"/>
    </xf>
    <xf numFmtId="0" fontId="12" fillId="0" borderId="52" xfId="0" applyFont="1" applyBorder="1" applyAlignment="1">
      <alignment horizontal="center" vertical="center" wrapText="1"/>
    </xf>
    <xf numFmtId="0" fontId="16" fillId="0" borderId="52" xfId="0" applyFont="1" applyBorder="1" applyAlignment="1">
      <alignment horizontal="center" vertical="center" wrapText="1"/>
    </xf>
    <xf numFmtId="0" fontId="16" fillId="0" borderId="52" xfId="0" applyFont="1" applyBorder="1" applyAlignment="1" applyProtection="1">
      <alignment vertical="center" wrapText="1"/>
      <protection locked="0"/>
    </xf>
    <xf numFmtId="0" fontId="12" fillId="3" borderId="52" xfId="0" applyFont="1" applyFill="1" applyBorder="1" applyAlignment="1">
      <alignment wrapText="1"/>
    </xf>
    <xf numFmtId="0" fontId="12" fillId="0" borderId="52" xfId="0" applyFont="1" applyFill="1" applyBorder="1" applyAlignment="1">
      <alignment wrapText="1"/>
    </xf>
    <xf numFmtId="0" fontId="24" fillId="6" borderId="52" xfId="0" applyFont="1" applyFill="1" applyBorder="1" applyAlignment="1">
      <alignment wrapText="1"/>
    </xf>
    <xf numFmtId="0" fontId="15" fillId="0" borderId="52" xfId="0" applyFont="1" applyFill="1" applyBorder="1" applyAlignment="1">
      <alignment vertical="center" wrapText="1"/>
    </xf>
    <xf numFmtId="0" fontId="23" fillId="0" borderId="0" xfId="0" applyFont="1" applyFill="1" applyBorder="1" applyAlignment="1">
      <alignment wrapText="1"/>
    </xf>
    <xf numFmtId="0" fontId="24" fillId="0" borderId="16" xfId="0" applyFont="1" applyFill="1" applyBorder="1" applyAlignment="1">
      <alignment wrapText="1"/>
    </xf>
    <xf numFmtId="9" fontId="15" fillId="0" borderId="3" xfId="2" applyFont="1" applyFill="1" applyBorder="1" applyAlignment="1" applyProtection="1">
      <alignment horizontal="center" vertical="center" wrapText="1"/>
      <protection locked="0"/>
    </xf>
    <xf numFmtId="44" fontId="15" fillId="0" borderId="0" xfId="1" applyFont="1" applyFill="1" applyBorder="1" applyAlignment="1" applyProtection="1">
      <alignment horizontal="center" vertical="center" wrapText="1"/>
      <protection locked="0"/>
    </xf>
    <xf numFmtId="44" fontId="15" fillId="0" borderId="0" xfId="1" applyFont="1" applyFill="1" applyBorder="1" applyAlignment="1" applyProtection="1">
      <alignment vertical="center" wrapText="1"/>
      <protection locked="0"/>
    </xf>
    <xf numFmtId="9" fontId="15" fillId="0" borderId="3" xfId="2" applyFont="1" applyFill="1" applyBorder="1" applyAlignment="1" applyProtection="1">
      <alignment vertical="center" wrapText="1"/>
      <protection locked="0"/>
    </xf>
    <xf numFmtId="9" fontId="16" fillId="0" borderId="9" xfId="2" applyFont="1" applyFill="1" applyBorder="1" applyAlignment="1" applyProtection="1">
      <alignment vertical="center" wrapText="1"/>
      <protection locked="0"/>
    </xf>
    <xf numFmtId="9" fontId="16" fillId="0" borderId="32" xfId="2" applyFont="1" applyFill="1" applyBorder="1" applyAlignment="1" applyProtection="1">
      <alignment vertical="center" wrapText="1"/>
      <protection locked="0"/>
    </xf>
    <xf numFmtId="9" fontId="16" fillId="0" borderId="15" xfId="2" applyFont="1" applyFill="1" applyBorder="1" applyAlignment="1" applyProtection="1">
      <alignment vertical="center" wrapText="1"/>
    </xf>
    <xf numFmtId="9" fontId="16" fillId="2" borderId="3" xfId="2" applyFont="1" applyFill="1" applyBorder="1" applyAlignment="1" applyProtection="1">
      <alignment horizontal="center" vertical="center" wrapText="1"/>
    </xf>
    <xf numFmtId="43" fontId="15" fillId="3" borderId="4" xfId="3" applyFont="1" applyFill="1" applyBorder="1" applyAlignment="1" applyProtection="1">
      <alignment horizontal="left" wrapText="1"/>
      <protection locked="0"/>
    </xf>
    <xf numFmtId="0" fontId="5" fillId="2" borderId="3" xfId="0" applyFont="1" applyFill="1" applyBorder="1" applyAlignment="1">
      <alignment wrapText="1"/>
    </xf>
    <xf numFmtId="0" fontId="15" fillId="2" borderId="3" xfId="0" applyFont="1" applyFill="1" applyBorder="1" applyAlignment="1">
      <alignment wrapText="1"/>
    </xf>
    <xf numFmtId="0" fontId="1" fillId="2" borderId="3" xfId="0" applyFont="1" applyFill="1" applyBorder="1" applyAlignment="1">
      <alignment horizontal="center" wrapText="1"/>
    </xf>
    <xf numFmtId="9" fontId="15" fillId="2" borderId="3" xfId="2" applyFont="1" applyFill="1" applyBorder="1" applyAlignment="1">
      <alignment wrapText="1"/>
    </xf>
    <xf numFmtId="0" fontId="12" fillId="0" borderId="3" xfId="0" applyFont="1" applyBorder="1" applyAlignment="1">
      <alignment vertical="top" wrapText="1"/>
    </xf>
    <xf numFmtId="0" fontId="12" fillId="0" borderId="3" xfId="0" applyFont="1" applyBorder="1" applyAlignment="1">
      <alignment wrapText="1"/>
    </xf>
    <xf numFmtId="49" fontId="15" fillId="0" borderId="3" xfId="1" applyNumberFormat="1" applyFont="1" applyFill="1" applyBorder="1" applyAlignment="1" applyProtection="1">
      <alignment horizontal="left" vertical="top" wrapText="1"/>
      <protection locked="0"/>
    </xf>
    <xf numFmtId="49" fontId="15" fillId="3" borderId="3" xfId="1" applyNumberFormat="1" applyFont="1" applyFill="1" applyBorder="1" applyAlignment="1" applyProtection="1">
      <alignment horizontal="left" vertical="top" wrapText="1"/>
      <protection locked="0"/>
    </xf>
    <xf numFmtId="49" fontId="15" fillId="0" borderId="3" xfId="1" applyNumberFormat="1" applyFont="1" applyBorder="1" applyAlignment="1" applyProtection="1">
      <alignment horizontal="left" vertical="top" wrapText="1"/>
      <protection locked="0"/>
    </xf>
    <xf numFmtId="49" fontId="15" fillId="3" borderId="3" xfId="1" applyNumberFormat="1" applyFont="1" applyFill="1" applyBorder="1" applyAlignment="1" applyProtection="1">
      <alignment horizontal="left" wrapText="1"/>
      <protection locked="0"/>
    </xf>
    <xf numFmtId="43" fontId="15" fillId="3" borderId="3" xfId="3" applyFont="1" applyFill="1" applyBorder="1" applyAlignment="1" applyProtection="1">
      <alignment horizontal="left" wrapText="1"/>
      <protection locked="0"/>
    </xf>
    <xf numFmtId="49" fontId="15" fillId="0" borderId="3" xfId="1" applyNumberFormat="1" applyFont="1" applyBorder="1" applyAlignment="1" applyProtection="1">
      <alignment horizontal="left" wrapText="1"/>
      <protection locked="0"/>
    </xf>
    <xf numFmtId="0" fontId="15" fillId="3" borderId="56" xfId="0" applyFont="1" applyFill="1" applyBorder="1" applyAlignment="1" applyProtection="1">
      <alignment vertical="center" wrapText="1"/>
      <protection locked="0"/>
    </xf>
    <xf numFmtId="44" fontId="15" fillId="3" borderId="3" xfId="1" applyFont="1" applyFill="1" applyBorder="1" applyAlignment="1" applyProtection="1">
      <alignment vertical="center" wrapText="1"/>
      <protection locked="0"/>
    </xf>
    <xf numFmtId="44" fontId="15" fillId="0" borderId="3" xfId="1" applyFont="1" applyFill="1" applyBorder="1" applyAlignment="1" applyProtection="1">
      <alignment vertical="center" wrapText="1"/>
      <protection locked="0"/>
    </xf>
    <xf numFmtId="49" fontId="15" fillId="0" borderId="3" xfId="0" applyNumberFormat="1" applyFont="1" applyBorder="1" applyAlignment="1" applyProtection="1">
      <alignment horizontal="left" wrapText="1"/>
      <protection locked="0"/>
    </xf>
    <xf numFmtId="0" fontId="15" fillId="9" borderId="3" xfId="0" applyFont="1" applyFill="1" applyBorder="1" applyAlignment="1">
      <alignment wrapText="1"/>
    </xf>
    <xf numFmtId="0" fontId="15" fillId="9" borderId="0" xfId="0" applyFont="1" applyFill="1" applyBorder="1" applyAlignment="1">
      <alignment wrapText="1"/>
    </xf>
    <xf numFmtId="43" fontId="15" fillId="9" borderId="4" xfId="3" applyFont="1" applyFill="1" applyBorder="1" applyAlignment="1" applyProtection="1">
      <alignment horizontal="left" wrapText="1"/>
      <protection locked="0"/>
    </xf>
    <xf numFmtId="49" fontId="15" fillId="9" borderId="3" xfId="1" applyNumberFormat="1" applyFont="1" applyFill="1" applyBorder="1" applyAlignment="1" applyProtection="1">
      <alignment horizontal="left" wrapText="1"/>
      <protection locked="0"/>
    </xf>
    <xf numFmtId="44" fontId="16" fillId="9" borderId="3" xfId="1" applyNumberFormat="1" applyFont="1" applyFill="1" applyBorder="1" applyAlignment="1" applyProtection="1">
      <alignment horizontal="center" vertical="center" wrapText="1"/>
    </xf>
    <xf numFmtId="44" fontId="16" fillId="9" borderId="52" xfId="1" applyFont="1" applyFill="1" applyBorder="1" applyAlignment="1" applyProtection="1">
      <alignment horizontal="center" vertical="center" wrapText="1"/>
    </xf>
    <xf numFmtId="49" fontId="15" fillId="9" borderId="1" xfId="1" applyNumberFormat="1" applyFont="1" applyFill="1" applyBorder="1" applyAlignment="1" applyProtection="1">
      <alignment horizontal="left" wrapText="1"/>
      <protection locked="0"/>
    </xf>
    <xf numFmtId="49" fontId="15" fillId="9" borderId="4" xfId="1" applyNumberFormat="1" applyFont="1" applyFill="1" applyBorder="1" applyAlignment="1" applyProtection="1">
      <alignment horizontal="left" wrapText="1"/>
      <protection locked="0"/>
    </xf>
    <xf numFmtId="9" fontId="16" fillId="9" borderId="3" xfId="2" applyFont="1" applyFill="1" applyBorder="1" applyAlignment="1" applyProtection="1">
      <alignment horizontal="center" vertical="center" wrapText="1"/>
    </xf>
    <xf numFmtId="43" fontId="15" fillId="9" borderId="3" xfId="3" applyFont="1" applyFill="1" applyBorder="1" applyAlignment="1" applyProtection="1">
      <alignment horizontal="left" wrapText="1"/>
      <protection locked="0"/>
    </xf>
    <xf numFmtId="0" fontId="16" fillId="9" borderId="52" xfId="0" applyFont="1" applyFill="1" applyBorder="1" applyAlignment="1" applyProtection="1">
      <alignment vertical="center" wrapText="1"/>
      <protection locked="0"/>
    </xf>
    <xf numFmtId="0" fontId="15" fillId="9" borderId="3" xfId="0" applyFont="1" applyFill="1" applyBorder="1" applyAlignment="1" applyProtection="1">
      <alignment vertical="center" wrapText="1"/>
      <protection locked="0"/>
    </xf>
    <xf numFmtId="0" fontId="15" fillId="2" borderId="3" xfId="0" applyFont="1" applyFill="1" applyBorder="1" applyAlignment="1">
      <alignment horizontal="left" vertical="top" wrapText="1"/>
    </xf>
    <xf numFmtId="0" fontId="30" fillId="2" borderId="3" xfId="0" applyFont="1" applyFill="1" applyBorder="1" applyAlignment="1" applyProtection="1">
      <alignment horizontal="left" vertical="top" wrapText="1"/>
    </xf>
    <xf numFmtId="49" fontId="30" fillId="0" borderId="3" xfId="1" applyNumberFormat="1" applyFont="1" applyBorder="1" applyAlignment="1" applyProtection="1">
      <alignment horizontal="left" vertical="top" wrapText="1"/>
      <protection locked="0"/>
    </xf>
    <xf numFmtId="0" fontId="30" fillId="8" borderId="3" xfId="0" applyFont="1" applyFill="1" applyBorder="1" applyAlignment="1" applyProtection="1">
      <alignment horizontal="left" vertical="top" wrapText="1"/>
    </xf>
    <xf numFmtId="49" fontId="30" fillId="3" borderId="3" xfId="1" applyNumberFormat="1" applyFont="1" applyFill="1" applyBorder="1" applyAlignment="1" applyProtection="1">
      <alignment horizontal="left" vertical="top" wrapText="1"/>
      <protection locked="0"/>
    </xf>
    <xf numFmtId="49" fontId="15" fillId="0" borderId="4" xfId="1" applyNumberFormat="1" applyFont="1" applyFill="1" applyBorder="1" applyAlignment="1" applyProtection="1">
      <alignment horizontal="left" wrapText="1"/>
      <protection locked="0"/>
    </xf>
    <xf numFmtId="49" fontId="15" fillId="0" borderId="1" xfId="1" applyNumberFormat="1" applyFont="1" applyFill="1" applyBorder="1" applyAlignment="1" applyProtection="1">
      <alignment horizontal="left" wrapText="1"/>
      <protection locked="0"/>
    </xf>
    <xf numFmtId="49" fontId="15" fillId="0" borderId="3" xfId="1" applyNumberFormat="1" applyFont="1" applyFill="1" applyBorder="1" applyAlignment="1" applyProtection="1">
      <alignment horizontal="left" wrapText="1"/>
      <protection locked="0"/>
    </xf>
    <xf numFmtId="0" fontId="30" fillId="2" borderId="3" xfId="0" applyFont="1" applyFill="1" applyBorder="1" applyAlignment="1" applyProtection="1">
      <alignment vertical="center" wrapText="1"/>
    </xf>
    <xf numFmtId="0" fontId="29" fillId="0" borderId="3" xfId="0" applyFont="1" applyFill="1" applyBorder="1" applyAlignment="1" applyProtection="1">
      <alignment horizontal="left" vertical="top" wrapText="1"/>
      <protection locked="0"/>
    </xf>
    <xf numFmtId="9" fontId="30" fillId="0" borderId="3" xfId="2" applyFont="1" applyFill="1" applyBorder="1" applyAlignment="1" applyProtection="1">
      <alignment horizontal="center" vertical="center" wrapText="1"/>
      <protection locked="0"/>
    </xf>
    <xf numFmtId="49" fontId="30" fillId="0" borderId="3" xfId="1" applyNumberFormat="1" applyFont="1" applyFill="1" applyBorder="1" applyAlignment="1" applyProtection="1">
      <alignment horizontal="left" vertical="top" wrapText="1"/>
      <protection locked="0"/>
    </xf>
    <xf numFmtId="0" fontId="29" fillId="0" borderId="0" xfId="0" applyFont="1" applyAlignment="1">
      <alignment horizontal="justify" vertical="top"/>
    </xf>
    <xf numFmtId="0" fontId="31" fillId="0" borderId="0" xfId="0" applyFont="1" applyAlignment="1">
      <alignment horizontal="justify" vertical="center"/>
    </xf>
    <xf numFmtId="0" fontId="29" fillId="2" borderId="3" xfId="0" applyFont="1" applyFill="1" applyBorder="1" applyAlignment="1" applyProtection="1">
      <alignment vertical="center" wrapText="1"/>
    </xf>
    <xf numFmtId="0" fontId="30" fillId="0" borderId="3" xfId="0" applyFont="1" applyFill="1" applyBorder="1" applyAlignment="1" applyProtection="1">
      <alignment horizontal="left" vertical="top" wrapText="1"/>
    </xf>
    <xf numFmtId="0" fontId="30" fillId="0" borderId="3" xfId="0" applyFont="1" applyFill="1" applyBorder="1" applyAlignment="1" applyProtection="1">
      <alignment horizontal="left" vertical="top" wrapText="1"/>
      <protection locked="0"/>
    </xf>
    <xf numFmtId="0" fontId="33" fillId="0" borderId="0" xfId="0" applyFont="1" applyAlignment="1">
      <alignment wrapText="1"/>
    </xf>
    <xf numFmtId="0" fontId="12" fillId="0" borderId="0" xfId="0" applyFont="1" applyFill="1" applyBorder="1" applyAlignment="1">
      <alignment vertical="center" wrapText="1"/>
    </xf>
    <xf numFmtId="0" fontId="30" fillId="0" borderId="3" xfId="0" applyFont="1" applyBorder="1" applyAlignment="1">
      <alignment horizontal="justify" vertical="center"/>
    </xf>
    <xf numFmtId="9" fontId="15" fillId="0" borderId="0" xfId="2" applyFont="1" applyFill="1" applyBorder="1" applyAlignment="1" applyProtection="1">
      <alignment vertical="center" wrapText="1"/>
      <protection locked="0"/>
    </xf>
    <xf numFmtId="0" fontId="30" fillId="0" borderId="0" xfId="0" applyFont="1" applyAlignment="1">
      <alignment wrapText="1"/>
    </xf>
    <xf numFmtId="0" fontId="30" fillId="0" borderId="3" xfId="0" applyFont="1" applyBorder="1" applyAlignment="1">
      <alignment wrapText="1"/>
    </xf>
    <xf numFmtId="0" fontId="16" fillId="6" borderId="16" xfId="0" applyFont="1" applyFill="1" applyBorder="1" applyAlignment="1">
      <alignment wrapText="1"/>
    </xf>
    <xf numFmtId="0" fontId="15" fillId="0" borderId="3" xfId="0" applyFont="1" applyBorder="1" applyAlignment="1">
      <alignment vertical="top" wrapText="1"/>
    </xf>
    <xf numFmtId="0" fontId="34" fillId="0" borderId="0" xfId="0" applyFont="1" applyAlignment="1">
      <alignment vertical="top" wrapText="1"/>
    </xf>
    <xf numFmtId="0" fontId="32" fillId="0" borderId="0" xfId="0" applyFont="1" applyAlignment="1">
      <alignment horizontal="justify" vertical="top"/>
    </xf>
    <xf numFmtId="0" fontId="15" fillId="3" borderId="3" xfId="0" applyFont="1" applyFill="1" applyBorder="1" applyAlignment="1" applyProtection="1">
      <alignment horizontal="left" vertical="top" wrapText="1"/>
      <protection locked="0"/>
    </xf>
    <xf numFmtId="0" fontId="15" fillId="3" borderId="4" xfId="0" applyFont="1" applyFill="1" applyBorder="1" applyAlignment="1" applyProtection="1">
      <alignment horizontal="left" vertical="top" wrapText="1"/>
      <protection locked="0"/>
    </xf>
    <xf numFmtId="49" fontId="15" fillId="3" borderId="3" xfId="0" applyNumberFormat="1" applyFont="1" applyFill="1" applyBorder="1" applyAlignment="1" applyProtection="1">
      <alignment horizontal="left" vertical="top" wrapText="1"/>
      <protection locked="0"/>
    </xf>
    <xf numFmtId="49" fontId="15" fillId="3" borderId="4" xfId="0" applyNumberFormat="1" applyFont="1" applyFill="1" applyBorder="1" applyAlignment="1" applyProtection="1">
      <alignment horizontal="left" vertical="top" wrapText="1"/>
      <protection locked="0"/>
    </xf>
    <xf numFmtId="0" fontId="25" fillId="6" borderId="20" xfId="0" applyFont="1" applyFill="1" applyBorder="1" applyAlignment="1">
      <alignment horizontal="left" wrapText="1"/>
    </xf>
    <xf numFmtId="0" fontId="25" fillId="6" borderId="26" xfId="0" applyFont="1" applyFill="1" applyBorder="1" applyAlignment="1">
      <alignment horizontal="left" wrapText="1"/>
    </xf>
    <xf numFmtId="0" fontId="25" fillId="6" borderId="21" xfId="0" applyFont="1" applyFill="1" applyBorder="1" applyAlignment="1">
      <alignment horizontal="left" wrapText="1"/>
    </xf>
    <xf numFmtId="0" fontId="22" fillId="0" borderId="0" xfId="0" applyFont="1" applyBorder="1" applyAlignment="1">
      <alignment horizontal="left" vertical="top" wrapText="1"/>
    </xf>
    <xf numFmtId="0" fontId="28" fillId="6" borderId="27" xfId="0" applyFont="1" applyFill="1" applyBorder="1" applyAlignment="1">
      <alignment horizontal="left" wrapText="1"/>
    </xf>
    <xf numFmtId="0" fontId="28" fillId="6" borderId="28" xfId="0" applyFont="1" applyFill="1" applyBorder="1" applyAlignment="1">
      <alignment horizontal="left" wrapText="1"/>
    </xf>
    <xf numFmtId="0" fontId="28" fillId="6" borderId="22" xfId="0" applyFont="1" applyFill="1" applyBorder="1" applyAlignment="1">
      <alignment horizontal="left" wrapText="1"/>
    </xf>
    <xf numFmtId="49" fontId="30" fillId="3" borderId="3" xfId="0" applyNumberFormat="1" applyFont="1" applyFill="1" applyBorder="1" applyAlignment="1" applyProtection="1">
      <alignment horizontal="left" vertical="top" wrapText="1"/>
      <protection locked="0"/>
    </xf>
    <xf numFmtId="49" fontId="30" fillId="3" borderId="4" xfId="0" applyNumberFormat="1" applyFont="1" applyFill="1" applyBorder="1" applyAlignment="1" applyProtection="1">
      <alignment horizontal="left" vertical="top" wrapText="1"/>
      <protection locked="0"/>
    </xf>
    <xf numFmtId="0" fontId="27" fillId="2" borderId="7" xfId="0" applyFont="1" applyFill="1" applyBorder="1" applyAlignment="1" applyProtection="1">
      <alignment horizontal="center" vertical="center" wrapText="1"/>
    </xf>
    <xf numFmtId="0" fontId="27" fillId="2" borderId="36" xfId="0" applyFont="1" applyFill="1" applyBorder="1" applyAlignment="1" applyProtection="1">
      <alignment horizontal="center" vertical="center" wrapText="1"/>
    </xf>
    <xf numFmtId="0" fontId="16" fillId="0" borderId="0" xfId="0" applyFont="1" applyFill="1" applyBorder="1" applyAlignment="1">
      <alignment horizontal="center" vertical="center" wrapText="1"/>
    </xf>
    <xf numFmtId="0" fontId="16" fillId="2" borderId="29" xfId="0" applyFont="1" applyFill="1" applyBorder="1" applyAlignment="1" applyProtection="1">
      <alignment horizontal="center" vertical="center" wrapText="1"/>
    </xf>
    <xf numFmtId="0" fontId="16" fillId="2" borderId="31" xfId="0" applyFont="1" applyFill="1" applyBorder="1" applyAlignment="1" applyProtection="1">
      <alignment horizontal="center" vertical="center" wrapText="1"/>
    </xf>
    <xf numFmtId="0" fontId="16" fillId="2" borderId="37" xfId="0" applyFont="1" applyFill="1" applyBorder="1" applyAlignment="1" applyProtection="1">
      <alignment horizontal="center" vertical="center" wrapText="1"/>
    </xf>
    <xf numFmtId="0" fontId="16" fillId="2" borderId="17" xfId="0" applyFont="1" applyFill="1" applyBorder="1" applyAlignment="1" applyProtection="1">
      <alignment horizontal="center" vertical="center" wrapText="1"/>
    </xf>
    <xf numFmtId="0" fontId="12" fillId="5" borderId="13" xfId="0" applyFont="1" applyFill="1" applyBorder="1" applyAlignment="1" applyProtection="1">
      <alignment horizontal="center" vertical="center" wrapText="1"/>
    </xf>
    <xf numFmtId="0" fontId="12" fillId="5" borderId="15" xfId="0" applyFont="1" applyFill="1" applyBorder="1" applyAlignment="1" applyProtection="1">
      <alignment horizontal="center" vertical="center" wrapText="1"/>
    </xf>
    <xf numFmtId="0" fontId="16" fillId="3" borderId="3" xfId="0" applyNumberFormat="1" applyFont="1" applyFill="1" applyBorder="1" applyAlignment="1" applyProtection="1">
      <alignment horizontal="left" vertical="top" wrapText="1"/>
      <protection locked="0"/>
    </xf>
    <xf numFmtId="0" fontId="16" fillId="3" borderId="4" xfId="0" applyNumberFormat="1" applyFont="1" applyFill="1" applyBorder="1" applyAlignment="1" applyProtection="1">
      <alignment horizontal="left" vertical="top" wrapText="1"/>
      <protection locked="0"/>
    </xf>
    <xf numFmtId="0" fontId="16" fillId="3" borderId="3" xfId="0" applyFont="1" applyFill="1" applyBorder="1" applyAlignment="1" applyProtection="1">
      <alignment horizontal="left" vertical="top" wrapText="1"/>
      <protection locked="0"/>
    </xf>
    <xf numFmtId="0" fontId="16" fillId="3" borderId="4" xfId="0" applyFont="1" applyFill="1" applyBorder="1" applyAlignment="1" applyProtection="1">
      <alignment horizontal="left" vertical="top" wrapText="1"/>
      <protection locked="0"/>
    </xf>
    <xf numFmtId="0" fontId="15" fillId="2" borderId="35" xfId="0" applyFont="1" applyFill="1" applyBorder="1" applyAlignment="1" applyProtection="1">
      <alignment horizontal="center" vertical="center" wrapText="1"/>
    </xf>
    <xf numFmtId="0" fontId="15" fillId="2" borderId="10" xfId="0" applyFont="1" applyFill="1" applyBorder="1" applyAlignment="1" applyProtection="1">
      <alignment horizontal="center" vertical="center" wrapText="1"/>
    </xf>
    <xf numFmtId="44" fontId="16" fillId="2" borderId="5" xfId="1" applyFont="1" applyFill="1" applyBorder="1" applyAlignment="1" applyProtection="1">
      <alignment horizontal="center" vertical="center" wrapText="1"/>
    </xf>
    <xf numFmtId="44" fontId="16" fillId="2" borderId="40" xfId="1" applyFont="1" applyFill="1" applyBorder="1" applyAlignment="1" applyProtection="1">
      <alignment horizontal="center" vertical="center" wrapText="1"/>
    </xf>
    <xf numFmtId="0" fontId="16" fillId="0" borderId="32" xfId="0" applyFont="1" applyFill="1" applyBorder="1" applyAlignment="1" applyProtection="1">
      <alignment horizontal="center" vertical="center" wrapText="1"/>
    </xf>
    <xf numFmtId="0" fontId="16" fillId="0" borderId="39" xfId="0" applyFont="1" applyFill="1" applyBorder="1" applyAlignment="1" applyProtection="1">
      <alignment horizontal="center" vertical="center" wrapText="1"/>
    </xf>
    <xf numFmtId="0" fontId="16" fillId="2" borderId="5" xfId="0" applyFont="1" applyFill="1" applyBorder="1" applyAlignment="1" applyProtection="1">
      <alignment horizontal="center" vertical="center" wrapText="1"/>
    </xf>
    <xf numFmtId="0" fontId="16" fillId="2" borderId="40" xfId="0" applyFont="1" applyFill="1" applyBorder="1" applyAlignment="1" applyProtection="1">
      <alignment horizontal="center" vertical="center" wrapText="1"/>
    </xf>
    <xf numFmtId="0" fontId="16" fillId="4" borderId="43" xfId="0" applyFont="1" applyFill="1" applyBorder="1" applyAlignment="1" applyProtection="1">
      <alignment horizontal="center" vertical="center" wrapText="1"/>
    </xf>
    <xf numFmtId="0" fontId="16" fillId="4" borderId="45" xfId="0" applyFont="1" applyFill="1" applyBorder="1" applyAlignment="1" applyProtection="1">
      <alignment horizontal="center" vertical="center" wrapText="1"/>
    </xf>
    <xf numFmtId="0" fontId="1" fillId="2" borderId="4" xfId="0" applyFont="1" applyFill="1" applyBorder="1" applyAlignment="1">
      <alignment horizontal="left" wrapText="1"/>
    </xf>
    <xf numFmtId="0" fontId="1" fillId="2" borderId="1" xfId="0" applyFont="1" applyFill="1" applyBorder="1" applyAlignment="1">
      <alignment horizontal="left" wrapText="1"/>
    </xf>
    <xf numFmtId="0" fontId="1" fillId="2" borderId="2" xfId="0" applyFont="1" applyFill="1" applyBorder="1" applyAlignment="1">
      <alignment horizontal="left" wrapText="1"/>
    </xf>
    <xf numFmtId="0" fontId="13" fillId="0" borderId="0" xfId="0" applyFont="1" applyBorder="1" applyAlignment="1">
      <alignment horizontal="left" vertical="top" wrapText="1"/>
    </xf>
    <xf numFmtId="0" fontId="1" fillId="6" borderId="27" xfId="0" applyFont="1" applyFill="1" applyBorder="1" applyAlignment="1">
      <alignment horizontal="left" wrapText="1"/>
    </xf>
    <xf numFmtId="0" fontId="1" fillId="6" borderId="28" xfId="0" applyFont="1" applyFill="1" applyBorder="1" applyAlignment="1">
      <alignment horizontal="left" wrapText="1"/>
    </xf>
    <xf numFmtId="0" fontId="1" fillId="6" borderId="22" xfId="0" applyFont="1" applyFill="1" applyBorder="1" applyAlignment="1">
      <alignment horizontal="left" wrapText="1"/>
    </xf>
    <xf numFmtId="0" fontId="1" fillId="9" borderId="3" xfId="0" applyFont="1" applyFill="1" applyBorder="1" applyAlignment="1">
      <alignment horizontal="left" wrapText="1"/>
    </xf>
    <xf numFmtId="0" fontId="1" fillId="2" borderId="5" xfId="0" applyFont="1" applyFill="1" applyBorder="1" applyAlignment="1">
      <alignment horizontal="center" vertical="center" wrapText="1"/>
    </xf>
    <xf numFmtId="0" fontId="1" fillId="2" borderId="40" xfId="0" applyFont="1" applyFill="1" applyBorder="1" applyAlignment="1">
      <alignment horizontal="center" vertical="center" wrapText="1"/>
    </xf>
    <xf numFmtId="0" fontId="8" fillId="7" borderId="18" xfId="0" applyFont="1" applyFill="1" applyBorder="1" applyAlignment="1">
      <alignment horizontal="left" wrapText="1"/>
    </xf>
    <xf numFmtId="0" fontId="8" fillId="7" borderId="16" xfId="0" applyFont="1" applyFill="1" applyBorder="1" applyAlignment="1">
      <alignment horizontal="left" wrapText="1"/>
    </xf>
    <xf numFmtId="0" fontId="8" fillId="7" borderId="42" xfId="0" applyFont="1" applyFill="1" applyBorder="1" applyAlignment="1">
      <alignment horizontal="left" wrapText="1"/>
    </xf>
    <xf numFmtId="0" fontId="3" fillId="7" borderId="11" xfId="0" applyFont="1" applyFill="1" applyBorder="1" applyAlignment="1">
      <alignment horizontal="left" vertical="top" wrapText="1"/>
    </xf>
    <xf numFmtId="0" fontId="3" fillId="7" borderId="0" xfId="0" applyFont="1" applyFill="1" applyBorder="1" applyAlignment="1">
      <alignment horizontal="left" vertical="top" wrapText="1"/>
    </xf>
    <xf numFmtId="0" fontId="3" fillId="7" borderId="12" xfId="0" applyFont="1" applyFill="1" applyBorder="1" applyAlignment="1">
      <alignment horizontal="left" vertical="top" wrapText="1"/>
    </xf>
    <xf numFmtId="0" fontId="3" fillId="7" borderId="20" xfId="0" applyFont="1" applyFill="1" applyBorder="1" applyAlignment="1">
      <alignment horizontal="left" vertical="top" wrapText="1"/>
    </xf>
    <xf numFmtId="0" fontId="3" fillId="7" borderId="26" xfId="0" applyFont="1" applyFill="1" applyBorder="1" applyAlignment="1">
      <alignment horizontal="left" vertical="top" wrapText="1"/>
    </xf>
    <xf numFmtId="0" fontId="3" fillId="7" borderId="21" xfId="0" applyFont="1" applyFill="1" applyBorder="1" applyAlignment="1">
      <alignment horizontal="left" vertical="top" wrapText="1"/>
    </xf>
    <xf numFmtId="0" fontId="1" fillId="2" borderId="30" xfId="0" applyFont="1" applyFill="1" applyBorder="1" applyAlignment="1">
      <alignment horizontal="center" vertical="center" wrapText="1"/>
    </xf>
    <xf numFmtId="0" fontId="1" fillId="2" borderId="39" xfId="0" applyFont="1" applyFill="1" applyBorder="1" applyAlignment="1">
      <alignment horizontal="center" vertical="center" wrapText="1"/>
    </xf>
    <xf numFmtId="0" fontId="1" fillId="2" borderId="27" xfId="0" applyFont="1" applyFill="1" applyBorder="1" applyAlignment="1">
      <alignment horizontal="center" wrapText="1"/>
    </xf>
    <xf numFmtId="0" fontId="1" fillId="2" borderId="28" xfId="0" applyFont="1" applyFill="1" applyBorder="1" applyAlignment="1">
      <alignment horizontal="center" wrapText="1"/>
    </xf>
    <xf numFmtId="0" fontId="1" fillId="2" borderId="22" xfId="0" applyFont="1" applyFill="1" applyBorder="1" applyAlignment="1">
      <alignment horizontal="center" wrapText="1"/>
    </xf>
    <xf numFmtId="44" fontId="2" fillId="2" borderId="4" xfId="0" applyNumberFormat="1" applyFont="1" applyFill="1" applyBorder="1" applyAlignment="1">
      <alignment horizontal="center"/>
    </xf>
    <xf numFmtId="44" fontId="2" fillId="2" borderId="36" xfId="0" applyNumberFormat="1" applyFont="1" applyFill="1" applyBorder="1" applyAlignment="1">
      <alignment horizontal="center"/>
    </xf>
    <xf numFmtId="44" fontId="2" fillId="2" borderId="46" xfId="0" applyNumberFormat="1" applyFont="1" applyFill="1" applyBorder="1" applyAlignment="1">
      <alignment horizontal="center"/>
    </xf>
    <xf numFmtId="44" fontId="2" fillId="2" borderId="47" xfId="0" applyNumberFormat="1" applyFont="1" applyFill="1" applyBorder="1" applyAlignment="1">
      <alignment horizontal="center"/>
    </xf>
    <xf numFmtId="0" fontId="2" fillId="2" borderId="43" xfId="0" applyFont="1" applyFill="1" applyBorder="1" applyAlignment="1">
      <alignment horizontal="left"/>
    </xf>
    <xf numFmtId="0" fontId="2" fillId="2" borderId="44" xfId="0" applyFont="1" applyFill="1" applyBorder="1" applyAlignment="1">
      <alignment horizontal="left"/>
    </xf>
    <xf numFmtId="0" fontId="2" fillId="2" borderId="45" xfId="0" applyFont="1" applyFill="1" applyBorder="1" applyAlignment="1">
      <alignment horizontal="left"/>
    </xf>
    <xf numFmtId="49" fontId="0" fillId="2" borderId="48" xfId="0" applyNumberFormat="1" applyFill="1" applyBorder="1" applyAlignment="1">
      <alignment horizontal="center" wrapText="1"/>
    </xf>
    <xf numFmtId="49" fontId="0" fillId="2" borderId="49" xfId="0" applyNumberFormat="1" applyFill="1" applyBorder="1" applyAlignment="1">
      <alignment horizontal="center" wrapText="1"/>
    </xf>
    <xf numFmtId="49" fontId="0" fillId="2" borderId="50" xfId="0" applyNumberFormat="1" applyFill="1" applyBorder="1" applyAlignment="1">
      <alignment horizontal="center" wrapText="1"/>
    </xf>
    <xf numFmtId="0" fontId="0" fillId="2" borderId="48" xfId="0" applyNumberFormat="1" applyFill="1" applyBorder="1" applyAlignment="1">
      <alignment horizontal="center" wrapText="1"/>
    </xf>
    <xf numFmtId="0" fontId="0" fillId="2" borderId="49" xfId="0" applyNumberFormat="1" applyFill="1" applyBorder="1" applyAlignment="1">
      <alignment horizontal="center" wrapText="1"/>
    </xf>
    <xf numFmtId="0" fontId="0" fillId="2" borderId="50" xfId="0" applyNumberFormat="1" applyFill="1" applyBorder="1" applyAlignment="1">
      <alignment horizontal="center" wrapText="1"/>
    </xf>
    <xf numFmtId="0" fontId="2" fillId="6" borderId="18" xfId="0" applyFont="1" applyFill="1" applyBorder="1" applyAlignment="1">
      <alignment horizontal="center" vertical="center"/>
    </xf>
    <xf numFmtId="0" fontId="2" fillId="6" borderId="16" xfId="0" applyFont="1" applyFill="1" applyBorder="1" applyAlignment="1">
      <alignment horizontal="center" vertical="center"/>
    </xf>
    <xf numFmtId="0" fontId="2" fillId="6" borderId="19" xfId="0" applyFont="1" applyFill="1" applyBorder="1" applyAlignment="1">
      <alignment horizontal="center" vertical="center"/>
    </xf>
    <xf numFmtId="0" fontId="2" fillId="6" borderId="20" xfId="0" applyFont="1" applyFill="1" applyBorder="1" applyAlignment="1">
      <alignment horizontal="center" vertical="center"/>
    </xf>
    <xf numFmtId="0" fontId="2" fillId="6" borderId="26" xfId="0" applyFont="1" applyFill="1" applyBorder="1" applyAlignment="1">
      <alignment horizontal="center" vertical="center"/>
    </xf>
    <xf numFmtId="0" fontId="2" fillId="6" borderId="21" xfId="0" applyFont="1" applyFill="1" applyBorder="1" applyAlignment="1">
      <alignment horizontal="center" vertical="center"/>
    </xf>
    <xf numFmtId="0" fontId="1" fillId="2" borderId="29" xfId="0" applyFont="1" applyFill="1" applyBorder="1" applyAlignment="1">
      <alignment horizontal="center" vertical="center" wrapText="1"/>
    </xf>
    <xf numFmtId="0" fontId="1" fillId="2" borderId="31"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6" borderId="18" xfId="0" applyFont="1" applyFill="1" applyBorder="1" applyAlignment="1">
      <alignment horizontal="center" vertical="center"/>
    </xf>
    <xf numFmtId="0" fontId="1" fillId="6" borderId="16" xfId="0" applyFont="1" applyFill="1" applyBorder="1" applyAlignment="1">
      <alignment horizontal="center" vertical="center"/>
    </xf>
    <xf numFmtId="0" fontId="1" fillId="6" borderId="19" xfId="0" applyFont="1" applyFill="1" applyBorder="1" applyAlignment="1">
      <alignment horizontal="center" vertical="center"/>
    </xf>
    <xf numFmtId="0" fontId="1" fillId="6" borderId="20" xfId="0" applyFont="1" applyFill="1" applyBorder="1" applyAlignment="1">
      <alignment horizontal="center" vertical="center"/>
    </xf>
    <xf numFmtId="0" fontId="1" fillId="6" borderId="26" xfId="0" applyFont="1" applyFill="1" applyBorder="1" applyAlignment="1">
      <alignment horizontal="center" vertical="center"/>
    </xf>
    <xf numFmtId="0" fontId="1" fillId="6" borderId="21" xfId="0" applyFont="1" applyFill="1" applyBorder="1" applyAlignment="1">
      <alignment horizontal="center" vertical="center"/>
    </xf>
    <xf numFmtId="0" fontId="35" fillId="0" borderId="0" xfId="0" applyFont="1" applyBorder="1" applyAlignment="1">
      <alignment wrapText="1"/>
    </xf>
    <xf numFmtId="0" fontId="36" fillId="6" borderId="16" xfId="0" applyFont="1" applyFill="1" applyBorder="1" applyAlignment="1">
      <alignment wrapText="1"/>
    </xf>
    <xf numFmtId="0" fontId="35" fillId="0" borderId="0" xfId="0" applyFont="1" applyFill="1" applyBorder="1" applyAlignment="1">
      <alignment horizontal="center" wrapText="1"/>
    </xf>
    <xf numFmtId="0" fontId="17" fillId="2" borderId="3" xfId="0" applyFont="1" applyFill="1" applyBorder="1" applyAlignment="1" applyProtection="1">
      <alignment horizontal="center" vertical="center" wrapText="1"/>
    </xf>
    <xf numFmtId="0" fontId="37" fillId="2" borderId="3" xfId="0" applyFont="1" applyFill="1" applyBorder="1" applyAlignment="1" applyProtection="1">
      <alignment horizontal="center" vertical="center" wrapText="1"/>
      <protection locked="0"/>
    </xf>
    <xf numFmtId="0" fontId="35" fillId="0" borderId="3" xfId="0" applyFont="1" applyBorder="1" applyAlignment="1">
      <alignment wrapText="1"/>
    </xf>
    <xf numFmtId="44" fontId="17" fillId="0" borderId="3" xfId="1" applyNumberFormat="1" applyFont="1" applyFill="1" applyBorder="1" applyAlignment="1" applyProtection="1">
      <alignment horizontal="left" vertical="top" wrapText="1"/>
      <protection locked="0"/>
    </xf>
    <xf numFmtId="44" fontId="37" fillId="2" borderId="3" xfId="1" applyNumberFormat="1" applyFont="1" applyFill="1" applyBorder="1" applyAlignment="1" applyProtection="1">
      <alignment horizontal="center" vertical="center" wrapText="1"/>
    </xf>
    <xf numFmtId="44" fontId="17" fillId="0" borderId="3" xfId="1" applyNumberFormat="1" applyFont="1" applyBorder="1" applyAlignment="1" applyProtection="1">
      <alignment horizontal="center" vertical="center" wrapText="1"/>
      <protection locked="0"/>
    </xf>
    <xf numFmtId="44" fontId="17" fillId="3" borderId="3" xfId="1" applyNumberFormat="1" applyFont="1" applyFill="1" applyBorder="1" applyAlignment="1" applyProtection="1">
      <alignment horizontal="center" vertical="center" wrapText="1"/>
      <protection locked="0"/>
    </xf>
    <xf numFmtId="44" fontId="17" fillId="0" borderId="3" xfId="1" applyNumberFormat="1" applyFont="1" applyBorder="1" applyAlignment="1" applyProtection="1">
      <alignment horizontal="left" vertical="top" wrapText="1"/>
      <protection locked="0"/>
    </xf>
    <xf numFmtId="44" fontId="37" fillId="9" borderId="3" xfId="1" applyNumberFormat="1" applyFont="1" applyFill="1" applyBorder="1" applyAlignment="1" applyProtection="1">
      <alignment horizontal="center" vertical="center" wrapText="1"/>
    </xf>
    <xf numFmtId="44" fontId="17" fillId="3" borderId="0" xfId="1" applyFont="1" applyFill="1" applyBorder="1" applyAlignment="1" applyProtection="1">
      <alignment horizontal="center" vertical="center" wrapText="1"/>
      <protection locked="0"/>
    </xf>
    <xf numFmtId="49" fontId="17" fillId="3" borderId="3" xfId="1" applyNumberFormat="1" applyFont="1" applyFill="1" applyBorder="1" applyAlignment="1" applyProtection="1">
      <alignment horizontal="left" wrapText="1"/>
      <protection locked="0"/>
    </xf>
    <xf numFmtId="44" fontId="17" fillId="3" borderId="0" xfId="1" applyFont="1" applyFill="1" applyBorder="1" applyAlignment="1" applyProtection="1">
      <alignment vertical="center" wrapText="1"/>
      <protection locked="0"/>
    </xf>
    <xf numFmtId="44" fontId="17" fillId="3" borderId="3" xfId="1" applyFont="1" applyFill="1" applyBorder="1" applyAlignment="1" applyProtection="1">
      <alignment vertical="center" wrapText="1"/>
      <protection locked="0"/>
    </xf>
    <xf numFmtId="44" fontId="17" fillId="0" borderId="3" xfId="1" applyFont="1" applyBorder="1" applyAlignment="1" applyProtection="1">
      <alignment vertical="center" wrapText="1"/>
      <protection locked="0"/>
    </xf>
    <xf numFmtId="44" fontId="37" fillId="2" borderId="9" xfId="1" applyFont="1" applyFill="1" applyBorder="1" applyAlignment="1" applyProtection="1">
      <alignment horizontal="center" vertical="center" wrapText="1"/>
    </xf>
    <xf numFmtId="0" fontId="37" fillId="2" borderId="9" xfId="1" applyNumberFormat="1" applyFont="1" applyFill="1" applyBorder="1" applyAlignment="1" applyProtection="1">
      <alignment horizontal="center" vertical="center" wrapText="1"/>
    </xf>
    <xf numFmtId="44" fontId="17" fillId="2" borderId="9" xfId="0" applyNumberFormat="1" applyFont="1" applyFill="1" applyBorder="1" applyAlignment="1" applyProtection="1">
      <alignment vertical="center" wrapText="1"/>
    </xf>
    <xf numFmtId="44" fontId="37" fillId="2" borderId="15" xfId="1" applyFont="1" applyFill="1" applyBorder="1" applyAlignment="1" applyProtection="1">
      <alignment vertical="center" wrapText="1"/>
    </xf>
    <xf numFmtId="44" fontId="37" fillId="3" borderId="0" xfId="0" applyNumberFormat="1" applyFont="1" applyFill="1" applyBorder="1" applyAlignment="1">
      <alignment vertical="center" wrapText="1"/>
    </xf>
    <xf numFmtId="0" fontId="37" fillId="2" borderId="3" xfId="0" applyFont="1" applyFill="1" applyBorder="1" applyAlignment="1" applyProtection="1">
      <alignment horizontal="center" vertical="center" wrapText="1"/>
    </xf>
    <xf numFmtId="44" fontId="37" fillId="2" borderId="3" xfId="1" applyFont="1" applyFill="1" applyBorder="1" applyAlignment="1" applyProtection="1">
      <alignment vertical="center" wrapText="1"/>
    </xf>
    <xf numFmtId="44" fontId="37" fillId="2" borderId="5" xfId="1" applyFont="1" applyFill="1" applyBorder="1" applyAlignment="1" applyProtection="1">
      <alignment vertical="center" wrapText="1"/>
    </xf>
    <xf numFmtId="44" fontId="37" fillId="2" borderId="14" xfId="1" applyFont="1" applyFill="1" applyBorder="1" applyAlignment="1" applyProtection="1">
      <alignment vertical="center" wrapText="1"/>
    </xf>
    <xf numFmtId="44" fontId="37" fillId="0" borderId="0" xfId="0" applyNumberFormat="1" applyFont="1" applyFill="1" applyBorder="1" applyAlignment="1">
      <alignment vertical="center" wrapText="1"/>
    </xf>
    <xf numFmtId="44" fontId="37" fillId="2" borderId="17" xfId="0" applyNumberFormat="1" applyFont="1" applyFill="1" applyBorder="1" applyAlignment="1" applyProtection="1">
      <alignment vertical="center" wrapText="1"/>
    </xf>
    <xf numFmtId="10" fontId="37" fillId="2" borderId="9" xfId="2" applyNumberFormat="1" applyFont="1" applyFill="1" applyBorder="1" applyAlignment="1" applyProtection="1">
      <alignment wrapText="1"/>
    </xf>
    <xf numFmtId="44" fontId="37" fillId="2" borderId="9" xfId="2" applyNumberFormat="1" applyFont="1" applyFill="1" applyBorder="1" applyAlignment="1" applyProtection="1">
      <alignment wrapText="1"/>
    </xf>
    <xf numFmtId="0" fontId="17" fillId="2" borderId="3" xfId="0" applyFont="1" applyFill="1" applyBorder="1" applyAlignment="1">
      <alignment horizontal="center" vertical="center" wrapText="1"/>
    </xf>
    <xf numFmtId="0" fontId="35" fillId="0" borderId="0" xfId="0" applyFont="1" applyAlignment="1">
      <alignment wrapText="1"/>
    </xf>
    <xf numFmtId="0" fontId="35" fillId="0" borderId="0" xfId="0" applyFont="1" applyAlignment="1">
      <alignment horizontal="center" wrapText="1"/>
    </xf>
    <xf numFmtId="44" fontId="17" fillId="0" borderId="3" xfId="1" applyFont="1" applyFill="1" applyBorder="1" applyAlignment="1" applyProtection="1">
      <alignment horizontal="left" vertical="top" wrapText="1"/>
      <protection locked="0"/>
    </xf>
    <xf numFmtId="44" fontId="37" fillId="2" borderId="3" xfId="1" applyFont="1" applyFill="1" applyBorder="1" applyAlignment="1" applyProtection="1">
      <alignment horizontal="center" vertical="center" wrapText="1"/>
    </xf>
    <xf numFmtId="44" fontId="17" fillId="0" borderId="3" xfId="1" applyFont="1" applyBorder="1" applyAlignment="1" applyProtection="1">
      <alignment horizontal="center" vertical="center" wrapText="1"/>
      <protection locked="0"/>
    </xf>
    <xf numFmtId="44" fontId="17" fillId="3" borderId="3" xfId="1" applyFont="1" applyFill="1" applyBorder="1" applyAlignment="1" applyProtection="1">
      <alignment horizontal="center" vertical="center" wrapText="1"/>
      <protection locked="0"/>
    </xf>
    <xf numFmtId="44" fontId="17" fillId="0" borderId="3" xfId="1" applyFont="1" applyBorder="1" applyAlignment="1" applyProtection="1">
      <alignment horizontal="left" vertical="top" wrapText="1"/>
      <protection locked="0"/>
    </xf>
    <xf numFmtId="44" fontId="37" fillId="9" borderId="3" xfId="1" applyFont="1" applyFill="1" applyBorder="1" applyAlignment="1" applyProtection="1">
      <alignment horizontal="center" vertical="center" wrapText="1"/>
    </xf>
    <xf numFmtId="44" fontId="17" fillId="2" borderId="9" xfId="0" applyNumberFormat="1" applyFont="1" applyFill="1" applyBorder="1" applyAlignment="1">
      <alignment vertical="center" wrapText="1"/>
    </xf>
    <xf numFmtId="44" fontId="37" fillId="3" borderId="0" xfId="0" applyNumberFormat="1" applyFont="1" applyFill="1" applyAlignment="1">
      <alignment vertical="center" wrapText="1"/>
    </xf>
    <xf numFmtId="0" fontId="37" fillId="2" borderId="3" xfId="0" applyFont="1" applyFill="1" applyBorder="1" applyAlignment="1">
      <alignment horizontal="center" vertical="center" wrapText="1"/>
    </xf>
    <xf numFmtId="44" fontId="37" fillId="0" borderId="0" xfId="0" applyNumberFormat="1" applyFont="1" applyAlignment="1">
      <alignment vertical="center" wrapText="1"/>
    </xf>
    <xf numFmtId="44" fontId="37" fillId="2" borderId="17" xfId="0" applyNumberFormat="1" applyFont="1" applyFill="1" applyBorder="1" applyAlignment="1">
      <alignment vertical="center" wrapText="1"/>
    </xf>
    <xf numFmtId="0" fontId="5" fillId="3" borderId="0" xfId="0" applyFont="1" applyFill="1" applyAlignment="1">
      <alignment vertical="center"/>
    </xf>
    <xf numFmtId="9" fontId="12" fillId="0" borderId="0" xfId="2" applyFont="1" applyBorder="1" applyAlignment="1">
      <alignment vertical="center" wrapText="1"/>
    </xf>
    <xf numFmtId="0" fontId="17" fillId="3" borderId="0" xfId="0" applyFont="1" applyFill="1" applyAlignment="1">
      <alignment wrapText="1"/>
    </xf>
    <xf numFmtId="0" fontId="38" fillId="0" borderId="0" xfId="0" applyFont="1" applyAlignment="1">
      <alignment wrapText="1"/>
    </xf>
    <xf numFmtId="0" fontId="17" fillId="7" borderId="16" xfId="0" applyFont="1" applyFill="1" applyBorder="1" applyAlignment="1">
      <alignment wrapText="1"/>
    </xf>
    <xf numFmtId="0" fontId="17" fillId="0" borderId="0" xfId="0" applyFont="1" applyAlignment="1">
      <alignment wrapText="1"/>
    </xf>
    <xf numFmtId="0" fontId="20" fillId="0" borderId="0" xfId="0" applyFont="1" applyAlignment="1">
      <alignment vertical="center" wrapText="1"/>
    </xf>
    <xf numFmtId="0" fontId="39" fillId="3" borderId="26" xfId="0" applyFont="1" applyFill="1" applyBorder="1" applyAlignment="1">
      <alignment horizontal="left" vertical="top" wrapText="1"/>
    </xf>
    <xf numFmtId="0" fontId="37" fillId="3" borderId="0" xfId="0" applyFont="1" applyFill="1" applyAlignment="1">
      <alignment horizontal="left" wrapText="1"/>
    </xf>
    <xf numFmtId="44" fontId="37" fillId="2" borderId="5" xfId="1" applyFont="1" applyFill="1" applyBorder="1" applyAlignment="1" applyProtection="1">
      <alignment horizontal="center" vertical="center" wrapText="1"/>
    </xf>
    <xf numFmtId="0" fontId="37" fillId="2" borderId="3" xfId="1" applyNumberFormat="1" applyFont="1" applyFill="1" applyBorder="1" applyAlignment="1" applyProtection="1">
      <alignment horizontal="center" vertical="center" wrapText="1"/>
    </xf>
    <xf numFmtId="44" fontId="37" fillId="2" borderId="14" xfId="0" applyNumberFormat="1" applyFont="1" applyFill="1" applyBorder="1" applyAlignment="1">
      <alignment horizontal="center" wrapText="1"/>
    </xf>
    <xf numFmtId="44" fontId="17" fillId="0" borderId="40" xfId="0" applyNumberFormat="1" applyFont="1" applyBorder="1" applyAlignment="1" applyProtection="1">
      <alignment wrapText="1"/>
      <protection locked="0"/>
    </xf>
    <xf numFmtId="44" fontId="17" fillId="0" borderId="3" xfId="0" applyNumberFormat="1" applyFont="1" applyBorder="1" applyAlignment="1" applyProtection="1">
      <alignment wrapText="1"/>
      <protection locked="0"/>
    </xf>
    <xf numFmtId="44" fontId="37" fillId="9" borderId="3" xfId="1" applyFont="1" applyFill="1" applyBorder="1" applyAlignment="1">
      <alignment wrapText="1"/>
    </xf>
    <xf numFmtId="44" fontId="37" fillId="9" borderId="1" xfId="1" applyFont="1" applyFill="1" applyBorder="1" applyAlignment="1">
      <alignment wrapText="1"/>
    </xf>
    <xf numFmtId="44" fontId="17" fillId="0" borderId="0" xfId="0" applyNumberFormat="1" applyFont="1" applyAlignment="1">
      <alignment wrapText="1"/>
    </xf>
    <xf numFmtId="44" fontId="37" fillId="4" borderId="3" xfId="1" applyFont="1" applyFill="1" applyBorder="1" applyAlignment="1">
      <alignment wrapText="1"/>
    </xf>
    <xf numFmtId="44" fontId="37" fillId="3" borderId="1" xfId="1" applyFont="1" applyFill="1" applyBorder="1" applyAlignment="1">
      <alignment wrapText="1"/>
    </xf>
    <xf numFmtId="0" fontId="17" fillId="2" borderId="3" xfId="0" applyFont="1" applyFill="1" applyBorder="1" applyAlignment="1">
      <alignment wrapText="1"/>
    </xf>
    <xf numFmtId="0" fontId="37" fillId="2" borderId="3" xfId="0" applyFont="1" applyFill="1" applyBorder="1" applyAlignment="1">
      <alignment horizontal="center" wrapText="1"/>
    </xf>
    <xf numFmtId="44" fontId="17" fillId="2" borderId="40" xfId="0" applyNumberFormat="1" applyFont="1" applyFill="1" applyBorder="1" applyAlignment="1">
      <alignment wrapText="1"/>
    </xf>
    <xf numFmtId="44" fontId="17" fillId="2" borderId="52" xfId="0" applyNumberFormat="1" applyFont="1" applyFill="1" applyBorder="1" applyAlignment="1">
      <alignment wrapText="1"/>
    </xf>
    <xf numFmtId="44" fontId="17" fillId="2" borderId="3" xfId="0" applyNumberFormat="1" applyFont="1" applyFill="1" applyBorder="1" applyAlignment="1">
      <alignment wrapText="1"/>
    </xf>
    <xf numFmtId="44" fontId="17" fillId="2" borderId="3" xfId="1" applyFont="1" applyFill="1" applyBorder="1" applyAlignment="1">
      <alignment wrapText="1"/>
    </xf>
    <xf numFmtId="44" fontId="37" fillId="2" borderId="14" xfId="1" applyFont="1" applyFill="1" applyBorder="1" applyAlignment="1">
      <alignment wrapText="1"/>
    </xf>
    <xf numFmtId="0" fontId="35" fillId="0" borderId="0" xfId="0" applyFont="1"/>
    <xf numFmtId="0" fontId="17" fillId="0" borderId="0" xfId="0" applyFont="1"/>
    <xf numFmtId="43" fontId="35" fillId="0" borderId="0" xfId="3" applyFont="1" applyBorder="1" applyAlignment="1">
      <alignment wrapText="1"/>
    </xf>
    <xf numFmtId="44" fontId="17" fillId="2" borderId="39" xfId="0" applyNumberFormat="1" applyFont="1" applyFill="1" applyBorder="1" applyAlignment="1">
      <alignment wrapText="1"/>
    </xf>
    <xf numFmtId="44" fontId="17" fillId="2" borderId="15" xfId="0" applyNumberFormat="1" applyFont="1" applyFill="1" applyBorder="1" applyAlignment="1">
      <alignment wrapText="1"/>
    </xf>
    <xf numFmtId="44" fontId="17" fillId="2" borderId="30" xfId="1" applyFont="1" applyFill="1" applyBorder="1" applyAlignment="1">
      <alignment wrapText="1"/>
    </xf>
    <xf numFmtId="44" fontId="17" fillId="2" borderId="9" xfId="1" applyFont="1" applyFill="1" applyBorder="1" applyAlignment="1">
      <alignment wrapText="1"/>
    </xf>
    <xf numFmtId="44" fontId="37" fillId="2" borderId="15" xfId="1" applyFont="1" applyFill="1" applyBorder="1" applyAlignment="1">
      <alignment wrapText="1"/>
    </xf>
  </cellXfs>
  <cellStyles count="4">
    <cellStyle name="Comma" xfId="3" builtinId="3"/>
    <cellStyle name="Currency" xfId="1" builtinId="4"/>
    <cellStyle name="Normal" xfId="0" builtinId="0"/>
    <cellStyle name="Percent" xfId="2" builtinId="5"/>
  </cellStyles>
  <dxfs count="1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797"/>
      <color rgb="FFFFA7A7"/>
      <color rgb="FFFF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N-PBF%20Combine%20Adaptation%20working%20version%20-%20Finanical%20Report%20for%20Internal%20to%20Sep%2021%20work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ocation"/>
      <sheetName val="Sheet3"/>
      <sheetName val="detail output"/>
      <sheetName val="working"/>
      <sheetName val="third tranche"/>
      <sheetName val="detail output "/>
      <sheetName val="Combine FR"/>
      <sheetName val="CA, MIDO Trans to Sep 21"/>
      <sheetName val="BBS Trans to Sep 21"/>
      <sheetName val="PDI Trans to Sep 21"/>
      <sheetName val="DA Trans to 7 Jun 21"/>
      <sheetName val="TLDA Trans to Sep 21"/>
      <sheetName val="KKT Trans to Sep 21"/>
      <sheetName val="CA &amp; MIDO"/>
      <sheetName val="PDI+Kintha"/>
      <sheetName val="BBS"/>
      <sheetName val="TLDA"/>
      <sheetName val="KKT"/>
      <sheetName val="DA"/>
    </sheetNames>
    <sheetDataSet>
      <sheetData sheetId="0" refreshError="1"/>
      <sheetData sheetId="1" refreshError="1"/>
      <sheetData sheetId="2" refreshError="1"/>
      <sheetData sheetId="3" refreshError="1"/>
      <sheetData sheetId="4" refreshError="1"/>
      <sheetData sheetId="5" refreshError="1">
        <row r="2">
          <cell r="B2" t="str">
            <v>Activity 1.1.1a</v>
          </cell>
        </row>
        <row r="18">
          <cell r="AN18">
            <v>168724.64118974732</v>
          </cell>
          <cell r="AO18">
            <v>38113.148633842691</v>
          </cell>
          <cell r="AP18">
            <v>7005.9208038422012</v>
          </cell>
          <cell r="AQ18">
            <v>23738.115636878218</v>
          </cell>
        </row>
        <row r="29">
          <cell r="AO29">
            <v>5444.735519120386</v>
          </cell>
          <cell r="AQ29">
            <v>2977.8472491557845</v>
          </cell>
        </row>
        <row r="40">
          <cell r="AN40">
            <v>79112.393107180396</v>
          </cell>
          <cell r="AO40">
            <v>8167.103278680579</v>
          </cell>
        </row>
        <row r="65">
          <cell r="AN65">
            <v>39670.417972087133</v>
          </cell>
          <cell r="AO65">
            <v>19056.574316921353</v>
          </cell>
        </row>
        <row r="79">
          <cell r="AN79">
            <v>24915.06465844412</v>
          </cell>
          <cell r="AO79">
            <v>16334.206557361158</v>
          </cell>
        </row>
        <row r="90">
          <cell r="AN90">
            <v>5212.0593724074479</v>
          </cell>
          <cell r="AO90">
            <v>18885.094758248939</v>
          </cell>
          <cell r="AP90">
            <v>2220.1357753681477</v>
          </cell>
          <cell r="AQ90">
            <v>2977.8472491557845</v>
          </cell>
          <cell r="AR90">
            <v>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persons/person.xml><?xml version="1.0" encoding="utf-8"?>
<personList xmlns="http://schemas.microsoft.com/office/spreadsheetml/2018/threadedcomments" xmlns:x="http://schemas.openxmlformats.org/spreadsheetml/2006/main">
  <person displayName="Eyingbeni Ngullie" id="{90FE3EE6-A24A-4509-B058-F713EBFAA71D}" userId="S::ENgullie@christian-aid.org::963fb927-42e5-44d7-b868-cdd93ecebbd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37" dT="2021-05-17T14:03:08.38" personId="{90FE3EE6-A24A-4509-B058-F713EBFAA71D}" id="{437BD812-96FB-46B9-AFC1-EABBA9789C75}">
    <text>Why is this here @Wadi @Thida</text>
  </threadedComment>
  <threadedComment ref="H82" dT="2021-05-17T14:05:07.33" personId="{90FE3EE6-A24A-4509-B058-F713EBFAA71D}" id="{44C8524F-709B-49E0-8735-B11CC178ACE7}">
    <text>why is this here ?</text>
  </threadedComment>
  <threadedComment ref="H127" dT="2021-05-17T14:05:49.15" personId="{90FE3EE6-A24A-4509-B058-F713EBFAA71D}" id="{20F607E0-4560-48C0-8FF4-53A8B3392F9F}">
    <text>? is this showing the outcome tototal ? - no need to add if it was not there in original template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2:Z243"/>
  <sheetViews>
    <sheetView showGridLines="0" showZeros="0" topLeftCell="A8" zoomScale="87" zoomScaleNormal="87" workbookViewId="0">
      <pane xSplit="3" ySplit="5" topLeftCell="R224" activePane="bottomRight" state="frozen"/>
      <selection activeCell="A8" sqref="A8"/>
      <selection pane="topRight" activeCell="D8" sqref="D8"/>
      <selection pane="bottomLeft" activeCell="A13" sqref="A13"/>
      <selection pane="bottomRight" activeCell="W200" sqref="W200"/>
    </sheetView>
  </sheetViews>
  <sheetFormatPr defaultColWidth="9.1796875" defaultRowHeight="15.5" x14ac:dyDescent="0.35"/>
  <cols>
    <col min="1" max="1" width="9.1796875" style="177"/>
    <col min="2" max="2" width="30.7265625" style="177" customWidth="1"/>
    <col min="3" max="3" width="32.54296875" style="177" customWidth="1"/>
    <col min="4" max="4" width="19.81640625" style="177" customWidth="1"/>
    <col min="5" max="6" width="23.1796875" style="177" hidden="1" customWidth="1"/>
    <col min="7" max="7" width="17.26953125" style="177" hidden="1" customWidth="1"/>
    <col min="8" max="8" width="14.453125" style="176" customWidth="1"/>
    <col min="9" max="9" width="49.1796875" style="177" customWidth="1"/>
    <col min="10" max="10" width="7.453125" style="288" customWidth="1"/>
    <col min="11" max="11" width="49.1796875" style="177" customWidth="1"/>
    <col min="12" max="13" width="19.81640625" style="177" customWidth="1"/>
    <col min="14" max="14" width="14.453125" style="176" customWidth="1"/>
    <col min="15" max="15" width="49.1796875" style="177" customWidth="1"/>
    <col min="16" max="16" width="11.453125" style="283" customWidth="1"/>
    <col min="17" max="17" width="54.1796875" style="160" customWidth="1"/>
    <col min="18" max="18" width="19.81640625" style="445" customWidth="1"/>
    <col min="19" max="19" width="19.81640625" style="177" hidden="1" customWidth="1"/>
    <col min="20" max="20" width="14.453125" style="176" hidden="1" customWidth="1"/>
    <col min="21" max="21" width="49.1796875" style="177" hidden="1" customWidth="1"/>
    <col min="22" max="22" width="3.453125" style="177" customWidth="1"/>
    <col min="23" max="24" width="21.36328125" style="476" customWidth="1"/>
    <col min="25" max="16384" width="9.1796875" style="177"/>
  </cols>
  <sheetData>
    <row r="2" spans="2:24" ht="47.25" customHeight="1" x14ac:dyDescent="1">
      <c r="B2" s="364" t="s">
        <v>0</v>
      </c>
      <c r="C2" s="364"/>
      <c r="D2" s="364"/>
      <c r="E2" s="364"/>
      <c r="F2" s="174"/>
      <c r="G2" s="174"/>
      <c r="H2" s="291"/>
      <c r="I2" s="175"/>
      <c r="K2" s="175"/>
      <c r="N2" s="291"/>
      <c r="O2" s="175"/>
      <c r="T2" s="291"/>
      <c r="U2" s="175"/>
    </row>
    <row r="3" spans="2:24" x14ac:dyDescent="0.35">
      <c r="B3" s="178" t="s">
        <v>1</v>
      </c>
    </row>
    <row r="4" spans="2:24" ht="16" thickBot="1" x14ac:dyDescent="0.4">
      <c r="B4" s="178"/>
    </row>
    <row r="5" spans="2:24" ht="36" x14ac:dyDescent="0.8">
      <c r="B5" s="179" t="s">
        <v>2</v>
      </c>
      <c r="C5" s="180"/>
      <c r="D5" s="180"/>
      <c r="E5" s="180"/>
      <c r="F5" s="180"/>
      <c r="G5" s="180"/>
      <c r="H5" s="292"/>
      <c r="I5" s="180"/>
      <c r="J5" s="289"/>
      <c r="K5" s="180"/>
      <c r="L5" s="180"/>
      <c r="M5" s="180"/>
      <c r="N5" s="292"/>
      <c r="O5" s="180"/>
      <c r="Q5" s="353"/>
      <c r="R5" s="446"/>
      <c r="S5" s="180"/>
      <c r="T5" s="292"/>
      <c r="U5" s="180"/>
      <c r="W5" s="446"/>
      <c r="X5" s="446"/>
    </row>
    <row r="6" spans="2:24" ht="167.25" customHeight="1" thickBot="1" x14ac:dyDescent="0.55000000000000004">
      <c r="B6" s="361" t="s">
        <v>692</v>
      </c>
      <c r="C6" s="362"/>
      <c r="D6" s="362"/>
      <c r="E6" s="362"/>
      <c r="F6" s="362"/>
      <c r="G6" s="362"/>
      <c r="H6" s="362"/>
      <c r="I6" s="362"/>
      <c r="J6" s="362"/>
      <c r="K6" s="362"/>
      <c r="L6" s="363"/>
      <c r="N6" s="177"/>
      <c r="T6" s="177"/>
    </row>
    <row r="7" spans="2:24" x14ac:dyDescent="0.35">
      <c r="B7" s="181"/>
    </row>
    <row r="8" spans="2:24" ht="16" thickBot="1" x14ac:dyDescent="0.4"/>
    <row r="9" spans="2:24" ht="27" customHeight="1" thickBot="1" x14ac:dyDescent="0.65">
      <c r="B9" s="365" t="s">
        <v>3</v>
      </c>
      <c r="C9" s="366"/>
      <c r="D9" s="366"/>
      <c r="E9" s="366"/>
      <c r="F9" s="366"/>
      <c r="G9" s="366"/>
      <c r="H9" s="367"/>
      <c r="N9" s="177"/>
      <c r="T9" s="177"/>
    </row>
    <row r="11" spans="2:24" ht="25.5" customHeight="1" x14ac:dyDescent="0.35">
      <c r="D11" s="182"/>
      <c r="E11" s="182"/>
      <c r="F11" s="182"/>
      <c r="G11" s="182"/>
      <c r="I11" s="183"/>
      <c r="K11" s="183"/>
      <c r="L11" s="182"/>
      <c r="M11" s="182"/>
      <c r="O11" s="183"/>
      <c r="Q11" s="166"/>
      <c r="R11" s="447"/>
      <c r="S11" s="182"/>
      <c r="U11" s="183"/>
      <c r="W11" s="477"/>
      <c r="X11" s="477"/>
    </row>
    <row r="12" spans="2:24" ht="99.75" customHeight="1" x14ac:dyDescent="0.35">
      <c r="B12" s="184" t="s">
        <v>693</v>
      </c>
      <c r="C12" s="184" t="s">
        <v>694</v>
      </c>
      <c r="D12" s="184" t="s">
        <v>695</v>
      </c>
      <c r="E12" s="184" t="s">
        <v>4</v>
      </c>
      <c r="F12" s="184" t="s">
        <v>5</v>
      </c>
      <c r="G12" s="184" t="s">
        <v>6</v>
      </c>
      <c r="H12" s="184" t="s">
        <v>696</v>
      </c>
      <c r="I12" s="185" t="s">
        <v>697</v>
      </c>
      <c r="J12" s="186"/>
      <c r="K12" s="274" t="s">
        <v>679</v>
      </c>
      <c r="L12" s="184" t="s">
        <v>678</v>
      </c>
      <c r="M12" s="184" t="s">
        <v>672</v>
      </c>
      <c r="N12" s="184" t="s">
        <v>673</v>
      </c>
      <c r="O12" s="185" t="s">
        <v>7</v>
      </c>
      <c r="P12" s="284"/>
      <c r="Q12" s="184" t="s">
        <v>732</v>
      </c>
      <c r="R12" s="448" t="s">
        <v>680</v>
      </c>
      <c r="S12" s="184" t="s">
        <v>681</v>
      </c>
      <c r="T12" s="184" t="s">
        <v>682</v>
      </c>
      <c r="U12" s="184" t="s">
        <v>7</v>
      </c>
      <c r="W12" s="475" t="s">
        <v>774</v>
      </c>
      <c r="X12" s="475" t="s">
        <v>775</v>
      </c>
    </row>
    <row r="13" spans="2:24" ht="18.75" customHeight="1" x14ac:dyDescent="0.35">
      <c r="B13" s="184"/>
      <c r="C13" s="184"/>
      <c r="D13" s="187"/>
      <c r="E13" s="188"/>
      <c r="F13" s="188"/>
      <c r="G13" s="188"/>
      <c r="H13" s="187"/>
      <c r="I13" s="185"/>
      <c r="J13" s="189"/>
      <c r="K13" s="274"/>
      <c r="L13" s="187"/>
      <c r="M13" s="187"/>
      <c r="N13" s="187"/>
      <c r="O13" s="185"/>
      <c r="P13" s="285"/>
      <c r="Q13" s="184"/>
      <c r="R13" s="449"/>
      <c r="S13" s="187"/>
      <c r="T13" s="187"/>
      <c r="U13" s="184"/>
      <c r="W13" s="449"/>
      <c r="X13" s="449"/>
    </row>
    <row r="14" spans="2:24" ht="51" customHeight="1" x14ac:dyDescent="0.35">
      <c r="B14" s="190" t="s">
        <v>8</v>
      </c>
      <c r="C14" s="359" t="s">
        <v>9</v>
      </c>
      <c r="D14" s="359"/>
      <c r="E14" s="359"/>
      <c r="F14" s="359"/>
      <c r="G14" s="359"/>
      <c r="H14" s="359"/>
      <c r="I14" s="360"/>
      <c r="J14" s="191"/>
      <c r="K14" s="275"/>
      <c r="L14" s="192"/>
      <c r="M14" s="192"/>
      <c r="N14" s="192"/>
      <c r="O14" s="192"/>
      <c r="P14" s="191"/>
      <c r="Q14" s="354"/>
      <c r="R14" s="450"/>
      <c r="S14" s="307"/>
      <c r="T14" s="307"/>
      <c r="U14" s="307"/>
      <c r="W14" s="450"/>
      <c r="X14" s="450"/>
    </row>
    <row r="15" spans="2:24" ht="77.25" customHeight="1" x14ac:dyDescent="0.35">
      <c r="B15" s="344" t="s">
        <v>10</v>
      </c>
      <c r="C15" s="368" t="s">
        <v>11</v>
      </c>
      <c r="D15" s="368"/>
      <c r="E15" s="368"/>
      <c r="F15" s="368"/>
      <c r="G15" s="368"/>
      <c r="H15" s="368"/>
      <c r="I15" s="369"/>
      <c r="J15" s="193"/>
      <c r="K15" s="275"/>
      <c r="L15" s="192"/>
      <c r="M15" s="192"/>
      <c r="N15" s="192"/>
      <c r="O15" s="192"/>
      <c r="P15" s="193"/>
      <c r="Q15" s="343" t="s">
        <v>739</v>
      </c>
      <c r="R15" s="450"/>
      <c r="S15" s="307"/>
      <c r="T15" s="307"/>
      <c r="U15" s="307"/>
      <c r="W15" s="450"/>
      <c r="X15" s="450"/>
    </row>
    <row r="16" spans="2:24" ht="226" customHeight="1" x14ac:dyDescent="0.35">
      <c r="B16" s="194" t="s">
        <v>12</v>
      </c>
      <c r="C16" s="119" t="s">
        <v>13</v>
      </c>
      <c r="D16" s="117">
        <v>13728.8833333333</v>
      </c>
      <c r="E16" s="117"/>
      <c r="F16" s="117"/>
      <c r="G16" s="195">
        <f t="shared" ref="G16:G29" si="0">SUM(D16:F16)</f>
        <v>13728.8833333333</v>
      </c>
      <c r="H16" s="118">
        <v>0.3</v>
      </c>
      <c r="I16" s="132" t="s">
        <v>14</v>
      </c>
      <c r="J16" s="142"/>
      <c r="K16" s="276" t="s">
        <v>15</v>
      </c>
      <c r="L16" s="117">
        <v>11994.839778390597</v>
      </c>
      <c r="M16" s="117">
        <f>D16-L16</f>
        <v>1734.0435549427038</v>
      </c>
      <c r="N16" s="118">
        <f>M16/D16</f>
        <v>0.12630623429747562</v>
      </c>
      <c r="O16" s="132"/>
      <c r="P16" s="142"/>
      <c r="Q16" s="308"/>
      <c r="R16" s="451">
        <v>11442.399218672861</v>
      </c>
      <c r="S16" s="117">
        <f t="shared" ref="S16:S29" si="1">R16-L16</f>
        <v>-552.4405597177356</v>
      </c>
      <c r="T16" s="118">
        <f>S16/L16</f>
        <v>-4.6056518463296982E-2</v>
      </c>
      <c r="U16" s="308"/>
      <c r="W16" s="478">
        <v>10772.618866083194</v>
      </c>
      <c r="X16" s="478">
        <f>R16-W16</f>
        <v>669.78035258966702</v>
      </c>
    </row>
    <row r="17" spans="1:24" s="176" customFormat="1" ht="349.5" customHeight="1" x14ac:dyDescent="0.35">
      <c r="B17" s="330" t="s">
        <v>16</v>
      </c>
      <c r="C17" s="119" t="s">
        <v>17</v>
      </c>
      <c r="D17" s="117">
        <v>13625.55</v>
      </c>
      <c r="E17" s="117"/>
      <c r="F17" s="117"/>
      <c r="G17" s="195">
        <f t="shared" si="0"/>
        <v>13625.55</v>
      </c>
      <c r="H17" s="118">
        <v>0.7</v>
      </c>
      <c r="I17" s="132" t="s">
        <v>18</v>
      </c>
      <c r="J17" s="142"/>
      <c r="K17" s="276" t="s">
        <v>698</v>
      </c>
      <c r="L17" s="117">
        <v>20045.544999999998</v>
      </c>
      <c r="M17" s="117">
        <f t="shared" ref="M17:M29" si="2">D17-L17</f>
        <v>-6419.994999999999</v>
      </c>
      <c r="N17" s="118">
        <f t="shared" ref="N17:N30" si="3">M17/D17</f>
        <v>-0.47117327373940865</v>
      </c>
      <c r="O17" s="132"/>
      <c r="P17" s="142"/>
      <c r="Q17" s="308"/>
      <c r="R17" s="451">
        <v>20318.829248489448</v>
      </c>
      <c r="S17" s="117">
        <f t="shared" si="1"/>
        <v>273.28424848944996</v>
      </c>
      <c r="T17" s="118">
        <f>S17/L17</f>
        <v>1.363316629652374E-2</v>
      </c>
      <c r="U17" s="308"/>
      <c r="W17" s="478">
        <v>19649.048895899781</v>
      </c>
      <c r="X17" s="478">
        <f t="shared" ref="X16:X29" si="4">R17-W17</f>
        <v>669.78035258966702</v>
      </c>
    </row>
    <row r="18" spans="1:24" ht="294.75" customHeight="1" x14ac:dyDescent="0.35">
      <c r="B18" s="194" t="s">
        <v>19</v>
      </c>
      <c r="C18" s="125" t="s">
        <v>20</v>
      </c>
      <c r="D18" s="198">
        <v>11766.17</v>
      </c>
      <c r="E18" s="198"/>
      <c r="F18" s="198"/>
      <c r="G18" s="197">
        <f>SUM(D18:F18)</f>
        <v>11766.17</v>
      </c>
      <c r="H18" s="118">
        <v>0.4</v>
      </c>
      <c r="I18" s="134" t="s">
        <v>21</v>
      </c>
      <c r="J18" s="142"/>
      <c r="K18" s="278" t="s">
        <v>22</v>
      </c>
      <c r="L18" s="198">
        <v>8844.1047617217591</v>
      </c>
      <c r="M18" s="198">
        <f t="shared" si="2"/>
        <v>2922.0652382782409</v>
      </c>
      <c r="N18" s="118">
        <f t="shared" si="3"/>
        <v>0.24834463876335638</v>
      </c>
      <c r="O18" s="134"/>
      <c r="P18" s="142"/>
      <c r="Q18" s="310"/>
      <c r="R18" s="451">
        <v>11840.037048979029</v>
      </c>
      <c r="S18" s="198">
        <f t="shared" si="1"/>
        <v>2995.9322872572702</v>
      </c>
      <c r="T18" s="118">
        <f t="shared" ref="T18:T30" si="5">S18/L18</f>
        <v>0.33874907274097305</v>
      </c>
      <c r="U18" s="310"/>
      <c r="W18" s="478">
        <v>10547.430992325213</v>
      </c>
      <c r="X18" s="478">
        <f t="shared" si="4"/>
        <v>1292.6060566538163</v>
      </c>
    </row>
    <row r="19" spans="1:24" ht="163.5" customHeight="1" x14ac:dyDescent="0.35">
      <c r="B19" s="194" t="s">
        <v>683</v>
      </c>
      <c r="C19" s="119" t="s">
        <v>23</v>
      </c>
      <c r="D19" s="117">
        <v>10625.55</v>
      </c>
      <c r="E19" s="199"/>
      <c r="F19" s="199"/>
      <c r="G19" s="200">
        <f t="shared" ref="G19" si="6">SUM(D19:F19)</f>
        <v>10625.55</v>
      </c>
      <c r="H19" s="118">
        <v>1</v>
      </c>
      <c r="I19" s="132" t="s">
        <v>24</v>
      </c>
      <c r="J19" s="186"/>
      <c r="K19" s="276" t="s">
        <v>699</v>
      </c>
      <c r="L19" s="117">
        <v>11312.567900763361</v>
      </c>
      <c r="M19" s="117">
        <f t="shared" si="2"/>
        <v>-687.01790076336147</v>
      </c>
      <c r="N19" s="118">
        <f t="shared" si="3"/>
        <v>-6.4657161348199529E-2</v>
      </c>
      <c r="O19" s="132"/>
      <c r="P19" s="284"/>
      <c r="Q19" s="308"/>
      <c r="R19" s="451">
        <v>12567.101006765472</v>
      </c>
      <c r="S19" s="117">
        <f t="shared" si="1"/>
        <v>1254.5331060021108</v>
      </c>
      <c r="T19" s="118">
        <f t="shared" si="5"/>
        <v>0.11089728848544247</v>
      </c>
      <c r="U19" s="308"/>
      <c r="W19" s="478">
        <v>8489.4719574180199</v>
      </c>
      <c r="X19" s="478">
        <f t="shared" si="4"/>
        <v>4077.6290493474517</v>
      </c>
    </row>
    <row r="20" spans="1:24" ht="155" x14ac:dyDescent="0.35">
      <c r="B20" s="194" t="s">
        <v>684</v>
      </c>
      <c r="C20" s="119" t="s">
        <v>25</v>
      </c>
      <c r="D20" s="117">
        <v>9219.5033333333304</v>
      </c>
      <c r="E20" s="117"/>
      <c r="F20" s="117"/>
      <c r="G20" s="195">
        <f t="shared" ref="G20" si="7">SUM(D20:F20)</f>
        <v>9219.5033333333304</v>
      </c>
      <c r="H20" s="118">
        <v>0.4</v>
      </c>
      <c r="I20" s="132" t="s">
        <v>26</v>
      </c>
      <c r="J20" s="186"/>
      <c r="K20" s="276" t="s">
        <v>27</v>
      </c>
      <c r="L20" s="117">
        <v>8692.7519561875597</v>
      </c>
      <c r="M20" s="117">
        <f t="shared" si="2"/>
        <v>526.75137714577068</v>
      </c>
      <c r="N20" s="118">
        <f t="shared" si="3"/>
        <v>5.7134463549819298E-2</v>
      </c>
      <c r="O20" s="132"/>
      <c r="P20" s="284"/>
      <c r="Q20" s="308"/>
      <c r="R20" s="451">
        <v>11718.081410459199</v>
      </c>
      <c r="S20" s="117">
        <f t="shared" si="1"/>
        <v>3025.3294542716394</v>
      </c>
      <c r="T20" s="118">
        <f t="shared" si="5"/>
        <v>0.34802896361470309</v>
      </c>
      <c r="U20" s="308"/>
      <c r="W20" s="478">
        <v>10578.896675165342</v>
      </c>
      <c r="X20" s="478">
        <f t="shared" si="4"/>
        <v>1139.1847352938566</v>
      </c>
    </row>
    <row r="21" spans="1:24" ht="226.5" customHeight="1" x14ac:dyDescent="0.35">
      <c r="B21" s="331" t="s">
        <v>28</v>
      </c>
      <c r="C21" s="124" t="s">
        <v>700</v>
      </c>
      <c r="D21" s="198">
        <v>24466.17</v>
      </c>
      <c r="E21" s="198"/>
      <c r="F21" s="198"/>
      <c r="G21" s="197">
        <f t="shared" si="0"/>
        <v>24466.17</v>
      </c>
      <c r="H21" s="118">
        <v>0.4</v>
      </c>
      <c r="I21" s="134" t="s">
        <v>29</v>
      </c>
      <c r="J21" s="186"/>
      <c r="K21" s="278" t="s">
        <v>30</v>
      </c>
      <c r="L21" s="198">
        <v>18166.118597232951</v>
      </c>
      <c r="M21" s="198">
        <f t="shared" si="2"/>
        <v>6300.051402767047</v>
      </c>
      <c r="N21" s="118">
        <f t="shared" si="3"/>
        <v>0.25750051613174629</v>
      </c>
      <c r="O21" s="134"/>
      <c r="P21" s="284"/>
      <c r="Q21" s="332" t="s">
        <v>772</v>
      </c>
      <c r="R21" s="451">
        <v>21761.432678714398</v>
      </c>
      <c r="S21" s="198">
        <f t="shared" si="1"/>
        <v>3595.3140814814469</v>
      </c>
      <c r="T21" s="118">
        <f t="shared" si="5"/>
        <v>0.19791316798014752</v>
      </c>
      <c r="U21" s="310"/>
      <c r="W21" s="478">
        <v>21157.659761825351</v>
      </c>
      <c r="X21" s="478">
        <f t="shared" si="4"/>
        <v>603.77291688904734</v>
      </c>
    </row>
    <row r="22" spans="1:24" ht="405.75" customHeight="1" x14ac:dyDescent="0.35">
      <c r="B22" s="194" t="s">
        <v>31</v>
      </c>
      <c r="C22" s="124" t="s">
        <v>32</v>
      </c>
      <c r="D22" s="198">
        <v>31466.17</v>
      </c>
      <c r="E22" s="198"/>
      <c r="F22" s="198"/>
      <c r="G22" s="197">
        <f t="shared" si="0"/>
        <v>31466.17</v>
      </c>
      <c r="H22" s="118">
        <v>0.4</v>
      </c>
      <c r="I22" s="134" t="s">
        <v>33</v>
      </c>
      <c r="J22" s="186"/>
      <c r="K22" s="278" t="s">
        <v>34</v>
      </c>
      <c r="L22" s="198">
        <v>63854.473708685648</v>
      </c>
      <c r="M22" s="198">
        <f t="shared" si="2"/>
        <v>-32388.303708685649</v>
      </c>
      <c r="N22" s="118">
        <f t="shared" si="3"/>
        <v>-1.0293055592302989</v>
      </c>
      <c r="O22" s="134"/>
      <c r="P22" s="284"/>
      <c r="Q22" s="310"/>
      <c r="R22" s="451">
        <v>53064.265094030401</v>
      </c>
      <c r="S22" s="198">
        <f t="shared" si="1"/>
        <v>-10790.208614655246</v>
      </c>
      <c r="T22" s="118">
        <f t="shared" si="5"/>
        <v>-0.16898124732625483</v>
      </c>
      <c r="U22" s="310"/>
      <c r="W22" s="478">
        <v>30315.577803613465</v>
      </c>
      <c r="X22" s="478">
        <f t="shared" si="4"/>
        <v>22748.687290416936</v>
      </c>
    </row>
    <row r="23" spans="1:24" ht="180.75" customHeight="1" x14ac:dyDescent="0.35">
      <c r="A23" s="183"/>
      <c r="B23" s="194" t="s">
        <v>35</v>
      </c>
      <c r="C23" s="119" t="s">
        <v>701</v>
      </c>
      <c r="D23" s="117">
        <v>32044.276666666701</v>
      </c>
      <c r="E23" s="117"/>
      <c r="F23" s="117"/>
      <c r="G23" s="195">
        <f t="shared" si="0"/>
        <v>32044.276666666701</v>
      </c>
      <c r="H23" s="118">
        <v>0.4</v>
      </c>
      <c r="I23" s="132" t="s">
        <v>36</v>
      </c>
      <c r="J23" s="142"/>
      <c r="K23" s="276" t="s">
        <v>37</v>
      </c>
      <c r="L23" s="117">
        <v>30321.173678139297</v>
      </c>
      <c r="M23" s="117">
        <f t="shared" si="2"/>
        <v>1723.1029885274038</v>
      </c>
      <c r="N23" s="118">
        <f t="shared" si="3"/>
        <v>5.3772566204305081E-2</v>
      </c>
      <c r="O23" s="132"/>
      <c r="P23" s="142"/>
      <c r="Q23" s="308"/>
      <c r="R23" s="451">
        <v>28295.0885212988</v>
      </c>
      <c r="S23" s="117">
        <f t="shared" si="1"/>
        <v>-2026.0851568404978</v>
      </c>
      <c r="T23" s="118">
        <f t="shared" si="5"/>
        <v>-6.6820802464557877E-2</v>
      </c>
      <c r="U23" s="308"/>
      <c r="W23" s="478">
        <v>26247.378596668568</v>
      </c>
      <c r="X23" s="478">
        <f t="shared" si="4"/>
        <v>2047.7099246302314</v>
      </c>
    </row>
    <row r="24" spans="1:24" ht="250.5" customHeight="1" x14ac:dyDescent="0.35">
      <c r="A24" s="183"/>
      <c r="B24" s="194" t="s">
        <v>38</v>
      </c>
      <c r="C24" s="119" t="s">
        <v>702</v>
      </c>
      <c r="D24" s="117">
        <v>23177.61</v>
      </c>
      <c r="E24" s="117"/>
      <c r="F24" s="117"/>
      <c r="G24" s="195">
        <f t="shared" si="0"/>
        <v>23177.61</v>
      </c>
      <c r="H24" s="118">
        <v>0.4</v>
      </c>
      <c r="I24" s="132" t="s">
        <v>39</v>
      </c>
      <c r="J24" s="142"/>
      <c r="K24" s="276" t="s">
        <v>669</v>
      </c>
      <c r="L24" s="117">
        <v>26637.3354428452</v>
      </c>
      <c r="M24" s="117">
        <f t="shared" si="2"/>
        <v>-3459.7254428451997</v>
      </c>
      <c r="N24" s="118">
        <f t="shared" si="3"/>
        <v>-0.14927015524228771</v>
      </c>
      <c r="O24" s="132"/>
      <c r="P24" s="142"/>
      <c r="Q24" s="308"/>
      <c r="R24" s="451">
        <v>27322.715854988659</v>
      </c>
      <c r="S24" s="117">
        <f t="shared" si="1"/>
        <v>685.38041214345867</v>
      </c>
      <c r="T24" s="118">
        <f t="shared" si="5"/>
        <v>2.573006649310159E-2</v>
      </c>
      <c r="U24" s="308"/>
      <c r="W24" s="478">
        <v>24522.900315178129</v>
      </c>
      <c r="X24" s="478">
        <f t="shared" si="4"/>
        <v>2799.81553981053</v>
      </c>
    </row>
    <row r="25" spans="1:24" ht="263.5" x14ac:dyDescent="0.35">
      <c r="A25" s="183"/>
      <c r="B25" s="194" t="s">
        <v>40</v>
      </c>
      <c r="C25" s="119" t="s">
        <v>703</v>
      </c>
      <c r="D25" s="117">
        <v>24244.276666666672</v>
      </c>
      <c r="E25" s="117"/>
      <c r="F25" s="117"/>
      <c r="G25" s="195">
        <f t="shared" si="0"/>
        <v>24244.276666666672</v>
      </c>
      <c r="H25" s="118">
        <v>0.4</v>
      </c>
      <c r="I25" s="132" t="s">
        <v>41</v>
      </c>
      <c r="J25" s="142"/>
      <c r="K25" s="276" t="s">
        <v>670</v>
      </c>
      <c r="L25" s="117">
        <v>27257.927954317871</v>
      </c>
      <c r="M25" s="117">
        <f t="shared" si="2"/>
        <v>-3013.6512876511988</v>
      </c>
      <c r="N25" s="118">
        <f t="shared" si="3"/>
        <v>-0.12430361726545762</v>
      </c>
      <c r="O25" s="132"/>
      <c r="P25" s="142"/>
      <c r="Q25" s="308"/>
      <c r="R25" s="451">
        <v>27920.427985354789</v>
      </c>
      <c r="S25" s="117">
        <f t="shared" si="1"/>
        <v>662.50003103691779</v>
      </c>
      <c r="T25" s="118">
        <f t="shared" si="5"/>
        <v>2.430485663280112E-2</v>
      </c>
      <c r="U25" s="308"/>
      <c r="W25" s="478">
        <v>25636.38577049283</v>
      </c>
      <c r="X25" s="478">
        <f t="shared" si="4"/>
        <v>2284.0422148619582</v>
      </c>
    </row>
    <row r="26" spans="1:24" ht="93" x14ac:dyDescent="0.35">
      <c r="A26" s="183"/>
      <c r="B26" s="194" t="s">
        <v>42</v>
      </c>
      <c r="C26" s="124" t="s">
        <v>43</v>
      </c>
      <c r="D26" s="198">
        <v>11766.17</v>
      </c>
      <c r="E26" s="198"/>
      <c r="F26" s="198"/>
      <c r="G26" s="197">
        <f t="shared" si="0"/>
        <v>11766.17</v>
      </c>
      <c r="H26" s="118">
        <v>0.4</v>
      </c>
      <c r="I26" s="134" t="s">
        <v>44</v>
      </c>
      <c r="J26" s="142"/>
      <c r="K26" s="278" t="s">
        <v>45</v>
      </c>
      <c r="L26" s="198">
        <v>11546.00330130669</v>
      </c>
      <c r="M26" s="198">
        <f t="shared" si="2"/>
        <v>220.16669869331054</v>
      </c>
      <c r="N26" s="118">
        <f t="shared" si="3"/>
        <v>1.8711840700356235E-2</v>
      </c>
      <c r="O26" s="134"/>
      <c r="P26" s="142"/>
      <c r="Q26" s="310"/>
      <c r="R26" s="451">
        <v>14571.33275557834</v>
      </c>
      <c r="S26" s="198">
        <f t="shared" si="1"/>
        <v>3025.3294542716503</v>
      </c>
      <c r="T26" s="118">
        <f t="shared" si="5"/>
        <v>0.26202395541747908</v>
      </c>
      <c r="U26" s="310"/>
      <c r="W26" s="478">
        <v>13432.148020284481</v>
      </c>
      <c r="X26" s="478">
        <f t="shared" si="4"/>
        <v>1139.1847352938585</v>
      </c>
    </row>
    <row r="27" spans="1:24" ht="170.5" x14ac:dyDescent="0.35">
      <c r="A27" s="183"/>
      <c r="B27" s="333" t="s">
        <v>46</v>
      </c>
      <c r="C27" s="125" t="s">
        <v>47</v>
      </c>
      <c r="D27" s="198">
        <v>15072.83666666667</v>
      </c>
      <c r="E27" s="198"/>
      <c r="F27" s="198"/>
      <c r="G27" s="197">
        <f t="shared" si="0"/>
        <v>15072.83666666667</v>
      </c>
      <c r="H27" s="118">
        <v>0.4</v>
      </c>
      <c r="I27" s="134" t="s">
        <v>48</v>
      </c>
      <c r="J27" s="142"/>
      <c r="K27" s="278" t="s">
        <v>49</v>
      </c>
      <c r="L27" s="198">
        <v>7128.8780130668792</v>
      </c>
      <c r="M27" s="198">
        <f t="shared" si="2"/>
        <v>7943.9586535997905</v>
      </c>
      <c r="N27" s="118">
        <f t="shared" si="3"/>
        <v>0.52703806385481</v>
      </c>
      <c r="O27" s="134"/>
      <c r="P27" s="142"/>
      <c r="Q27" s="332" t="s">
        <v>734</v>
      </c>
      <c r="R27" s="451">
        <v>10407.309476781815</v>
      </c>
      <c r="S27" s="198">
        <f t="shared" si="1"/>
        <v>3278.4314637149355</v>
      </c>
      <c r="T27" s="118">
        <f t="shared" si="5"/>
        <v>0.45988042686461089</v>
      </c>
      <c r="U27" s="310"/>
      <c r="W27" s="478">
        <v>8553.839027202237</v>
      </c>
      <c r="X27" s="478">
        <f t="shared" si="4"/>
        <v>1853.4704495795777</v>
      </c>
    </row>
    <row r="28" spans="1:24" ht="248" x14ac:dyDescent="0.35">
      <c r="A28" s="183"/>
      <c r="B28" s="202" t="s">
        <v>50</v>
      </c>
      <c r="C28" s="150" t="s">
        <v>51</v>
      </c>
      <c r="D28" s="117">
        <v>18457.61</v>
      </c>
      <c r="E28" s="196"/>
      <c r="F28" s="196"/>
      <c r="G28" s="197">
        <f t="shared" si="0"/>
        <v>18457.61</v>
      </c>
      <c r="H28" s="118">
        <v>0.5</v>
      </c>
      <c r="I28" s="133" t="s">
        <v>52</v>
      </c>
      <c r="J28" s="142"/>
      <c r="K28" s="277" t="s">
        <v>53</v>
      </c>
      <c r="L28" s="117">
        <v>21708.598582186052</v>
      </c>
      <c r="M28" s="117">
        <f t="shared" si="2"/>
        <v>-3250.9885821860516</v>
      </c>
      <c r="N28" s="118">
        <f t="shared" si="3"/>
        <v>-0.17613269443801507</v>
      </c>
      <c r="O28" s="133"/>
      <c r="P28" s="142"/>
      <c r="Q28" s="334" t="s">
        <v>733</v>
      </c>
      <c r="R28" s="451">
        <v>22149.37881267221</v>
      </c>
      <c r="S28" s="117">
        <f t="shared" si="1"/>
        <v>440.78023048615796</v>
      </c>
      <c r="T28" s="118">
        <f t="shared" si="5"/>
        <v>2.0304407436409076E-2</v>
      </c>
      <c r="U28" s="309"/>
      <c r="W28" s="478">
        <v>18794.748362516133</v>
      </c>
      <c r="X28" s="478">
        <f t="shared" si="4"/>
        <v>3354.6304501560771</v>
      </c>
    </row>
    <row r="29" spans="1:24" ht="201.5" x14ac:dyDescent="0.35">
      <c r="A29" s="183"/>
      <c r="B29" s="203" t="s">
        <v>54</v>
      </c>
      <c r="C29" s="150" t="s">
        <v>55</v>
      </c>
      <c r="D29" s="196">
        <v>11279.50333333333</v>
      </c>
      <c r="E29" s="196"/>
      <c r="F29" s="196"/>
      <c r="G29" s="197">
        <f t="shared" si="0"/>
        <v>11279.50333333333</v>
      </c>
      <c r="H29" s="118">
        <v>1</v>
      </c>
      <c r="I29" s="133" t="s">
        <v>56</v>
      </c>
      <c r="J29" s="142"/>
      <c r="K29" s="277" t="s">
        <v>57</v>
      </c>
      <c r="L29" s="196">
        <v>7082.7596425826359</v>
      </c>
      <c r="M29" s="196">
        <f t="shared" si="2"/>
        <v>4196.7436907506944</v>
      </c>
      <c r="N29" s="118">
        <f t="shared" si="3"/>
        <v>0.3720681280662797</v>
      </c>
      <c r="O29" s="133"/>
      <c r="P29" s="142"/>
      <c r="Q29" s="309"/>
      <c r="R29" s="451">
        <v>10068.723773476664</v>
      </c>
      <c r="S29" s="196">
        <f t="shared" si="1"/>
        <v>2985.9641308940281</v>
      </c>
      <c r="T29" s="118">
        <f t="shared" si="5"/>
        <v>0.42158202192009375</v>
      </c>
      <c r="U29" s="309"/>
      <c r="W29" s="478">
        <v>8883.7212196377113</v>
      </c>
      <c r="X29" s="478">
        <f t="shared" si="4"/>
        <v>1185.0025538389527</v>
      </c>
    </row>
    <row r="30" spans="1:24" ht="23.5" customHeight="1" x14ac:dyDescent="0.35">
      <c r="A30" s="183"/>
      <c r="C30" s="190" t="s">
        <v>58</v>
      </c>
      <c r="D30" s="204">
        <f>SUM(D16:D29)</f>
        <v>250940.28</v>
      </c>
      <c r="E30" s="204">
        <f>SUM(E16:E29)</f>
        <v>0</v>
      </c>
      <c r="F30" s="204">
        <f>SUM(F16:F29)</f>
        <v>0</v>
      </c>
      <c r="G30" s="204">
        <f>SUM(G16:G29)</f>
        <v>250940.28</v>
      </c>
      <c r="H30" s="204">
        <f>(H16*G16)+(H17*G17)+(H18*G18)+(H19*G19)+(H20*G20)+(H21*G21)+(H22*G22)+(G23*H23)+(G24*H24)+(G25*H25)+(G26*H26)+(G27*H27)+(G28*H28)+(H29*G29)</f>
        <v>118079.68166666664</v>
      </c>
      <c r="I30" s="206"/>
      <c r="J30" s="207"/>
      <c r="K30" s="279"/>
      <c r="L30" s="204">
        <f>SUM(L16:L29)</f>
        <v>274593.07831742644</v>
      </c>
      <c r="M30" s="204">
        <f>SUM(M16:M29)</f>
        <v>-23652.798317426495</v>
      </c>
      <c r="N30" s="300">
        <f t="shared" si="3"/>
        <v>-9.425668257573673E-2</v>
      </c>
      <c r="O30" s="301">
        <f>(L16*H16)+(L17*H17)+(L18*H18)+(L19*H19)+(L20*H20)+(L21*H21)+(L22*H22)+(L23*H23)+(L24*H24)+(L25*H25)+(L26*H26)+(L27*H27)+(L28*H28)+(L29*H29)</f>
        <v>127859.46723335776</v>
      </c>
      <c r="P30" s="207"/>
      <c r="Q30" s="311"/>
      <c r="R30" s="452">
        <f>SUM(R16:R29)</f>
        <v>283447.12288626208</v>
      </c>
      <c r="S30" s="204">
        <f>SUM(S16:S29)</f>
        <v>8854.0445688355867</v>
      </c>
      <c r="T30" s="300">
        <f t="shared" si="5"/>
        <v>3.2244237994230915E-2</v>
      </c>
      <c r="U30" s="312">
        <f>(R16*H16)+(R17*H17)+(R18*H18)+(R19*H19)+(R20*H20)+(R21*H21)+(R22*H22)+(R23*H23)+(R24*H24)+(R25*H25)+(R26*H26)+(R27*H27)+(R28*H28)+(R29*H29)</f>
        <v>134126.69075659692</v>
      </c>
      <c r="W30" s="479">
        <f>SUM(W16:W29)</f>
        <v>237581.82626431048</v>
      </c>
      <c r="X30" s="479">
        <f>SUM(X16:X29)</f>
        <v>45865.296621951631</v>
      </c>
    </row>
    <row r="31" spans="1:24" ht="51" customHeight="1" x14ac:dyDescent="0.35">
      <c r="A31" s="183"/>
      <c r="B31" s="190" t="s">
        <v>59</v>
      </c>
      <c r="C31" s="357" t="s">
        <v>60</v>
      </c>
      <c r="D31" s="357"/>
      <c r="E31" s="357"/>
      <c r="F31" s="357"/>
      <c r="G31" s="357"/>
      <c r="H31" s="357"/>
      <c r="I31" s="358"/>
      <c r="J31" s="193"/>
      <c r="K31" s="280"/>
      <c r="N31" s="177"/>
      <c r="P31" s="193"/>
      <c r="Q31" s="354"/>
      <c r="R31" s="450"/>
      <c r="S31" s="307"/>
      <c r="T31" s="307"/>
      <c r="U31" s="307"/>
      <c r="W31" s="450"/>
      <c r="X31" s="450"/>
    </row>
    <row r="32" spans="1:24" ht="201.5" x14ac:dyDescent="0.35">
      <c r="A32" s="183"/>
      <c r="B32" s="194" t="s">
        <v>61</v>
      </c>
      <c r="C32" s="124" t="s">
        <v>704</v>
      </c>
      <c r="D32" s="117">
        <f>154000+13483.94+2573.67</f>
        <v>170057.61000000002</v>
      </c>
      <c r="E32" s="198"/>
      <c r="F32" s="198"/>
      <c r="G32" s="197">
        <f t="shared" ref="G32:G33" si="8">SUM(D32:F32)</f>
        <v>170057.61000000002</v>
      </c>
      <c r="H32" s="118">
        <v>0.35</v>
      </c>
      <c r="I32" s="134" t="s">
        <v>62</v>
      </c>
      <c r="J32" s="142"/>
      <c r="K32" s="278" t="s">
        <v>63</v>
      </c>
      <c r="L32" s="117">
        <v>157625.54500000001</v>
      </c>
      <c r="M32" s="117">
        <f t="shared" ref="M32:M33" si="9">D32-L32</f>
        <v>12432.065000000002</v>
      </c>
      <c r="N32" s="118">
        <f t="shared" ref="N32:N33" si="10">M32/D32</f>
        <v>7.3105020116418201E-2</v>
      </c>
      <c r="O32" s="134"/>
      <c r="P32" s="142"/>
      <c r="Q32" s="310"/>
      <c r="R32" s="451">
        <v>152876.07173672775</v>
      </c>
      <c r="S32" s="117">
        <f>R32-L32</f>
        <v>-4749.4732632722589</v>
      </c>
      <c r="T32" s="118">
        <f t="shared" ref="T32:T33" si="11">S32/L32</f>
        <v>-3.0131367750527101E-2</v>
      </c>
      <c r="U32" s="310"/>
      <c r="W32" s="478">
        <v>98984.299200444133</v>
      </c>
      <c r="X32" s="478">
        <f>R32-W32</f>
        <v>53891.772536283621</v>
      </c>
    </row>
    <row r="33" spans="1:24" ht="337.5" customHeight="1" x14ac:dyDescent="0.35">
      <c r="A33" s="183"/>
      <c r="B33" s="194" t="s">
        <v>64</v>
      </c>
      <c r="C33" s="126" t="s">
        <v>65</v>
      </c>
      <c r="D33" s="117">
        <f>8440+2573.67+1051.88</f>
        <v>12065.55</v>
      </c>
      <c r="E33" s="198"/>
      <c r="F33" s="198"/>
      <c r="G33" s="197">
        <f t="shared" si="8"/>
        <v>12065.55</v>
      </c>
      <c r="H33" s="118">
        <v>0.4</v>
      </c>
      <c r="I33" s="134" t="s">
        <v>66</v>
      </c>
      <c r="J33" s="142"/>
      <c r="K33" s="278" t="s">
        <v>67</v>
      </c>
      <c r="L33" s="117">
        <v>8875.5450000000001</v>
      </c>
      <c r="M33" s="117">
        <f t="shared" si="9"/>
        <v>3190.0049999999992</v>
      </c>
      <c r="N33" s="118">
        <f t="shared" si="10"/>
        <v>0.2643895222347924</v>
      </c>
      <c r="O33" s="134"/>
      <c r="P33" s="142"/>
      <c r="Q33" s="310"/>
      <c r="R33" s="451">
        <v>7827.50030815632</v>
      </c>
      <c r="S33" s="117">
        <f>R33-L33</f>
        <v>-1048.0446918436801</v>
      </c>
      <c r="T33" s="118">
        <f t="shared" si="11"/>
        <v>-0.11808229149237372</v>
      </c>
      <c r="U33" s="310"/>
      <c r="W33" s="478">
        <v>4211.291384138085</v>
      </c>
      <c r="X33" s="478">
        <f>R33-W33</f>
        <v>3616.2089240182349</v>
      </c>
    </row>
    <row r="34" spans="1:24" s="176" customFormat="1" ht="201.5" x14ac:dyDescent="0.35">
      <c r="B34" s="338" t="s">
        <v>68</v>
      </c>
      <c r="C34" s="339" t="s">
        <v>735</v>
      </c>
      <c r="D34" s="199">
        <v>0</v>
      </c>
      <c r="E34" s="199"/>
      <c r="F34" s="199"/>
      <c r="G34" s="200">
        <f t="shared" ref="G34:G39" si="12">D34</f>
        <v>0</v>
      </c>
      <c r="H34" s="293">
        <v>0.4</v>
      </c>
      <c r="I34" s="335"/>
      <c r="J34" s="212"/>
      <c r="K34" s="336"/>
      <c r="L34" s="199">
        <v>0</v>
      </c>
      <c r="M34" s="199"/>
      <c r="N34" s="293"/>
      <c r="O34" s="335"/>
      <c r="P34" s="142"/>
      <c r="Q34" s="341" t="s">
        <v>731</v>
      </c>
      <c r="R34" s="451"/>
      <c r="S34" s="199">
        <f>R34-L34</f>
        <v>0</v>
      </c>
      <c r="T34" s="340"/>
      <c r="U34" s="337"/>
      <c r="W34" s="478"/>
      <c r="X34" s="478"/>
    </row>
    <row r="35" spans="1:24" x14ac:dyDescent="0.35">
      <c r="A35" s="183"/>
      <c r="B35" s="208" t="s">
        <v>69</v>
      </c>
      <c r="C35" s="124"/>
      <c r="D35" s="209"/>
      <c r="E35" s="209"/>
      <c r="F35" s="209"/>
      <c r="G35" s="210">
        <f t="shared" si="12"/>
        <v>0</v>
      </c>
      <c r="H35" s="293"/>
      <c r="I35" s="211"/>
      <c r="J35" s="212"/>
      <c r="K35" s="281"/>
      <c r="L35" s="209"/>
      <c r="M35" s="209"/>
      <c r="N35" s="293"/>
      <c r="O35" s="211"/>
      <c r="P35" s="142"/>
      <c r="Q35" s="313"/>
      <c r="R35" s="453"/>
      <c r="S35" s="209"/>
      <c r="T35" s="293"/>
      <c r="U35" s="313"/>
      <c r="W35" s="480"/>
      <c r="X35" s="480"/>
    </row>
    <row r="36" spans="1:24" x14ac:dyDescent="0.35">
      <c r="A36" s="183"/>
      <c r="B36" s="208" t="s">
        <v>70</v>
      </c>
      <c r="C36" s="124"/>
      <c r="D36" s="209"/>
      <c r="E36" s="209"/>
      <c r="F36" s="209"/>
      <c r="G36" s="210">
        <f t="shared" si="12"/>
        <v>0</v>
      </c>
      <c r="H36" s="293"/>
      <c r="I36" s="211"/>
      <c r="J36" s="212"/>
      <c r="K36" s="281"/>
      <c r="L36" s="209"/>
      <c r="M36" s="209"/>
      <c r="N36" s="293"/>
      <c r="O36" s="211"/>
      <c r="P36" s="142"/>
      <c r="Q36" s="313"/>
      <c r="R36" s="453"/>
      <c r="S36" s="209"/>
      <c r="T36" s="293"/>
      <c r="U36" s="313"/>
      <c r="W36" s="480"/>
      <c r="X36" s="480"/>
    </row>
    <row r="37" spans="1:24" x14ac:dyDescent="0.35">
      <c r="A37" s="183"/>
      <c r="B37" s="208" t="s">
        <v>71</v>
      </c>
      <c r="C37" s="124"/>
      <c r="D37" s="209"/>
      <c r="E37" s="209"/>
      <c r="F37" s="209"/>
      <c r="G37" s="210">
        <f t="shared" si="12"/>
        <v>0</v>
      </c>
      <c r="H37" s="293"/>
      <c r="I37" s="211"/>
      <c r="J37" s="212"/>
      <c r="K37" s="281"/>
      <c r="L37" s="209"/>
      <c r="M37" s="209"/>
      <c r="N37" s="293"/>
      <c r="O37" s="211"/>
      <c r="P37" s="142"/>
      <c r="Q37" s="313"/>
      <c r="R37" s="453"/>
      <c r="S37" s="209"/>
      <c r="T37" s="293"/>
      <c r="U37" s="313"/>
      <c r="W37" s="480"/>
      <c r="X37" s="480"/>
    </row>
    <row r="38" spans="1:24" x14ac:dyDescent="0.35">
      <c r="A38" s="183"/>
      <c r="B38" s="208" t="s">
        <v>72</v>
      </c>
      <c r="C38" s="149"/>
      <c r="D38" s="213"/>
      <c r="E38" s="213"/>
      <c r="F38" s="213"/>
      <c r="G38" s="210">
        <f t="shared" si="12"/>
        <v>0</v>
      </c>
      <c r="H38" s="293"/>
      <c r="I38" s="206"/>
      <c r="J38" s="212"/>
      <c r="K38" s="279"/>
      <c r="L38" s="213"/>
      <c r="M38" s="213"/>
      <c r="N38" s="293"/>
      <c r="O38" s="206"/>
      <c r="P38" s="142"/>
      <c r="Q38" s="311"/>
      <c r="R38" s="454"/>
      <c r="S38" s="213"/>
      <c r="T38" s="293"/>
      <c r="U38" s="311"/>
      <c r="W38" s="481"/>
      <c r="X38" s="481"/>
    </row>
    <row r="39" spans="1:24" x14ac:dyDescent="0.35">
      <c r="A39" s="183"/>
      <c r="B39" s="208" t="s">
        <v>73</v>
      </c>
      <c r="C39" s="149"/>
      <c r="D39" s="213"/>
      <c r="E39" s="213"/>
      <c r="F39" s="213"/>
      <c r="G39" s="210">
        <f t="shared" si="12"/>
        <v>0</v>
      </c>
      <c r="H39" s="293"/>
      <c r="I39" s="206"/>
      <c r="J39" s="212"/>
      <c r="K39" s="279"/>
      <c r="L39" s="213"/>
      <c r="M39" s="213"/>
      <c r="N39" s="293"/>
      <c r="O39" s="206"/>
      <c r="P39" s="142"/>
      <c r="Q39" s="311"/>
      <c r="R39" s="454"/>
      <c r="S39" s="213"/>
      <c r="T39" s="293"/>
      <c r="U39" s="311"/>
      <c r="W39" s="481"/>
      <c r="X39" s="481"/>
    </row>
    <row r="40" spans="1:24" x14ac:dyDescent="0.35">
      <c r="A40" s="183"/>
      <c r="C40" s="190" t="s">
        <v>58</v>
      </c>
      <c r="D40" s="214">
        <f>SUM(D32:D39)</f>
        <v>182123.16</v>
      </c>
      <c r="E40" s="214">
        <f t="shared" ref="E40:G40" si="13">SUM(E32:E39)</f>
        <v>0</v>
      </c>
      <c r="F40" s="214">
        <f t="shared" si="13"/>
        <v>0</v>
      </c>
      <c r="G40" s="214">
        <f t="shared" si="13"/>
        <v>182123.16</v>
      </c>
      <c r="H40" s="214">
        <f>(H32*G32)+(H33*G33)+(H34*G34)+(H35*G35)+(H36*G36)+(H37*G37)+(H38*G38)+(H39*G39)</f>
        <v>64346.383500000004</v>
      </c>
      <c r="I40" s="206"/>
      <c r="J40" s="207"/>
      <c r="K40" s="279"/>
      <c r="L40" s="204">
        <f>SUM(L32:L39)</f>
        <v>166501.09000000003</v>
      </c>
      <c r="M40" s="204">
        <f>SUM(M32:M39)</f>
        <v>15622.070000000002</v>
      </c>
      <c r="N40" s="300">
        <f>M40/D40</f>
        <v>8.5777503531126967E-2</v>
      </c>
      <c r="O40" s="301">
        <f>(L32*H32)+(L33*H33)+(L34*H34)+(L35*H35)+(L36*H36)+(L37*H37)+(L38*H38)+(L39*H39)</f>
        <v>58719.158750000002</v>
      </c>
      <c r="P40" s="207"/>
      <c r="Q40" s="311"/>
      <c r="R40" s="452">
        <f>SUM(R32:R39)</f>
        <v>160703.57204488409</v>
      </c>
      <c r="S40" s="204">
        <f>SUM(S32:S39)</f>
        <v>-5797.517955115939</v>
      </c>
      <c r="T40" s="300">
        <f>S40/L40</f>
        <v>-3.48196997095691E-2</v>
      </c>
      <c r="U40" s="312">
        <f>(R32*H32)+(R33*H33)+(R34*H34)+(R35*H35)+(R36*H36)+(R37*H37)+(R38*H38)+(R39*H39)</f>
        <v>56637.625231117243</v>
      </c>
      <c r="W40" s="479">
        <f>SUM(W32:W39)</f>
        <v>103195.59058458221</v>
      </c>
      <c r="X40" s="479">
        <f>SUM(X32:X39)</f>
        <v>57507.981460301853</v>
      </c>
    </row>
    <row r="41" spans="1:24" ht="51" customHeight="1" x14ac:dyDescent="0.35">
      <c r="A41" s="183"/>
      <c r="B41" s="190" t="s">
        <v>74</v>
      </c>
      <c r="C41" s="357"/>
      <c r="D41" s="357"/>
      <c r="E41" s="357"/>
      <c r="F41" s="357"/>
      <c r="G41" s="357"/>
      <c r="H41" s="357"/>
      <c r="I41" s="358"/>
      <c r="J41" s="193"/>
      <c r="K41" s="280"/>
      <c r="N41" s="177"/>
      <c r="P41" s="193"/>
      <c r="Q41" s="354"/>
      <c r="R41" s="450"/>
      <c r="S41" s="307"/>
      <c r="T41" s="307"/>
      <c r="U41" s="307"/>
      <c r="W41" s="450"/>
      <c r="X41" s="450"/>
    </row>
    <row r="42" spans="1:24" x14ac:dyDescent="0.35">
      <c r="A42" s="183"/>
      <c r="B42" s="208" t="s">
        <v>75</v>
      </c>
      <c r="C42" s="125"/>
      <c r="D42" s="198"/>
      <c r="E42" s="198"/>
      <c r="F42" s="198"/>
      <c r="G42" s="197"/>
      <c r="H42" s="118"/>
      <c r="I42" s="134"/>
      <c r="J42" s="212"/>
      <c r="K42" s="278"/>
      <c r="L42" s="198"/>
      <c r="M42" s="198"/>
      <c r="N42" s="118"/>
      <c r="O42" s="134"/>
      <c r="P42" s="142"/>
      <c r="Q42" s="310"/>
      <c r="R42" s="455"/>
      <c r="S42" s="198"/>
      <c r="T42" s="118"/>
      <c r="U42" s="310"/>
      <c r="W42" s="482"/>
      <c r="X42" s="482"/>
    </row>
    <row r="43" spans="1:24" x14ac:dyDescent="0.35">
      <c r="A43" s="183"/>
      <c r="B43" s="208" t="s">
        <v>76</v>
      </c>
      <c r="C43" s="124"/>
      <c r="D43" s="117"/>
      <c r="E43" s="117"/>
      <c r="F43" s="117"/>
      <c r="G43" s="195"/>
      <c r="H43" s="118"/>
      <c r="I43" s="211"/>
      <c r="J43" s="212"/>
      <c r="K43" s="281"/>
      <c r="L43" s="117"/>
      <c r="M43" s="117"/>
      <c r="N43" s="118"/>
      <c r="O43" s="211"/>
      <c r="P43" s="142"/>
      <c r="Q43" s="313"/>
      <c r="R43" s="451"/>
      <c r="S43" s="117"/>
      <c r="T43" s="118"/>
      <c r="U43" s="313"/>
      <c r="W43" s="478"/>
      <c r="X43" s="478"/>
    </row>
    <row r="44" spans="1:24" x14ac:dyDescent="0.35">
      <c r="A44" s="183"/>
      <c r="B44" s="208" t="s">
        <v>77</v>
      </c>
      <c r="C44" s="124"/>
      <c r="D44" s="117"/>
      <c r="E44" s="117"/>
      <c r="F44" s="117"/>
      <c r="G44" s="195"/>
      <c r="H44" s="118"/>
      <c r="I44" s="211"/>
      <c r="J44" s="212"/>
      <c r="K44" s="281"/>
      <c r="L44" s="117"/>
      <c r="M44" s="117"/>
      <c r="N44" s="118"/>
      <c r="O44" s="211"/>
      <c r="P44" s="142"/>
      <c r="Q44" s="313"/>
      <c r="R44" s="451"/>
      <c r="S44" s="117"/>
      <c r="T44" s="118"/>
      <c r="U44" s="313"/>
      <c r="W44" s="478"/>
      <c r="X44" s="478"/>
    </row>
    <row r="45" spans="1:24" x14ac:dyDescent="0.35">
      <c r="A45" s="183"/>
      <c r="B45" s="208" t="s">
        <v>78</v>
      </c>
      <c r="C45" s="124"/>
      <c r="D45" s="117"/>
      <c r="E45" s="117"/>
      <c r="F45" s="117"/>
      <c r="G45" s="195"/>
      <c r="H45" s="118"/>
      <c r="I45" s="211"/>
      <c r="J45" s="212"/>
      <c r="K45" s="281"/>
      <c r="L45" s="117"/>
      <c r="M45" s="117"/>
      <c r="N45" s="118"/>
      <c r="O45" s="211"/>
      <c r="P45" s="142"/>
      <c r="Q45" s="313"/>
      <c r="R45" s="451"/>
      <c r="S45" s="117"/>
      <c r="T45" s="118"/>
      <c r="U45" s="313"/>
      <c r="W45" s="478"/>
      <c r="X45" s="478"/>
    </row>
    <row r="46" spans="1:24" s="183" customFormat="1" x14ac:dyDescent="0.35">
      <c r="B46" s="208" t="s">
        <v>79</v>
      </c>
      <c r="C46" s="124"/>
      <c r="D46" s="117"/>
      <c r="E46" s="198"/>
      <c r="F46" s="198"/>
      <c r="G46" s="197"/>
      <c r="H46" s="118"/>
      <c r="I46" s="211"/>
      <c r="J46" s="212"/>
      <c r="K46" s="281"/>
      <c r="L46" s="117"/>
      <c r="M46" s="117"/>
      <c r="N46" s="118"/>
      <c r="O46" s="211"/>
      <c r="P46" s="142"/>
      <c r="Q46" s="313"/>
      <c r="R46" s="451"/>
      <c r="S46" s="117"/>
      <c r="T46" s="118"/>
      <c r="U46" s="313"/>
      <c r="W46" s="478"/>
      <c r="X46" s="478"/>
    </row>
    <row r="47" spans="1:24" s="183" customFormat="1" x14ac:dyDescent="0.35">
      <c r="B47" s="208" t="s">
        <v>80</v>
      </c>
      <c r="C47" s="124"/>
      <c r="D47" s="117"/>
      <c r="E47" s="198"/>
      <c r="F47" s="198"/>
      <c r="G47" s="197"/>
      <c r="H47" s="118"/>
      <c r="I47" s="211"/>
      <c r="J47" s="212"/>
      <c r="K47" s="281"/>
      <c r="L47" s="117"/>
      <c r="M47" s="117"/>
      <c r="N47" s="118"/>
      <c r="O47" s="211"/>
      <c r="P47" s="142"/>
      <c r="Q47" s="313"/>
      <c r="R47" s="451"/>
      <c r="S47" s="117"/>
      <c r="T47" s="118"/>
      <c r="U47" s="313"/>
      <c r="W47" s="478"/>
      <c r="X47" s="478"/>
    </row>
    <row r="48" spans="1:24" s="183" customFormat="1" x14ac:dyDescent="0.35">
      <c r="A48" s="177"/>
      <c r="B48" s="208" t="s">
        <v>81</v>
      </c>
      <c r="C48" s="149"/>
      <c r="D48" s="117"/>
      <c r="E48" s="196"/>
      <c r="F48" s="196"/>
      <c r="G48" s="197"/>
      <c r="H48" s="118"/>
      <c r="I48" s="206"/>
      <c r="J48" s="212"/>
      <c r="K48" s="279"/>
      <c r="L48" s="117"/>
      <c r="M48" s="117"/>
      <c r="N48" s="118"/>
      <c r="O48" s="206"/>
      <c r="P48" s="142"/>
      <c r="Q48" s="311"/>
      <c r="R48" s="451"/>
      <c r="S48" s="117"/>
      <c r="T48" s="118"/>
      <c r="U48" s="311"/>
      <c r="W48" s="478"/>
      <c r="X48" s="478"/>
    </row>
    <row r="49" spans="1:24" x14ac:dyDescent="0.35">
      <c r="B49" s="208" t="s">
        <v>82</v>
      </c>
      <c r="C49" s="149"/>
      <c r="D49" s="213"/>
      <c r="E49" s="213"/>
      <c r="F49" s="213"/>
      <c r="G49" s="210">
        <f t="shared" ref="G49" si="14">D49</f>
        <v>0</v>
      </c>
      <c r="H49" s="293"/>
      <c r="I49" s="206"/>
      <c r="J49" s="212"/>
      <c r="K49" s="279"/>
      <c r="L49" s="213"/>
      <c r="M49" s="213"/>
      <c r="N49" s="293"/>
      <c r="O49" s="206"/>
      <c r="P49" s="142"/>
      <c r="Q49" s="311"/>
      <c r="R49" s="454"/>
      <c r="S49" s="213"/>
      <c r="T49" s="293"/>
      <c r="U49" s="311"/>
      <c r="W49" s="481"/>
      <c r="X49" s="481"/>
    </row>
    <row r="50" spans="1:24" x14ac:dyDescent="0.35">
      <c r="C50" s="190" t="s">
        <v>58</v>
      </c>
      <c r="D50" s="214">
        <f>SUM(D42:D49)</f>
        <v>0</v>
      </c>
      <c r="E50" s="214">
        <f>SUM(E42:E49)</f>
        <v>0</v>
      </c>
      <c r="F50" s="214">
        <f>SUM(F42:F49)</f>
        <v>0</v>
      </c>
      <c r="G50" s="214">
        <f>SUM(G42:G49)</f>
        <v>0</v>
      </c>
      <c r="H50" s="214">
        <f>(H42*G42)+(H43*G43)+(H44*G44)+(H45*G45)+(H46*G46)+(H47*G47)+(H48*G48)+(H49*G49)</f>
        <v>0</v>
      </c>
      <c r="I50" s="206"/>
      <c r="J50" s="207"/>
      <c r="K50" s="279"/>
      <c r="L50" s="204"/>
      <c r="M50" s="204"/>
      <c r="N50" s="300"/>
      <c r="O50" s="301"/>
      <c r="P50" s="207"/>
      <c r="Q50" s="311"/>
      <c r="R50" s="452"/>
      <c r="S50" s="204"/>
      <c r="T50" s="204"/>
      <c r="U50" s="311"/>
      <c r="W50" s="479"/>
      <c r="X50" s="479"/>
    </row>
    <row r="51" spans="1:24" ht="51" customHeight="1" x14ac:dyDescent="0.35">
      <c r="B51" s="190" t="s">
        <v>83</v>
      </c>
      <c r="C51" s="357"/>
      <c r="D51" s="357"/>
      <c r="E51" s="357"/>
      <c r="F51" s="357"/>
      <c r="G51" s="357"/>
      <c r="H51" s="357"/>
      <c r="I51" s="358"/>
      <c r="J51" s="193"/>
      <c r="K51" s="280"/>
      <c r="N51" s="177"/>
      <c r="P51" s="193"/>
      <c r="Q51" s="354"/>
      <c r="R51" s="450"/>
      <c r="S51" s="307"/>
      <c r="T51" s="307"/>
      <c r="U51" s="307"/>
      <c r="W51" s="450"/>
      <c r="X51" s="450"/>
    </row>
    <row r="52" spans="1:24" x14ac:dyDescent="0.35">
      <c r="B52" s="208" t="s">
        <v>84</v>
      </c>
      <c r="C52" s="124"/>
      <c r="D52" s="209"/>
      <c r="E52" s="209"/>
      <c r="F52" s="209"/>
      <c r="G52" s="210">
        <f>D52</f>
        <v>0</v>
      </c>
      <c r="H52" s="293"/>
      <c r="I52" s="211"/>
      <c r="J52" s="212"/>
      <c r="K52" s="281"/>
      <c r="L52" s="209"/>
      <c r="M52" s="209"/>
      <c r="N52" s="293"/>
      <c r="O52" s="211"/>
      <c r="P52" s="142"/>
      <c r="Q52" s="313"/>
      <c r="R52" s="453"/>
      <c r="S52" s="209"/>
      <c r="T52" s="293"/>
      <c r="U52" s="313"/>
      <c r="W52" s="480"/>
      <c r="X52" s="480"/>
    </row>
    <row r="53" spans="1:24" x14ac:dyDescent="0.35">
      <c r="B53" s="208" t="s">
        <v>85</v>
      </c>
      <c r="C53" s="124"/>
      <c r="D53" s="209"/>
      <c r="E53" s="209"/>
      <c r="F53" s="209"/>
      <c r="G53" s="210">
        <f t="shared" ref="G53:G59" si="15">D53</f>
        <v>0</v>
      </c>
      <c r="H53" s="293"/>
      <c r="I53" s="211"/>
      <c r="J53" s="212"/>
      <c r="K53" s="281"/>
      <c r="L53" s="209"/>
      <c r="M53" s="209"/>
      <c r="N53" s="293"/>
      <c r="O53" s="211"/>
      <c r="P53" s="142"/>
      <c r="Q53" s="313"/>
      <c r="R53" s="453"/>
      <c r="S53" s="209"/>
      <c r="T53" s="293"/>
      <c r="U53" s="313"/>
      <c r="W53" s="480"/>
      <c r="X53" s="480"/>
    </row>
    <row r="54" spans="1:24" x14ac:dyDescent="0.35">
      <c r="B54" s="208" t="s">
        <v>86</v>
      </c>
      <c r="C54" s="124"/>
      <c r="D54" s="209"/>
      <c r="E54" s="209"/>
      <c r="F54" s="209"/>
      <c r="G54" s="210">
        <f t="shared" si="15"/>
        <v>0</v>
      </c>
      <c r="H54" s="293"/>
      <c r="I54" s="211"/>
      <c r="J54" s="212"/>
      <c r="K54" s="281"/>
      <c r="L54" s="209"/>
      <c r="M54" s="209"/>
      <c r="N54" s="293"/>
      <c r="O54" s="211"/>
      <c r="P54" s="142"/>
      <c r="Q54" s="313"/>
      <c r="R54" s="453"/>
      <c r="S54" s="209"/>
      <c r="T54" s="293"/>
      <c r="U54" s="313"/>
      <c r="W54" s="480"/>
      <c r="X54" s="480"/>
    </row>
    <row r="55" spans="1:24" x14ac:dyDescent="0.35">
      <c r="B55" s="208" t="s">
        <v>87</v>
      </c>
      <c r="C55" s="124"/>
      <c r="D55" s="209"/>
      <c r="E55" s="209"/>
      <c r="F55" s="209"/>
      <c r="G55" s="210">
        <f t="shared" si="15"/>
        <v>0</v>
      </c>
      <c r="H55" s="293"/>
      <c r="I55" s="211"/>
      <c r="J55" s="212"/>
      <c r="K55" s="281"/>
      <c r="L55" s="209"/>
      <c r="M55" s="209"/>
      <c r="N55" s="293"/>
      <c r="O55" s="211"/>
      <c r="P55" s="142"/>
      <c r="Q55" s="313"/>
      <c r="R55" s="453"/>
      <c r="S55" s="209"/>
      <c r="T55" s="293"/>
      <c r="U55" s="313"/>
      <c r="W55" s="480"/>
      <c r="X55" s="480"/>
    </row>
    <row r="56" spans="1:24" x14ac:dyDescent="0.35">
      <c r="B56" s="208" t="s">
        <v>88</v>
      </c>
      <c r="C56" s="124"/>
      <c r="D56" s="209"/>
      <c r="E56" s="209"/>
      <c r="F56" s="209"/>
      <c r="G56" s="210">
        <f t="shared" si="15"/>
        <v>0</v>
      </c>
      <c r="H56" s="293"/>
      <c r="I56" s="211"/>
      <c r="J56" s="212"/>
      <c r="K56" s="281"/>
      <c r="L56" s="209"/>
      <c r="M56" s="209"/>
      <c r="N56" s="293"/>
      <c r="O56" s="211"/>
      <c r="P56" s="142"/>
      <c r="Q56" s="313"/>
      <c r="R56" s="453"/>
      <c r="S56" s="209"/>
      <c r="T56" s="293"/>
      <c r="U56" s="313"/>
      <c r="W56" s="480"/>
      <c r="X56" s="480"/>
    </row>
    <row r="57" spans="1:24" x14ac:dyDescent="0.35">
      <c r="A57" s="183"/>
      <c r="B57" s="208" t="s">
        <v>89</v>
      </c>
      <c r="C57" s="124"/>
      <c r="D57" s="209"/>
      <c r="E57" s="209"/>
      <c r="F57" s="209"/>
      <c r="G57" s="210">
        <f t="shared" si="15"/>
        <v>0</v>
      </c>
      <c r="H57" s="293"/>
      <c r="I57" s="211"/>
      <c r="J57" s="212"/>
      <c r="K57" s="281"/>
      <c r="L57" s="209"/>
      <c r="M57" s="209"/>
      <c r="N57" s="293"/>
      <c r="O57" s="211"/>
      <c r="P57" s="142"/>
      <c r="Q57" s="313"/>
      <c r="R57" s="453"/>
      <c r="S57" s="209"/>
      <c r="T57" s="293"/>
      <c r="U57" s="313"/>
      <c r="W57" s="480"/>
      <c r="X57" s="480"/>
    </row>
    <row r="58" spans="1:24" s="183" customFormat="1" x14ac:dyDescent="0.35">
      <c r="A58" s="177"/>
      <c r="B58" s="208" t="s">
        <v>90</v>
      </c>
      <c r="C58" s="149"/>
      <c r="D58" s="213"/>
      <c r="E58" s="213"/>
      <c r="F58" s="213"/>
      <c r="G58" s="210">
        <f t="shared" si="15"/>
        <v>0</v>
      </c>
      <c r="H58" s="293"/>
      <c r="I58" s="206"/>
      <c r="J58" s="212"/>
      <c r="K58" s="279"/>
      <c r="L58" s="213"/>
      <c r="M58" s="213"/>
      <c r="N58" s="293"/>
      <c r="O58" s="206"/>
      <c r="P58" s="142"/>
      <c r="Q58" s="311"/>
      <c r="R58" s="454"/>
      <c r="S58" s="213"/>
      <c r="T58" s="293"/>
      <c r="U58" s="311"/>
      <c r="W58" s="481"/>
      <c r="X58" s="481"/>
    </row>
    <row r="59" spans="1:24" x14ac:dyDescent="0.35">
      <c r="B59" s="208" t="s">
        <v>91</v>
      </c>
      <c r="C59" s="149"/>
      <c r="D59" s="213"/>
      <c r="E59" s="213"/>
      <c r="F59" s="213"/>
      <c r="G59" s="210">
        <f t="shared" si="15"/>
        <v>0</v>
      </c>
      <c r="H59" s="293"/>
      <c r="I59" s="206"/>
      <c r="J59" s="212"/>
      <c r="K59" s="279"/>
      <c r="L59" s="213"/>
      <c r="M59" s="213"/>
      <c r="N59" s="293"/>
      <c r="O59" s="206"/>
      <c r="P59" s="142"/>
      <c r="Q59" s="311"/>
      <c r="R59" s="454"/>
      <c r="S59" s="213"/>
      <c r="T59" s="293"/>
      <c r="U59" s="311"/>
      <c r="W59" s="481"/>
      <c r="X59" s="481"/>
    </row>
    <row r="60" spans="1:24" x14ac:dyDescent="0.35">
      <c r="C60" s="190" t="s">
        <v>58</v>
      </c>
      <c r="D60" s="204">
        <f>SUM(D52:D59)</f>
        <v>0</v>
      </c>
      <c r="E60" s="204">
        <f t="shared" ref="E60:G60" si="16">SUM(E52:E59)</f>
        <v>0</v>
      </c>
      <c r="F60" s="204">
        <f t="shared" si="16"/>
        <v>0</v>
      </c>
      <c r="G60" s="204">
        <f t="shared" si="16"/>
        <v>0</v>
      </c>
      <c r="H60" s="214">
        <f>(H52*G52)+(H53*G53)+(H54*G54)+(H55*G55)+(H56*G56)+(H57*G57)+(H58*G58)+(H59*G59)</f>
        <v>0</v>
      </c>
      <c r="I60" s="206"/>
      <c r="J60" s="207"/>
      <c r="K60" s="279"/>
      <c r="L60" s="204"/>
      <c r="M60" s="204"/>
      <c r="N60" s="300"/>
      <c r="O60" s="320"/>
      <c r="P60" s="207"/>
      <c r="Q60" s="321"/>
      <c r="R60" s="456"/>
      <c r="S60" s="322"/>
      <c r="T60" s="322"/>
      <c r="U60" s="321"/>
      <c r="W60" s="483"/>
      <c r="X60" s="483"/>
    </row>
    <row r="61" spans="1:24" x14ac:dyDescent="0.35">
      <c r="B61" s="215"/>
      <c r="C61" s="216"/>
      <c r="D61" s="217"/>
      <c r="E61" s="217"/>
      <c r="F61" s="217"/>
      <c r="G61" s="217"/>
      <c r="H61" s="294"/>
      <c r="I61" s="217"/>
      <c r="J61" s="142"/>
      <c r="K61" s="217"/>
      <c r="L61" s="217"/>
      <c r="M61" s="217"/>
      <c r="N61" s="294"/>
      <c r="O61" s="217"/>
      <c r="P61" s="142"/>
      <c r="Q61" s="217"/>
      <c r="R61" s="457"/>
      <c r="S61" s="217"/>
      <c r="T61" s="294"/>
      <c r="U61" s="217"/>
      <c r="W61" s="457"/>
      <c r="X61" s="457"/>
    </row>
    <row r="62" spans="1:24" ht="51" customHeight="1" x14ac:dyDescent="0.35">
      <c r="B62" s="190" t="s">
        <v>92</v>
      </c>
      <c r="C62" s="379" t="s">
        <v>93</v>
      </c>
      <c r="D62" s="379"/>
      <c r="E62" s="379"/>
      <c r="F62" s="379"/>
      <c r="G62" s="379"/>
      <c r="H62" s="379"/>
      <c r="I62" s="380"/>
      <c r="J62" s="191"/>
      <c r="K62" s="280"/>
      <c r="M62" s="307"/>
      <c r="N62" s="307"/>
      <c r="O62" s="307"/>
      <c r="P62" s="191"/>
      <c r="Q62" s="354"/>
      <c r="R62" s="450"/>
      <c r="S62" s="307"/>
      <c r="T62" s="307"/>
      <c r="U62" s="307"/>
      <c r="W62" s="450"/>
      <c r="X62" s="450"/>
    </row>
    <row r="63" spans="1:24" ht="75.75" customHeight="1" x14ac:dyDescent="0.35">
      <c r="B63" s="190" t="s">
        <v>94</v>
      </c>
      <c r="C63" s="357" t="s">
        <v>95</v>
      </c>
      <c r="D63" s="357"/>
      <c r="E63" s="357"/>
      <c r="F63" s="357"/>
      <c r="G63" s="357"/>
      <c r="H63" s="357"/>
      <c r="I63" s="358"/>
      <c r="J63" s="193"/>
      <c r="K63" s="280"/>
      <c r="M63" s="307"/>
      <c r="N63" s="307"/>
      <c r="O63" s="307"/>
      <c r="P63" s="193"/>
      <c r="Q63" s="351" t="s">
        <v>736</v>
      </c>
      <c r="R63" s="450"/>
      <c r="S63" s="307"/>
      <c r="T63" s="307"/>
      <c r="U63" s="307"/>
      <c r="W63" s="450"/>
      <c r="X63" s="450"/>
    </row>
    <row r="64" spans="1:24" ht="181.5" customHeight="1" x14ac:dyDescent="0.35">
      <c r="B64" s="194" t="s">
        <v>96</v>
      </c>
      <c r="C64" s="124" t="s">
        <v>705</v>
      </c>
      <c r="D64" s="198">
        <v>33683.67</v>
      </c>
      <c r="E64" s="198"/>
      <c r="F64" s="198"/>
      <c r="G64" s="197">
        <f t="shared" ref="G64:G66" si="17">SUM(D64:F64)</f>
        <v>33683.67</v>
      </c>
      <c r="H64" s="118">
        <v>0.4</v>
      </c>
      <c r="I64" s="134" t="s">
        <v>97</v>
      </c>
      <c r="J64" s="212"/>
      <c r="K64" s="278" t="s">
        <v>706</v>
      </c>
      <c r="L64" s="198">
        <v>29636.768805473534</v>
      </c>
      <c r="M64" s="198">
        <f t="shared" ref="M64:M70" si="18">D64-L64</f>
        <v>4046.9011945264647</v>
      </c>
      <c r="N64" s="118">
        <f t="shared" ref="N64:N70" si="19">M64/D64</f>
        <v>0.12014430715318328</v>
      </c>
      <c r="O64" s="134"/>
      <c r="P64" s="142"/>
      <c r="Q64" s="310"/>
      <c r="R64" s="451">
        <v>30211.324925570938</v>
      </c>
      <c r="S64" s="198">
        <f t="shared" ref="S64:S70" si="20">R64-L64</f>
        <v>574.55612009740435</v>
      </c>
      <c r="T64" s="118">
        <f t="shared" ref="T64:T70" si="21">S64/L64</f>
        <v>1.9386597907100154E-2</v>
      </c>
      <c r="U64" s="310"/>
      <c r="W64" s="478">
        <v>29785.46938112082</v>
      </c>
      <c r="X64" s="478">
        <f t="shared" ref="X64:X70" si="22">R64-W64</f>
        <v>425.85554445011803</v>
      </c>
    </row>
    <row r="65" spans="1:24" s="176" customFormat="1" ht="310" x14ac:dyDescent="0.35">
      <c r="B65" s="331" t="s">
        <v>98</v>
      </c>
      <c r="C65" s="119" t="s">
        <v>99</v>
      </c>
      <c r="D65" s="117">
        <v>16946.169999999998</v>
      </c>
      <c r="E65" s="117"/>
      <c r="F65" s="117"/>
      <c r="G65" s="195">
        <f t="shared" si="17"/>
        <v>16946.169999999998</v>
      </c>
      <c r="H65" s="118">
        <v>0.3</v>
      </c>
      <c r="I65" s="132" t="s">
        <v>100</v>
      </c>
      <c r="J65" s="212"/>
      <c r="K65" s="276" t="s">
        <v>101</v>
      </c>
      <c r="L65" s="117">
        <v>6667.6943082244497</v>
      </c>
      <c r="M65" s="117">
        <f t="shared" si="18"/>
        <v>10278.475691775548</v>
      </c>
      <c r="N65" s="118">
        <f t="shared" si="19"/>
        <v>0.60653679809511818</v>
      </c>
      <c r="O65" s="132"/>
      <c r="P65" s="142"/>
      <c r="Q65" s="341" t="s">
        <v>737</v>
      </c>
      <c r="R65" s="451">
        <v>0</v>
      </c>
      <c r="S65" s="117">
        <f t="shared" si="20"/>
        <v>-6667.6943082244497</v>
      </c>
      <c r="T65" s="118">
        <f t="shared" si="21"/>
        <v>-1</v>
      </c>
      <c r="U65" s="308"/>
      <c r="W65" s="478">
        <v>0</v>
      </c>
      <c r="X65" s="478">
        <f t="shared" si="22"/>
        <v>0</v>
      </c>
    </row>
    <row r="66" spans="1:24" ht="310" x14ac:dyDescent="0.35">
      <c r="B66" s="331" t="s">
        <v>102</v>
      </c>
      <c r="C66" s="119" t="s">
        <v>103</v>
      </c>
      <c r="D66" s="117">
        <v>21262.943333333344</v>
      </c>
      <c r="E66" s="117"/>
      <c r="F66" s="117"/>
      <c r="G66" s="195">
        <f t="shared" si="17"/>
        <v>21262.943333333344</v>
      </c>
      <c r="H66" s="118">
        <v>0.3</v>
      </c>
      <c r="I66" s="132" t="s">
        <v>104</v>
      </c>
      <c r="J66" s="212"/>
      <c r="K66" s="276" t="s">
        <v>707</v>
      </c>
      <c r="L66" s="117">
        <v>26745.291325198137</v>
      </c>
      <c r="M66" s="117">
        <f t="shared" si="18"/>
        <v>-5482.3479918647936</v>
      </c>
      <c r="N66" s="118">
        <f t="shared" si="19"/>
        <v>-0.25783579939613838</v>
      </c>
      <c r="O66" s="132"/>
      <c r="P66" s="142"/>
      <c r="Q66" s="342" t="s">
        <v>738</v>
      </c>
      <c r="R66" s="451">
        <v>29856.32756779261</v>
      </c>
      <c r="S66" s="117">
        <f t="shared" si="20"/>
        <v>3111.0362425944732</v>
      </c>
      <c r="T66" s="118">
        <f t="shared" si="21"/>
        <v>0.11632089569588659</v>
      </c>
      <c r="U66" s="308"/>
      <c r="W66" s="478">
        <v>24402.805449779946</v>
      </c>
      <c r="X66" s="478">
        <f t="shared" si="22"/>
        <v>5453.5221180126646</v>
      </c>
    </row>
    <row r="67" spans="1:24" ht="294.5" x14ac:dyDescent="0.35">
      <c r="B67" s="194" t="s">
        <v>105</v>
      </c>
      <c r="C67" s="119" t="s">
        <v>708</v>
      </c>
      <c r="D67" s="117">
        <v>46389.07</v>
      </c>
      <c r="E67" s="117"/>
      <c r="F67" s="117"/>
      <c r="G67" s="195">
        <f t="shared" ref="G67:G70" si="23">SUM(D67:F67)</f>
        <v>46389.07</v>
      </c>
      <c r="H67" s="118">
        <v>0.3</v>
      </c>
      <c r="I67" s="132" t="s">
        <v>106</v>
      </c>
      <c r="J67" s="212"/>
      <c r="K67" s="276" t="s">
        <v>107</v>
      </c>
      <c r="L67" s="117">
        <v>40756.54583333333</v>
      </c>
      <c r="M67" s="117">
        <f t="shared" si="18"/>
        <v>5632.5241666666698</v>
      </c>
      <c r="N67" s="118">
        <f t="shared" si="19"/>
        <v>0.12141920859087431</v>
      </c>
      <c r="O67" s="132"/>
      <c r="P67" s="142"/>
      <c r="Q67" s="308"/>
      <c r="R67" s="451">
        <v>29214.065814642479</v>
      </c>
      <c r="S67" s="117">
        <f t="shared" si="20"/>
        <v>-11542.480018690851</v>
      </c>
      <c r="T67" s="118">
        <f t="shared" si="21"/>
        <v>-0.28320555097803862</v>
      </c>
      <c r="U67" s="308"/>
      <c r="W67" s="478">
        <v>33091.221554960204</v>
      </c>
      <c r="X67" s="478">
        <f t="shared" si="22"/>
        <v>-3877.1557403177248</v>
      </c>
    </row>
    <row r="68" spans="1:24" ht="263.5" x14ac:dyDescent="0.35">
      <c r="B68" s="194" t="s">
        <v>108</v>
      </c>
      <c r="C68" s="119" t="s">
        <v>709</v>
      </c>
      <c r="D68" s="117">
        <v>11289.84</v>
      </c>
      <c r="E68" s="198"/>
      <c r="F68" s="198"/>
      <c r="G68" s="197">
        <f t="shared" si="23"/>
        <v>11289.84</v>
      </c>
      <c r="H68" s="118">
        <v>1</v>
      </c>
      <c r="I68" s="132" t="s">
        <v>109</v>
      </c>
      <c r="J68" s="212"/>
      <c r="K68" s="276" t="s">
        <v>110</v>
      </c>
      <c r="L68" s="117">
        <v>6495.05</v>
      </c>
      <c r="M68" s="117">
        <f t="shared" si="18"/>
        <v>4794.79</v>
      </c>
      <c r="N68" s="118">
        <f t="shared" si="19"/>
        <v>0.42469955287231703</v>
      </c>
      <c r="O68" s="132"/>
      <c r="P68" s="142"/>
      <c r="Q68" s="308"/>
      <c r="R68" s="451">
        <v>2531.4224350583827</v>
      </c>
      <c r="S68" s="117">
        <f t="shared" si="20"/>
        <v>-3963.6275649416175</v>
      </c>
      <c r="T68" s="118">
        <f t="shared" si="21"/>
        <v>-0.61025358772320726</v>
      </c>
      <c r="U68" s="308"/>
      <c r="W68" s="478">
        <v>10623.737429376124</v>
      </c>
      <c r="X68" s="478">
        <f t="shared" si="22"/>
        <v>-8092.3149943177414</v>
      </c>
    </row>
    <row r="69" spans="1:24" ht="232.5" x14ac:dyDescent="0.35">
      <c r="B69" s="194" t="s">
        <v>111</v>
      </c>
      <c r="C69" s="119" t="s">
        <v>710</v>
      </c>
      <c r="D69" s="117">
        <v>1798.8400000000001</v>
      </c>
      <c r="E69" s="198"/>
      <c r="F69" s="198"/>
      <c r="G69" s="197">
        <f t="shared" si="23"/>
        <v>1798.8400000000001</v>
      </c>
      <c r="H69" s="118">
        <v>1</v>
      </c>
      <c r="I69" s="132" t="s">
        <v>112</v>
      </c>
      <c r="J69" s="212"/>
      <c r="K69" s="276" t="s">
        <v>113</v>
      </c>
      <c r="L69" s="117">
        <v>7306.33</v>
      </c>
      <c r="M69" s="117">
        <f t="shared" si="18"/>
        <v>-5507.49</v>
      </c>
      <c r="N69" s="118">
        <f t="shared" si="19"/>
        <v>-3.0616897556202884</v>
      </c>
      <c r="O69" s="132"/>
      <c r="P69" s="142"/>
      <c r="Q69" s="308"/>
      <c r="R69" s="451">
        <v>7552.8860739835236</v>
      </c>
      <c r="S69" s="117">
        <f t="shared" si="20"/>
        <v>246.55607398352367</v>
      </c>
      <c r="T69" s="118">
        <f t="shared" si="21"/>
        <v>3.3745543108992297E-2</v>
      </c>
      <c r="U69" s="308"/>
      <c r="W69" s="478">
        <v>8214.7811416236382</v>
      </c>
      <c r="X69" s="478">
        <f t="shared" si="22"/>
        <v>-661.89506764011458</v>
      </c>
    </row>
    <row r="70" spans="1:24" ht="170.5" x14ac:dyDescent="0.35">
      <c r="A70" s="183"/>
      <c r="B70" s="194" t="s">
        <v>114</v>
      </c>
      <c r="C70" s="119" t="s">
        <v>711</v>
      </c>
      <c r="D70" s="117">
        <v>24082.84</v>
      </c>
      <c r="E70" s="196"/>
      <c r="F70" s="196"/>
      <c r="G70" s="197">
        <f t="shared" si="23"/>
        <v>24082.84</v>
      </c>
      <c r="H70" s="118">
        <v>1</v>
      </c>
      <c r="I70" s="132" t="s">
        <v>115</v>
      </c>
      <c r="J70" s="212"/>
      <c r="K70" s="276" t="s">
        <v>662</v>
      </c>
      <c r="L70" s="117">
        <v>24091.859999999997</v>
      </c>
      <c r="M70" s="117">
        <f t="shared" si="18"/>
        <v>-9.0199999999967986</v>
      </c>
      <c r="N70" s="118">
        <f t="shared" si="19"/>
        <v>-3.7454054422139573E-4</v>
      </c>
      <c r="O70" s="132"/>
      <c r="P70" s="142"/>
      <c r="Q70" s="308"/>
      <c r="R70" s="451">
        <v>29399.747534194412</v>
      </c>
      <c r="S70" s="117">
        <f t="shared" si="20"/>
        <v>5307.8875341944149</v>
      </c>
      <c r="T70" s="118">
        <f t="shared" si="21"/>
        <v>0.22031871072612971</v>
      </c>
      <c r="U70" s="308"/>
      <c r="W70" s="478">
        <v>21279.461393982096</v>
      </c>
      <c r="X70" s="478">
        <f t="shared" si="22"/>
        <v>8120.2861402123162</v>
      </c>
    </row>
    <row r="71" spans="1:24" s="183" customFormat="1" x14ac:dyDescent="0.35">
      <c r="B71" s="208" t="s">
        <v>116</v>
      </c>
      <c r="C71" s="149"/>
      <c r="D71" s="213"/>
      <c r="E71" s="213"/>
      <c r="F71" s="213"/>
      <c r="G71" s="210">
        <f t="shared" ref="G71" si="24">D71</f>
        <v>0</v>
      </c>
      <c r="H71" s="293"/>
      <c r="I71" s="206"/>
      <c r="J71" s="212"/>
      <c r="K71" s="279"/>
      <c r="L71" s="213"/>
      <c r="M71" s="213"/>
      <c r="N71" s="293"/>
      <c r="O71" s="206"/>
      <c r="P71" s="142"/>
      <c r="Q71" s="311"/>
      <c r="R71" s="454"/>
      <c r="S71" s="213"/>
      <c r="T71" s="293"/>
      <c r="U71" s="311"/>
      <c r="W71" s="481"/>
      <c r="X71" s="481"/>
    </row>
    <row r="72" spans="1:24" s="183" customFormat="1" ht="19.5" customHeight="1" x14ac:dyDescent="0.35">
      <c r="A72" s="177"/>
      <c r="B72" s="218"/>
      <c r="C72" s="190" t="s">
        <v>58</v>
      </c>
      <c r="D72" s="204">
        <f>SUM(D64:D71)</f>
        <v>155453.37333333332</v>
      </c>
      <c r="E72" s="204">
        <f t="shared" ref="E72:G72" si="25">SUM(E64:E71)</f>
        <v>0</v>
      </c>
      <c r="F72" s="204">
        <f t="shared" si="25"/>
        <v>0</v>
      </c>
      <c r="G72" s="214">
        <f t="shared" si="25"/>
        <v>155453.37333333332</v>
      </c>
      <c r="H72" s="214">
        <f>(H64*G64)+(H65*G65)+(H66*G66)+(H67*G67)+(H68*G68)+(H69*G69)+(H70*G70)+(H71*G71)</f>
        <v>76024.442999999999</v>
      </c>
      <c r="I72" s="206"/>
      <c r="J72" s="207"/>
      <c r="K72" s="279"/>
      <c r="L72" s="204">
        <f>SUM(L64:L71)</f>
        <v>141699.54027222944</v>
      </c>
      <c r="M72" s="204">
        <f>SUM(M64:M71)</f>
        <v>13753.833061103893</v>
      </c>
      <c r="N72" s="300">
        <f>M72/D72</f>
        <v>8.8475616618572964E-2</v>
      </c>
      <c r="O72" s="301">
        <f>(L64*H64)+(L65*H65)+(L66*H66)+(L67*H67)+(L68*H68)+(L69*H69)+(L70*H70)+(L71*H71)</f>
        <v>71998.806962216186</v>
      </c>
      <c r="P72" s="207"/>
      <c r="Q72" s="311"/>
      <c r="R72" s="452">
        <f>SUM(R64:R71)</f>
        <v>128765.77435124235</v>
      </c>
      <c r="S72" s="204">
        <f>SUM(S64:S71)</f>
        <v>-12933.765920987102</v>
      </c>
      <c r="T72" s="300">
        <f>S72/L72</f>
        <v>-9.1275990706385424E-2</v>
      </c>
      <c r="U72" s="312">
        <f>(R64*H64)+(R65*H65)+(R66*H66)+(R67*H67)+(R68*H68)+(R69*H69)+(R70*H70)+(R71*H71)</f>
        <v>69289.704028195221</v>
      </c>
      <c r="W72" s="479">
        <f>SUM(W64:W71)</f>
        <v>127397.47635084283</v>
      </c>
      <c r="X72" s="479">
        <f>SUM(X64:X71)</f>
        <v>1368.2980003995181</v>
      </c>
    </row>
    <row r="73" spans="1:24" ht="51" customHeight="1" x14ac:dyDescent="0.35">
      <c r="B73" s="190" t="s">
        <v>117</v>
      </c>
      <c r="C73" s="357" t="s">
        <v>118</v>
      </c>
      <c r="D73" s="357"/>
      <c r="E73" s="357"/>
      <c r="F73" s="357"/>
      <c r="G73" s="357"/>
      <c r="H73" s="357"/>
      <c r="I73" s="358"/>
      <c r="J73" s="193"/>
      <c r="K73" s="280"/>
      <c r="N73" s="177"/>
      <c r="P73" s="193"/>
      <c r="Q73" s="354"/>
      <c r="R73" s="450"/>
      <c r="S73" s="307"/>
      <c r="T73" s="307"/>
      <c r="U73" s="307"/>
      <c r="W73" s="450"/>
      <c r="X73" s="450"/>
    </row>
    <row r="74" spans="1:24" ht="409.5" x14ac:dyDescent="0.35">
      <c r="B74" s="201" t="s">
        <v>119</v>
      </c>
      <c r="C74" s="124" t="s">
        <v>712</v>
      </c>
      <c r="D74" s="198">
        <v>12082.84</v>
      </c>
      <c r="E74" s="198"/>
      <c r="F74" s="198"/>
      <c r="G74" s="197">
        <f t="shared" ref="G74" si="26">SUM(D74:F74)</f>
        <v>12082.84</v>
      </c>
      <c r="H74" s="118"/>
      <c r="I74" s="134" t="s">
        <v>120</v>
      </c>
      <c r="J74" s="212"/>
      <c r="K74" s="278" t="s">
        <v>663</v>
      </c>
      <c r="L74" s="198">
        <v>10727.84</v>
      </c>
      <c r="M74" s="198">
        <f t="shared" ref="M74:M79" si="27">D74-L74</f>
        <v>1355</v>
      </c>
      <c r="N74" s="118">
        <f t="shared" ref="N74:N79" si="28">M74/D74</f>
        <v>0.11214250954245857</v>
      </c>
      <c r="O74" s="134"/>
      <c r="P74" s="142"/>
      <c r="Q74" s="310"/>
      <c r="R74" s="451">
        <v>11165.325322331213</v>
      </c>
      <c r="S74" s="198">
        <f t="shared" ref="S74:S79" si="29">R74-L74</f>
        <v>437.48532233121296</v>
      </c>
      <c r="T74" s="118">
        <f t="shared" ref="T74:T79" si="30">S74/L74</f>
        <v>4.0780373526377436E-2</v>
      </c>
      <c r="U74" s="310"/>
      <c r="W74" s="478">
        <v>13249.042313365675</v>
      </c>
      <c r="X74" s="478">
        <f t="shared" ref="X74:X79" si="31">R74-W74</f>
        <v>-2083.7169910344619</v>
      </c>
    </row>
    <row r="75" spans="1:24" ht="341" x14ac:dyDescent="0.35">
      <c r="B75" s="201" t="s">
        <v>121</v>
      </c>
      <c r="C75" s="124" t="s">
        <v>713</v>
      </c>
      <c r="D75" s="198">
        <v>30882.84</v>
      </c>
      <c r="E75" s="198"/>
      <c r="F75" s="198"/>
      <c r="G75" s="197">
        <f t="shared" ref="G75:G79" si="32">SUM(D75:F75)</f>
        <v>30882.84</v>
      </c>
      <c r="H75" s="118">
        <v>0</v>
      </c>
      <c r="I75" s="134" t="s">
        <v>122</v>
      </c>
      <c r="J75" s="212"/>
      <c r="K75" s="278" t="s">
        <v>664</v>
      </c>
      <c r="L75" s="198">
        <v>38582.839999999997</v>
      </c>
      <c r="M75" s="198">
        <f t="shared" si="27"/>
        <v>-7699.9999999999964</v>
      </c>
      <c r="N75" s="118">
        <f t="shared" si="28"/>
        <v>-0.24932940105249377</v>
      </c>
      <c r="O75" s="134"/>
      <c r="P75" s="142"/>
      <c r="Q75" s="310"/>
      <c r="R75" s="451">
        <v>35151.055677646516</v>
      </c>
      <c r="S75" s="198">
        <f t="shared" si="29"/>
        <v>-3431.7843223534801</v>
      </c>
      <c r="T75" s="118">
        <f t="shared" si="30"/>
        <v>-8.8945871334341398E-2</v>
      </c>
      <c r="U75" s="310"/>
      <c r="W75" s="478">
        <v>32364.929392342103</v>
      </c>
      <c r="X75" s="478">
        <f t="shared" si="31"/>
        <v>2786.1262853044136</v>
      </c>
    </row>
    <row r="76" spans="1:24" ht="341" x14ac:dyDescent="0.35">
      <c r="B76" s="201" t="s">
        <v>123</v>
      </c>
      <c r="C76" s="119" t="s">
        <v>714</v>
      </c>
      <c r="D76" s="117">
        <v>50882.84</v>
      </c>
      <c r="E76" s="198"/>
      <c r="F76" s="198"/>
      <c r="G76" s="197">
        <f t="shared" si="32"/>
        <v>50882.84</v>
      </c>
      <c r="H76" s="118">
        <v>0</v>
      </c>
      <c r="I76" s="132" t="s">
        <v>124</v>
      </c>
      <c r="J76" s="212"/>
      <c r="K76" s="276" t="s">
        <v>665</v>
      </c>
      <c r="L76" s="117">
        <v>45603.979999999996</v>
      </c>
      <c r="M76" s="117">
        <f t="shared" si="27"/>
        <v>5278.8600000000006</v>
      </c>
      <c r="N76" s="118">
        <f t="shared" si="28"/>
        <v>0.10374538842564607</v>
      </c>
      <c r="O76" s="132"/>
      <c r="P76" s="142"/>
      <c r="Q76" s="308"/>
      <c r="R76" s="451">
        <v>45876.181976221815</v>
      </c>
      <c r="S76" s="117">
        <f t="shared" si="29"/>
        <v>272.20197622181877</v>
      </c>
      <c r="T76" s="118">
        <f t="shared" si="30"/>
        <v>5.9688206209593721E-3</v>
      </c>
      <c r="U76" s="308"/>
      <c r="W76" s="478">
        <v>43555.343655340905</v>
      </c>
      <c r="X76" s="478">
        <f t="shared" si="31"/>
        <v>2320.83832088091</v>
      </c>
    </row>
    <row r="77" spans="1:24" ht="124" x14ac:dyDescent="0.35">
      <c r="B77" s="201" t="s">
        <v>125</v>
      </c>
      <c r="C77" s="124" t="s">
        <v>715</v>
      </c>
      <c r="D77" s="198">
        <v>1132.8400000000001</v>
      </c>
      <c r="E77" s="198"/>
      <c r="F77" s="198"/>
      <c r="G77" s="197">
        <f t="shared" si="32"/>
        <v>1132.8400000000001</v>
      </c>
      <c r="H77" s="118">
        <v>0</v>
      </c>
      <c r="I77" s="134" t="s">
        <v>126</v>
      </c>
      <c r="J77" s="212"/>
      <c r="K77" s="278" t="s">
        <v>666</v>
      </c>
      <c r="L77" s="198">
        <v>1417.85</v>
      </c>
      <c r="M77" s="198">
        <f t="shared" si="27"/>
        <v>-285.00999999999976</v>
      </c>
      <c r="N77" s="118">
        <f t="shared" si="28"/>
        <v>-0.25158892694466978</v>
      </c>
      <c r="O77" s="134"/>
      <c r="P77" s="142"/>
      <c r="Q77" s="310"/>
      <c r="R77" s="451">
        <v>1169.078495306585</v>
      </c>
      <c r="S77" s="198">
        <f t="shared" si="29"/>
        <v>-248.77150469341495</v>
      </c>
      <c r="T77" s="118">
        <f t="shared" si="30"/>
        <v>-0.17545685699715413</v>
      </c>
      <c r="U77" s="310"/>
      <c r="W77" s="478">
        <v>1196.262210274791</v>
      </c>
      <c r="X77" s="478">
        <f t="shared" si="31"/>
        <v>-27.183714968206004</v>
      </c>
    </row>
    <row r="78" spans="1:24" ht="226.5" customHeight="1" x14ac:dyDescent="0.35">
      <c r="B78" s="345" t="s">
        <v>127</v>
      </c>
      <c r="C78" s="339" t="s">
        <v>128</v>
      </c>
      <c r="D78" s="117">
        <v>23382.84</v>
      </c>
      <c r="E78" s="198"/>
      <c r="F78" s="198"/>
      <c r="G78" s="197">
        <f t="shared" si="32"/>
        <v>23382.84</v>
      </c>
      <c r="H78" s="118">
        <v>0.3</v>
      </c>
      <c r="I78" s="132" t="s">
        <v>129</v>
      </c>
      <c r="J78" s="212"/>
      <c r="K78" s="276" t="s">
        <v>667</v>
      </c>
      <c r="L78" s="117">
        <v>20644.949999999997</v>
      </c>
      <c r="M78" s="117">
        <f t="shared" si="27"/>
        <v>2737.8900000000031</v>
      </c>
      <c r="N78" s="118">
        <f t="shared" si="28"/>
        <v>0.11708971194260419</v>
      </c>
      <c r="O78" s="132"/>
      <c r="P78" s="142"/>
      <c r="Q78" s="355" t="s">
        <v>773</v>
      </c>
      <c r="R78" s="451">
        <v>20015.196799462014</v>
      </c>
      <c r="S78" s="117">
        <f t="shared" si="29"/>
        <v>-629.7532005379835</v>
      </c>
      <c r="T78" s="118">
        <f t="shared" si="30"/>
        <v>-3.0503982840257959E-2</v>
      </c>
      <c r="U78" s="308"/>
      <c r="W78" s="478">
        <v>17198.818741652336</v>
      </c>
      <c r="X78" s="478">
        <f t="shared" si="31"/>
        <v>2816.3780578096776</v>
      </c>
    </row>
    <row r="79" spans="1:24" ht="325.5" x14ac:dyDescent="0.35">
      <c r="B79" s="345" t="s">
        <v>130</v>
      </c>
      <c r="C79" s="126" t="s">
        <v>131</v>
      </c>
      <c r="D79" s="117">
        <v>6345.84</v>
      </c>
      <c r="E79" s="117"/>
      <c r="F79" s="117"/>
      <c r="G79" s="195">
        <f t="shared" si="32"/>
        <v>6345.84</v>
      </c>
      <c r="H79" s="118">
        <v>0</v>
      </c>
      <c r="I79" s="132" t="s">
        <v>132</v>
      </c>
      <c r="J79" s="212"/>
      <c r="K79" s="276" t="s">
        <v>668</v>
      </c>
      <c r="L79" s="117">
        <v>7010.85</v>
      </c>
      <c r="M79" s="117">
        <f t="shared" si="27"/>
        <v>-665.01000000000022</v>
      </c>
      <c r="N79" s="118">
        <f t="shared" si="28"/>
        <v>-0.10479463711659925</v>
      </c>
      <c r="O79" s="132"/>
      <c r="P79" s="142"/>
      <c r="Q79" s="356" t="s">
        <v>740</v>
      </c>
      <c r="R79" s="451">
        <v>9020.8218852003029</v>
      </c>
      <c r="S79" s="117">
        <f t="shared" si="29"/>
        <v>2009.9718852003025</v>
      </c>
      <c r="T79" s="118">
        <f t="shared" si="30"/>
        <v>0.28669446432319939</v>
      </c>
      <c r="U79" s="308"/>
      <c r="W79" s="478">
        <v>12184.851457586619</v>
      </c>
      <c r="X79" s="478">
        <f t="shared" si="31"/>
        <v>-3164.0295723863164</v>
      </c>
    </row>
    <row r="80" spans="1:24" x14ac:dyDescent="0.35">
      <c r="B80" s="208" t="s">
        <v>133</v>
      </c>
      <c r="C80" s="149"/>
      <c r="D80" s="213"/>
      <c r="E80" s="213"/>
      <c r="F80" s="213"/>
      <c r="G80" s="210">
        <f t="shared" ref="G80:G81" si="33">D80</f>
        <v>0</v>
      </c>
      <c r="H80" s="293"/>
      <c r="I80" s="206"/>
      <c r="J80" s="212"/>
      <c r="K80" s="279"/>
      <c r="L80" s="213"/>
      <c r="M80" s="213"/>
      <c r="N80" s="293"/>
      <c r="O80" s="206"/>
      <c r="P80" s="142"/>
      <c r="Q80" s="311"/>
      <c r="R80" s="454"/>
      <c r="S80" s="213"/>
      <c r="T80" s="293"/>
      <c r="U80" s="311"/>
      <c r="W80" s="481"/>
      <c r="X80" s="481"/>
    </row>
    <row r="81" spans="1:24" x14ac:dyDescent="0.35">
      <c r="B81" s="208" t="s">
        <v>134</v>
      </c>
      <c r="C81" s="149"/>
      <c r="D81" s="213"/>
      <c r="E81" s="213"/>
      <c r="F81" s="213"/>
      <c r="G81" s="210">
        <f t="shared" si="33"/>
        <v>0</v>
      </c>
      <c r="H81" s="293"/>
      <c r="I81" s="206"/>
      <c r="J81" s="212"/>
      <c r="K81" s="279"/>
      <c r="L81" s="213"/>
      <c r="M81" s="213"/>
      <c r="N81" s="293"/>
      <c r="O81" s="206"/>
      <c r="P81" s="142"/>
      <c r="Q81" s="311"/>
      <c r="R81" s="454"/>
      <c r="S81" s="213"/>
      <c r="T81" s="293"/>
      <c r="U81" s="311"/>
      <c r="W81" s="481"/>
      <c r="X81" s="481"/>
    </row>
    <row r="82" spans="1:24" x14ac:dyDescent="0.35">
      <c r="C82" s="190" t="s">
        <v>58</v>
      </c>
      <c r="D82" s="214">
        <f>SUM(D74:D81)</f>
        <v>124710.03999999998</v>
      </c>
      <c r="E82" s="214">
        <f t="shared" ref="E82:G82" si="34">SUM(E74:E81)</f>
        <v>0</v>
      </c>
      <c r="F82" s="214">
        <f t="shared" si="34"/>
        <v>0</v>
      </c>
      <c r="G82" s="214">
        <f t="shared" si="34"/>
        <v>124710.03999999998</v>
      </c>
      <c r="H82" s="214">
        <f>(H74*G74)+(H75*G75)+(H76*G76)+(H77*G77)+(H78*G78)+(H79*G79)+(H80*G80)+(H81*G81)</f>
        <v>7014.8519999999999</v>
      </c>
      <c r="I82" s="206"/>
      <c r="J82" s="207"/>
      <c r="K82" s="279"/>
      <c r="L82" s="204">
        <f>SUM(L74:L81)</f>
        <v>123988.31</v>
      </c>
      <c r="M82" s="204">
        <f>SUM(M74:M81)</f>
        <v>721.73000000000729</v>
      </c>
      <c r="N82" s="300">
        <f>M82/D82</f>
        <v>5.7872646019519148E-3</v>
      </c>
      <c r="O82" s="301">
        <f>(L74*H74)+(L75*H75)+(L76*H76)+(L77*H77)+(L78*H78)+(L79*H79)+(L80*H80)+(L81*H81)</f>
        <v>6193.4849999999988</v>
      </c>
      <c r="P82" s="207"/>
      <c r="Q82" s="311"/>
      <c r="R82" s="452">
        <f>SUM(R74:R81)</f>
        <v>122397.66015616845</v>
      </c>
      <c r="S82" s="204">
        <f>SUM(S74:S81)</f>
        <v>-1590.6498438315443</v>
      </c>
      <c r="T82" s="300">
        <f>S82/L82</f>
        <v>-1.2829030767751768E-2</v>
      </c>
      <c r="U82" s="312">
        <f>(R74*H74)+(R75*H75)+(R76*H76)+(R77*H77)+(R78*H78)+(R79*H79)+(R80*H80)+(R81*H81)</f>
        <v>6004.5590398386039</v>
      </c>
      <c r="W82" s="479">
        <f>SUM(W74:W81)</f>
        <v>119749.2477705624</v>
      </c>
      <c r="X82" s="479">
        <f>SUM(X74:X81)</f>
        <v>2648.4123856060169</v>
      </c>
    </row>
    <row r="83" spans="1:24" ht="51" customHeight="1" x14ac:dyDescent="0.35">
      <c r="B83" s="190" t="s">
        <v>135</v>
      </c>
      <c r="C83" s="357"/>
      <c r="D83" s="357"/>
      <c r="E83" s="357"/>
      <c r="F83" s="357"/>
      <c r="G83" s="357"/>
      <c r="H83" s="357"/>
      <c r="I83" s="358"/>
      <c r="J83" s="193"/>
      <c r="K83" s="280"/>
      <c r="N83" s="177"/>
      <c r="P83" s="193"/>
      <c r="Q83" s="354"/>
      <c r="R83" s="450"/>
      <c r="S83" s="307"/>
      <c r="T83" s="307"/>
      <c r="U83" s="307"/>
      <c r="W83" s="450"/>
      <c r="X83" s="450"/>
    </row>
    <row r="84" spans="1:24" x14ac:dyDescent="0.35">
      <c r="B84" s="208" t="s">
        <v>136</v>
      </c>
      <c r="C84" s="124"/>
      <c r="D84" s="209"/>
      <c r="E84" s="209"/>
      <c r="F84" s="209"/>
      <c r="G84" s="210">
        <f>D84</f>
        <v>0</v>
      </c>
      <c r="H84" s="293"/>
      <c r="I84" s="211"/>
      <c r="J84" s="212"/>
      <c r="K84" s="281"/>
      <c r="L84" s="209"/>
      <c r="M84" s="209"/>
      <c r="N84" s="293"/>
      <c r="O84" s="211"/>
      <c r="P84" s="142"/>
      <c r="Q84" s="313"/>
      <c r="R84" s="453"/>
      <c r="S84" s="209"/>
      <c r="T84" s="293"/>
      <c r="U84" s="313"/>
      <c r="W84" s="480"/>
      <c r="X84" s="480"/>
    </row>
    <row r="85" spans="1:24" x14ac:dyDescent="0.35">
      <c r="B85" s="208" t="s">
        <v>137</v>
      </c>
      <c r="C85" s="124"/>
      <c r="D85" s="209"/>
      <c r="E85" s="209"/>
      <c r="F85" s="209"/>
      <c r="G85" s="210">
        <f t="shared" ref="G85:G91" si="35">D85</f>
        <v>0</v>
      </c>
      <c r="H85" s="293"/>
      <c r="I85" s="211"/>
      <c r="J85" s="212"/>
      <c r="K85" s="281"/>
      <c r="L85" s="209"/>
      <c r="M85" s="209"/>
      <c r="N85" s="293"/>
      <c r="O85" s="211"/>
      <c r="P85" s="142"/>
      <c r="Q85" s="313"/>
      <c r="R85" s="453"/>
      <c r="S85" s="209"/>
      <c r="T85" s="293"/>
      <c r="U85" s="313"/>
      <c r="W85" s="480"/>
      <c r="X85" s="480"/>
    </row>
    <row r="86" spans="1:24" x14ac:dyDescent="0.35">
      <c r="B86" s="208" t="s">
        <v>138</v>
      </c>
      <c r="C86" s="124"/>
      <c r="D86" s="209"/>
      <c r="E86" s="209"/>
      <c r="F86" s="209"/>
      <c r="G86" s="210">
        <f t="shared" si="35"/>
        <v>0</v>
      </c>
      <c r="H86" s="293"/>
      <c r="I86" s="211"/>
      <c r="J86" s="212"/>
      <c r="K86" s="281"/>
      <c r="L86" s="209"/>
      <c r="M86" s="209"/>
      <c r="N86" s="293"/>
      <c r="O86" s="211"/>
      <c r="P86" s="142"/>
      <c r="Q86" s="313"/>
      <c r="R86" s="453"/>
      <c r="S86" s="209"/>
      <c r="T86" s="293"/>
      <c r="U86" s="313"/>
      <c r="W86" s="480"/>
      <c r="X86" s="480"/>
    </row>
    <row r="87" spans="1:24" x14ac:dyDescent="0.35">
      <c r="A87" s="183"/>
      <c r="B87" s="208" t="s">
        <v>139</v>
      </c>
      <c r="C87" s="124"/>
      <c r="D87" s="209"/>
      <c r="E87" s="209"/>
      <c r="F87" s="209"/>
      <c r="G87" s="210">
        <f t="shared" si="35"/>
        <v>0</v>
      </c>
      <c r="H87" s="293"/>
      <c r="I87" s="211"/>
      <c r="J87" s="212"/>
      <c r="K87" s="281"/>
      <c r="L87" s="209"/>
      <c r="M87" s="209"/>
      <c r="N87" s="293"/>
      <c r="O87" s="211"/>
      <c r="P87" s="142"/>
      <c r="Q87" s="313"/>
      <c r="R87" s="453"/>
      <c r="S87" s="209"/>
      <c r="T87" s="293"/>
      <c r="U87" s="313"/>
      <c r="W87" s="480"/>
      <c r="X87" s="480"/>
    </row>
    <row r="88" spans="1:24" s="183" customFormat="1" x14ac:dyDescent="0.35">
      <c r="A88" s="177"/>
      <c r="B88" s="208" t="s">
        <v>140</v>
      </c>
      <c r="C88" s="124"/>
      <c r="D88" s="209"/>
      <c r="E88" s="209"/>
      <c r="F88" s="209"/>
      <c r="G88" s="210">
        <f t="shared" si="35"/>
        <v>0</v>
      </c>
      <c r="H88" s="293"/>
      <c r="I88" s="211"/>
      <c r="J88" s="212"/>
      <c r="K88" s="281"/>
      <c r="L88" s="209"/>
      <c r="M88" s="209"/>
      <c r="N88" s="293"/>
      <c r="O88" s="211"/>
      <c r="P88" s="142"/>
      <c r="Q88" s="313"/>
      <c r="R88" s="453"/>
      <c r="S88" s="209"/>
      <c r="T88" s="293"/>
      <c r="U88" s="313"/>
      <c r="W88" s="480"/>
      <c r="X88" s="480"/>
    </row>
    <row r="89" spans="1:24" x14ac:dyDescent="0.35">
      <c r="B89" s="208" t="s">
        <v>141</v>
      </c>
      <c r="C89" s="124"/>
      <c r="D89" s="209"/>
      <c r="E89" s="209"/>
      <c r="F89" s="209"/>
      <c r="G89" s="210">
        <f t="shared" si="35"/>
        <v>0</v>
      </c>
      <c r="H89" s="293"/>
      <c r="I89" s="211"/>
      <c r="J89" s="212"/>
      <c r="K89" s="281"/>
      <c r="L89" s="209"/>
      <c r="M89" s="209"/>
      <c r="N89" s="293"/>
      <c r="O89" s="211"/>
      <c r="P89" s="142"/>
      <c r="Q89" s="313"/>
      <c r="R89" s="453"/>
      <c r="S89" s="209"/>
      <c r="T89" s="293"/>
      <c r="U89" s="313"/>
      <c r="W89" s="480"/>
      <c r="X89" s="480"/>
    </row>
    <row r="90" spans="1:24" x14ac:dyDescent="0.35">
      <c r="B90" s="208" t="s">
        <v>142</v>
      </c>
      <c r="C90" s="149"/>
      <c r="D90" s="213"/>
      <c r="E90" s="213"/>
      <c r="F90" s="213"/>
      <c r="G90" s="210">
        <f t="shared" si="35"/>
        <v>0</v>
      </c>
      <c r="H90" s="293"/>
      <c r="I90" s="206"/>
      <c r="J90" s="212"/>
      <c r="K90" s="279"/>
      <c r="L90" s="213"/>
      <c r="M90" s="213"/>
      <c r="N90" s="293"/>
      <c r="O90" s="206"/>
      <c r="P90" s="142"/>
      <c r="Q90" s="311"/>
      <c r="R90" s="454"/>
      <c r="S90" s="213"/>
      <c r="T90" s="293"/>
      <c r="U90" s="311"/>
      <c r="W90" s="481"/>
      <c r="X90" s="481"/>
    </row>
    <row r="91" spans="1:24" x14ac:dyDescent="0.35">
      <c r="B91" s="208" t="s">
        <v>143</v>
      </c>
      <c r="C91" s="149"/>
      <c r="D91" s="213"/>
      <c r="E91" s="213"/>
      <c r="F91" s="213"/>
      <c r="G91" s="210">
        <f t="shared" si="35"/>
        <v>0</v>
      </c>
      <c r="H91" s="293"/>
      <c r="I91" s="206"/>
      <c r="J91" s="212"/>
      <c r="K91" s="279"/>
      <c r="L91" s="213"/>
      <c r="M91" s="213"/>
      <c r="N91" s="293"/>
      <c r="O91" s="206"/>
      <c r="P91" s="142"/>
      <c r="Q91" s="311"/>
      <c r="R91" s="454"/>
      <c r="S91" s="213"/>
      <c r="T91" s="293"/>
      <c r="U91" s="311"/>
      <c r="W91" s="481"/>
      <c r="X91" s="481"/>
    </row>
    <row r="92" spans="1:24" x14ac:dyDescent="0.35">
      <c r="C92" s="190" t="s">
        <v>58</v>
      </c>
      <c r="D92" s="214">
        <f>SUM(D84:D91)</f>
        <v>0</v>
      </c>
      <c r="E92" s="214">
        <f t="shared" ref="E92:G92" si="36">SUM(E84:E91)</f>
        <v>0</v>
      </c>
      <c r="F92" s="214">
        <f t="shared" si="36"/>
        <v>0</v>
      </c>
      <c r="G92" s="214">
        <f t="shared" si="36"/>
        <v>0</v>
      </c>
      <c r="H92" s="214">
        <f>(H84*G84)+(H85*G85)+(H86*G86)+(H87*G87)+(H88*G88)+(H89*G89)+(H90*G90)+(H91*G91)</f>
        <v>0</v>
      </c>
      <c r="I92" s="206"/>
      <c r="J92" s="207"/>
      <c r="K92" s="279"/>
      <c r="L92" s="204"/>
      <c r="M92" s="204"/>
      <c r="N92" s="300"/>
      <c r="O92" s="301"/>
      <c r="P92" s="207"/>
      <c r="Q92" s="311"/>
      <c r="R92" s="458"/>
      <c r="S92" s="311"/>
      <c r="T92" s="311"/>
      <c r="U92" s="311"/>
      <c r="W92" s="458"/>
      <c r="X92" s="458"/>
    </row>
    <row r="93" spans="1:24" ht="51" customHeight="1" x14ac:dyDescent="0.35">
      <c r="B93" s="190" t="s">
        <v>144</v>
      </c>
      <c r="C93" s="357"/>
      <c r="D93" s="357"/>
      <c r="E93" s="357"/>
      <c r="F93" s="357"/>
      <c r="G93" s="357"/>
      <c r="H93" s="357"/>
      <c r="I93" s="358"/>
      <c r="J93" s="193"/>
      <c r="K93" s="280"/>
      <c r="N93" s="177"/>
      <c r="P93" s="193"/>
      <c r="Q93" s="354"/>
      <c r="R93" s="450"/>
      <c r="S93" s="307"/>
      <c r="T93" s="307"/>
      <c r="U93" s="307"/>
      <c r="W93" s="450"/>
      <c r="X93" s="450"/>
    </row>
    <row r="94" spans="1:24" x14ac:dyDescent="0.35">
      <c r="B94" s="208" t="s">
        <v>145</v>
      </c>
      <c r="C94" s="124"/>
      <c r="D94" s="209"/>
      <c r="E94" s="209"/>
      <c r="F94" s="209"/>
      <c r="G94" s="210">
        <f>D94</f>
        <v>0</v>
      </c>
      <c r="H94" s="293"/>
      <c r="I94" s="211"/>
      <c r="J94" s="212"/>
      <c r="K94" s="281"/>
      <c r="L94" s="209"/>
      <c r="M94" s="209"/>
      <c r="N94" s="293"/>
      <c r="O94" s="211"/>
      <c r="P94" s="142"/>
      <c r="Q94" s="313"/>
      <c r="R94" s="453"/>
      <c r="S94" s="209"/>
      <c r="T94" s="293"/>
      <c r="U94" s="313"/>
      <c r="W94" s="480"/>
      <c r="X94" s="480"/>
    </row>
    <row r="95" spans="1:24" x14ac:dyDescent="0.35">
      <c r="B95" s="208" t="s">
        <v>146</v>
      </c>
      <c r="C95" s="124"/>
      <c r="D95" s="209"/>
      <c r="E95" s="209"/>
      <c r="F95" s="209"/>
      <c r="G95" s="210">
        <f t="shared" ref="G95:G101" si="37">D95</f>
        <v>0</v>
      </c>
      <c r="H95" s="293"/>
      <c r="I95" s="211"/>
      <c r="J95" s="212"/>
      <c r="K95" s="281"/>
      <c r="L95" s="209"/>
      <c r="M95" s="209"/>
      <c r="N95" s="293"/>
      <c r="O95" s="211"/>
      <c r="P95" s="142"/>
      <c r="Q95" s="313"/>
      <c r="R95" s="453"/>
      <c r="S95" s="209"/>
      <c r="T95" s="293"/>
      <c r="U95" s="313"/>
      <c r="W95" s="480"/>
      <c r="X95" s="480"/>
    </row>
    <row r="96" spans="1:24" x14ac:dyDescent="0.35">
      <c r="B96" s="208" t="s">
        <v>147</v>
      </c>
      <c r="C96" s="124"/>
      <c r="D96" s="209"/>
      <c r="E96" s="209"/>
      <c r="F96" s="209"/>
      <c r="G96" s="210">
        <f t="shared" si="37"/>
        <v>0</v>
      </c>
      <c r="H96" s="293"/>
      <c r="I96" s="211"/>
      <c r="J96" s="212"/>
      <c r="K96" s="281"/>
      <c r="L96" s="209"/>
      <c r="M96" s="209"/>
      <c r="N96" s="293"/>
      <c r="O96" s="211"/>
      <c r="P96" s="142"/>
      <c r="Q96" s="313"/>
      <c r="R96" s="453"/>
      <c r="S96" s="209"/>
      <c r="T96" s="293"/>
      <c r="U96" s="313"/>
      <c r="W96" s="480"/>
      <c r="X96" s="480"/>
    </row>
    <row r="97" spans="2:24" x14ac:dyDescent="0.35">
      <c r="B97" s="208" t="s">
        <v>148</v>
      </c>
      <c r="C97" s="124"/>
      <c r="D97" s="209"/>
      <c r="E97" s="209"/>
      <c r="F97" s="209"/>
      <c r="G97" s="210">
        <f t="shared" si="37"/>
        <v>0</v>
      </c>
      <c r="H97" s="293"/>
      <c r="I97" s="211"/>
      <c r="J97" s="212"/>
      <c r="K97" s="281"/>
      <c r="L97" s="209"/>
      <c r="M97" s="209"/>
      <c r="N97" s="293"/>
      <c r="O97" s="211"/>
      <c r="P97" s="142"/>
      <c r="Q97" s="313"/>
      <c r="R97" s="453"/>
      <c r="S97" s="209"/>
      <c r="T97" s="293"/>
      <c r="U97" s="313"/>
      <c r="W97" s="480"/>
      <c r="X97" s="480"/>
    </row>
    <row r="98" spans="2:24" x14ac:dyDescent="0.35">
      <c r="B98" s="208" t="s">
        <v>149</v>
      </c>
      <c r="C98" s="124"/>
      <c r="D98" s="209"/>
      <c r="E98" s="209"/>
      <c r="F98" s="209"/>
      <c r="G98" s="210">
        <f t="shared" si="37"/>
        <v>0</v>
      </c>
      <c r="H98" s="293"/>
      <c r="I98" s="211"/>
      <c r="J98" s="212"/>
      <c r="K98" s="281"/>
      <c r="L98" s="209"/>
      <c r="M98" s="209"/>
      <c r="N98" s="293"/>
      <c r="O98" s="211"/>
      <c r="P98" s="142"/>
      <c r="Q98" s="313"/>
      <c r="R98" s="453"/>
      <c r="S98" s="209"/>
      <c r="T98" s="293"/>
      <c r="U98" s="313"/>
      <c r="W98" s="480"/>
      <c r="X98" s="480"/>
    </row>
    <row r="99" spans="2:24" x14ac:dyDescent="0.35">
      <c r="B99" s="208" t="s">
        <v>150</v>
      </c>
      <c r="C99" s="124"/>
      <c r="D99" s="209"/>
      <c r="E99" s="209"/>
      <c r="F99" s="209"/>
      <c r="G99" s="210">
        <f t="shared" si="37"/>
        <v>0</v>
      </c>
      <c r="H99" s="293"/>
      <c r="I99" s="211"/>
      <c r="J99" s="212"/>
      <c r="K99" s="281"/>
      <c r="L99" s="209"/>
      <c r="M99" s="209"/>
      <c r="N99" s="293"/>
      <c r="O99" s="211"/>
      <c r="P99" s="142"/>
      <c r="Q99" s="313"/>
      <c r="R99" s="453"/>
      <c r="S99" s="209"/>
      <c r="T99" s="293"/>
      <c r="U99" s="313"/>
      <c r="W99" s="480"/>
      <c r="X99" s="480"/>
    </row>
    <row r="100" spans="2:24" x14ac:dyDescent="0.35">
      <c r="B100" s="208" t="s">
        <v>151</v>
      </c>
      <c r="C100" s="149"/>
      <c r="D100" s="213"/>
      <c r="E100" s="213"/>
      <c r="F100" s="213"/>
      <c r="G100" s="210">
        <f t="shared" si="37"/>
        <v>0</v>
      </c>
      <c r="H100" s="293"/>
      <c r="I100" s="206"/>
      <c r="J100" s="212"/>
      <c r="K100" s="279"/>
      <c r="L100" s="213"/>
      <c r="M100" s="213"/>
      <c r="N100" s="293"/>
      <c r="O100" s="206"/>
      <c r="P100" s="142"/>
      <c r="Q100" s="311"/>
      <c r="R100" s="454"/>
      <c r="S100" s="213"/>
      <c r="T100" s="293"/>
      <c r="U100" s="311"/>
      <c r="W100" s="481"/>
      <c r="X100" s="481"/>
    </row>
    <row r="101" spans="2:24" x14ac:dyDescent="0.35">
      <c r="B101" s="208" t="s">
        <v>152</v>
      </c>
      <c r="C101" s="149"/>
      <c r="D101" s="213"/>
      <c r="E101" s="213"/>
      <c r="F101" s="213"/>
      <c r="G101" s="210">
        <f t="shared" si="37"/>
        <v>0</v>
      </c>
      <c r="H101" s="293"/>
      <c r="I101" s="206"/>
      <c r="J101" s="212"/>
      <c r="K101" s="279"/>
      <c r="L101" s="213"/>
      <c r="M101" s="213"/>
      <c r="N101" s="293"/>
      <c r="O101" s="206"/>
      <c r="P101" s="142"/>
      <c r="Q101" s="311"/>
      <c r="R101" s="454"/>
      <c r="S101" s="213"/>
      <c r="T101" s="293"/>
      <c r="U101" s="311"/>
      <c r="W101" s="481"/>
      <c r="X101" s="481"/>
    </row>
    <row r="102" spans="2:24" x14ac:dyDescent="0.35">
      <c r="C102" s="190" t="s">
        <v>58</v>
      </c>
      <c r="D102" s="204">
        <f>SUM(D94:D101)</f>
        <v>0</v>
      </c>
      <c r="E102" s="204">
        <f t="shared" ref="E102:G102" si="38">SUM(E94:E101)</f>
        <v>0</v>
      </c>
      <c r="F102" s="204">
        <f t="shared" si="38"/>
        <v>0</v>
      </c>
      <c r="G102" s="204">
        <f t="shared" si="38"/>
        <v>0</v>
      </c>
      <c r="H102" s="204">
        <f>(H94*G94)+(H95*G95)+(H96*G96)+(H97*G97)+(H98*G98)+(H99*G99)+(H100*G100)+(H101*G101)</f>
        <v>0</v>
      </c>
      <c r="I102" s="206"/>
      <c r="J102" s="207"/>
      <c r="K102" s="279"/>
      <c r="L102" s="204"/>
      <c r="M102" s="204"/>
      <c r="N102" s="300"/>
      <c r="O102" s="320"/>
      <c r="P102" s="323"/>
      <c r="Q102" s="324"/>
      <c r="R102" s="456"/>
      <c r="S102" s="322"/>
      <c r="T102" s="322"/>
      <c r="U102" s="325"/>
      <c r="W102" s="483"/>
      <c r="X102" s="483"/>
    </row>
    <row r="103" spans="2:24" ht="15.75" customHeight="1" x14ac:dyDescent="0.35">
      <c r="B103" s="219"/>
      <c r="C103" s="215"/>
      <c r="D103" s="220"/>
      <c r="E103" s="220"/>
      <c r="F103" s="220"/>
      <c r="G103" s="220"/>
      <c r="H103" s="295"/>
      <c r="I103" s="215"/>
      <c r="J103" s="221"/>
      <c r="K103" s="215"/>
      <c r="L103" s="220"/>
      <c r="M103" s="220"/>
      <c r="N103" s="295"/>
      <c r="O103" s="215"/>
      <c r="P103" s="286"/>
      <c r="Q103" s="215"/>
      <c r="R103" s="459"/>
      <c r="S103" s="220"/>
      <c r="T103" s="295"/>
      <c r="U103" s="215"/>
      <c r="W103" s="459"/>
      <c r="X103" s="459"/>
    </row>
    <row r="104" spans="2:24" ht="69" customHeight="1" x14ac:dyDescent="0.35">
      <c r="B104" s="344" t="s">
        <v>153</v>
      </c>
      <c r="C104" s="381" t="s">
        <v>154</v>
      </c>
      <c r="D104" s="381"/>
      <c r="E104" s="381"/>
      <c r="F104" s="381"/>
      <c r="G104" s="381"/>
      <c r="H104" s="381"/>
      <c r="I104" s="382"/>
      <c r="J104" s="191"/>
      <c r="K104" s="306"/>
      <c r="L104" s="307"/>
      <c r="M104" s="307"/>
      <c r="N104" s="307"/>
      <c r="O104" s="307"/>
      <c r="P104" s="191"/>
      <c r="Q104" s="349" t="s">
        <v>761</v>
      </c>
      <c r="R104" s="450"/>
      <c r="S104" s="307"/>
      <c r="T104" s="307"/>
      <c r="U104" s="307"/>
      <c r="W104" s="450"/>
      <c r="X104" s="450"/>
    </row>
    <row r="105" spans="2:24" ht="51" customHeight="1" x14ac:dyDescent="0.35">
      <c r="B105" s="190" t="s">
        <v>155</v>
      </c>
      <c r="C105" s="357" t="s">
        <v>156</v>
      </c>
      <c r="D105" s="357"/>
      <c r="E105" s="357"/>
      <c r="F105" s="357"/>
      <c r="G105" s="357"/>
      <c r="H105" s="357"/>
      <c r="I105" s="358"/>
      <c r="J105" s="193"/>
      <c r="K105" s="306"/>
      <c r="L105" s="307"/>
      <c r="M105" s="307"/>
      <c r="N105" s="307"/>
      <c r="O105" s="307"/>
      <c r="P105" s="193"/>
      <c r="Q105" s="347" t="s">
        <v>751</v>
      </c>
      <c r="R105" s="450"/>
      <c r="S105" s="307"/>
      <c r="T105" s="307"/>
      <c r="U105" s="307"/>
      <c r="W105" s="450"/>
      <c r="X105" s="450"/>
    </row>
    <row r="106" spans="2:24" s="176" customFormat="1" ht="409.5" x14ac:dyDescent="0.35">
      <c r="B106" s="331" t="s">
        <v>765</v>
      </c>
      <c r="C106" s="346" t="s">
        <v>741</v>
      </c>
      <c r="D106" s="117">
        <v>6125.55</v>
      </c>
      <c r="E106" s="117"/>
      <c r="F106" s="117"/>
      <c r="G106" s="195">
        <f t="shared" ref="G106" si="39">SUM(D106:F106)</f>
        <v>6125.55</v>
      </c>
      <c r="H106" s="118">
        <v>0.4</v>
      </c>
      <c r="I106" s="132" t="s">
        <v>157</v>
      </c>
      <c r="J106" s="212"/>
      <c r="K106" s="276" t="s">
        <v>158</v>
      </c>
      <c r="L106" s="117">
        <v>7125.5450000000001</v>
      </c>
      <c r="M106" s="117">
        <f t="shared" ref="M106:M112" si="40">D106-L106</f>
        <v>-999.99499999999989</v>
      </c>
      <c r="N106" s="118">
        <f t="shared" ref="N106:N112" si="41">M106/D106</f>
        <v>-0.16324983062745385</v>
      </c>
      <c r="O106" s="132"/>
      <c r="P106" s="142"/>
      <c r="Q106" s="341" t="s">
        <v>745</v>
      </c>
      <c r="R106" s="451">
        <v>0</v>
      </c>
      <c r="S106" s="117">
        <f t="shared" ref="S106:S113" si="42">R106-L106</f>
        <v>-7125.5450000000001</v>
      </c>
      <c r="T106" s="118">
        <f t="shared" ref="T106:T112" si="43">S106/L106</f>
        <v>-1</v>
      </c>
      <c r="U106" s="308"/>
      <c r="W106" s="478">
        <v>0</v>
      </c>
      <c r="X106" s="478">
        <f t="shared" ref="X106:X113" si="44">R106-W106</f>
        <v>0</v>
      </c>
    </row>
    <row r="107" spans="2:24" s="176" customFormat="1" ht="248" x14ac:dyDescent="0.35">
      <c r="B107" s="331" t="s">
        <v>746</v>
      </c>
      <c r="C107" s="126" t="s">
        <v>716</v>
      </c>
      <c r="D107" s="117"/>
      <c r="E107" s="117"/>
      <c r="F107" s="117"/>
      <c r="G107" s="195"/>
      <c r="H107" s="118">
        <v>0.4</v>
      </c>
      <c r="I107" s="132"/>
      <c r="J107" s="212"/>
      <c r="K107" s="276"/>
      <c r="L107" s="117"/>
      <c r="M107" s="117"/>
      <c r="N107" s="118"/>
      <c r="O107" s="132"/>
      <c r="P107" s="142"/>
      <c r="Q107" s="341" t="s">
        <v>685</v>
      </c>
      <c r="R107" s="451">
        <v>10481.75413793366</v>
      </c>
      <c r="S107" s="117">
        <f t="shared" si="42"/>
        <v>10481.75413793366</v>
      </c>
      <c r="T107" s="118" t="e">
        <f t="shared" si="43"/>
        <v>#DIV/0!</v>
      </c>
      <c r="U107" s="308"/>
      <c r="W107" s="478">
        <v>5816.7236434335973</v>
      </c>
      <c r="X107" s="478">
        <f t="shared" si="44"/>
        <v>4665.0304945000626</v>
      </c>
    </row>
    <row r="108" spans="2:24" ht="151.5" customHeight="1" x14ac:dyDescent="0.35">
      <c r="B108" s="331" t="s">
        <v>747</v>
      </c>
      <c r="C108" s="124" t="s">
        <v>717</v>
      </c>
      <c r="D108" s="198">
        <v>15991.07</v>
      </c>
      <c r="E108" s="198"/>
      <c r="F108" s="198"/>
      <c r="G108" s="197">
        <f t="shared" ref="G108:G109" si="45">SUM(D108:F108)</f>
        <v>15991.07</v>
      </c>
      <c r="H108" s="118">
        <v>0.4</v>
      </c>
      <c r="I108" s="134" t="s">
        <v>159</v>
      </c>
      <c r="J108" s="212"/>
      <c r="K108" s="278" t="s">
        <v>160</v>
      </c>
      <c r="L108" s="198">
        <v>17066.405833333331</v>
      </c>
      <c r="M108" s="198">
        <f t="shared" si="40"/>
        <v>-1075.3358333333308</v>
      </c>
      <c r="N108" s="118">
        <f t="shared" si="41"/>
        <v>-6.7246021268953918E-2</v>
      </c>
      <c r="O108" s="134"/>
      <c r="P108" s="142"/>
      <c r="Q108" s="332" t="s">
        <v>742</v>
      </c>
      <c r="R108" s="451">
        <v>14787.655458065648</v>
      </c>
      <c r="S108" s="198">
        <f t="shared" si="42"/>
        <v>-2278.7503752676821</v>
      </c>
      <c r="T108" s="118">
        <f t="shared" si="43"/>
        <v>-0.13352257045340679</v>
      </c>
      <c r="U108" s="310"/>
      <c r="W108" s="478">
        <v>10504.148702984068</v>
      </c>
      <c r="X108" s="478">
        <f t="shared" si="44"/>
        <v>4283.5067550815802</v>
      </c>
    </row>
    <row r="109" spans="2:24" ht="170.5" x14ac:dyDescent="0.35">
      <c r="B109" s="331" t="s">
        <v>748</v>
      </c>
      <c r="C109" s="124" t="s">
        <v>718</v>
      </c>
      <c r="D109" s="198">
        <v>11831.07</v>
      </c>
      <c r="E109" s="198"/>
      <c r="F109" s="198"/>
      <c r="G109" s="197">
        <f t="shared" si="45"/>
        <v>11831.07</v>
      </c>
      <c r="H109" s="118">
        <v>0.4</v>
      </c>
      <c r="I109" s="134" t="s">
        <v>161</v>
      </c>
      <c r="J109" s="212"/>
      <c r="K109" s="278" t="s">
        <v>162</v>
      </c>
      <c r="L109" s="198">
        <v>13188.06583333333</v>
      </c>
      <c r="M109" s="198">
        <f t="shared" si="40"/>
        <v>-1356.9958333333307</v>
      </c>
      <c r="N109" s="118">
        <f t="shared" si="41"/>
        <v>-0.11469764216874134</v>
      </c>
      <c r="O109" s="134"/>
      <c r="P109" s="142"/>
      <c r="Q109" s="332" t="s">
        <v>743</v>
      </c>
      <c r="R109" s="451">
        <v>13891.197674300431</v>
      </c>
      <c r="S109" s="198">
        <f t="shared" si="42"/>
        <v>703.13184096710029</v>
      </c>
      <c r="T109" s="118">
        <f t="shared" si="43"/>
        <v>5.3315766682776808E-2</v>
      </c>
      <c r="U109" s="310"/>
      <c r="W109" s="478">
        <v>11206.704291811164</v>
      </c>
      <c r="X109" s="478">
        <f t="shared" si="44"/>
        <v>2684.4933824892669</v>
      </c>
    </row>
    <row r="110" spans="2:24" ht="155" x14ac:dyDescent="0.35">
      <c r="B110" s="331" t="s">
        <v>766</v>
      </c>
      <c r="C110" s="125" t="s">
        <v>163</v>
      </c>
      <c r="D110" s="198">
        <v>11217.736666666669</v>
      </c>
      <c r="E110" s="198"/>
      <c r="F110" s="198"/>
      <c r="G110" s="197">
        <f>SUM(D110:F110)</f>
        <v>11217.736666666669</v>
      </c>
      <c r="H110" s="118">
        <v>0.4</v>
      </c>
      <c r="I110" s="134" t="s">
        <v>164</v>
      </c>
      <c r="J110" s="212"/>
      <c r="K110" s="278" t="s">
        <v>671</v>
      </c>
      <c r="L110" s="198">
        <v>11074.655833333331</v>
      </c>
      <c r="M110" s="198">
        <f t="shared" si="40"/>
        <v>143.08083333333889</v>
      </c>
      <c r="N110" s="118">
        <f t="shared" si="41"/>
        <v>1.2754875389302136E-2</v>
      </c>
      <c r="O110" s="134"/>
      <c r="P110" s="142"/>
      <c r="Q110" s="332" t="s">
        <v>744</v>
      </c>
      <c r="R110" s="451">
        <v>9619.0995667723</v>
      </c>
      <c r="S110" s="198">
        <f t="shared" si="42"/>
        <v>-1455.5562665610305</v>
      </c>
      <c r="T110" s="118">
        <f t="shared" si="43"/>
        <v>-0.13143128675655888</v>
      </c>
      <c r="U110" s="310"/>
      <c r="W110" s="478">
        <v>8564.3956579672449</v>
      </c>
      <c r="X110" s="478">
        <f t="shared" si="44"/>
        <v>1054.7039088050551</v>
      </c>
    </row>
    <row r="111" spans="2:24" s="176" customFormat="1" ht="139.5" x14ac:dyDescent="0.35">
      <c r="B111" s="331" t="s">
        <v>749</v>
      </c>
      <c r="C111" s="126" t="s">
        <v>719</v>
      </c>
      <c r="D111" s="117">
        <v>0</v>
      </c>
      <c r="E111" s="117"/>
      <c r="F111" s="117"/>
      <c r="G111" s="195">
        <f>SUM(D111:F111)</f>
        <v>0</v>
      </c>
      <c r="H111" s="118">
        <v>0.4</v>
      </c>
      <c r="I111" s="132"/>
      <c r="J111" s="212"/>
      <c r="K111" s="276"/>
      <c r="L111" s="117">
        <v>0</v>
      </c>
      <c r="M111" s="117">
        <f t="shared" si="40"/>
        <v>0</v>
      </c>
      <c r="N111" s="118" t="e">
        <f t="shared" si="41"/>
        <v>#DIV/0!</v>
      </c>
      <c r="O111" s="132"/>
      <c r="P111" s="142"/>
      <c r="Q111" s="341" t="s">
        <v>686</v>
      </c>
      <c r="R111" s="451">
        <v>8814.3415505210687</v>
      </c>
      <c r="S111" s="117">
        <f t="shared" si="42"/>
        <v>8814.3415505210687</v>
      </c>
      <c r="T111" s="118" t="e">
        <f t="shared" si="43"/>
        <v>#DIV/0!</v>
      </c>
      <c r="U111" s="308"/>
      <c r="W111" s="478">
        <v>5816.7236434335973</v>
      </c>
      <c r="X111" s="478">
        <f t="shared" si="44"/>
        <v>2997.6179070874714</v>
      </c>
    </row>
    <row r="112" spans="2:24" ht="170.5" x14ac:dyDescent="0.35">
      <c r="B112" s="331" t="s">
        <v>750</v>
      </c>
      <c r="C112" s="125" t="s">
        <v>165</v>
      </c>
      <c r="D112" s="198">
        <v>13051.07</v>
      </c>
      <c r="E112" s="198"/>
      <c r="F112" s="198"/>
      <c r="G112" s="197">
        <f t="shared" ref="G112" si="46">SUM(D112:F112)</f>
        <v>13051.07</v>
      </c>
      <c r="H112" s="118">
        <v>0.4</v>
      </c>
      <c r="I112" s="134" t="s">
        <v>166</v>
      </c>
      <c r="J112" s="212"/>
      <c r="K112" s="278" t="s">
        <v>720</v>
      </c>
      <c r="L112" s="198">
        <v>13241.905833333331</v>
      </c>
      <c r="M112" s="198">
        <f t="shared" si="40"/>
        <v>-190.83583333333081</v>
      </c>
      <c r="N112" s="118">
        <f t="shared" si="41"/>
        <v>-1.4622236593116948E-2</v>
      </c>
      <c r="O112" s="134"/>
      <c r="P112" s="142"/>
      <c r="Q112" s="332" t="s">
        <v>763</v>
      </c>
      <c r="R112" s="451">
        <v>12597.399421767808</v>
      </c>
      <c r="S112" s="198">
        <f t="shared" si="42"/>
        <v>-644.50641156552228</v>
      </c>
      <c r="T112" s="118">
        <f t="shared" si="43"/>
        <v>-4.8671725934127365E-2</v>
      </c>
      <c r="U112" s="310"/>
      <c r="W112" s="478">
        <v>11001.572705945217</v>
      </c>
      <c r="X112" s="478">
        <f t="shared" si="44"/>
        <v>1595.8267158225917</v>
      </c>
    </row>
    <row r="113" spans="1:24" s="176" customFormat="1" ht="248" x14ac:dyDescent="0.35">
      <c r="B113" s="331" t="s">
        <v>752</v>
      </c>
      <c r="C113" s="126" t="s">
        <v>721</v>
      </c>
      <c r="D113" s="117"/>
      <c r="E113" s="117"/>
      <c r="F113" s="117"/>
      <c r="G113" s="195"/>
      <c r="H113" s="118">
        <v>0.4</v>
      </c>
      <c r="I113" s="132"/>
      <c r="J113" s="212"/>
      <c r="K113" s="276"/>
      <c r="L113" s="117"/>
      <c r="M113" s="117"/>
      <c r="N113" s="118"/>
      <c r="O113" s="132"/>
      <c r="P113" s="142"/>
      <c r="Q113" s="341" t="s">
        <v>687</v>
      </c>
      <c r="R113" s="451">
        <v>23464.271620451178</v>
      </c>
      <c r="S113" s="117">
        <f t="shared" si="42"/>
        <v>23464.271620451178</v>
      </c>
      <c r="T113" s="118"/>
      <c r="U113" s="308"/>
      <c r="W113" s="478">
        <v>5816.7236434335973</v>
      </c>
      <c r="X113" s="478">
        <f t="shared" si="44"/>
        <v>17647.547977017581</v>
      </c>
    </row>
    <row r="114" spans="1:24" x14ac:dyDescent="0.35">
      <c r="B114" s="208" t="s">
        <v>167</v>
      </c>
      <c r="C114" s="124"/>
      <c r="D114" s="209"/>
      <c r="E114" s="209"/>
      <c r="F114" s="209"/>
      <c r="G114" s="210">
        <f t="shared" ref="G114:G116" si="47">D114</f>
        <v>0</v>
      </c>
      <c r="H114" s="293"/>
      <c r="I114" s="211"/>
      <c r="J114" s="212"/>
      <c r="K114" s="281"/>
      <c r="L114" s="209"/>
      <c r="M114" s="209"/>
      <c r="N114" s="293"/>
      <c r="O114" s="211"/>
      <c r="P114" s="142"/>
      <c r="Q114" s="313"/>
      <c r="R114" s="453"/>
      <c r="S114" s="209"/>
      <c r="T114" s="293"/>
      <c r="U114" s="313"/>
      <c r="W114" s="480"/>
      <c r="X114" s="480"/>
    </row>
    <row r="115" spans="1:24" x14ac:dyDescent="0.35">
      <c r="B115" s="208" t="s">
        <v>168</v>
      </c>
      <c r="C115" s="149"/>
      <c r="D115" s="213"/>
      <c r="E115" s="213"/>
      <c r="F115" s="213"/>
      <c r="G115" s="210">
        <f t="shared" si="47"/>
        <v>0</v>
      </c>
      <c r="H115" s="293"/>
      <c r="I115" s="206"/>
      <c r="J115" s="212"/>
      <c r="K115" s="279"/>
      <c r="L115" s="213"/>
      <c r="M115" s="213"/>
      <c r="N115" s="293"/>
      <c r="O115" s="206"/>
      <c r="P115" s="142"/>
      <c r="Q115" s="311"/>
      <c r="R115" s="454"/>
      <c r="S115" s="213"/>
      <c r="T115" s="293"/>
      <c r="U115" s="311"/>
      <c r="W115" s="481"/>
      <c r="X115" s="481"/>
    </row>
    <row r="116" spans="1:24" x14ac:dyDescent="0.35">
      <c r="B116" s="208" t="s">
        <v>169</v>
      </c>
      <c r="C116" s="149"/>
      <c r="D116" s="213"/>
      <c r="E116" s="213"/>
      <c r="F116" s="213"/>
      <c r="G116" s="210">
        <f t="shared" si="47"/>
        <v>0</v>
      </c>
      <c r="H116" s="293"/>
      <c r="I116" s="206"/>
      <c r="J116" s="212"/>
      <c r="K116" s="279"/>
      <c r="L116" s="213"/>
      <c r="M116" s="213"/>
      <c r="N116" s="293"/>
      <c r="O116" s="206"/>
      <c r="P116" s="142"/>
      <c r="Q116" s="311"/>
      <c r="R116" s="454"/>
      <c r="S116" s="213"/>
      <c r="T116" s="293"/>
      <c r="U116" s="311"/>
      <c r="W116" s="481"/>
      <c r="X116" s="481"/>
    </row>
    <row r="117" spans="1:24" x14ac:dyDescent="0.35">
      <c r="C117" s="190" t="s">
        <v>58</v>
      </c>
      <c r="D117" s="204">
        <f>SUM(D106:D116)</f>
        <v>58216.496666666673</v>
      </c>
      <c r="E117" s="204">
        <f t="shared" ref="E117:G117" si="48">SUM(E106:E116)</f>
        <v>0</v>
      </c>
      <c r="F117" s="204">
        <f t="shared" si="48"/>
        <v>0</v>
      </c>
      <c r="G117" s="214">
        <f t="shared" si="48"/>
        <v>58216.496666666673</v>
      </c>
      <c r="H117" s="204">
        <f>(H106*G106)+(H108*G108)+(H109*G109)+(H110*G110)+(H112*G112)+(H114*G114)+(H115*G115)+(H116*G116)</f>
        <v>23286.598666666669</v>
      </c>
      <c r="I117" s="206"/>
      <c r="J117" s="207"/>
      <c r="K117" s="279"/>
      <c r="L117" s="204">
        <f>SUM(L106:L116)</f>
        <v>61696.578333333324</v>
      </c>
      <c r="M117" s="204">
        <f>SUM(M106:M116)</f>
        <v>-3480.0816666666533</v>
      </c>
      <c r="N117" s="300">
        <f>M117/D117</f>
        <v>-5.9778273615342124E-2</v>
      </c>
      <c r="O117" s="301">
        <f>(L106*H106)+(L108*H108)+(L109*H109)+(L110*H110)+(L112*H112)+(L114*H114)+(L115*H115)+(L116*H116)</f>
        <v>24678.631333333331</v>
      </c>
      <c r="P117" s="207"/>
      <c r="Q117" s="311"/>
      <c r="R117" s="452">
        <f>SUM(R106:R116)</f>
        <v>93655.719429812103</v>
      </c>
      <c r="S117" s="204">
        <f>SUM(S106:S116)</f>
        <v>31959.141096478772</v>
      </c>
      <c r="T117" s="300">
        <f>S117/L117</f>
        <v>0.5180050816401911</v>
      </c>
      <c r="U117" s="312">
        <f>(R106*H106)+(R107*H107)+(R108*H108)+(R109*H109)+(R110*H110)+(R111*H111)+(R112*H112)+(R113*H113)+(R114*H114)+(R115*H115)+(R116*H116)</f>
        <v>37462.287771924843</v>
      </c>
      <c r="W117" s="479">
        <f>SUM(W106:W116)</f>
        <v>58726.992289008485</v>
      </c>
      <c r="X117" s="479">
        <f>SUM(X106:X116)</f>
        <v>34928.72714080361</v>
      </c>
    </row>
    <row r="118" spans="1:24" ht="93" customHeight="1" x14ac:dyDescent="0.35">
      <c r="B118" s="344" t="s">
        <v>170</v>
      </c>
      <c r="C118" s="357" t="s">
        <v>171</v>
      </c>
      <c r="D118" s="357"/>
      <c r="E118" s="357"/>
      <c r="F118" s="357"/>
      <c r="G118" s="357"/>
      <c r="H118" s="357"/>
      <c r="I118" s="358"/>
      <c r="J118" s="193"/>
      <c r="K118" s="280"/>
      <c r="N118" s="177"/>
      <c r="P118" s="193"/>
      <c r="Q118" s="352" t="s">
        <v>753</v>
      </c>
      <c r="R118" s="450"/>
      <c r="S118" s="307"/>
      <c r="T118" s="307"/>
      <c r="U118" s="307"/>
      <c r="W118" s="450"/>
      <c r="X118" s="450"/>
    </row>
    <row r="119" spans="1:24" ht="294.5" x14ac:dyDescent="0.35">
      <c r="B119" s="338" t="s">
        <v>755</v>
      </c>
      <c r="C119" s="126" t="s">
        <v>172</v>
      </c>
      <c r="D119" s="196">
        <v>16971.07</v>
      </c>
      <c r="E119" s="196"/>
      <c r="F119" s="196"/>
      <c r="G119" s="197">
        <f t="shared" ref="G119" si="49">SUM(D119:F119)</f>
        <v>16971.07</v>
      </c>
      <c r="H119" s="118">
        <v>0.4</v>
      </c>
      <c r="I119" s="133" t="s">
        <v>173</v>
      </c>
      <c r="J119" s="212"/>
      <c r="K119" s="277" t="s">
        <v>174</v>
      </c>
      <c r="L119" s="196">
        <v>19449.855833333328</v>
      </c>
      <c r="M119" s="196">
        <f t="shared" ref="M119:M128" si="50">D119-L119</f>
        <v>-2478.7858333333279</v>
      </c>
      <c r="N119" s="118">
        <f t="shared" ref="N119:N128" si="51">M119/D119</f>
        <v>-0.14605949025802897</v>
      </c>
      <c r="O119" s="133"/>
      <c r="P119" s="142"/>
      <c r="Q119" s="334" t="s">
        <v>762</v>
      </c>
      <c r="R119" s="451">
        <v>20443.64355333558</v>
      </c>
      <c r="S119" s="196">
        <f t="shared" ref="S119:S128" si="52">R119-L119</f>
        <v>993.78772000225217</v>
      </c>
      <c r="T119" s="118">
        <f t="shared" ref="T119:T128" si="53">S119/L119</f>
        <v>5.1094863042588229E-2</v>
      </c>
      <c r="U119" s="309"/>
      <c r="W119" s="478">
        <v>8855.5361357586189</v>
      </c>
      <c r="X119" s="478">
        <f t="shared" ref="X119:X128" si="54">R119-W119</f>
        <v>11588.107417576961</v>
      </c>
    </row>
    <row r="120" spans="1:24" ht="201.5" x14ac:dyDescent="0.35">
      <c r="B120" s="338" t="s">
        <v>754</v>
      </c>
      <c r="C120" s="119" t="s">
        <v>722</v>
      </c>
      <c r="D120" s="198">
        <v>11215.07</v>
      </c>
      <c r="E120" s="198"/>
      <c r="F120" s="198"/>
      <c r="G120" s="197">
        <f t="shared" ref="G120:G128" si="55">SUM(D120:F120)</f>
        <v>11215.07</v>
      </c>
      <c r="H120" s="118">
        <v>0.4</v>
      </c>
      <c r="I120" s="134" t="s">
        <v>175</v>
      </c>
      <c r="J120" s="212"/>
      <c r="K120" s="278" t="s">
        <v>723</v>
      </c>
      <c r="L120" s="198">
        <v>11927.06583333333</v>
      </c>
      <c r="M120" s="198">
        <f t="shared" si="50"/>
        <v>-711.99583333333067</v>
      </c>
      <c r="N120" s="118">
        <f t="shared" si="51"/>
        <v>-6.3485634359244369E-2</v>
      </c>
      <c r="O120" s="134"/>
      <c r="P120" s="142"/>
      <c r="Q120" s="332" t="s">
        <v>764</v>
      </c>
      <c r="R120" s="451">
        <v>10714.947923889249</v>
      </c>
      <c r="S120" s="198">
        <f t="shared" si="52"/>
        <v>-1212.1179094440813</v>
      </c>
      <c r="T120" s="118">
        <f t="shared" si="53"/>
        <v>-0.10162750221907035</v>
      </c>
      <c r="U120" s="310"/>
      <c r="W120" s="478">
        <v>9126.8405063122646</v>
      </c>
      <c r="X120" s="478">
        <f t="shared" si="54"/>
        <v>1588.1074175769845</v>
      </c>
    </row>
    <row r="121" spans="1:24" s="176" customFormat="1" ht="155" x14ac:dyDescent="0.35">
      <c r="B121" s="338" t="s">
        <v>756</v>
      </c>
      <c r="C121" s="126" t="s">
        <v>724</v>
      </c>
      <c r="D121" s="117"/>
      <c r="E121" s="117"/>
      <c r="F121" s="117"/>
      <c r="G121" s="195"/>
      <c r="H121" s="118">
        <v>0.4</v>
      </c>
      <c r="I121" s="132"/>
      <c r="J121" s="212"/>
      <c r="K121" s="276"/>
      <c r="L121" s="117"/>
      <c r="M121" s="117"/>
      <c r="N121" s="118"/>
      <c r="O121" s="132"/>
      <c r="P121" s="142"/>
      <c r="Q121" s="341" t="s">
        <v>688</v>
      </c>
      <c r="R121" s="451">
        <v>8292.9429491224691</v>
      </c>
      <c r="S121" s="117">
        <f t="shared" si="52"/>
        <v>8292.9429491224691</v>
      </c>
      <c r="T121" s="118" t="e">
        <f t="shared" si="53"/>
        <v>#DIV/0!</v>
      </c>
      <c r="U121" s="308"/>
      <c r="W121" s="478">
        <v>5816.7236434335973</v>
      </c>
      <c r="X121" s="478">
        <f t="shared" si="54"/>
        <v>2476.2193056888718</v>
      </c>
    </row>
    <row r="122" spans="1:24" s="176" customFormat="1" ht="263.5" x14ac:dyDescent="0.35">
      <c r="B122" s="338" t="s">
        <v>757</v>
      </c>
      <c r="C122" s="119" t="s">
        <v>725</v>
      </c>
      <c r="D122" s="117"/>
      <c r="E122" s="117"/>
      <c r="F122" s="117"/>
      <c r="G122" s="195"/>
      <c r="H122" s="118">
        <v>0.4</v>
      </c>
      <c r="I122" s="132"/>
      <c r="J122" s="212"/>
      <c r="K122" s="276"/>
      <c r="L122" s="117"/>
      <c r="M122" s="117"/>
      <c r="N122" s="118"/>
      <c r="O122" s="132"/>
      <c r="P122" s="142"/>
      <c r="Q122" s="341" t="s">
        <v>689</v>
      </c>
      <c r="R122" s="451">
        <v>10992.243648423169</v>
      </c>
      <c r="S122" s="117">
        <f t="shared" si="52"/>
        <v>10992.243648423169</v>
      </c>
      <c r="T122" s="118"/>
      <c r="U122" s="308"/>
      <c r="W122" s="478">
        <v>5816.7236434335973</v>
      </c>
      <c r="X122" s="478">
        <f t="shared" si="54"/>
        <v>5175.520004989572</v>
      </c>
    </row>
    <row r="123" spans="1:24" s="176" customFormat="1" ht="124" x14ac:dyDescent="0.35">
      <c r="B123" s="338" t="s">
        <v>758</v>
      </c>
      <c r="C123" s="126" t="s">
        <v>726</v>
      </c>
      <c r="D123" s="117"/>
      <c r="E123" s="117"/>
      <c r="F123" s="117"/>
      <c r="G123" s="195"/>
      <c r="H123" s="118">
        <v>0.4</v>
      </c>
      <c r="I123" s="132"/>
      <c r="J123" s="212"/>
      <c r="K123" s="276"/>
      <c r="L123" s="117"/>
      <c r="M123" s="117"/>
      <c r="N123" s="118"/>
      <c r="O123" s="132"/>
      <c r="P123" s="142"/>
      <c r="Q123" s="341" t="s">
        <v>690</v>
      </c>
      <c r="R123" s="451">
        <v>8922.3135784931001</v>
      </c>
      <c r="S123" s="117">
        <f t="shared" si="52"/>
        <v>8922.3135784931001</v>
      </c>
      <c r="T123" s="118"/>
      <c r="U123" s="308"/>
      <c r="W123" s="478">
        <v>5816.7236434335973</v>
      </c>
      <c r="X123" s="478">
        <f t="shared" si="54"/>
        <v>3105.5899350595027</v>
      </c>
    </row>
    <row r="124" spans="1:24" s="176" customFormat="1" ht="139.5" x14ac:dyDescent="0.35">
      <c r="A124" s="348"/>
      <c r="B124" s="338" t="s">
        <v>767</v>
      </c>
      <c r="C124" s="119" t="s">
        <v>727</v>
      </c>
      <c r="D124" s="117">
        <v>11831.07</v>
      </c>
      <c r="E124" s="117"/>
      <c r="F124" s="117"/>
      <c r="G124" s="195">
        <f t="shared" si="55"/>
        <v>11831.07</v>
      </c>
      <c r="H124" s="118">
        <v>0.4</v>
      </c>
      <c r="I124" s="132" t="s">
        <v>176</v>
      </c>
      <c r="J124" s="212"/>
      <c r="K124" s="276" t="s">
        <v>728</v>
      </c>
      <c r="L124" s="117">
        <v>11792.71583333333</v>
      </c>
      <c r="M124" s="117">
        <f t="shared" si="50"/>
        <v>38.354166666669698</v>
      </c>
      <c r="N124" s="118">
        <f t="shared" si="51"/>
        <v>3.2418172377198088E-3</v>
      </c>
      <c r="O124" s="132"/>
      <c r="P124" s="142"/>
      <c r="Q124" s="341" t="s">
        <v>759</v>
      </c>
      <c r="R124" s="451">
        <v>0</v>
      </c>
      <c r="S124" s="117">
        <f t="shared" si="52"/>
        <v>-11792.71583333333</v>
      </c>
      <c r="T124" s="118">
        <f t="shared" si="53"/>
        <v>-1</v>
      </c>
      <c r="U124" s="308"/>
      <c r="W124" s="478">
        <v>0</v>
      </c>
      <c r="X124" s="478">
        <f t="shared" si="54"/>
        <v>0</v>
      </c>
    </row>
    <row r="125" spans="1:24" ht="201.5" x14ac:dyDescent="0.35">
      <c r="B125" s="208" t="s">
        <v>768</v>
      </c>
      <c r="C125" s="119" t="s">
        <v>177</v>
      </c>
      <c r="D125" s="117">
        <v>17869.55</v>
      </c>
      <c r="E125" s="117"/>
      <c r="F125" s="117"/>
      <c r="G125" s="195">
        <f t="shared" si="55"/>
        <v>17869.55</v>
      </c>
      <c r="H125" s="118">
        <v>0.4</v>
      </c>
      <c r="I125" s="132" t="s">
        <v>178</v>
      </c>
      <c r="J125" s="212"/>
      <c r="K125" s="276" t="s">
        <v>179</v>
      </c>
      <c r="L125" s="117">
        <v>20986.544999999998</v>
      </c>
      <c r="M125" s="117">
        <f t="shared" si="50"/>
        <v>-3116.994999999999</v>
      </c>
      <c r="N125" s="118">
        <f t="shared" si="51"/>
        <v>-0.17443052567076389</v>
      </c>
      <c r="O125" s="132"/>
      <c r="P125" s="142"/>
      <c r="Q125" s="341" t="s">
        <v>759</v>
      </c>
      <c r="R125" s="451">
        <v>0</v>
      </c>
      <c r="S125" s="117">
        <f t="shared" si="52"/>
        <v>-20986.544999999998</v>
      </c>
      <c r="T125" s="118">
        <f t="shared" si="53"/>
        <v>-1</v>
      </c>
      <c r="U125" s="308"/>
      <c r="W125" s="478">
        <v>0</v>
      </c>
      <c r="X125" s="478">
        <f t="shared" si="54"/>
        <v>0</v>
      </c>
    </row>
    <row r="126" spans="1:24" s="176" customFormat="1" ht="201.5" x14ac:dyDescent="0.35">
      <c r="B126" s="338" t="s">
        <v>769</v>
      </c>
      <c r="C126" s="119" t="s">
        <v>729</v>
      </c>
      <c r="D126" s="117"/>
      <c r="E126" s="117"/>
      <c r="F126" s="117"/>
      <c r="G126" s="195"/>
      <c r="H126" s="118">
        <v>0.4</v>
      </c>
      <c r="I126" s="132"/>
      <c r="J126" s="212"/>
      <c r="K126" s="276"/>
      <c r="L126" s="117"/>
      <c r="M126" s="117"/>
      <c r="N126" s="118"/>
      <c r="O126" s="132"/>
      <c r="P126" s="142"/>
      <c r="Q126" s="341" t="s">
        <v>691</v>
      </c>
      <c r="R126" s="451">
        <v>9747.4884036679214</v>
      </c>
      <c r="S126" s="117">
        <f t="shared" si="52"/>
        <v>9747.4884036679214</v>
      </c>
      <c r="T126" s="118"/>
      <c r="U126" s="308"/>
      <c r="W126" s="478">
        <v>5816.7236434335973</v>
      </c>
      <c r="X126" s="478">
        <f t="shared" si="54"/>
        <v>3930.7647602343241</v>
      </c>
    </row>
    <row r="127" spans="1:24" ht="310" x14ac:dyDescent="0.35">
      <c r="B127" s="338" t="s">
        <v>770</v>
      </c>
      <c r="C127" s="119" t="s">
        <v>180</v>
      </c>
      <c r="D127" s="196">
        <v>23625.55</v>
      </c>
      <c r="E127" s="196"/>
      <c r="F127" s="196"/>
      <c r="G127" s="197">
        <f t="shared" si="55"/>
        <v>23625.55</v>
      </c>
      <c r="H127" s="118">
        <v>0.4</v>
      </c>
      <c r="I127" s="133" t="s">
        <v>181</v>
      </c>
      <c r="J127" s="212"/>
      <c r="K127" s="277" t="s">
        <v>182</v>
      </c>
      <c r="L127" s="196">
        <v>22573.67</v>
      </c>
      <c r="M127" s="196">
        <f t="shared" si="50"/>
        <v>1051.880000000001</v>
      </c>
      <c r="N127" s="118">
        <f t="shared" si="51"/>
        <v>4.4522984650092849E-2</v>
      </c>
      <c r="O127" s="133"/>
      <c r="P127" s="142"/>
      <c r="Q127" s="334" t="s">
        <v>759</v>
      </c>
      <c r="R127" s="451">
        <v>0</v>
      </c>
      <c r="S127" s="196">
        <f t="shared" si="52"/>
        <v>-22573.67</v>
      </c>
      <c r="T127" s="118">
        <f t="shared" si="53"/>
        <v>-1</v>
      </c>
      <c r="U127" s="309"/>
      <c r="W127" s="478">
        <v>0</v>
      </c>
      <c r="X127" s="478">
        <f t="shared" si="54"/>
        <v>0</v>
      </c>
    </row>
    <row r="128" spans="1:24" s="176" customFormat="1" ht="139.5" x14ac:dyDescent="0.35">
      <c r="B128" s="338" t="s">
        <v>771</v>
      </c>
      <c r="C128" s="119" t="s">
        <v>183</v>
      </c>
      <c r="D128" s="117">
        <v>15058.883333333299</v>
      </c>
      <c r="E128" s="117"/>
      <c r="F128" s="117"/>
      <c r="G128" s="195">
        <f t="shared" si="55"/>
        <v>15058.883333333299</v>
      </c>
      <c r="H128" s="118">
        <v>0.4</v>
      </c>
      <c r="I128" s="132" t="s">
        <v>184</v>
      </c>
      <c r="J128" s="212"/>
      <c r="K128" s="276" t="s">
        <v>185</v>
      </c>
      <c r="L128" s="117">
        <v>14699.074411764701</v>
      </c>
      <c r="M128" s="117">
        <f t="shared" si="50"/>
        <v>359.80892156859773</v>
      </c>
      <c r="N128" s="118">
        <f t="shared" si="51"/>
        <v>2.3893466308497768E-2</v>
      </c>
      <c r="O128" s="132"/>
      <c r="P128" s="142"/>
      <c r="Q128" s="341" t="s">
        <v>760</v>
      </c>
      <c r="R128" s="451">
        <v>0</v>
      </c>
      <c r="S128" s="117">
        <f t="shared" si="52"/>
        <v>-14699.074411764701</v>
      </c>
      <c r="T128" s="118">
        <f t="shared" si="53"/>
        <v>-1</v>
      </c>
      <c r="U128" s="308"/>
      <c r="W128" s="478">
        <v>0</v>
      </c>
      <c r="X128" s="478">
        <f t="shared" si="54"/>
        <v>0</v>
      </c>
    </row>
    <row r="129" spans="2:24" x14ac:dyDescent="0.35">
      <c r="B129" s="208" t="s">
        <v>186</v>
      </c>
      <c r="C129" s="149"/>
      <c r="D129" s="213"/>
      <c r="E129" s="213"/>
      <c r="F129" s="213"/>
      <c r="G129" s="210">
        <f t="shared" ref="G129:G130" si="56">D129</f>
        <v>0</v>
      </c>
      <c r="H129" s="293"/>
      <c r="I129" s="206"/>
      <c r="J129" s="212"/>
      <c r="K129" s="279"/>
      <c r="L129" s="213"/>
      <c r="M129" s="213"/>
      <c r="N129" s="293"/>
      <c r="O129" s="206"/>
      <c r="P129" s="142"/>
      <c r="Q129" s="311"/>
      <c r="R129" s="454"/>
      <c r="S129" s="213"/>
      <c r="T129" s="293"/>
      <c r="U129" s="311"/>
      <c r="W129" s="481"/>
      <c r="X129" s="481"/>
    </row>
    <row r="130" spans="2:24" x14ac:dyDescent="0.35">
      <c r="B130" s="208" t="s">
        <v>187</v>
      </c>
      <c r="C130" s="149"/>
      <c r="D130" s="213"/>
      <c r="E130" s="213"/>
      <c r="F130" s="213"/>
      <c r="G130" s="210">
        <f t="shared" si="56"/>
        <v>0</v>
      </c>
      <c r="H130" s="293"/>
      <c r="I130" s="206"/>
      <c r="J130" s="212"/>
      <c r="K130" s="279"/>
      <c r="L130" s="213"/>
      <c r="M130" s="213"/>
      <c r="N130" s="293"/>
      <c r="O130" s="206"/>
      <c r="P130" s="142"/>
      <c r="Q130" s="311"/>
      <c r="R130" s="454"/>
      <c r="S130" s="213"/>
      <c r="T130" s="293"/>
      <c r="U130" s="311"/>
      <c r="W130" s="481"/>
      <c r="X130" s="481"/>
    </row>
    <row r="131" spans="2:24" x14ac:dyDescent="0.35">
      <c r="C131" s="190" t="s">
        <v>58</v>
      </c>
      <c r="D131" s="214">
        <f>SUM(D119:D130)</f>
        <v>96571.1933333333</v>
      </c>
      <c r="E131" s="214">
        <f t="shared" ref="E131:G131" si="57">SUM(E119:E130)</f>
        <v>0</v>
      </c>
      <c r="F131" s="214">
        <f t="shared" si="57"/>
        <v>0</v>
      </c>
      <c r="G131" s="214">
        <f t="shared" si="57"/>
        <v>96571.1933333333</v>
      </c>
      <c r="H131" s="214">
        <f>(H119*G119)+(H120*G120)+(H124*G124)+(H125*G125)+(H127*G127)+(H128*G128)+(H129*G129)+(H130*G130)</f>
        <v>38628.477333333321</v>
      </c>
      <c r="I131" s="206"/>
      <c r="J131" s="207"/>
      <c r="K131" s="279"/>
      <c r="L131" s="204">
        <f>SUM(L119:L130)</f>
        <v>101428.92691176468</v>
      </c>
      <c r="M131" s="204">
        <f>SUM(M119:M130)</f>
        <v>-4857.7335784313891</v>
      </c>
      <c r="N131" s="300">
        <f>M131/D131</f>
        <v>-5.030209745533562E-2</v>
      </c>
      <c r="O131" s="320">
        <f>(L119*H119)+(L120*H120)+(L124*H124)+(L125*H125)+(L127*H127)+(L128*H128)+(L129*H129)+(L130*H130)</f>
        <v>40571.570764705881</v>
      </c>
      <c r="P131" s="323"/>
      <c r="Q131" s="321"/>
      <c r="R131" s="456">
        <f>SUM(R119:R130)</f>
        <v>69113.580056931489</v>
      </c>
      <c r="S131" s="322">
        <f>SUM(S119:S130)</f>
        <v>-32315.346854833198</v>
      </c>
      <c r="T131" s="326">
        <f>S131/L131</f>
        <v>-0.31860089462392766</v>
      </c>
      <c r="U131" s="327">
        <f>(R119*H119)+(R120*H120)+(R121*H121)+(R122*H122+(R123*H123))+(R124*H124)+(R125*H125)+(R126*H126)+(R127*H127)+(R128*H128)+(R129*H129)+(R130*H130)</f>
        <v>27645.432022772598</v>
      </c>
      <c r="W131" s="483">
        <f>SUM(W119:W130)</f>
        <v>41249.271215805275</v>
      </c>
      <c r="X131" s="483">
        <f>SUM(X119:X130)</f>
        <v>27864.308841126214</v>
      </c>
    </row>
    <row r="132" spans="2:24" ht="51" customHeight="1" x14ac:dyDescent="0.35">
      <c r="B132" s="190" t="s">
        <v>188</v>
      </c>
      <c r="C132" s="357"/>
      <c r="D132" s="357"/>
      <c r="E132" s="357"/>
      <c r="F132" s="357"/>
      <c r="G132" s="357"/>
      <c r="H132" s="357"/>
      <c r="I132" s="358"/>
      <c r="J132" s="193"/>
      <c r="K132" s="280"/>
      <c r="N132" s="177"/>
      <c r="P132" s="193"/>
      <c r="Q132" s="354"/>
      <c r="R132" s="450"/>
      <c r="S132" s="307"/>
      <c r="T132" s="307"/>
      <c r="U132" s="307"/>
      <c r="W132" s="450"/>
      <c r="X132" s="450"/>
    </row>
    <row r="133" spans="2:24" x14ac:dyDescent="0.35">
      <c r="B133" s="208" t="s">
        <v>189</v>
      </c>
      <c r="C133" s="124"/>
      <c r="D133" s="209"/>
      <c r="E133" s="209"/>
      <c r="F133" s="209"/>
      <c r="G133" s="210">
        <f>D133</f>
        <v>0</v>
      </c>
      <c r="H133" s="293"/>
      <c r="I133" s="211"/>
      <c r="J133" s="212"/>
      <c r="K133" s="281"/>
      <c r="L133" s="209"/>
      <c r="M133" s="209"/>
      <c r="N133" s="293"/>
      <c r="O133" s="211"/>
      <c r="P133" s="142"/>
      <c r="Q133" s="313"/>
      <c r="R133" s="453"/>
      <c r="S133" s="209"/>
      <c r="T133" s="293"/>
      <c r="U133" s="313"/>
      <c r="W133" s="480"/>
      <c r="X133" s="480"/>
    </row>
    <row r="134" spans="2:24" x14ac:dyDescent="0.35">
      <c r="B134" s="208" t="s">
        <v>190</v>
      </c>
      <c r="C134" s="124"/>
      <c r="D134" s="209"/>
      <c r="E134" s="209"/>
      <c r="F134" s="209"/>
      <c r="G134" s="210">
        <f t="shared" ref="G134:G140" si="58">D134</f>
        <v>0</v>
      </c>
      <c r="H134" s="293"/>
      <c r="I134" s="211"/>
      <c r="J134" s="212"/>
      <c r="K134" s="281"/>
      <c r="L134" s="209"/>
      <c r="M134" s="209"/>
      <c r="N134" s="293"/>
      <c r="O134" s="211"/>
      <c r="P134" s="142"/>
      <c r="Q134" s="313"/>
      <c r="R134" s="453"/>
      <c r="S134" s="209"/>
      <c r="T134" s="293"/>
      <c r="U134" s="313"/>
      <c r="W134" s="480"/>
      <c r="X134" s="480"/>
    </row>
    <row r="135" spans="2:24" x14ac:dyDescent="0.35">
      <c r="B135" s="208" t="s">
        <v>191</v>
      </c>
      <c r="C135" s="124"/>
      <c r="D135" s="209"/>
      <c r="E135" s="209"/>
      <c r="F135" s="209"/>
      <c r="G135" s="210">
        <f t="shared" si="58"/>
        <v>0</v>
      </c>
      <c r="H135" s="293"/>
      <c r="I135" s="211"/>
      <c r="J135" s="212"/>
      <c r="K135" s="281"/>
      <c r="L135" s="209"/>
      <c r="M135" s="209"/>
      <c r="N135" s="293"/>
      <c r="O135" s="211"/>
      <c r="P135" s="142"/>
      <c r="Q135" s="313"/>
      <c r="R135" s="453"/>
      <c r="S135" s="209"/>
      <c r="T135" s="293"/>
      <c r="U135" s="313"/>
      <c r="W135" s="480"/>
      <c r="X135" s="480"/>
    </row>
    <row r="136" spans="2:24" x14ac:dyDescent="0.35">
      <c r="B136" s="208" t="s">
        <v>192</v>
      </c>
      <c r="C136" s="124"/>
      <c r="D136" s="209"/>
      <c r="E136" s="209"/>
      <c r="F136" s="209"/>
      <c r="G136" s="210">
        <f t="shared" si="58"/>
        <v>0</v>
      </c>
      <c r="H136" s="293"/>
      <c r="I136" s="211"/>
      <c r="J136" s="212"/>
      <c r="K136" s="281"/>
      <c r="L136" s="209"/>
      <c r="M136" s="209"/>
      <c r="N136" s="293"/>
      <c r="O136" s="211"/>
      <c r="P136" s="142"/>
      <c r="Q136" s="313"/>
      <c r="R136" s="453"/>
      <c r="S136" s="209"/>
      <c r="T136" s="293"/>
      <c r="U136" s="313"/>
      <c r="W136" s="480"/>
      <c r="X136" s="480"/>
    </row>
    <row r="137" spans="2:24" x14ac:dyDescent="0.35">
      <c r="B137" s="208" t="s">
        <v>193</v>
      </c>
      <c r="C137" s="124"/>
      <c r="D137" s="209"/>
      <c r="E137" s="209"/>
      <c r="F137" s="209"/>
      <c r="G137" s="210">
        <f t="shared" si="58"/>
        <v>0</v>
      </c>
      <c r="H137" s="293"/>
      <c r="I137" s="211"/>
      <c r="J137" s="212"/>
      <c r="K137" s="281"/>
      <c r="L137" s="209"/>
      <c r="M137" s="209"/>
      <c r="N137" s="293"/>
      <c r="O137" s="211"/>
      <c r="P137" s="142"/>
      <c r="Q137" s="313"/>
      <c r="R137" s="453"/>
      <c r="S137" s="209"/>
      <c r="T137" s="293"/>
      <c r="U137" s="313"/>
      <c r="W137" s="480"/>
      <c r="X137" s="480"/>
    </row>
    <row r="138" spans="2:24" x14ac:dyDescent="0.35">
      <c r="B138" s="208" t="s">
        <v>194</v>
      </c>
      <c r="C138" s="124"/>
      <c r="D138" s="209"/>
      <c r="E138" s="209"/>
      <c r="F138" s="209"/>
      <c r="G138" s="210">
        <f t="shared" si="58"/>
        <v>0</v>
      </c>
      <c r="H138" s="293"/>
      <c r="I138" s="211"/>
      <c r="J138" s="212"/>
      <c r="K138" s="281"/>
      <c r="L138" s="209"/>
      <c r="M138" s="209"/>
      <c r="N138" s="293"/>
      <c r="O138" s="211"/>
      <c r="P138" s="142"/>
      <c r="Q138" s="313"/>
      <c r="R138" s="453"/>
      <c r="S138" s="209"/>
      <c r="T138" s="293"/>
      <c r="U138" s="313"/>
      <c r="W138" s="480"/>
      <c r="X138" s="480"/>
    </row>
    <row r="139" spans="2:24" x14ac:dyDescent="0.35">
      <c r="B139" s="208" t="s">
        <v>195</v>
      </c>
      <c r="C139" s="149"/>
      <c r="D139" s="213"/>
      <c r="E139" s="213"/>
      <c r="F139" s="213"/>
      <c r="G139" s="210">
        <f t="shared" si="58"/>
        <v>0</v>
      </c>
      <c r="H139" s="293"/>
      <c r="I139" s="206"/>
      <c r="J139" s="212"/>
      <c r="K139" s="279"/>
      <c r="L139" s="213"/>
      <c r="M139" s="213"/>
      <c r="N139" s="293"/>
      <c r="O139" s="206"/>
      <c r="P139" s="142"/>
      <c r="Q139" s="311"/>
      <c r="R139" s="454"/>
      <c r="S139" s="213"/>
      <c r="T139" s="293"/>
      <c r="U139" s="311"/>
      <c r="W139" s="481"/>
      <c r="X139" s="481"/>
    </row>
    <row r="140" spans="2:24" x14ac:dyDescent="0.35">
      <c r="B140" s="208" t="s">
        <v>196</v>
      </c>
      <c r="C140" s="149"/>
      <c r="D140" s="213"/>
      <c r="E140" s="213"/>
      <c r="F140" s="213"/>
      <c r="G140" s="210">
        <f t="shared" si="58"/>
        <v>0</v>
      </c>
      <c r="H140" s="293"/>
      <c r="I140" s="206"/>
      <c r="J140" s="212"/>
      <c r="K140" s="279"/>
      <c r="L140" s="213"/>
      <c r="M140" s="213"/>
      <c r="N140" s="293"/>
      <c r="O140" s="206"/>
      <c r="P140" s="142"/>
      <c r="Q140" s="311"/>
      <c r="R140" s="454"/>
      <c r="S140" s="213"/>
      <c r="T140" s="293"/>
      <c r="U140" s="311"/>
      <c r="W140" s="481"/>
      <c r="X140" s="481"/>
    </row>
    <row r="141" spans="2:24" x14ac:dyDescent="0.35">
      <c r="C141" s="190" t="s">
        <v>58</v>
      </c>
      <c r="D141" s="214">
        <f>SUM(D133:D140)</f>
        <v>0</v>
      </c>
      <c r="E141" s="214">
        <f t="shared" ref="E141:G141" si="59">SUM(E133:E140)</f>
        <v>0</v>
      </c>
      <c r="F141" s="214">
        <f t="shared" si="59"/>
        <v>0</v>
      </c>
      <c r="G141" s="214">
        <f t="shared" si="59"/>
        <v>0</v>
      </c>
      <c r="H141" s="204">
        <f>(H133*G133)+(H134*G134)+(H135*G135)+(H136*G136)+(H137*G137)+(H138*G138)+(H139*G139)+(H140*G140)</f>
        <v>0</v>
      </c>
      <c r="I141" s="206"/>
      <c r="J141" s="207"/>
      <c r="K141" s="279"/>
      <c r="L141" s="204"/>
      <c r="M141" s="204"/>
      <c r="N141" s="300"/>
      <c r="O141" s="301"/>
      <c r="P141" s="207"/>
      <c r="Q141" s="311"/>
      <c r="R141" s="452"/>
      <c r="S141" s="204"/>
      <c r="T141" s="204"/>
      <c r="U141" s="311"/>
      <c r="W141" s="479"/>
      <c r="X141" s="479"/>
    </row>
    <row r="142" spans="2:24" ht="51" customHeight="1" x14ac:dyDescent="0.35">
      <c r="B142" s="190" t="s">
        <v>197</v>
      </c>
      <c r="C142" s="357"/>
      <c r="D142" s="357"/>
      <c r="E142" s="357"/>
      <c r="F142" s="357"/>
      <c r="G142" s="357"/>
      <c r="H142" s="357"/>
      <c r="I142" s="358"/>
      <c r="J142" s="193"/>
      <c r="K142" s="280"/>
      <c r="N142" s="177"/>
      <c r="P142" s="193"/>
      <c r="Q142" s="354"/>
      <c r="R142" s="450"/>
      <c r="S142" s="307"/>
      <c r="T142" s="307"/>
      <c r="U142" s="307"/>
      <c r="W142" s="450"/>
      <c r="X142" s="450"/>
    </row>
    <row r="143" spans="2:24" x14ac:dyDescent="0.35">
      <c r="B143" s="208" t="s">
        <v>198</v>
      </c>
      <c r="C143" s="124"/>
      <c r="D143" s="209"/>
      <c r="E143" s="209"/>
      <c r="F143" s="209"/>
      <c r="G143" s="210">
        <f>D143</f>
        <v>0</v>
      </c>
      <c r="H143" s="293"/>
      <c r="I143" s="211"/>
      <c r="J143" s="212"/>
      <c r="K143" s="281"/>
      <c r="L143" s="209"/>
      <c r="M143" s="209"/>
      <c r="N143" s="293"/>
      <c r="O143" s="211"/>
      <c r="P143" s="142"/>
      <c r="Q143" s="313"/>
      <c r="R143" s="453"/>
      <c r="S143" s="209"/>
      <c r="T143" s="293"/>
      <c r="U143" s="313"/>
      <c r="W143" s="480"/>
      <c r="X143" s="480"/>
    </row>
    <row r="144" spans="2:24" x14ac:dyDescent="0.35">
      <c r="B144" s="208" t="s">
        <v>199</v>
      </c>
      <c r="C144" s="124"/>
      <c r="D144" s="209"/>
      <c r="E144" s="209"/>
      <c r="F144" s="209"/>
      <c r="G144" s="210">
        <f t="shared" ref="G144:G150" si="60">D144</f>
        <v>0</v>
      </c>
      <c r="H144" s="293"/>
      <c r="I144" s="211"/>
      <c r="J144" s="212"/>
      <c r="K144" s="281"/>
      <c r="L144" s="209"/>
      <c r="M144" s="209"/>
      <c r="N144" s="293"/>
      <c r="O144" s="211"/>
      <c r="P144" s="142"/>
      <c r="Q144" s="313"/>
      <c r="R144" s="453"/>
      <c r="S144" s="209"/>
      <c r="T144" s="293"/>
      <c r="U144" s="313"/>
      <c r="W144" s="480"/>
      <c r="X144" s="480"/>
    </row>
    <row r="145" spans="2:24" x14ac:dyDescent="0.35">
      <c r="B145" s="208" t="s">
        <v>200</v>
      </c>
      <c r="C145" s="124"/>
      <c r="D145" s="209"/>
      <c r="E145" s="209"/>
      <c r="F145" s="209"/>
      <c r="G145" s="210">
        <f t="shared" si="60"/>
        <v>0</v>
      </c>
      <c r="H145" s="293"/>
      <c r="I145" s="211"/>
      <c r="J145" s="212"/>
      <c r="K145" s="281"/>
      <c r="L145" s="209"/>
      <c r="M145" s="209"/>
      <c r="N145" s="293"/>
      <c r="O145" s="211"/>
      <c r="P145" s="142"/>
      <c r="Q145" s="313"/>
      <c r="R145" s="453"/>
      <c r="S145" s="209"/>
      <c r="T145" s="293"/>
      <c r="U145" s="313"/>
      <c r="W145" s="480"/>
      <c r="X145" s="480"/>
    </row>
    <row r="146" spans="2:24" x14ac:dyDescent="0.35">
      <c r="B146" s="208" t="s">
        <v>201</v>
      </c>
      <c r="C146" s="124"/>
      <c r="D146" s="209"/>
      <c r="E146" s="209"/>
      <c r="F146" s="209"/>
      <c r="G146" s="210">
        <f t="shared" si="60"/>
        <v>0</v>
      </c>
      <c r="H146" s="293"/>
      <c r="I146" s="211"/>
      <c r="J146" s="212"/>
      <c r="K146" s="281"/>
      <c r="L146" s="209"/>
      <c r="M146" s="209"/>
      <c r="N146" s="293"/>
      <c r="O146" s="211"/>
      <c r="P146" s="142"/>
      <c r="Q146" s="313"/>
      <c r="R146" s="453"/>
      <c r="S146" s="209"/>
      <c r="T146" s="293"/>
      <c r="U146" s="313"/>
      <c r="W146" s="480"/>
      <c r="X146" s="480"/>
    </row>
    <row r="147" spans="2:24" x14ac:dyDescent="0.35">
      <c r="B147" s="208" t="s">
        <v>202</v>
      </c>
      <c r="C147" s="124"/>
      <c r="D147" s="209"/>
      <c r="E147" s="209"/>
      <c r="F147" s="209"/>
      <c r="G147" s="210">
        <f t="shared" si="60"/>
        <v>0</v>
      </c>
      <c r="H147" s="293"/>
      <c r="I147" s="211"/>
      <c r="J147" s="212"/>
      <c r="K147" s="281"/>
      <c r="L147" s="209"/>
      <c r="M147" s="209"/>
      <c r="N147" s="293"/>
      <c r="O147" s="211"/>
      <c r="P147" s="142"/>
      <c r="Q147" s="313"/>
      <c r="R147" s="453"/>
      <c r="S147" s="209"/>
      <c r="T147" s="293"/>
      <c r="U147" s="313"/>
      <c r="W147" s="480"/>
      <c r="X147" s="480"/>
    </row>
    <row r="148" spans="2:24" x14ac:dyDescent="0.35">
      <c r="B148" s="208" t="s">
        <v>203</v>
      </c>
      <c r="C148" s="124"/>
      <c r="D148" s="209"/>
      <c r="E148" s="209"/>
      <c r="F148" s="209"/>
      <c r="G148" s="210">
        <f t="shared" si="60"/>
        <v>0</v>
      </c>
      <c r="H148" s="293"/>
      <c r="I148" s="211"/>
      <c r="J148" s="212"/>
      <c r="K148" s="281"/>
      <c r="L148" s="209"/>
      <c r="M148" s="209"/>
      <c r="N148" s="293"/>
      <c r="O148" s="211"/>
      <c r="P148" s="142"/>
      <c r="Q148" s="313"/>
      <c r="R148" s="453"/>
      <c r="S148" s="209"/>
      <c r="T148" s="293"/>
      <c r="U148" s="313"/>
      <c r="W148" s="480"/>
      <c r="X148" s="480"/>
    </row>
    <row r="149" spans="2:24" x14ac:dyDescent="0.35">
      <c r="B149" s="208" t="s">
        <v>204</v>
      </c>
      <c r="C149" s="149"/>
      <c r="D149" s="213"/>
      <c r="E149" s="213"/>
      <c r="F149" s="213"/>
      <c r="G149" s="210">
        <f t="shared" si="60"/>
        <v>0</v>
      </c>
      <c r="H149" s="293"/>
      <c r="I149" s="206"/>
      <c r="J149" s="212"/>
      <c r="K149" s="279"/>
      <c r="L149" s="213"/>
      <c r="M149" s="213"/>
      <c r="N149" s="293"/>
      <c r="O149" s="206"/>
      <c r="P149" s="142"/>
      <c r="Q149" s="311"/>
      <c r="R149" s="454"/>
      <c r="S149" s="213"/>
      <c r="T149" s="293"/>
      <c r="U149" s="311"/>
      <c r="W149" s="481"/>
      <c r="X149" s="481"/>
    </row>
    <row r="150" spans="2:24" x14ac:dyDescent="0.35">
      <c r="B150" s="208" t="s">
        <v>205</v>
      </c>
      <c r="C150" s="149"/>
      <c r="D150" s="213"/>
      <c r="E150" s="213"/>
      <c r="F150" s="213"/>
      <c r="G150" s="210">
        <f t="shared" si="60"/>
        <v>0</v>
      </c>
      <c r="H150" s="293"/>
      <c r="I150" s="206"/>
      <c r="J150" s="212"/>
      <c r="K150" s="279"/>
      <c r="L150" s="213"/>
      <c r="M150" s="213"/>
      <c r="N150" s="293"/>
      <c r="O150" s="206"/>
      <c r="P150" s="142"/>
      <c r="Q150" s="311"/>
      <c r="R150" s="454"/>
      <c r="S150" s="213"/>
      <c r="T150" s="293"/>
      <c r="U150" s="311"/>
      <c r="W150" s="481"/>
      <c r="X150" s="481"/>
    </row>
    <row r="151" spans="2:24" x14ac:dyDescent="0.35">
      <c r="C151" s="190" t="s">
        <v>58</v>
      </c>
      <c r="D151" s="204">
        <f>SUM(D143:D150)</f>
        <v>0</v>
      </c>
      <c r="E151" s="204">
        <f t="shared" ref="E151:G151" si="61">SUM(E143:E150)</f>
        <v>0</v>
      </c>
      <c r="F151" s="204">
        <f t="shared" si="61"/>
        <v>0</v>
      </c>
      <c r="G151" s="204">
        <f t="shared" si="61"/>
        <v>0</v>
      </c>
      <c r="H151" s="204">
        <f>(H143*G143)+(H144*G144)+(H145*G145)+(H146*G146)+(H147*G147)+(H148*G148)+(H149*G149)+(H150*G150)</f>
        <v>0</v>
      </c>
      <c r="I151" s="206"/>
      <c r="J151" s="207"/>
      <c r="K151" s="279"/>
      <c r="L151" s="204"/>
      <c r="M151" s="204"/>
      <c r="N151" s="300"/>
      <c r="O151" s="301"/>
      <c r="P151" s="207"/>
      <c r="Q151" s="311"/>
      <c r="R151" s="452"/>
      <c r="S151" s="204"/>
      <c r="T151" s="204"/>
      <c r="U151" s="311"/>
      <c r="W151" s="479"/>
      <c r="X151" s="479"/>
    </row>
    <row r="152" spans="2:24" ht="15.75" customHeight="1" x14ac:dyDescent="0.35">
      <c r="B152" s="219"/>
      <c r="C152" s="215"/>
      <c r="D152" s="220"/>
      <c r="E152" s="220"/>
      <c r="F152" s="220"/>
      <c r="G152" s="220"/>
      <c r="H152" s="295"/>
      <c r="I152" s="222"/>
      <c r="J152" s="221"/>
      <c r="K152" s="222"/>
      <c r="L152" s="220"/>
      <c r="M152" s="220"/>
      <c r="N152" s="295"/>
      <c r="O152" s="222"/>
      <c r="P152" s="286"/>
      <c r="Q152" s="314"/>
      <c r="R152" s="459"/>
      <c r="S152" s="220"/>
      <c r="T152" s="295"/>
      <c r="U152" s="314"/>
      <c r="W152" s="459"/>
      <c r="X152" s="459"/>
    </row>
    <row r="153" spans="2:24" ht="51" customHeight="1" x14ac:dyDescent="0.35">
      <c r="B153" s="190" t="s">
        <v>206</v>
      </c>
      <c r="C153" s="381"/>
      <c r="D153" s="381"/>
      <c r="E153" s="381"/>
      <c r="F153" s="381"/>
      <c r="G153" s="381"/>
      <c r="H153" s="381"/>
      <c r="I153" s="382"/>
      <c r="J153" s="191"/>
      <c r="K153" s="280"/>
      <c r="L153" s="381"/>
      <c r="M153" s="381"/>
      <c r="N153" s="381"/>
      <c r="O153" s="381"/>
      <c r="P153" s="191"/>
      <c r="Q153" s="354"/>
      <c r="R153" s="450"/>
      <c r="S153" s="307"/>
      <c r="T153" s="307"/>
      <c r="U153" s="307"/>
      <c r="W153" s="450"/>
      <c r="X153" s="450"/>
    </row>
    <row r="154" spans="2:24" ht="51" customHeight="1" x14ac:dyDescent="0.35">
      <c r="B154" s="190" t="s">
        <v>207</v>
      </c>
      <c r="C154" s="381"/>
      <c r="D154" s="381"/>
      <c r="E154" s="381"/>
      <c r="F154" s="381"/>
      <c r="G154" s="381"/>
      <c r="H154" s="381"/>
      <c r="I154" s="382"/>
      <c r="J154" s="193"/>
      <c r="K154" s="280"/>
      <c r="L154" s="381"/>
      <c r="M154" s="381"/>
      <c r="N154" s="381"/>
      <c r="O154" s="381"/>
      <c r="P154" s="193"/>
      <c r="Q154" s="354"/>
      <c r="R154" s="450"/>
      <c r="S154" s="307"/>
      <c r="T154" s="307"/>
      <c r="U154" s="307"/>
      <c r="W154" s="450"/>
      <c r="X154" s="450"/>
    </row>
    <row r="155" spans="2:24" x14ac:dyDescent="0.35">
      <c r="B155" s="208" t="s">
        <v>208</v>
      </c>
      <c r="C155" s="124"/>
      <c r="D155" s="209"/>
      <c r="E155" s="209"/>
      <c r="F155" s="209"/>
      <c r="G155" s="210">
        <f>D155</f>
        <v>0</v>
      </c>
      <c r="H155" s="293"/>
      <c r="I155" s="211"/>
      <c r="J155" s="212"/>
      <c r="K155" s="281"/>
      <c r="L155" s="209"/>
      <c r="M155" s="209"/>
      <c r="N155" s="293"/>
      <c r="O155" s="211"/>
      <c r="P155" s="142"/>
      <c r="Q155" s="313"/>
      <c r="R155" s="453"/>
      <c r="S155" s="209"/>
      <c r="T155" s="293"/>
      <c r="U155" s="313"/>
      <c r="W155" s="480"/>
      <c r="X155" s="480"/>
    </row>
    <row r="156" spans="2:24" x14ac:dyDescent="0.35">
      <c r="B156" s="208" t="s">
        <v>209</v>
      </c>
      <c r="C156" s="124"/>
      <c r="D156" s="209"/>
      <c r="E156" s="209"/>
      <c r="F156" s="209"/>
      <c r="G156" s="210">
        <f t="shared" ref="G156:G162" si="62">D156</f>
        <v>0</v>
      </c>
      <c r="H156" s="293"/>
      <c r="I156" s="211"/>
      <c r="J156" s="212"/>
      <c r="K156" s="281"/>
      <c r="L156" s="209"/>
      <c r="M156" s="209"/>
      <c r="N156" s="293"/>
      <c r="O156" s="211"/>
      <c r="P156" s="142"/>
      <c r="Q156" s="313"/>
      <c r="R156" s="453"/>
      <c r="S156" s="209"/>
      <c r="T156" s="293"/>
      <c r="U156" s="313"/>
      <c r="W156" s="480"/>
      <c r="X156" s="480"/>
    </row>
    <row r="157" spans="2:24" x14ac:dyDescent="0.35">
      <c r="B157" s="208" t="s">
        <v>210</v>
      </c>
      <c r="C157" s="124"/>
      <c r="D157" s="209"/>
      <c r="E157" s="209"/>
      <c r="F157" s="209"/>
      <c r="G157" s="210">
        <f t="shared" si="62"/>
        <v>0</v>
      </c>
      <c r="H157" s="293"/>
      <c r="I157" s="211"/>
      <c r="J157" s="212"/>
      <c r="K157" s="281"/>
      <c r="L157" s="209"/>
      <c r="M157" s="209"/>
      <c r="N157" s="293"/>
      <c r="O157" s="211"/>
      <c r="P157" s="142"/>
      <c r="Q157" s="313"/>
      <c r="R157" s="453"/>
      <c r="S157" s="209"/>
      <c r="T157" s="293"/>
      <c r="U157" s="313"/>
      <c r="W157" s="480"/>
      <c r="X157" s="480"/>
    </row>
    <row r="158" spans="2:24" x14ac:dyDescent="0.35">
      <c r="B158" s="208" t="s">
        <v>211</v>
      </c>
      <c r="C158" s="124"/>
      <c r="D158" s="209"/>
      <c r="E158" s="209"/>
      <c r="F158" s="209"/>
      <c r="G158" s="210">
        <f t="shared" si="62"/>
        <v>0</v>
      </c>
      <c r="H158" s="293"/>
      <c r="I158" s="211"/>
      <c r="J158" s="212"/>
      <c r="K158" s="281"/>
      <c r="L158" s="209"/>
      <c r="M158" s="209"/>
      <c r="N158" s="293"/>
      <c r="O158" s="211"/>
      <c r="P158" s="142"/>
      <c r="Q158" s="313"/>
      <c r="R158" s="453"/>
      <c r="S158" s="209"/>
      <c r="T158" s="293"/>
      <c r="U158" s="313"/>
      <c r="W158" s="480"/>
      <c r="X158" s="480"/>
    </row>
    <row r="159" spans="2:24" x14ac:dyDescent="0.35">
      <c r="B159" s="208" t="s">
        <v>212</v>
      </c>
      <c r="C159" s="124"/>
      <c r="D159" s="209"/>
      <c r="E159" s="209"/>
      <c r="F159" s="209"/>
      <c r="G159" s="210">
        <f t="shared" si="62"/>
        <v>0</v>
      </c>
      <c r="H159" s="293"/>
      <c r="I159" s="211"/>
      <c r="J159" s="212"/>
      <c r="K159" s="281"/>
      <c r="L159" s="209"/>
      <c r="M159" s="209"/>
      <c r="N159" s="293"/>
      <c r="O159" s="211"/>
      <c r="P159" s="142"/>
      <c r="Q159" s="313"/>
      <c r="R159" s="453"/>
      <c r="S159" s="209"/>
      <c r="T159" s="293"/>
      <c r="U159" s="313"/>
      <c r="W159" s="480"/>
      <c r="X159" s="480"/>
    </row>
    <row r="160" spans="2:24" x14ac:dyDescent="0.35">
      <c r="B160" s="208" t="s">
        <v>213</v>
      </c>
      <c r="C160" s="124"/>
      <c r="D160" s="209"/>
      <c r="E160" s="209"/>
      <c r="F160" s="209"/>
      <c r="G160" s="210">
        <f t="shared" si="62"/>
        <v>0</v>
      </c>
      <c r="H160" s="293"/>
      <c r="I160" s="211"/>
      <c r="J160" s="212"/>
      <c r="K160" s="281"/>
      <c r="L160" s="209"/>
      <c r="M160" s="209"/>
      <c r="N160" s="293"/>
      <c r="O160" s="211"/>
      <c r="P160" s="142"/>
      <c r="Q160" s="313"/>
      <c r="R160" s="453"/>
      <c r="S160" s="209"/>
      <c r="T160" s="293"/>
      <c r="U160" s="313"/>
      <c r="W160" s="480"/>
      <c r="X160" s="480"/>
    </row>
    <row r="161" spans="2:24" x14ac:dyDescent="0.35">
      <c r="B161" s="208" t="s">
        <v>214</v>
      </c>
      <c r="C161" s="149"/>
      <c r="D161" s="213"/>
      <c r="E161" s="213"/>
      <c r="F161" s="213"/>
      <c r="G161" s="210">
        <f t="shared" si="62"/>
        <v>0</v>
      </c>
      <c r="H161" s="293"/>
      <c r="I161" s="206"/>
      <c r="J161" s="212"/>
      <c r="K161" s="279"/>
      <c r="L161" s="213"/>
      <c r="M161" s="213"/>
      <c r="N161" s="293"/>
      <c r="O161" s="206"/>
      <c r="P161" s="142"/>
      <c r="Q161" s="311"/>
      <c r="R161" s="454"/>
      <c r="S161" s="213"/>
      <c r="T161" s="293"/>
      <c r="U161" s="311"/>
      <c r="W161" s="481"/>
      <c r="X161" s="481"/>
    </row>
    <row r="162" spans="2:24" x14ac:dyDescent="0.35">
      <c r="B162" s="208" t="s">
        <v>215</v>
      </c>
      <c r="C162" s="149"/>
      <c r="D162" s="213"/>
      <c r="E162" s="213"/>
      <c r="F162" s="213"/>
      <c r="G162" s="210">
        <f t="shared" si="62"/>
        <v>0</v>
      </c>
      <c r="H162" s="293"/>
      <c r="I162" s="206"/>
      <c r="J162" s="212"/>
      <c r="K162" s="279"/>
      <c r="L162" s="213"/>
      <c r="M162" s="213"/>
      <c r="N162" s="293"/>
      <c r="O162" s="206"/>
      <c r="P162" s="142"/>
      <c r="Q162" s="311"/>
      <c r="R162" s="454"/>
      <c r="S162" s="213"/>
      <c r="T162" s="293"/>
      <c r="U162" s="311"/>
      <c r="W162" s="481"/>
      <c r="X162" s="481"/>
    </row>
    <row r="163" spans="2:24" x14ac:dyDescent="0.35">
      <c r="C163" s="190" t="s">
        <v>58</v>
      </c>
      <c r="D163" s="204">
        <f>SUM(D155:D162)</f>
        <v>0</v>
      </c>
      <c r="E163" s="204">
        <f t="shared" ref="E163:G163" si="63">SUM(E155:E162)</f>
        <v>0</v>
      </c>
      <c r="F163" s="204">
        <f t="shared" si="63"/>
        <v>0</v>
      </c>
      <c r="G163" s="214">
        <f t="shared" si="63"/>
        <v>0</v>
      </c>
      <c r="H163" s="204">
        <f>(H155*G155)+(H156*G156)+(H157*G157)+(H158*G158)+(H159*G159)+(H160*G160)+(H161*G161)+(H162*G162)</f>
        <v>0</v>
      </c>
      <c r="I163" s="206"/>
      <c r="J163" s="207"/>
      <c r="K163" s="279"/>
      <c r="L163" s="204"/>
      <c r="M163" s="204"/>
      <c r="N163" s="300"/>
      <c r="O163" s="301"/>
      <c r="P163" s="207"/>
      <c r="Q163" s="311"/>
      <c r="R163" s="452"/>
      <c r="S163" s="204"/>
      <c r="T163" s="204"/>
      <c r="U163" s="311"/>
      <c r="W163" s="479"/>
      <c r="X163" s="479"/>
    </row>
    <row r="164" spans="2:24" ht="51" customHeight="1" x14ac:dyDescent="0.35">
      <c r="B164" s="190" t="s">
        <v>216</v>
      </c>
      <c r="C164" s="357"/>
      <c r="D164" s="357"/>
      <c r="E164" s="357"/>
      <c r="F164" s="357"/>
      <c r="G164" s="357"/>
      <c r="H164" s="357"/>
      <c r="I164" s="358"/>
      <c r="J164" s="193"/>
      <c r="K164" s="280"/>
      <c r="N164" s="177"/>
      <c r="P164" s="193"/>
      <c r="Q164" s="354"/>
      <c r="R164" s="450"/>
      <c r="S164" s="307"/>
      <c r="T164" s="307"/>
      <c r="U164" s="307"/>
      <c r="W164" s="450"/>
      <c r="X164" s="450"/>
    </row>
    <row r="165" spans="2:24" x14ac:dyDescent="0.35">
      <c r="B165" s="208" t="s">
        <v>217</v>
      </c>
      <c r="C165" s="124"/>
      <c r="D165" s="209"/>
      <c r="E165" s="209"/>
      <c r="F165" s="209"/>
      <c r="G165" s="210">
        <f>D165</f>
        <v>0</v>
      </c>
      <c r="H165" s="293"/>
      <c r="I165" s="211"/>
      <c r="J165" s="212"/>
      <c r="K165" s="281"/>
      <c r="L165" s="209"/>
      <c r="M165" s="209"/>
      <c r="N165" s="293"/>
      <c r="O165" s="211"/>
      <c r="P165" s="142"/>
      <c r="Q165" s="313"/>
      <c r="R165" s="453"/>
      <c r="S165" s="209"/>
      <c r="T165" s="293"/>
      <c r="U165" s="313"/>
      <c r="W165" s="480"/>
      <c r="X165" s="480"/>
    </row>
    <row r="166" spans="2:24" x14ac:dyDescent="0.35">
      <c r="B166" s="208" t="s">
        <v>218</v>
      </c>
      <c r="C166" s="124"/>
      <c r="D166" s="209"/>
      <c r="E166" s="209"/>
      <c r="F166" s="209"/>
      <c r="G166" s="210">
        <f t="shared" ref="G166:G172" si="64">D166</f>
        <v>0</v>
      </c>
      <c r="H166" s="293"/>
      <c r="I166" s="211"/>
      <c r="J166" s="212"/>
      <c r="K166" s="281"/>
      <c r="L166" s="209"/>
      <c r="M166" s="209"/>
      <c r="N166" s="293"/>
      <c r="O166" s="211"/>
      <c r="P166" s="142"/>
      <c r="Q166" s="313"/>
      <c r="R166" s="453"/>
      <c r="S166" s="209"/>
      <c r="T166" s="293"/>
      <c r="U166" s="313"/>
      <c r="W166" s="480"/>
      <c r="X166" s="480"/>
    </row>
    <row r="167" spans="2:24" x14ac:dyDescent="0.35">
      <c r="B167" s="208" t="s">
        <v>219</v>
      </c>
      <c r="C167" s="124"/>
      <c r="D167" s="209"/>
      <c r="E167" s="209"/>
      <c r="F167" s="209"/>
      <c r="G167" s="210">
        <f t="shared" si="64"/>
        <v>0</v>
      </c>
      <c r="H167" s="293"/>
      <c r="I167" s="211"/>
      <c r="J167" s="212"/>
      <c r="K167" s="281"/>
      <c r="L167" s="209"/>
      <c r="M167" s="209"/>
      <c r="N167" s="293"/>
      <c r="O167" s="211"/>
      <c r="P167" s="142"/>
      <c r="Q167" s="313"/>
      <c r="R167" s="453"/>
      <c r="S167" s="209"/>
      <c r="T167" s="293"/>
      <c r="U167" s="313"/>
      <c r="W167" s="480"/>
      <c r="X167" s="480"/>
    </row>
    <row r="168" spans="2:24" x14ac:dyDescent="0.35">
      <c r="B168" s="208" t="s">
        <v>220</v>
      </c>
      <c r="C168" s="124"/>
      <c r="D168" s="209"/>
      <c r="E168" s="209"/>
      <c r="F168" s="209"/>
      <c r="G168" s="210">
        <f t="shared" si="64"/>
        <v>0</v>
      </c>
      <c r="H168" s="293"/>
      <c r="I168" s="211"/>
      <c r="J168" s="212"/>
      <c r="K168" s="281"/>
      <c r="L168" s="209"/>
      <c r="M168" s="209"/>
      <c r="N168" s="293"/>
      <c r="O168" s="211"/>
      <c r="P168" s="142"/>
      <c r="Q168" s="313"/>
      <c r="R168" s="453"/>
      <c r="S168" s="209"/>
      <c r="T168" s="293"/>
      <c r="U168" s="313"/>
      <c r="W168" s="480"/>
      <c r="X168" s="480"/>
    </row>
    <row r="169" spans="2:24" x14ac:dyDescent="0.35">
      <c r="B169" s="208" t="s">
        <v>221</v>
      </c>
      <c r="C169" s="124"/>
      <c r="D169" s="209"/>
      <c r="E169" s="209"/>
      <c r="F169" s="209"/>
      <c r="G169" s="210">
        <f t="shared" si="64"/>
        <v>0</v>
      </c>
      <c r="H169" s="293"/>
      <c r="I169" s="211"/>
      <c r="J169" s="212"/>
      <c r="K169" s="281"/>
      <c r="L169" s="209"/>
      <c r="M169" s="209"/>
      <c r="N169" s="293"/>
      <c r="O169" s="211"/>
      <c r="P169" s="142"/>
      <c r="Q169" s="313"/>
      <c r="R169" s="453"/>
      <c r="S169" s="209"/>
      <c r="T169" s="293"/>
      <c r="U169" s="313"/>
      <c r="W169" s="480"/>
      <c r="X169" s="480"/>
    </row>
    <row r="170" spans="2:24" x14ac:dyDescent="0.35">
      <c r="B170" s="208" t="s">
        <v>222</v>
      </c>
      <c r="C170" s="124"/>
      <c r="D170" s="209"/>
      <c r="E170" s="209"/>
      <c r="F170" s="209"/>
      <c r="G170" s="210">
        <f t="shared" si="64"/>
        <v>0</v>
      </c>
      <c r="H170" s="293"/>
      <c r="I170" s="211"/>
      <c r="J170" s="212"/>
      <c r="K170" s="281"/>
      <c r="L170" s="209"/>
      <c r="M170" s="209"/>
      <c r="N170" s="293"/>
      <c r="O170" s="211"/>
      <c r="P170" s="142"/>
      <c r="Q170" s="313"/>
      <c r="R170" s="453"/>
      <c r="S170" s="209"/>
      <c r="T170" s="293"/>
      <c r="U170" s="313"/>
      <c r="W170" s="480"/>
      <c r="X170" s="480"/>
    </row>
    <row r="171" spans="2:24" x14ac:dyDescent="0.35">
      <c r="B171" s="208" t="s">
        <v>223</v>
      </c>
      <c r="C171" s="149"/>
      <c r="D171" s="213"/>
      <c r="E171" s="213"/>
      <c r="F171" s="213"/>
      <c r="G171" s="210">
        <f t="shared" si="64"/>
        <v>0</v>
      </c>
      <c r="H171" s="293"/>
      <c r="I171" s="206"/>
      <c r="J171" s="212"/>
      <c r="K171" s="279"/>
      <c r="L171" s="213"/>
      <c r="M171" s="213"/>
      <c r="N171" s="293"/>
      <c r="O171" s="206"/>
      <c r="P171" s="142"/>
      <c r="Q171" s="311"/>
      <c r="R171" s="454"/>
      <c r="S171" s="213"/>
      <c r="T171" s="293"/>
      <c r="U171" s="311"/>
      <c r="W171" s="481"/>
      <c r="X171" s="481"/>
    </row>
    <row r="172" spans="2:24" x14ac:dyDescent="0.35">
      <c r="B172" s="208" t="s">
        <v>224</v>
      </c>
      <c r="C172" s="149"/>
      <c r="D172" s="213"/>
      <c r="E172" s="213"/>
      <c r="F172" s="213"/>
      <c r="G172" s="210">
        <f t="shared" si="64"/>
        <v>0</v>
      </c>
      <c r="H172" s="293"/>
      <c r="I172" s="206"/>
      <c r="J172" s="212"/>
      <c r="K172" s="279"/>
      <c r="L172" s="213"/>
      <c r="M172" s="213"/>
      <c r="N172" s="293"/>
      <c r="O172" s="206"/>
      <c r="P172" s="142"/>
      <c r="Q172" s="311"/>
      <c r="R172" s="454"/>
      <c r="S172" s="213"/>
      <c r="T172" s="293"/>
      <c r="U172" s="311"/>
      <c r="W172" s="481"/>
      <c r="X172" s="481"/>
    </row>
    <row r="173" spans="2:24" x14ac:dyDescent="0.35">
      <c r="C173" s="190" t="s">
        <v>58</v>
      </c>
      <c r="D173" s="214">
        <f>SUM(D165:D172)</f>
        <v>0</v>
      </c>
      <c r="E173" s="214">
        <f t="shared" ref="E173:G173" si="65">SUM(E165:E172)</f>
        <v>0</v>
      </c>
      <c r="F173" s="214">
        <f t="shared" si="65"/>
        <v>0</v>
      </c>
      <c r="G173" s="214">
        <f t="shared" si="65"/>
        <v>0</v>
      </c>
      <c r="H173" s="204">
        <f>(H165*G165)+(H166*G166)+(H167*G167)+(H168*G168)+(H169*G169)+(H170*G170)+(H171*G171)+(H172*G172)</f>
        <v>0</v>
      </c>
      <c r="I173" s="206"/>
      <c r="J173" s="207"/>
      <c r="K173" s="279"/>
      <c r="L173" s="204"/>
      <c r="M173" s="204"/>
      <c r="N173" s="300"/>
      <c r="O173" s="301"/>
      <c r="P173" s="207"/>
      <c r="Q173" s="311"/>
      <c r="R173" s="452"/>
      <c r="S173" s="204"/>
      <c r="T173" s="204"/>
      <c r="U173" s="311"/>
      <c r="W173" s="479"/>
      <c r="X173" s="479"/>
    </row>
    <row r="174" spans="2:24" ht="51" customHeight="1" x14ac:dyDescent="0.35">
      <c r="B174" s="190" t="s">
        <v>225</v>
      </c>
      <c r="C174" s="357"/>
      <c r="D174" s="357"/>
      <c r="E174" s="357"/>
      <c r="F174" s="357"/>
      <c r="G174" s="357"/>
      <c r="H174" s="357"/>
      <c r="I174" s="358"/>
      <c r="J174" s="193"/>
      <c r="K174" s="280"/>
      <c r="N174" s="177"/>
      <c r="P174" s="193"/>
      <c r="Q174" s="354"/>
      <c r="R174" s="450"/>
      <c r="S174" s="307"/>
      <c r="T174" s="307"/>
      <c r="U174" s="307"/>
      <c r="W174" s="450"/>
      <c r="X174" s="450"/>
    </row>
    <row r="175" spans="2:24" x14ac:dyDescent="0.35">
      <c r="B175" s="208" t="s">
        <v>226</v>
      </c>
      <c r="C175" s="124"/>
      <c r="D175" s="209"/>
      <c r="E175" s="209"/>
      <c r="F175" s="209"/>
      <c r="G175" s="210">
        <f>D175</f>
        <v>0</v>
      </c>
      <c r="H175" s="293"/>
      <c r="I175" s="211"/>
      <c r="J175" s="212"/>
      <c r="K175" s="281"/>
      <c r="L175" s="209"/>
      <c r="M175" s="209"/>
      <c r="N175" s="293"/>
      <c r="O175" s="211"/>
      <c r="P175" s="142"/>
      <c r="Q175" s="313"/>
      <c r="R175" s="453"/>
      <c r="S175" s="209"/>
      <c r="T175" s="293"/>
      <c r="U175" s="313"/>
      <c r="W175" s="480"/>
      <c r="X175" s="480"/>
    </row>
    <row r="176" spans="2:24" x14ac:dyDescent="0.35">
      <c r="B176" s="208" t="s">
        <v>227</v>
      </c>
      <c r="C176" s="124"/>
      <c r="D176" s="209"/>
      <c r="E176" s="209"/>
      <c r="F176" s="209"/>
      <c r="G176" s="210">
        <f t="shared" ref="G176:G182" si="66">D176</f>
        <v>0</v>
      </c>
      <c r="H176" s="293"/>
      <c r="I176" s="211"/>
      <c r="J176" s="212"/>
      <c r="K176" s="281"/>
      <c r="L176" s="209"/>
      <c r="M176" s="209"/>
      <c r="N176" s="293"/>
      <c r="O176" s="211"/>
      <c r="P176" s="142"/>
      <c r="Q176" s="313"/>
      <c r="R176" s="453"/>
      <c r="S176" s="209"/>
      <c r="T176" s="293"/>
      <c r="U176" s="313"/>
      <c r="W176" s="480"/>
      <c r="X176" s="480"/>
    </row>
    <row r="177" spans="2:24" x14ac:dyDescent="0.35">
      <c r="B177" s="208" t="s">
        <v>228</v>
      </c>
      <c r="C177" s="124"/>
      <c r="D177" s="209"/>
      <c r="E177" s="209"/>
      <c r="F177" s="209"/>
      <c r="G177" s="210">
        <f t="shared" si="66"/>
        <v>0</v>
      </c>
      <c r="H177" s="293"/>
      <c r="I177" s="211"/>
      <c r="J177" s="212"/>
      <c r="K177" s="281"/>
      <c r="L177" s="209"/>
      <c r="M177" s="209"/>
      <c r="N177" s="293"/>
      <c r="O177" s="211"/>
      <c r="P177" s="142"/>
      <c r="Q177" s="313"/>
      <c r="R177" s="453"/>
      <c r="S177" s="209"/>
      <c r="T177" s="293"/>
      <c r="U177" s="313"/>
      <c r="W177" s="480"/>
      <c r="X177" s="480"/>
    </row>
    <row r="178" spans="2:24" x14ac:dyDescent="0.35">
      <c r="B178" s="208" t="s">
        <v>229</v>
      </c>
      <c r="C178" s="124"/>
      <c r="D178" s="209"/>
      <c r="E178" s="209"/>
      <c r="F178" s="209"/>
      <c r="G178" s="210">
        <f t="shared" si="66"/>
        <v>0</v>
      </c>
      <c r="H178" s="293"/>
      <c r="I178" s="211"/>
      <c r="J178" s="212"/>
      <c r="K178" s="281"/>
      <c r="L178" s="209"/>
      <c r="M178" s="209"/>
      <c r="N178" s="293"/>
      <c r="O178" s="211"/>
      <c r="P178" s="142"/>
      <c r="Q178" s="313"/>
      <c r="R178" s="453"/>
      <c r="S178" s="209"/>
      <c r="T178" s="293"/>
      <c r="U178" s="313"/>
      <c r="W178" s="480"/>
      <c r="X178" s="480"/>
    </row>
    <row r="179" spans="2:24" x14ac:dyDescent="0.35">
      <c r="B179" s="208" t="s">
        <v>230</v>
      </c>
      <c r="C179" s="124"/>
      <c r="D179" s="209"/>
      <c r="E179" s="209"/>
      <c r="F179" s="209"/>
      <c r="G179" s="210">
        <f t="shared" si="66"/>
        <v>0</v>
      </c>
      <c r="H179" s="293"/>
      <c r="I179" s="211"/>
      <c r="J179" s="212"/>
      <c r="K179" s="281"/>
      <c r="L179" s="209"/>
      <c r="M179" s="209"/>
      <c r="N179" s="293"/>
      <c r="O179" s="211"/>
      <c r="P179" s="142"/>
      <c r="Q179" s="313"/>
      <c r="R179" s="453"/>
      <c r="S179" s="209"/>
      <c r="T179" s="293"/>
      <c r="U179" s="313"/>
      <c r="W179" s="480"/>
      <c r="X179" s="480"/>
    </row>
    <row r="180" spans="2:24" x14ac:dyDescent="0.35">
      <c r="B180" s="208" t="s">
        <v>231</v>
      </c>
      <c r="C180" s="124"/>
      <c r="D180" s="209"/>
      <c r="E180" s="209"/>
      <c r="F180" s="209"/>
      <c r="G180" s="210">
        <f t="shared" si="66"/>
        <v>0</v>
      </c>
      <c r="H180" s="293"/>
      <c r="I180" s="211"/>
      <c r="J180" s="212"/>
      <c r="K180" s="281"/>
      <c r="L180" s="209"/>
      <c r="M180" s="209"/>
      <c r="N180" s="293"/>
      <c r="O180" s="211"/>
      <c r="P180" s="142"/>
      <c r="Q180" s="313"/>
      <c r="R180" s="453"/>
      <c r="S180" s="209"/>
      <c r="T180" s="293"/>
      <c r="U180" s="313"/>
      <c r="W180" s="480"/>
      <c r="X180" s="480"/>
    </row>
    <row r="181" spans="2:24" x14ac:dyDescent="0.35">
      <c r="B181" s="208" t="s">
        <v>232</v>
      </c>
      <c r="C181" s="149"/>
      <c r="D181" s="213"/>
      <c r="E181" s="213"/>
      <c r="F181" s="213"/>
      <c r="G181" s="210">
        <f t="shared" si="66"/>
        <v>0</v>
      </c>
      <c r="H181" s="293"/>
      <c r="I181" s="206"/>
      <c r="J181" s="212"/>
      <c r="K181" s="279"/>
      <c r="L181" s="213"/>
      <c r="M181" s="213"/>
      <c r="N181" s="293"/>
      <c r="O181" s="206"/>
      <c r="P181" s="142"/>
      <c r="Q181" s="311"/>
      <c r="R181" s="454"/>
      <c r="S181" s="213"/>
      <c r="T181" s="293"/>
      <c r="U181" s="311"/>
      <c r="W181" s="481"/>
      <c r="X181" s="481"/>
    </row>
    <row r="182" spans="2:24" x14ac:dyDescent="0.35">
      <c r="B182" s="208" t="s">
        <v>233</v>
      </c>
      <c r="C182" s="149"/>
      <c r="D182" s="213"/>
      <c r="E182" s="213"/>
      <c r="F182" s="213"/>
      <c r="G182" s="210">
        <f t="shared" si="66"/>
        <v>0</v>
      </c>
      <c r="H182" s="293"/>
      <c r="I182" s="206"/>
      <c r="J182" s="212"/>
      <c r="K182" s="279"/>
      <c r="L182" s="213"/>
      <c r="M182" s="213"/>
      <c r="N182" s="293"/>
      <c r="O182" s="206"/>
      <c r="P182" s="142"/>
      <c r="Q182" s="311"/>
      <c r="R182" s="454"/>
      <c r="S182" s="213"/>
      <c r="T182" s="293"/>
      <c r="U182" s="311"/>
      <c r="W182" s="481"/>
      <c r="X182" s="481"/>
    </row>
    <row r="183" spans="2:24" x14ac:dyDescent="0.35">
      <c r="C183" s="190" t="s">
        <v>58</v>
      </c>
      <c r="D183" s="214">
        <f>SUM(D175:D182)</f>
        <v>0</v>
      </c>
      <c r="E183" s="214">
        <f t="shared" ref="E183:G183" si="67">SUM(E175:E182)</f>
        <v>0</v>
      </c>
      <c r="F183" s="214">
        <f t="shared" si="67"/>
        <v>0</v>
      </c>
      <c r="G183" s="214">
        <f t="shared" si="67"/>
        <v>0</v>
      </c>
      <c r="H183" s="204">
        <f>(H175*G175)+(H176*G176)+(H177*G177)+(H178*G178)+(H179*G179)+(H180*G180)+(H181*G181)+(H182*G182)</f>
        <v>0</v>
      </c>
      <c r="I183" s="206"/>
      <c r="J183" s="207"/>
      <c r="K183" s="279"/>
      <c r="L183" s="204"/>
      <c r="M183" s="204"/>
      <c r="N183" s="300"/>
      <c r="O183" s="301"/>
      <c r="P183" s="207"/>
      <c r="Q183" s="311"/>
      <c r="R183" s="452"/>
      <c r="S183" s="204"/>
      <c r="T183" s="204"/>
      <c r="U183" s="311"/>
      <c r="W183" s="479"/>
      <c r="X183" s="479"/>
    </row>
    <row r="184" spans="2:24" ht="51" customHeight="1" x14ac:dyDescent="0.35">
      <c r="B184" s="190" t="s">
        <v>234</v>
      </c>
      <c r="C184" s="357"/>
      <c r="D184" s="357"/>
      <c r="E184" s="357"/>
      <c r="F184" s="357"/>
      <c r="G184" s="357"/>
      <c r="H184" s="357"/>
      <c r="I184" s="358"/>
      <c r="J184" s="193"/>
      <c r="K184" s="280"/>
      <c r="N184" s="177"/>
      <c r="P184" s="193"/>
      <c r="Q184" s="354"/>
      <c r="R184" s="450"/>
      <c r="S184" s="307"/>
      <c r="T184" s="307"/>
      <c r="U184" s="307"/>
      <c r="W184" s="450"/>
      <c r="X184" s="450"/>
    </row>
    <row r="185" spans="2:24" x14ac:dyDescent="0.35">
      <c r="B185" s="208" t="s">
        <v>235</v>
      </c>
      <c r="C185" s="124"/>
      <c r="D185" s="209"/>
      <c r="E185" s="209"/>
      <c r="F185" s="209"/>
      <c r="G185" s="210">
        <f>D185</f>
        <v>0</v>
      </c>
      <c r="H185" s="293"/>
      <c r="I185" s="211"/>
      <c r="J185" s="212"/>
      <c r="K185" s="281"/>
      <c r="L185" s="209"/>
      <c r="M185" s="209"/>
      <c r="N185" s="293"/>
      <c r="O185" s="211"/>
      <c r="P185" s="142"/>
      <c r="Q185" s="313"/>
      <c r="R185" s="453"/>
      <c r="S185" s="209"/>
      <c r="T185" s="293"/>
      <c r="U185" s="313"/>
      <c r="W185" s="480"/>
      <c r="X185" s="480"/>
    </row>
    <row r="186" spans="2:24" x14ac:dyDescent="0.35">
      <c r="B186" s="208" t="s">
        <v>236</v>
      </c>
      <c r="C186" s="124"/>
      <c r="D186" s="209"/>
      <c r="E186" s="209"/>
      <c r="F186" s="209"/>
      <c r="G186" s="210">
        <f t="shared" ref="G186:G192" si="68">D186</f>
        <v>0</v>
      </c>
      <c r="H186" s="293"/>
      <c r="I186" s="211"/>
      <c r="J186" s="212"/>
      <c r="K186" s="281"/>
      <c r="L186" s="209"/>
      <c r="M186" s="209"/>
      <c r="N186" s="293"/>
      <c r="O186" s="211"/>
      <c r="P186" s="142"/>
      <c r="Q186" s="313"/>
      <c r="R186" s="453"/>
      <c r="S186" s="209"/>
      <c r="T186" s="293"/>
      <c r="U186" s="313"/>
      <c r="W186" s="480"/>
      <c r="X186" s="480"/>
    </row>
    <row r="187" spans="2:24" x14ac:dyDescent="0.35">
      <c r="B187" s="208" t="s">
        <v>237</v>
      </c>
      <c r="C187" s="124"/>
      <c r="D187" s="209"/>
      <c r="E187" s="209"/>
      <c r="F187" s="209"/>
      <c r="G187" s="210">
        <f t="shared" si="68"/>
        <v>0</v>
      </c>
      <c r="H187" s="293"/>
      <c r="I187" s="211"/>
      <c r="J187" s="212"/>
      <c r="K187" s="281"/>
      <c r="L187" s="209"/>
      <c r="M187" s="209"/>
      <c r="N187" s="293"/>
      <c r="O187" s="211"/>
      <c r="P187" s="142"/>
      <c r="Q187" s="313"/>
      <c r="R187" s="453"/>
      <c r="S187" s="209"/>
      <c r="T187" s="293"/>
      <c r="U187" s="313"/>
      <c r="W187" s="480"/>
      <c r="X187" s="480"/>
    </row>
    <row r="188" spans="2:24" x14ac:dyDescent="0.35">
      <c r="B188" s="208" t="s">
        <v>238</v>
      </c>
      <c r="C188" s="124"/>
      <c r="D188" s="209"/>
      <c r="E188" s="209"/>
      <c r="F188" s="209"/>
      <c r="G188" s="210">
        <f t="shared" si="68"/>
        <v>0</v>
      </c>
      <c r="H188" s="293"/>
      <c r="I188" s="211"/>
      <c r="J188" s="212"/>
      <c r="K188" s="281"/>
      <c r="L188" s="209"/>
      <c r="M188" s="209"/>
      <c r="N188" s="293"/>
      <c r="O188" s="211"/>
      <c r="P188" s="142"/>
      <c r="Q188" s="313"/>
      <c r="R188" s="453"/>
      <c r="S188" s="209"/>
      <c r="T188" s="293"/>
      <c r="U188" s="313"/>
      <c r="W188" s="480"/>
      <c r="X188" s="480"/>
    </row>
    <row r="189" spans="2:24" x14ac:dyDescent="0.35">
      <c r="B189" s="208" t="s">
        <v>239</v>
      </c>
      <c r="C189" s="124"/>
      <c r="D189" s="209"/>
      <c r="E189" s="209"/>
      <c r="F189" s="209"/>
      <c r="G189" s="210">
        <f t="shared" si="68"/>
        <v>0</v>
      </c>
      <c r="H189" s="293"/>
      <c r="I189" s="211"/>
      <c r="J189" s="212"/>
      <c r="K189" s="281"/>
      <c r="L189" s="209"/>
      <c r="M189" s="209"/>
      <c r="N189" s="293"/>
      <c r="O189" s="211"/>
      <c r="P189" s="142"/>
      <c r="Q189" s="313"/>
      <c r="R189" s="453"/>
      <c r="S189" s="209"/>
      <c r="T189" s="293"/>
      <c r="U189" s="313"/>
      <c r="W189" s="480"/>
      <c r="X189" s="480"/>
    </row>
    <row r="190" spans="2:24" x14ac:dyDescent="0.35">
      <c r="B190" s="208" t="s">
        <v>240</v>
      </c>
      <c r="C190" s="124"/>
      <c r="D190" s="209"/>
      <c r="E190" s="209"/>
      <c r="F190" s="209"/>
      <c r="G190" s="210">
        <f t="shared" si="68"/>
        <v>0</v>
      </c>
      <c r="H190" s="293"/>
      <c r="I190" s="211"/>
      <c r="J190" s="212"/>
      <c r="K190" s="281"/>
      <c r="L190" s="209"/>
      <c r="M190" s="209"/>
      <c r="N190" s="293"/>
      <c r="O190" s="211"/>
      <c r="P190" s="142"/>
      <c r="Q190" s="313"/>
      <c r="R190" s="453"/>
      <c r="S190" s="209"/>
      <c r="T190" s="293"/>
      <c r="U190" s="313"/>
      <c r="W190" s="480"/>
      <c r="X190" s="480"/>
    </row>
    <row r="191" spans="2:24" x14ac:dyDescent="0.35">
      <c r="B191" s="208" t="s">
        <v>241</v>
      </c>
      <c r="C191" s="149"/>
      <c r="D191" s="213"/>
      <c r="E191" s="213"/>
      <c r="F191" s="213"/>
      <c r="G191" s="210">
        <f t="shared" si="68"/>
        <v>0</v>
      </c>
      <c r="H191" s="293"/>
      <c r="I191" s="206"/>
      <c r="J191" s="212"/>
      <c r="K191" s="279"/>
      <c r="L191" s="213"/>
      <c r="M191" s="213"/>
      <c r="N191" s="293"/>
      <c r="O191" s="206"/>
      <c r="P191" s="142"/>
      <c r="Q191" s="311"/>
      <c r="R191" s="454"/>
      <c r="S191" s="213"/>
      <c r="T191" s="293"/>
      <c r="U191" s="311"/>
      <c r="W191" s="481"/>
      <c r="X191" s="481"/>
    </row>
    <row r="192" spans="2:24" x14ac:dyDescent="0.35">
      <c r="B192" s="208" t="s">
        <v>242</v>
      </c>
      <c r="C192" s="149"/>
      <c r="D192" s="213"/>
      <c r="E192" s="213"/>
      <c r="F192" s="213"/>
      <c r="G192" s="210">
        <f t="shared" si="68"/>
        <v>0</v>
      </c>
      <c r="H192" s="293"/>
      <c r="I192" s="206"/>
      <c r="J192" s="212"/>
      <c r="K192" s="279"/>
      <c r="L192" s="213"/>
      <c r="M192" s="213"/>
      <c r="N192" s="293"/>
      <c r="O192" s="206"/>
      <c r="P192" s="142"/>
      <c r="Q192" s="311"/>
      <c r="R192" s="454"/>
      <c r="S192" s="213"/>
      <c r="T192" s="293"/>
      <c r="U192" s="311"/>
      <c r="W192" s="481"/>
      <c r="X192" s="481"/>
    </row>
    <row r="193" spans="2:24" x14ac:dyDescent="0.35">
      <c r="C193" s="190" t="s">
        <v>58</v>
      </c>
      <c r="D193" s="204">
        <f>SUM(D185:D192)</f>
        <v>0</v>
      </c>
      <c r="E193" s="204">
        <f t="shared" ref="E193:G193" si="69">SUM(E185:E192)</f>
        <v>0</v>
      </c>
      <c r="F193" s="204">
        <f t="shared" si="69"/>
        <v>0</v>
      </c>
      <c r="G193" s="204">
        <f t="shared" si="69"/>
        <v>0</v>
      </c>
      <c r="H193" s="204">
        <f>(H185*G185)+(H186*G186)+(H187*G187)+(H188*G188)+(H189*G189)+(H190*G190)+(H191*G191)+(H192*G192)</f>
        <v>0</v>
      </c>
      <c r="I193" s="206"/>
      <c r="J193" s="207"/>
      <c r="K193" s="279"/>
      <c r="L193" s="204"/>
      <c r="M193" s="204"/>
      <c r="N193" s="300"/>
      <c r="O193" s="301"/>
      <c r="P193" s="207"/>
      <c r="Q193" s="311"/>
      <c r="R193" s="452"/>
      <c r="S193" s="204"/>
      <c r="T193" s="204"/>
      <c r="U193" s="311"/>
      <c r="W193" s="479"/>
      <c r="X193" s="479"/>
    </row>
    <row r="194" spans="2:24" ht="15.75" customHeight="1" x14ac:dyDescent="0.35">
      <c r="B194" s="219"/>
      <c r="C194" s="215"/>
      <c r="D194" s="220"/>
      <c r="E194" s="220"/>
      <c r="F194" s="220"/>
      <c r="G194" s="220"/>
      <c r="H194" s="295"/>
      <c r="I194" s="215"/>
      <c r="J194" s="221"/>
      <c r="K194" s="215"/>
      <c r="L194" s="220"/>
      <c r="M194" s="220"/>
      <c r="N194" s="295"/>
      <c r="O194" s="215"/>
      <c r="P194" s="286"/>
      <c r="Q194" s="223"/>
      <c r="R194" s="460"/>
      <c r="S194" s="315"/>
      <c r="T194" s="316"/>
      <c r="U194" s="223"/>
      <c r="W194" s="460"/>
      <c r="X194" s="460"/>
    </row>
    <row r="195" spans="2:24" ht="15.75" customHeight="1" x14ac:dyDescent="0.35">
      <c r="B195" s="219"/>
      <c r="C195" s="215"/>
      <c r="D195" s="220"/>
      <c r="E195" s="220"/>
      <c r="F195" s="220"/>
      <c r="G195" s="220"/>
      <c r="H195" s="295"/>
      <c r="I195" s="215"/>
      <c r="J195" s="221"/>
      <c r="K195" s="215"/>
      <c r="L195" s="220"/>
      <c r="M195" s="220"/>
      <c r="N195" s="295"/>
      <c r="O195" s="215"/>
      <c r="P195" s="286"/>
      <c r="Q195" s="223"/>
      <c r="R195" s="460"/>
      <c r="S195" s="315"/>
      <c r="T195" s="316"/>
      <c r="U195" s="223"/>
      <c r="W195" s="460"/>
      <c r="X195" s="460"/>
    </row>
    <row r="196" spans="2:24" ht="63.75" customHeight="1" x14ac:dyDescent="0.35">
      <c r="B196" s="190" t="s">
        <v>243</v>
      </c>
      <c r="C196" s="223"/>
      <c r="D196" s="224"/>
      <c r="E196" s="224"/>
      <c r="F196" s="224"/>
      <c r="G196" s="225">
        <f>D196</f>
        <v>0</v>
      </c>
      <c r="H196" s="296"/>
      <c r="I196" s="226"/>
      <c r="J196" s="207"/>
      <c r="K196" s="282"/>
      <c r="L196" s="224"/>
      <c r="M196" s="224"/>
      <c r="N196" s="296"/>
      <c r="O196" s="226"/>
      <c r="P196" s="207"/>
      <c r="Q196" s="317"/>
      <c r="R196" s="461"/>
      <c r="S196" s="224"/>
      <c r="T196" s="296"/>
      <c r="U196" s="317"/>
      <c r="W196" s="461"/>
      <c r="X196" s="461"/>
    </row>
    <row r="197" spans="2:24" ht="69.75" customHeight="1" x14ac:dyDescent="0.35">
      <c r="B197" s="190" t="s">
        <v>244</v>
      </c>
      <c r="C197" s="223"/>
      <c r="D197" s="224"/>
      <c r="E197" s="224"/>
      <c r="F197" s="224"/>
      <c r="G197" s="225">
        <f t="shared" ref="G197:G199" si="70">D197</f>
        <v>0</v>
      </c>
      <c r="H197" s="296"/>
      <c r="I197" s="226"/>
      <c r="J197" s="207"/>
      <c r="K197" s="282"/>
      <c r="L197" s="224"/>
      <c r="M197" s="224"/>
      <c r="N197" s="296"/>
      <c r="O197" s="226"/>
      <c r="P197" s="207"/>
      <c r="Q197" s="317"/>
      <c r="R197" s="461"/>
      <c r="S197" s="224"/>
      <c r="T197" s="296"/>
      <c r="U197" s="317"/>
      <c r="W197" s="461"/>
      <c r="X197" s="461"/>
    </row>
    <row r="198" spans="2:24" ht="111" customHeight="1" x14ac:dyDescent="0.35">
      <c r="B198" s="190" t="s">
        <v>245</v>
      </c>
      <c r="C198" s="227"/>
      <c r="D198" s="224">
        <v>39219</v>
      </c>
      <c r="E198" s="224"/>
      <c r="F198" s="224"/>
      <c r="G198" s="225">
        <f t="shared" si="70"/>
        <v>39219</v>
      </c>
      <c r="H198" s="296">
        <v>0.3</v>
      </c>
      <c r="I198" s="226" t="s">
        <v>246</v>
      </c>
      <c r="J198" s="212"/>
      <c r="K198" s="282"/>
      <c r="L198" s="224">
        <v>37326.020093575396</v>
      </c>
      <c r="M198" s="224">
        <f t="shared" ref="M198:M199" si="71">D198-L198</f>
        <v>1892.9799064246035</v>
      </c>
      <c r="N198" s="296">
        <f t="shared" ref="N198:N199" si="72">M198/D198</f>
        <v>4.8266909060011819E-2</v>
      </c>
      <c r="O198" s="226"/>
      <c r="P198" s="142"/>
      <c r="Q198" s="317"/>
      <c r="R198" s="461">
        <v>55150.117409785787</v>
      </c>
      <c r="S198" s="224">
        <f>R198-L198</f>
        <v>17824.097316210391</v>
      </c>
      <c r="T198" s="296">
        <f>S198/L198</f>
        <v>0.47752472059774459</v>
      </c>
      <c r="U198" s="317"/>
      <c r="W198" s="478">
        <v>29295.137155180328</v>
      </c>
      <c r="X198" s="478">
        <f>R198-W198</f>
        <v>25854.98025460546</v>
      </c>
    </row>
    <row r="199" spans="2:24" ht="65.25" customHeight="1" x14ac:dyDescent="0.35">
      <c r="B199" s="228" t="s">
        <v>247</v>
      </c>
      <c r="C199" s="223"/>
      <c r="D199" s="224">
        <v>18000</v>
      </c>
      <c r="E199" s="224"/>
      <c r="F199" s="224"/>
      <c r="G199" s="225">
        <f t="shared" si="70"/>
        <v>18000</v>
      </c>
      <c r="H199" s="296">
        <v>0.3</v>
      </c>
      <c r="I199" s="226" t="s">
        <v>248</v>
      </c>
      <c r="J199" s="212"/>
      <c r="K199" s="282"/>
      <c r="L199" s="224">
        <v>18000</v>
      </c>
      <c r="M199" s="224">
        <f t="shared" si="71"/>
        <v>0</v>
      </c>
      <c r="N199" s="296">
        <f t="shared" si="72"/>
        <v>0</v>
      </c>
      <c r="O199" s="226"/>
      <c r="P199" s="142"/>
      <c r="Q199" s="317"/>
      <c r="R199" s="461">
        <v>12000</v>
      </c>
      <c r="S199" s="224">
        <f>R199-L199</f>
        <v>-6000</v>
      </c>
      <c r="T199" s="296">
        <f>S199/L199</f>
        <v>-0.33333333333333331</v>
      </c>
      <c r="U199" s="317"/>
      <c r="W199" s="478">
        <v>0</v>
      </c>
      <c r="X199" s="478">
        <f>R199-W199</f>
        <v>12000</v>
      </c>
    </row>
    <row r="200" spans="2:24" ht="21.75" customHeight="1" x14ac:dyDescent="0.35">
      <c r="B200" s="219"/>
      <c r="C200" s="229" t="s">
        <v>249</v>
      </c>
      <c r="D200" s="230">
        <f>SUM(D196:D199)</f>
        <v>57219</v>
      </c>
      <c r="E200" s="230">
        <f t="shared" ref="E200:F200" si="73">SUM(E196:E199)</f>
        <v>0</v>
      </c>
      <c r="F200" s="230">
        <f t="shared" si="73"/>
        <v>0</v>
      </c>
      <c r="G200" s="230">
        <f>SUM(G196:G199)</f>
        <v>57219</v>
      </c>
      <c r="H200" s="230">
        <f>(H196*G196)+(H197*G197)+(H198*G198)+(H199*G199)</f>
        <v>17165.699999999997</v>
      </c>
      <c r="I200" s="231"/>
      <c r="J200" s="221"/>
      <c r="K200" s="222"/>
      <c r="L200" s="204">
        <f>SUM(L196:L199)</f>
        <v>55326.020093575396</v>
      </c>
      <c r="M200" s="204">
        <f>SUM(M196:M199)</f>
        <v>1892.9799064246035</v>
      </c>
      <c r="N200" s="300">
        <f>M200/D200</f>
        <v>3.3083065178080767E-2</v>
      </c>
      <c r="O200" s="320">
        <f>(L198*H198)+(L199*H199)</f>
        <v>16597.80602807262</v>
      </c>
      <c r="P200" s="328"/>
      <c r="Q200" s="329"/>
      <c r="R200" s="456">
        <f>SUM(R196:R199)</f>
        <v>67150.117409785787</v>
      </c>
      <c r="S200" s="322">
        <f>SUM(S196:S199)</f>
        <v>11824.097316210391</v>
      </c>
      <c r="T200" s="326">
        <f>S200/L200</f>
        <v>0.21371675201309911</v>
      </c>
      <c r="U200" s="327">
        <f>(R198*H198)+(R199*H199)</f>
        <v>20145.035222935734</v>
      </c>
      <c r="W200" s="483">
        <f>SUM(W196:W199)</f>
        <v>29295.137155180328</v>
      </c>
      <c r="X200" s="483">
        <f>SUM(X196:X199)</f>
        <v>37854.980254605456</v>
      </c>
    </row>
    <row r="201" spans="2:24" ht="15.75" customHeight="1" x14ac:dyDescent="0.35">
      <c r="B201" s="219"/>
      <c r="C201" s="215"/>
      <c r="D201" s="220"/>
      <c r="E201" s="220"/>
      <c r="F201" s="220"/>
      <c r="G201" s="220"/>
      <c r="H201" s="295"/>
      <c r="I201" s="215"/>
      <c r="J201" s="221"/>
      <c r="K201" s="215"/>
      <c r="L201" s="220"/>
      <c r="M201" s="220"/>
      <c r="N201" s="295"/>
      <c r="O201" s="215"/>
      <c r="Q201" s="215"/>
      <c r="R201" s="459"/>
      <c r="S201" s="220"/>
      <c r="T201" s="295"/>
      <c r="U201" s="215"/>
      <c r="W201" s="459"/>
      <c r="X201" s="459"/>
    </row>
    <row r="202" spans="2:24" ht="15.75" customHeight="1" x14ac:dyDescent="0.35">
      <c r="B202" s="219"/>
      <c r="C202" s="215"/>
      <c r="D202" s="220"/>
      <c r="E202" s="220"/>
      <c r="F202" s="220"/>
      <c r="G202" s="220"/>
      <c r="H202" s="295"/>
      <c r="I202" s="215"/>
      <c r="J202" s="221"/>
      <c r="K202" s="215"/>
      <c r="L202" s="220"/>
      <c r="M202" s="220"/>
      <c r="N202" s="295"/>
      <c r="O202" s="215"/>
      <c r="Q202" s="215"/>
      <c r="R202" s="459"/>
      <c r="S202" s="220"/>
      <c r="T202" s="295"/>
      <c r="U202" s="215"/>
      <c r="W202" s="459"/>
      <c r="X202" s="459"/>
    </row>
    <row r="203" spans="2:24" ht="15.75" customHeight="1" x14ac:dyDescent="0.35">
      <c r="B203" s="219"/>
      <c r="C203" s="215"/>
      <c r="D203" s="220"/>
      <c r="E203" s="220"/>
      <c r="F203" s="220"/>
      <c r="G203" s="220"/>
      <c r="H203" s="295"/>
      <c r="I203" s="215"/>
      <c r="J203" s="221"/>
      <c r="K203" s="215"/>
      <c r="L203" s="220"/>
      <c r="M203" s="220"/>
      <c r="N203" s="295"/>
      <c r="O203" s="215"/>
      <c r="Q203" s="215"/>
      <c r="R203" s="459"/>
      <c r="S203" s="220"/>
      <c r="T203" s="295"/>
      <c r="U203" s="215"/>
      <c r="W203" s="459"/>
      <c r="X203" s="459"/>
    </row>
    <row r="204" spans="2:24" ht="15.75" customHeight="1" x14ac:dyDescent="0.35">
      <c r="B204" s="219"/>
      <c r="C204" s="215"/>
      <c r="D204" s="220"/>
      <c r="E204" s="220"/>
      <c r="F204" s="220"/>
      <c r="G204" s="220"/>
      <c r="H204" s="295"/>
      <c r="I204" s="215"/>
      <c r="J204" s="221"/>
      <c r="K204" s="215"/>
      <c r="L204" s="220"/>
      <c r="M204" s="220"/>
      <c r="N204" s="295"/>
      <c r="O204" s="215"/>
      <c r="Q204" s="215"/>
      <c r="R204" s="459"/>
      <c r="S204" s="220"/>
      <c r="T204" s="295"/>
      <c r="U204" s="215"/>
      <c r="W204" s="459"/>
      <c r="X204" s="459"/>
    </row>
    <row r="205" spans="2:24" ht="15.75" customHeight="1" x14ac:dyDescent="0.35">
      <c r="B205" s="219"/>
      <c r="C205" s="215"/>
      <c r="D205" s="220"/>
      <c r="E205" s="220"/>
      <c r="F205" s="220"/>
      <c r="G205" s="220"/>
      <c r="H205" s="295"/>
      <c r="I205" s="215"/>
      <c r="J205" s="221"/>
      <c r="K205" s="215"/>
      <c r="L205" s="220"/>
      <c r="M205" s="220"/>
      <c r="N205" s="295"/>
      <c r="O205" s="215"/>
      <c r="Q205" s="215"/>
      <c r="R205" s="459"/>
      <c r="S205" s="220"/>
      <c r="T205" s="295"/>
      <c r="U205" s="215"/>
      <c r="W205" s="459"/>
      <c r="X205" s="459"/>
    </row>
    <row r="206" spans="2:24" ht="15.75" customHeight="1" x14ac:dyDescent="0.35">
      <c r="B206" s="219"/>
      <c r="C206" s="215"/>
      <c r="D206" s="220"/>
      <c r="E206" s="220"/>
      <c r="F206" s="220"/>
      <c r="G206" s="220"/>
      <c r="H206" s="295"/>
      <c r="I206" s="215"/>
      <c r="J206" s="221"/>
      <c r="K206" s="215"/>
      <c r="L206" s="220"/>
      <c r="M206" s="220"/>
      <c r="N206" s="295"/>
      <c r="O206" s="215"/>
      <c r="Q206" s="215"/>
      <c r="R206" s="459"/>
      <c r="S206" s="220"/>
      <c r="T206" s="295"/>
      <c r="U206" s="215"/>
      <c r="W206" s="459"/>
      <c r="X206" s="459"/>
    </row>
    <row r="207" spans="2:24" ht="15.75" customHeight="1" thickBot="1" x14ac:dyDescent="0.4">
      <c r="B207" s="219"/>
      <c r="C207" s="215"/>
      <c r="D207" s="220"/>
      <c r="E207" s="220"/>
      <c r="F207" s="220"/>
      <c r="G207" s="220"/>
      <c r="H207" s="295"/>
      <c r="I207" s="215"/>
      <c r="J207" s="221"/>
      <c r="K207" s="215"/>
      <c r="L207" s="220"/>
      <c r="M207" s="220"/>
      <c r="N207" s="295"/>
      <c r="O207" s="215"/>
      <c r="Q207" s="215"/>
      <c r="R207" s="459"/>
      <c r="S207" s="220"/>
      <c r="T207" s="295"/>
      <c r="U207" s="215"/>
      <c r="W207" s="459"/>
      <c r="X207" s="459"/>
    </row>
    <row r="208" spans="2:24" x14ac:dyDescent="0.35">
      <c r="B208" s="219"/>
      <c r="C208" s="391" t="s">
        <v>250</v>
      </c>
      <c r="D208" s="392"/>
      <c r="E208" s="233"/>
      <c r="F208" s="233"/>
      <c r="G208" s="233"/>
      <c r="H208" s="232"/>
      <c r="I208" s="234"/>
      <c r="K208" s="234"/>
      <c r="N208" s="232"/>
      <c r="O208" s="234"/>
      <c r="Q208" s="234"/>
      <c r="T208" s="232"/>
      <c r="U208" s="234"/>
    </row>
    <row r="209" spans="2:26" ht="40.5" customHeight="1" x14ac:dyDescent="0.35">
      <c r="B209" s="219"/>
      <c r="C209" s="383"/>
      <c r="D209" s="235" t="s">
        <v>251</v>
      </c>
      <c r="E209" s="236" t="s">
        <v>252</v>
      </c>
      <c r="F209" s="205" t="s">
        <v>253</v>
      </c>
      <c r="G209" s="385" t="s">
        <v>6</v>
      </c>
      <c r="H209" s="247"/>
      <c r="I209" s="234"/>
      <c r="K209" s="234"/>
      <c r="L209" s="235"/>
      <c r="M209" s="235"/>
      <c r="N209" s="247"/>
      <c r="O209" s="234"/>
      <c r="Q209" s="234"/>
      <c r="R209" s="462"/>
      <c r="S209" s="235"/>
      <c r="T209" s="247"/>
      <c r="U209" s="234"/>
      <c r="W209" s="462"/>
      <c r="X209" s="462"/>
    </row>
    <row r="210" spans="2:26" ht="24.75" customHeight="1" x14ac:dyDescent="0.35">
      <c r="B210" s="219"/>
      <c r="C210" s="384"/>
      <c r="D210" s="237">
        <f>D13</f>
        <v>0</v>
      </c>
      <c r="E210" s="238">
        <f>E13</f>
        <v>0</v>
      </c>
      <c r="F210" s="239">
        <f>F13</f>
        <v>0</v>
      </c>
      <c r="G210" s="386"/>
      <c r="H210" s="247"/>
      <c r="I210" s="234"/>
      <c r="K210" s="234"/>
      <c r="L210" s="237"/>
      <c r="M210" s="237"/>
      <c r="N210" s="247"/>
      <c r="O210" s="234"/>
      <c r="Q210" s="234"/>
      <c r="R210" s="463"/>
      <c r="S210" s="237"/>
      <c r="T210" s="247"/>
      <c r="U210" s="234"/>
      <c r="W210" s="463"/>
      <c r="X210" s="463"/>
    </row>
    <row r="211" spans="2:26" ht="41.25" customHeight="1" x14ac:dyDescent="0.35">
      <c r="B211" s="240"/>
      <c r="C211" s="241" t="s">
        <v>254</v>
      </c>
      <c r="D211" s="242">
        <f>SUM(D30,D40,D50,D60,D72,D82,D92,D102,D117,D131,D141,D151,D163,D173,D183,D193,D196,D197,D198,D199)</f>
        <v>925233.54333333322</v>
      </c>
      <c r="E211" s="243">
        <f>SUM(E30,E40,E50,E60,E72,E82,E92,E102,E117,E131,E141,E151,E163,E173,E183,E193,E196,E197,E198)</f>
        <v>0</v>
      </c>
      <c r="F211" s="244">
        <f>SUM(F30,F40,F50,F60,F72,F82,F92,F102,F117,F131,F141,F151,F163,F173,F183,F193,F196,F197,F198)</f>
        <v>0</v>
      </c>
      <c r="G211" s="245">
        <f>SUM(D211:F211)</f>
        <v>925233.54333333322</v>
      </c>
      <c r="H211" s="247"/>
      <c r="I211" s="246"/>
      <c r="K211" s="246"/>
      <c r="L211" s="242">
        <f>SUM(L30,L40,L50,L60,L72,L82,L92,L102,L117,L131,L141,L151,L163,L173,L183,L193,L196,L197,L198,L199)</f>
        <v>925233.54392832925</v>
      </c>
      <c r="M211" s="242">
        <f t="shared" ref="M211:M212" si="74">D211-L211</f>
        <v>-5.9499603230506182E-4</v>
      </c>
      <c r="N211" s="350"/>
      <c r="O211" s="246"/>
      <c r="Q211" s="246"/>
      <c r="R211" s="464">
        <f>SUM(R30,R40,R50,R60,R72,R82,R92,R102,R117,R131,R141,R151,R163,R173,R183,R193,R196,R197,R198,R199)</f>
        <v>925233.54633508634</v>
      </c>
      <c r="S211" s="242">
        <f>L211-R211</f>
        <v>-2.4067570921033621E-3</v>
      </c>
      <c r="T211" s="247"/>
      <c r="U211" s="246"/>
      <c r="W211" s="484">
        <f>SUM(W30,W40,W50,W60,W72,W82,W92,W102,W117,W131,W141,W151,W163,W173,W183,W193,W196,W197,W198,W199)</f>
        <v>717195.54163029208</v>
      </c>
      <c r="X211" s="484">
        <f>SUM(X30,X40,X50,X60,X72,X82,X92,X102,X117,X131,X141,X151,X163,X173,X183,X193,X196,X197,X198,X199)</f>
        <v>208038.00470479432</v>
      </c>
    </row>
    <row r="212" spans="2:26" ht="51.75" customHeight="1" x14ac:dyDescent="0.35">
      <c r="B212" s="247"/>
      <c r="C212" s="241" t="s">
        <v>255</v>
      </c>
      <c r="D212" s="242">
        <f>D211*0.07</f>
        <v>64766.348033333328</v>
      </c>
      <c r="E212" s="243">
        <f t="shared" ref="E212:F212" si="75">E211*0.07</f>
        <v>0</v>
      </c>
      <c r="F212" s="244">
        <f t="shared" si="75"/>
        <v>0</v>
      </c>
      <c r="G212" s="245">
        <f>G211*0.07</f>
        <v>64766.348033333328</v>
      </c>
      <c r="H212" s="247"/>
      <c r="I212" s="248"/>
      <c r="K212" s="248"/>
      <c r="L212" s="242">
        <f>L211*0.07</f>
        <v>64766.348074983056</v>
      </c>
      <c r="M212" s="242">
        <f t="shared" si="74"/>
        <v>-4.1649727791082114E-5</v>
      </c>
      <c r="N212" s="350"/>
      <c r="O212" s="248"/>
      <c r="Q212" s="248"/>
      <c r="R212" s="464">
        <f>R211*0.07</f>
        <v>64766.34824345605</v>
      </c>
      <c r="S212" s="242">
        <f>L212-R212</f>
        <v>-1.6847299411892891E-4</v>
      </c>
      <c r="T212" s="247"/>
      <c r="U212" s="248"/>
      <c r="W212" s="484">
        <f>W211*0.07</f>
        <v>50203.687914120448</v>
      </c>
      <c r="X212" s="484">
        <f>X211*0.07</f>
        <v>14562.660329335604</v>
      </c>
    </row>
    <row r="213" spans="2:26" ht="51.75" customHeight="1" thickBot="1" x14ac:dyDescent="0.4">
      <c r="B213" s="247"/>
      <c r="C213" s="249" t="s">
        <v>6</v>
      </c>
      <c r="D213" s="250">
        <f>SUM(D211:D212)</f>
        <v>989999.89136666653</v>
      </c>
      <c r="E213" s="251">
        <f t="shared" ref="E213:F213" si="76">SUM(E211:E212)</f>
        <v>0</v>
      </c>
      <c r="F213" s="252">
        <f t="shared" si="76"/>
        <v>0</v>
      </c>
      <c r="G213" s="252">
        <f>SUM(G211:G212)</f>
        <v>989999.89136666653</v>
      </c>
      <c r="H213" s="247"/>
      <c r="I213" s="248"/>
      <c r="K213" s="248"/>
      <c r="L213" s="250">
        <f>SUM(L211:L212)</f>
        <v>989999.89200331236</v>
      </c>
      <c r="M213" s="250">
        <f>SUM(M211:M212)</f>
        <v>-6.3664576009614393E-4</v>
      </c>
      <c r="N213" s="350"/>
      <c r="O213" s="248"/>
      <c r="Q213" s="248"/>
      <c r="R213" s="465">
        <f>SUM(R211:R212)</f>
        <v>989999.89457854244</v>
      </c>
      <c r="S213" s="250">
        <f>L213-R213</f>
        <v>-2.575230086222291E-3</v>
      </c>
      <c r="T213" s="247"/>
      <c r="U213" s="248"/>
      <c r="W213" s="465">
        <f>SUM(W211:W212)</f>
        <v>767399.22954441258</v>
      </c>
      <c r="X213" s="465">
        <f>SUM(X211:X212)</f>
        <v>222600.66503412992</v>
      </c>
      <c r="Y213" s="490">
        <f>W213/R213</f>
        <v>0.77515081945650688</v>
      </c>
      <c r="Z213" s="489" t="s">
        <v>776</v>
      </c>
    </row>
    <row r="214" spans="2:26" ht="42" customHeight="1" x14ac:dyDescent="0.35">
      <c r="B214" s="247"/>
      <c r="I214" s="232"/>
      <c r="J214" s="290"/>
      <c r="K214" s="232"/>
      <c r="O214" s="232"/>
      <c r="Q214" s="232"/>
      <c r="U214" s="232"/>
    </row>
    <row r="215" spans="2:26" s="183" customFormat="1" ht="29.25" customHeight="1" thickBot="1" x14ac:dyDescent="0.4">
      <c r="B215" s="215"/>
      <c r="C215" s="253"/>
      <c r="D215" s="171"/>
      <c r="E215" s="171"/>
      <c r="F215" s="171"/>
      <c r="G215" s="171"/>
      <c r="H215" s="264"/>
      <c r="I215" s="234"/>
      <c r="J215" s="290"/>
      <c r="K215" s="234"/>
      <c r="L215" s="171"/>
      <c r="M215" s="171"/>
      <c r="N215" s="264"/>
      <c r="O215" s="234"/>
      <c r="P215" s="287"/>
      <c r="Q215" s="234"/>
      <c r="R215" s="466"/>
      <c r="S215" s="171"/>
      <c r="T215" s="264"/>
      <c r="U215" s="234"/>
      <c r="W215" s="485"/>
      <c r="X215" s="485"/>
    </row>
    <row r="216" spans="2:26" ht="23.25" customHeight="1" x14ac:dyDescent="0.35">
      <c r="B216" s="248"/>
      <c r="C216" s="373" t="s">
        <v>256</v>
      </c>
      <c r="D216" s="374"/>
      <c r="E216" s="375"/>
      <c r="F216" s="375"/>
      <c r="G216" s="375"/>
      <c r="H216" s="376"/>
      <c r="I216" s="248"/>
      <c r="K216" s="248"/>
      <c r="N216" s="177"/>
      <c r="O216" s="248"/>
      <c r="Q216" s="248"/>
      <c r="T216" s="177"/>
      <c r="U216" s="248"/>
    </row>
    <row r="217" spans="2:26" ht="41.25" customHeight="1" x14ac:dyDescent="0.35">
      <c r="B217" s="248"/>
      <c r="C217" s="254"/>
      <c r="D217" s="255" t="s">
        <v>251</v>
      </c>
      <c r="E217" s="255" t="s">
        <v>252</v>
      </c>
      <c r="F217" s="255" t="s">
        <v>253</v>
      </c>
      <c r="G217" s="389" t="s">
        <v>6</v>
      </c>
      <c r="H217" s="387" t="s">
        <v>257</v>
      </c>
      <c r="I217" s="248"/>
      <c r="K217" s="248"/>
      <c r="L217" s="255"/>
      <c r="M217" s="255"/>
      <c r="N217" s="387"/>
      <c r="O217" s="248"/>
      <c r="Q217" s="248"/>
      <c r="R217" s="467"/>
      <c r="S217" s="255"/>
      <c r="T217" s="387"/>
      <c r="U217" s="248"/>
      <c r="W217" s="486"/>
      <c r="X217" s="486"/>
    </row>
    <row r="218" spans="2:26" ht="27.75" customHeight="1" x14ac:dyDescent="0.35">
      <c r="B218" s="248"/>
      <c r="C218" s="254"/>
      <c r="D218" s="255">
        <f>D13</f>
        <v>0</v>
      </c>
      <c r="E218" s="255">
        <f>E13</f>
        <v>0</v>
      </c>
      <c r="F218" s="255">
        <f>F13</f>
        <v>0</v>
      </c>
      <c r="G218" s="390"/>
      <c r="H218" s="388"/>
      <c r="I218" s="248"/>
      <c r="K218" s="248"/>
      <c r="L218" s="255"/>
      <c r="M218" s="255"/>
      <c r="N218" s="388"/>
      <c r="O218" s="248"/>
      <c r="Q218" s="248"/>
      <c r="R218" s="467"/>
      <c r="S218" s="255"/>
      <c r="T218" s="388"/>
      <c r="U218" s="248"/>
      <c r="W218" s="486"/>
      <c r="X218" s="486"/>
    </row>
    <row r="219" spans="2:26" ht="55.5" customHeight="1" x14ac:dyDescent="0.35">
      <c r="B219" s="248"/>
      <c r="C219" s="256" t="s">
        <v>258</v>
      </c>
      <c r="D219" s="257">
        <f>D213*H219</f>
        <v>346499.96197833325</v>
      </c>
      <c r="E219" s="258">
        <f>SUM(E211:E212)*0.7</f>
        <v>0</v>
      </c>
      <c r="F219" s="258">
        <f>SUM(F211:F212)*0.7</f>
        <v>0</v>
      </c>
      <c r="G219" s="258"/>
      <c r="H219" s="297">
        <v>0.35</v>
      </c>
      <c r="I219" s="248"/>
      <c r="K219" s="248"/>
      <c r="L219" s="257"/>
      <c r="M219" s="257"/>
      <c r="N219" s="297"/>
      <c r="O219" s="248"/>
      <c r="Q219" s="248"/>
      <c r="R219" s="468"/>
      <c r="S219" s="257"/>
      <c r="T219" s="297"/>
      <c r="U219" s="248"/>
      <c r="W219" s="468"/>
      <c r="X219" s="468"/>
    </row>
    <row r="220" spans="2:26" ht="57.75" customHeight="1" x14ac:dyDescent="0.35">
      <c r="B220" s="372"/>
      <c r="C220" s="259" t="s">
        <v>259</v>
      </c>
      <c r="D220" s="260">
        <f>D213*H220</f>
        <v>346499.96197833325</v>
      </c>
      <c r="E220" s="261">
        <f>SUM(E211:E212)*0.3</f>
        <v>0</v>
      </c>
      <c r="F220" s="261">
        <f>SUM(F211:F212)*0.3</f>
        <v>0</v>
      </c>
      <c r="G220" s="261"/>
      <c r="H220" s="298">
        <v>0.35</v>
      </c>
      <c r="I220" s="176"/>
      <c r="K220" s="176"/>
      <c r="L220" s="260"/>
      <c r="M220" s="260"/>
      <c r="N220" s="298"/>
      <c r="O220" s="176"/>
      <c r="Q220" s="168"/>
      <c r="R220" s="469"/>
      <c r="S220" s="260"/>
      <c r="T220" s="298"/>
      <c r="U220" s="176"/>
      <c r="W220" s="469"/>
      <c r="X220" s="469"/>
    </row>
    <row r="221" spans="2:26" ht="57.75" customHeight="1" x14ac:dyDescent="0.35">
      <c r="B221" s="372"/>
      <c r="C221" s="259" t="s">
        <v>260</v>
      </c>
      <c r="D221" s="260">
        <f>D213*H221</f>
        <v>296999.96740999992</v>
      </c>
      <c r="E221" s="261"/>
      <c r="F221" s="261"/>
      <c r="G221" s="261"/>
      <c r="H221" s="298">
        <v>0.3</v>
      </c>
      <c r="I221" s="176"/>
      <c r="K221" s="176"/>
      <c r="L221" s="260"/>
      <c r="M221" s="260"/>
      <c r="N221" s="298"/>
      <c r="O221" s="176"/>
      <c r="Q221" s="168"/>
      <c r="R221" s="469"/>
      <c r="S221" s="260"/>
      <c r="T221" s="298"/>
      <c r="U221" s="176"/>
      <c r="W221" s="469"/>
      <c r="X221" s="469"/>
    </row>
    <row r="222" spans="2:26" ht="38.25" customHeight="1" thickBot="1" x14ac:dyDescent="0.4">
      <c r="B222" s="372"/>
      <c r="C222" s="249" t="s">
        <v>261</v>
      </c>
      <c r="D222" s="252">
        <f>SUM(D219:D221)</f>
        <v>989999.89136666642</v>
      </c>
      <c r="E222" s="252">
        <f t="shared" ref="E222:F222" si="77">SUM(E219:E220)</f>
        <v>0</v>
      </c>
      <c r="F222" s="252">
        <f t="shared" si="77"/>
        <v>0</v>
      </c>
      <c r="G222" s="262"/>
      <c r="H222" s="299"/>
      <c r="I222" s="176"/>
      <c r="K222" s="176"/>
      <c r="L222" s="252"/>
      <c r="M222" s="252"/>
      <c r="N222" s="299"/>
      <c r="O222" s="176"/>
      <c r="Q222" s="168"/>
      <c r="R222" s="470"/>
      <c r="S222" s="252"/>
      <c r="T222" s="299"/>
      <c r="U222" s="176"/>
      <c r="W222" s="470"/>
      <c r="X222" s="470"/>
    </row>
    <row r="223" spans="2:26" ht="21.75" customHeight="1" thickBot="1" x14ac:dyDescent="0.4">
      <c r="B223" s="372"/>
      <c r="C223" s="263"/>
      <c r="D223" s="264"/>
      <c r="E223" s="264"/>
      <c r="F223" s="264"/>
      <c r="G223" s="264"/>
      <c r="H223" s="264"/>
      <c r="I223" s="176"/>
      <c r="K223" s="176"/>
      <c r="L223" s="264"/>
      <c r="M223" s="264"/>
      <c r="N223" s="264"/>
      <c r="O223" s="176"/>
      <c r="Q223" s="168"/>
      <c r="R223" s="471"/>
      <c r="S223" s="264"/>
      <c r="T223" s="264"/>
      <c r="U223" s="176"/>
      <c r="W223" s="487"/>
      <c r="X223" s="487"/>
    </row>
    <row r="224" spans="2:26" ht="49.5" customHeight="1" x14ac:dyDescent="0.35">
      <c r="B224" s="372"/>
      <c r="C224" s="265" t="s">
        <v>262</v>
      </c>
      <c r="D224" s="266">
        <f>SUM(H30,H40,H50,H60,H72,H82,H92,H102,H117,H131,H141,H151,H163,H173,H183,H193,H200)*1.07</f>
        <v>368664.36569833331</v>
      </c>
      <c r="E224" s="171"/>
      <c r="F224" s="171"/>
      <c r="G224" s="171"/>
      <c r="H224" s="264"/>
      <c r="I224" s="176"/>
      <c r="K224" s="176"/>
      <c r="L224" s="266">
        <f>SUM(O30,O40,O50,O60,O72,O82,O92,O102,O117,O131,O141,O151,O163,O173,O183,O193,O200)*1.07</f>
        <v>370882.2508967038</v>
      </c>
      <c r="M224" s="266"/>
      <c r="N224" s="264"/>
      <c r="O224" s="176"/>
      <c r="Q224" s="168"/>
      <c r="R224" s="472">
        <f>SUM(U30,U40,U50,U60,U72,U82,U92,U102,U117,U131,U141,U151,U163,U173,U183,U193,U200)*1.07</f>
        <v>375903.12745851791</v>
      </c>
      <c r="S224" s="266"/>
      <c r="T224" s="264"/>
      <c r="U224" s="176"/>
      <c r="W224" s="488"/>
      <c r="X224" s="488"/>
    </row>
    <row r="225" spans="1:24" ht="28.5" customHeight="1" x14ac:dyDescent="0.35">
      <c r="B225" s="372"/>
      <c r="C225" s="267" t="s">
        <v>263</v>
      </c>
      <c r="D225" s="268">
        <f>D224/D213</f>
        <v>0.3723882890425399</v>
      </c>
      <c r="E225" s="269"/>
      <c r="F225" s="269"/>
      <c r="G225" s="269"/>
      <c r="I225" s="176"/>
      <c r="K225" s="176"/>
      <c r="L225" s="268">
        <f>L224/L213</f>
        <v>0.3746285771266154</v>
      </c>
      <c r="M225" s="268"/>
      <c r="O225" s="176"/>
      <c r="Q225" s="168"/>
      <c r="R225" s="473">
        <f>R224/R213</f>
        <v>0.37970016917885169</v>
      </c>
      <c r="S225" s="268"/>
      <c r="U225" s="176"/>
      <c r="W225" s="473"/>
      <c r="X225" s="473"/>
    </row>
    <row r="226" spans="1:24" ht="28.5" customHeight="1" x14ac:dyDescent="0.35">
      <c r="B226" s="372"/>
      <c r="C226" s="370"/>
      <c r="D226" s="371"/>
      <c r="E226" s="270"/>
      <c r="F226" s="270"/>
      <c r="G226" s="270"/>
      <c r="I226" s="176"/>
      <c r="K226" s="176"/>
      <c r="O226" s="176"/>
      <c r="Q226" s="168"/>
      <c r="U226" s="176"/>
    </row>
    <row r="227" spans="1:24" ht="28.5" customHeight="1" x14ac:dyDescent="0.35">
      <c r="B227" s="372"/>
      <c r="C227" s="267" t="s">
        <v>264</v>
      </c>
      <c r="D227" s="271">
        <f>SUM(D198:F199)*1.07</f>
        <v>61224.33</v>
      </c>
      <c r="E227" s="272"/>
      <c r="F227" s="272"/>
      <c r="G227" s="272"/>
      <c r="I227" s="176"/>
      <c r="K227" s="176"/>
      <c r="L227" s="271">
        <f>SUM(L198:L199)*1.07</f>
        <v>59198.84150012568</v>
      </c>
      <c r="M227" s="271"/>
      <c r="O227" s="176"/>
      <c r="Q227" s="168"/>
      <c r="R227" s="474">
        <f>SUM(R198:R199)*1.07</f>
        <v>71850.625628470792</v>
      </c>
      <c r="S227" s="271"/>
      <c r="U227" s="176"/>
      <c r="W227" s="474"/>
      <c r="X227" s="474"/>
    </row>
    <row r="228" spans="1:24" ht="23.25" customHeight="1" x14ac:dyDescent="0.35">
      <c r="B228" s="372"/>
      <c r="C228" s="267" t="s">
        <v>265</v>
      </c>
      <c r="D228" s="268">
        <f>D227/D213</f>
        <v>6.1842764361803679E-2</v>
      </c>
      <c r="E228" s="272"/>
      <c r="F228" s="272"/>
      <c r="G228" s="272"/>
      <c r="I228" s="176"/>
      <c r="K228" s="176"/>
      <c r="L228" s="268">
        <f>L227/L213</f>
        <v>5.9796816119175505E-2</v>
      </c>
      <c r="M228" s="268"/>
      <c r="O228" s="176"/>
      <c r="Q228" s="168"/>
      <c r="R228" s="473">
        <f>R227/R213</f>
        <v>7.2576397252101382E-2</v>
      </c>
      <c r="S228" s="268"/>
      <c r="U228" s="176"/>
      <c r="W228" s="473"/>
      <c r="X228" s="473"/>
    </row>
    <row r="229" spans="1:24" ht="68.25" customHeight="1" thickBot="1" x14ac:dyDescent="0.4">
      <c r="B229" s="372"/>
      <c r="C229" s="377" t="s">
        <v>730</v>
      </c>
      <c r="D229" s="378"/>
      <c r="E229" s="273"/>
      <c r="F229" s="273"/>
      <c r="G229" s="273"/>
      <c r="I229" s="176"/>
      <c r="K229" s="176"/>
      <c r="O229" s="176"/>
      <c r="Q229" s="168"/>
      <c r="U229" s="176"/>
    </row>
    <row r="230" spans="1:24" ht="55.5" customHeight="1" x14ac:dyDescent="0.35">
      <c r="B230" s="372"/>
    </row>
    <row r="231" spans="1:24" ht="42.75" customHeight="1" x14ac:dyDescent="0.35">
      <c r="B231" s="372"/>
      <c r="I231" s="176"/>
      <c r="K231" s="176"/>
      <c r="O231" s="176"/>
      <c r="Q231" s="168"/>
      <c r="U231" s="176"/>
    </row>
    <row r="232" spans="1:24" ht="21.75" customHeight="1" x14ac:dyDescent="0.35">
      <c r="B232" s="372"/>
      <c r="I232" s="176"/>
      <c r="K232" s="176"/>
      <c r="O232" s="176"/>
      <c r="Q232" s="168"/>
      <c r="U232" s="176"/>
    </row>
    <row r="233" spans="1:24" ht="21.75" customHeight="1" x14ac:dyDescent="0.35">
      <c r="A233" s="176"/>
      <c r="B233" s="372"/>
    </row>
    <row r="234" spans="1:24" s="176" customFormat="1" ht="23.25" customHeight="1" x14ac:dyDescent="0.35">
      <c r="A234" s="177"/>
      <c r="B234" s="372"/>
      <c r="C234" s="177"/>
      <c r="D234" s="177"/>
      <c r="E234" s="177"/>
      <c r="F234" s="177"/>
      <c r="G234" s="177"/>
      <c r="I234" s="177"/>
      <c r="J234" s="288"/>
      <c r="K234" s="177"/>
      <c r="L234" s="177"/>
      <c r="M234" s="177"/>
      <c r="O234" s="177"/>
      <c r="P234" s="288"/>
      <c r="Q234" s="160"/>
      <c r="R234" s="445"/>
      <c r="S234" s="177"/>
      <c r="U234" s="177"/>
      <c r="W234" s="476"/>
      <c r="X234" s="476"/>
    </row>
    <row r="235" spans="1:24" ht="23.25" customHeight="1" x14ac:dyDescent="0.35"/>
    <row r="236" spans="1:24" ht="21.75" customHeight="1" x14ac:dyDescent="0.35"/>
    <row r="237" spans="1:24" ht="16.5" customHeight="1" x14ac:dyDescent="0.35"/>
    <row r="238" spans="1:24" ht="29.25" customHeight="1" x14ac:dyDescent="0.35"/>
    <row r="239" spans="1:24" ht="24.75" customHeight="1" x14ac:dyDescent="0.35"/>
    <row r="240" spans="1:24" ht="33" customHeight="1" x14ac:dyDescent="0.35"/>
    <row r="242" ht="15" customHeight="1" x14ac:dyDescent="0.35"/>
    <row r="243" ht="25.5" customHeight="1" x14ac:dyDescent="0.35"/>
  </sheetData>
  <sheetProtection formatCells="0" formatColumns="0" formatRows="0"/>
  <autoFilter ref="A12:U230" xr:uid="{FE0B6A85-514E-4780-BC18-386245429A67}"/>
  <mergeCells count="36">
    <mergeCell ref="L153:O153"/>
    <mergeCell ref="L154:O154"/>
    <mergeCell ref="N217:N218"/>
    <mergeCell ref="T217:T218"/>
    <mergeCell ref="G217:G218"/>
    <mergeCell ref="H217:H218"/>
    <mergeCell ref="C153:I153"/>
    <mergeCell ref="C164:I164"/>
    <mergeCell ref="C154:I154"/>
    <mergeCell ref="C174:I174"/>
    <mergeCell ref="C208:D208"/>
    <mergeCell ref="C184:I184"/>
    <mergeCell ref="C226:D226"/>
    <mergeCell ref="B220:B234"/>
    <mergeCell ref="C216:H216"/>
    <mergeCell ref="C229:D229"/>
    <mergeCell ref="C62:I62"/>
    <mergeCell ref="C63:I63"/>
    <mergeCell ref="C73:I73"/>
    <mergeCell ref="C83:I83"/>
    <mergeCell ref="C93:I93"/>
    <mergeCell ref="C104:I104"/>
    <mergeCell ref="C105:I105"/>
    <mergeCell ref="C118:I118"/>
    <mergeCell ref="C132:I132"/>
    <mergeCell ref="C142:I142"/>
    <mergeCell ref="C209:C210"/>
    <mergeCell ref="G209:G210"/>
    <mergeCell ref="C51:I51"/>
    <mergeCell ref="C14:I14"/>
    <mergeCell ref="B6:L6"/>
    <mergeCell ref="B2:E2"/>
    <mergeCell ref="B9:H9"/>
    <mergeCell ref="C31:I31"/>
    <mergeCell ref="C15:I15"/>
    <mergeCell ref="C41:I41"/>
  </mergeCells>
  <conditionalFormatting sqref="D225">
    <cfRule type="cellIs" dxfId="153" priority="68" operator="lessThan">
      <formula>0.15</formula>
    </cfRule>
  </conditionalFormatting>
  <conditionalFormatting sqref="D228">
    <cfRule type="cellIs" dxfId="152" priority="66" operator="lessThan">
      <formula>0.05</formula>
    </cfRule>
  </conditionalFormatting>
  <conditionalFormatting sqref="L225">
    <cfRule type="cellIs" dxfId="151" priority="14" operator="lessThan">
      <formula>0.15</formula>
    </cfRule>
  </conditionalFormatting>
  <conditionalFormatting sqref="L228">
    <cfRule type="cellIs" dxfId="150" priority="13" operator="lessThan">
      <formula>0.05</formula>
    </cfRule>
  </conditionalFormatting>
  <conditionalFormatting sqref="M225">
    <cfRule type="cellIs" dxfId="149" priority="12" operator="lessThan">
      <formula>0.15</formula>
    </cfRule>
  </conditionalFormatting>
  <conditionalFormatting sqref="M228">
    <cfRule type="cellIs" dxfId="148" priority="11" operator="lessThan">
      <formula>0.05</formula>
    </cfRule>
  </conditionalFormatting>
  <conditionalFormatting sqref="R225:S225">
    <cfRule type="cellIs" dxfId="147" priority="10" operator="lessThan">
      <formula>0.15</formula>
    </cfRule>
  </conditionalFormatting>
  <conditionalFormatting sqref="R228:S228">
    <cfRule type="cellIs" dxfId="146" priority="9" operator="lessThan">
      <formula>0.05</formula>
    </cfRule>
  </conditionalFormatting>
  <conditionalFormatting sqref="W225">
    <cfRule type="cellIs" dxfId="145" priority="4" operator="lessThan">
      <formula>0.15</formula>
    </cfRule>
  </conditionalFormatting>
  <conditionalFormatting sqref="W228">
    <cfRule type="cellIs" dxfId="144" priority="3" operator="lessThan">
      <formula>0.05</formula>
    </cfRule>
  </conditionalFormatting>
  <conditionalFormatting sqref="X225">
    <cfRule type="cellIs" dxfId="143" priority="2" operator="lessThan">
      <formula>0.15</formula>
    </cfRule>
  </conditionalFormatting>
  <conditionalFormatting sqref="X228">
    <cfRule type="cellIs" dxfId="142" priority="1" operator="lessThan">
      <formula>0.05</formula>
    </cfRule>
  </conditionalFormatting>
  <dataValidations xWindow="431" yWindow="475" count="7">
    <dataValidation allowBlank="1" showInputMessage="1" showErrorMessage="1" prompt="% Towards Gender Equality and Women's Empowerment Must be Higher than 15%_x000a_" sqref="D225:G225 L225 R225" xr:uid="{00000000-0002-0000-0000-000000000000}"/>
    <dataValidation allowBlank="1" showInputMessage="1" showErrorMessage="1" prompt="M&amp;E Budget Cannot be Less than 5%_x000a_" sqref="D228:G228 L228 R228" xr:uid="{00000000-0002-0000-0000-000001000000}"/>
    <dataValidation allowBlank="1" showInputMessage="1" showErrorMessage="1" prompt="Insert *text* description of Outcome here" sqref="C153:I153 C14:I14 C62:I62 C104:I104" xr:uid="{00000000-0002-0000-0000-000002000000}"/>
    <dataValidation allowBlank="1" showInputMessage="1" showErrorMessage="1" prompt="Insert *text* description of Output here" sqref="C184 C15 C41 C51 C31 C63 C83 C93 C73 C105 C132 C142 C154 C164 C174 C118" xr:uid="{00000000-0002-0000-0000-000003000000}"/>
    <dataValidation allowBlank="1" showInputMessage="1" showErrorMessage="1" prompt="Insert *text* description of Activity here" sqref="C185 C155 C165 C52 C32 C175 C84 C94 C79 C110:C111 C133 C143 C20" xr:uid="{00000000-0002-0000-0000-000004000000}"/>
    <dataValidation allowBlank="1" showInputMessage="1" showErrorMessage="1" prompt="Insert name of recipient agency here _x000a_" sqref="D13:G13" xr:uid="{00000000-0002-0000-0000-000005000000}"/>
    <dataValidation allowBlank="1" showErrorMessage="1" prompt="% Towards Gender Equality and Women's Empowerment Must be Higher than 15%_x000a_" sqref="D227:G227 L227 R227" xr:uid="{00000000-0002-0000-0000-000006000000}"/>
  </dataValidations>
  <pageMargins left="0.7" right="0.7" top="0.75" bottom="0.75" header="0.3" footer="0.3"/>
  <pageSetup scale="74" orientation="landscape" r:id="rId1"/>
  <rowBreaks count="1" manualBreakCount="1">
    <brk id="73" max="16383"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B1:S257"/>
  <sheetViews>
    <sheetView showGridLines="0" showZeros="0" tabSelected="1" topLeftCell="A11" zoomScale="95" zoomScaleNormal="95" workbookViewId="0">
      <pane xSplit="3" ySplit="4" topLeftCell="K212" activePane="bottomRight" state="frozen"/>
      <selection activeCell="A11" sqref="A11"/>
      <selection pane="topRight" activeCell="D11" sqref="D11"/>
      <selection pane="bottomLeft" activeCell="A15" sqref="A15"/>
      <selection pane="bottomRight" activeCell="R11" sqref="R1:R1048576"/>
    </sheetView>
  </sheetViews>
  <sheetFormatPr defaultColWidth="9.1796875" defaultRowHeight="15.5" x14ac:dyDescent="0.35"/>
  <cols>
    <col min="1" max="1" width="4.54296875" style="30" customWidth="1"/>
    <col min="2" max="2" width="3.26953125" style="30" customWidth="1"/>
    <col min="3" max="3" width="51.54296875" style="30" customWidth="1"/>
    <col min="4" max="4" width="34.26953125" style="32" customWidth="1"/>
    <col min="5" max="5" width="35" style="32" hidden="1" customWidth="1"/>
    <col min="6" max="6" width="34" style="32" hidden="1" customWidth="1"/>
    <col min="7" max="7" width="25.7265625" style="30" hidden="1" customWidth="1"/>
    <col min="8" max="8" width="21.54296875" style="30" customWidth="1"/>
    <col min="9" max="10" width="34.26953125" style="32" customWidth="1"/>
    <col min="11" max="11" width="22.1796875" style="160" customWidth="1"/>
    <col min="12" max="12" width="66" style="30" hidden="1" customWidth="1"/>
    <col min="13" max="13" width="3.54296875" style="155" customWidth="1"/>
    <col min="14" max="14" width="34.26953125" style="32" customWidth="1"/>
    <col min="15" max="15" width="34.26953125" style="32" hidden="1" customWidth="1"/>
    <col min="16" max="16" width="22.1796875" style="160" hidden="1" customWidth="1"/>
    <col min="17" max="17" width="4.453125" style="34" customWidth="1"/>
    <col min="18" max="19" width="20.90625" style="491" customWidth="1"/>
    <col min="20" max="20" width="30.1796875" style="30" customWidth="1"/>
    <col min="21" max="21" width="33" style="30" customWidth="1"/>
    <col min="22" max="23" width="22.7265625" style="30" customWidth="1"/>
    <col min="24" max="24" width="23.54296875" style="30" customWidth="1"/>
    <col min="25" max="25" width="32.1796875" style="30" customWidth="1"/>
    <col min="26" max="26" width="9.1796875" style="30"/>
    <col min="27" max="27" width="17.7265625" style="30" customWidth="1"/>
    <col min="28" max="28" width="26.54296875" style="30" customWidth="1"/>
    <col min="29" max="29" width="22.54296875" style="30" customWidth="1"/>
    <col min="30" max="30" width="29.7265625" style="30" customWidth="1"/>
    <col min="31" max="31" width="23.453125" style="30" customWidth="1"/>
    <col min="32" max="32" width="18.54296875" style="30" customWidth="1"/>
    <col min="33" max="33" width="17.453125" style="30" customWidth="1"/>
    <col min="34" max="34" width="25.1796875" style="30" customWidth="1"/>
    <col min="35" max="16384" width="9.1796875" style="30"/>
  </cols>
  <sheetData>
    <row r="1" spans="2:19" ht="24" customHeight="1" x14ac:dyDescent="0.35">
      <c r="L1" s="12"/>
      <c r="M1" s="154"/>
      <c r="Q1" s="30"/>
    </row>
    <row r="2" spans="2:19" ht="46" x14ac:dyDescent="1">
      <c r="C2" s="396" t="s">
        <v>266</v>
      </c>
      <c r="D2" s="396"/>
      <c r="E2" s="396"/>
      <c r="F2" s="396"/>
      <c r="G2" s="23"/>
      <c r="H2" s="24"/>
      <c r="I2" s="24"/>
      <c r="J2" s="24"/>
      <c r="L2" s="12"/>
      <c r="M2" s="154"/>
      <c r="N2" s="24"/>
      <c r="O2" s="24"/>
      <c r="Q2" s="30"/>
      <c r="R2" s="492"/>
      <c r="S2" s="492"/>
    </row>
    <row r="3" spans="2:19" ht="24" customHeight="1" x14ac:dyDescent="0.35">
      <c r="C3" s="26"/>
      <c r="D3" s="25"/>
      <c r="E3" s="25"/>
      <c r="F3" s="25"/>
      <c r="G3" s="25"/>
      <c r="H3" s="25"/>
      <c r="I3" s="25"/>
      <c r="J3" s="25"/>
      <c r="L3" s="12"/>
      <c r="M3" s="154"/>
      <c r="N3" s="25"/>
      <c r="O3" s="25"/>
      <c r="Q3" s="30"/>
      <c r="R3" s="476"/>
      <c r="S3" s="476"/>
    </row>
    <row r="4" spans="2:19" ht="24" customHeight="1" thickBot="1" x14ac:dyDescent="0.4">
      <c r="C4" s="26"/>
      <c r="D4" s="25"/>
      <c r="E4" s="25"/>
      <c r="F4" s="25"/>
      <c r="G4" s="25"/>
      <c r="H4" s="25"/>
      <c r="I4" s="25"/>
      <c r="J4" s="25"/>
      <c r="L4" s="12"/>
      <c r="M4" s="154"/>
      <c r="N4" s="25"/>
      <c r="O4" s="25"/>
      <c r="Q4" s="30"/>
      <c r="R4" s="476"/>
      <c r="S4" s="476"/>
    </row>
    <row r="5" spans="2:19" ht="30" customHeight="1" x14ac:dyDescent="0.8">
      <c r="C5" s="403" t="s">
        <v>2</v>
      </c>
      <c r="D5" s="404"/>
      <c r="E5" s="404"/>
      <c r="F5" s="404"/>
      <c r="G5" s="405"/>
      <c r="H5" s="86"/>
      <c r="I5" s="86"/>
      <c r="J5" s="86"/>
      <c r="K5" s="161"/>
      <c r="N5" s="86"/>
      <c r="O5" s="86"/>
      <c r="P5" s="161"/>
      <c r="Q5" s="30"/>
      <c r="R5" s="493"/>
      <c r="S5" s="493"/>
    </row>
    <row r="6" spans="2:19" ht="24" customHeight="1" x14ac:dyDescent="0.35">
      <c r="C6" s="406" t="s">
        <v>267</v>
      </c>
      <c r="D6" s="407"/>
      <c r="E6" s="407"/>
      <c r="F6" s="407"/>
      <c r="G6" s="407"/>
      <c r="H6" s="407"/>
      <c r="I6" s="407"/>
      <c r="J6" s="408"/>
      <c r="K6" s="161"/>
      <c r="N6" s="143"/>
      <c r="O6" s="143"/>
      <c r="P6" s="161"/>
      <c r="Q6" s="30"/>
      <c r="R6" s="494"/>
      <c r="S6" s="494"/>
    </row>
    <row r="7" spans="2:19" ht="24" customHeight="1" x14ac:dyDescent="0.35">
      <c r="C7" s="406"/>
      <c r="D7" s="407"/>
      <c r="E7" s="407"/>
      <c r="F7" s="407"/>
      <c r="G7" s="407"/>
      <c r="H7" s="407"/>
      <c r="I7" s="407"/>
      <c r="J7" s="408"/>
      <c r="K7" s="161"/>
      <c r="N7" s="143"/>
      <c r="O7" s="143"/>
      <c r="P7" s="161"/>
      <c r="Q7" s="30"/>
      <c r="R7" s="494"/>
      <c r="S7" s="494"/>
    </row>
    <row r="8" spans="2:19" ht="24" customHeight="1" x14ac:dyDescent="0.35">
      <c r="C8" s="406"/>
      <c r="D8" s="407"/>
      <c r="E8" s="407"/>
      <c r="F8" s="407"/>
      <c r="G8" s="407"/>
      <c r="H8" s="407"/>
      <c r="I8" s="407"/>
      <c r="J8" s="408"/>
      <c r="K8" s="161"/>
      <c r="N8" s="143"/>
      <c r="O8" s="143"/>
      <c r="P8" s="161"/>
      <c r="Q8" s="30"/>
      <c r="R8" s="494"/>
      <c r="S8" s="494"/>
    </row>
    <row r="9" spans="2:19" ht="24" customHeight="1" thickBot="1" x14ac:dyDescent="0.4">
      <c r="C9" s="409"/>
      <c r="D9" s="410"/>
      <c r="E9" s="410"/>
      <c r="F9" s="410"/>
      <c r="G9" s="410"/>
      <c r="H9" s="410"/>
      <c r="I9" s="410"/>
      <c r="J9" s="411"/>
      <c r="L9" s="12"/>
      <c r="M9" s="154"/>
      <c r="N9" s="144"/>
      <c r="O9" s="144"/>
      <c r="Q9" s="30"/>
      <c r="R9" s="495"/>
      <c r="S9" s="495"/>
    </row>
    <row r="10" spans="2:19" ht="24" customHeight="1" thickBot="1" x14ac:dyDescent="0.4">
      <c r="C10" s="89"/>
      <c r="D10" s="87"/>
      <c r="E10" s="87"/>
      <c r="F10" s="87"/>
      <c r="G10" s="88"/>
      <c r="H10" s="88"/>
      <c r="I10" s="87"/>
      <c r="J10" s="87"/>
      <c r="L10" s="12"/>
      <c r="M10" s="154"/>
      <c r="N10" s="87"/>
      <c r="O10" s="87"/>
      <c r="Q10" s="30"/>
      <c r="R10" s="496"/>
      <c r="S10" s="496"/>
    </row>
    <row r="11" spans="2:19" ht="24" customHeight="1" thickBot="1" x14ac:dyDescent="0.4">
      <c r="C11" s="397" t="s">
        <v>268</v>
      </c>
      <c r="D11" s="398"/>
      <c r="E11" s="398"/>
      <c r="F11" s="399"/>
      <c r="H11" s="90"/>
      <c r="I11" s="30"/>
      <c r="J11" s="30"/>
      <c r="L11" s="12"/>
      <c r="M11" s="154"/>
      <c r="N11" s="30"/>
      <c r="O11" s="30"/>
      <c r="Q11" s="30"/>
      <c r="R11" s="494"/>
      <c r="S11" s="494"/>
    </row>
    <row r="12" spans="2:19" ht="24" customHeight="1" x14ac:dyDescent="0.35">
      <c r="C12" s="27"/>
      <c r="D12" s="27"/>
      <c r="E12" s="27"/>
      <c r="F12" s="27"/>
      <c r="I12" s="27"/>
      <c r="J12" s="27"/>
      <c r="L12" s="12"/>
      <c r="M12" s="154"/>
      <c r="N12" s="27"/>
      <c r="O12" s="27"/>
      <c r="Q12" s="30"/>
      <c r="R12" s="497"/>
      <c r="S12" s="497"/>
    </row>
    <row r="13" spans="2:19" ht="24" customHeight="1" x14ac:dyDescent="0.35">
      <c r="C13" s="27"/>
      <c r="D13" s="140" t="s">
        <v>269</v>
      </c>
      <c r="E13" s="140" t="s">
        <v>270</v>
      </c>
      <c r="F13" s="140" t="s">
        <v>271</v>
      </c>
      <c r="G13" s="401" t="s">
        <v>6</v>
      </c>
      <c r="I13" s="151"/>
      <c r="J13" s="151"/>
      <c r="K13" s="319"/>
      <c r="L13" s="12"/>
      <c r="M13" s="154"/>
      <c r="N13" s="151"/>
      <c r="O13" s="151"/>
      <c r="P13" s="319"/>
      <c r="Q13" s="30"/>
      <c r="R13" s="498"/>
      <c r="S13" s="498"/>
    </row>
    <row r="14" spans="2:19" ht="29.5" customHeight="1" x14ac:dyDescent="0.35">
      <c r="C14" s="27"/>
      <c r="D14" s="80">
        <f>'1) Budget Tables'!D13</f>
        <v>0</v>
      </c>
      <c r="E14" s="80">
        <f>'1) Budget Tables'!E13</f>
        <v>0</v>
      </c>
      <c r="F14" s="80">
        <f>'1) Budget Tables'!F13</f>
        <v>0</v>
      </c>
      <c r="G14" s="402"/>
      <c r="I14" s="80" t="s">
        <v>678</v>
      </c>
      <c r="J14" s="80" t="s">
        <v>672</v>
      </c>
      <c r="K14" s="162" t="s">
        <v>673</v>
      </c>
      <c r="L14" s="12"/>
      <c r="M14" s="154"/>
      <c r="N14" s="80" t="s">
        <v>680</v>
      </c>
      <c r="O14" s="80" t="s">
        <v>681</v>
      </c>
      <c r="P14" s="162" t="s">
        <v>682</v>
      </c>
      <c r="Q14" s="30"/>
      <c r="R14" s="499" t="s">
        <v>774</v>
      </c>
      <c r="S14" s="499" t="s">
        <v>775</v>
      </c>
    </row>
    <row r="15" spans="2:19" ht="24" customHeight="1" x14ac:dyDescent="0.35">
      <c r="B15" s="393" t="s">
        <v>272</v>
      </c>
      <c r="C15" s="394"/>
      <c r="D15" s="172"/>
      <c r="E15" s="172"/>
      <c r="F15" s="172"/>
      <c r="G15" s="173"/>
      <c r="I15" s="30"/>
      <c r="J15" s="30"/>
      <c r="L15" s="12"/>
      <c r="M15" s="154"/>
      <c r="N15" s="30"/>
      <c r="O15" s="30"/>
      <c r="Q15" s="30"/>
      <c r="R15" s="494"/>
      <c r="S15" s="494"/>
    </row>
    <row r="16" spans="2:19" ht="22.5" customHeight="1" x14ac:dyDescent="0.35">
      <c r="C16" s="400" t="s">
        <v>273</v>
      </c>
      <c r="D16" s="400"/>
      <c r="E16" s="400"/>
      <c r="F16" s="400"/>
      <c r="G16" s="400"/>
      <c r="I16" s="30"/>
      <c r="J16" s="30"/>
      <c r="L16" s="12"/>
      <c r="M16" s="154"/>
      <c r="N16" s="30"/>
      <c r="O16" s="30"/>
      <c r="Q16" s="30"/>
      <c r="R16" s="494"/>
      <c r="S16" s="494"/>
    </row>
    <row r="17" spans="3:19" ht="24.75" customHeight="1" thickBot="1" x14ac:dyDescent="0.4">
      <c r="C17" s="42" t="s">
        <v>274</v>
      </c>
      <c r="D17" s="43">
        <f>'1) Budget Tables'!D30</f>
        <v>250940.28</v>
      </c>
      <c r="E17" s="43">
        <f>'1) Budget Tables'!E30</f>
        <v>0</v>
      </c>
      <c r="F17" s="43">
        <f>'1) Budget Tables'!F30</f>
        <v>0</v>
      </c>
      <c r="G17" s="44">
        <f>SUM(D17:F17)</f>
        <v>250940.28</v>
      </c>
      <c r="H17" s="30">
        <v>0</v>
      </c>
      <c r="I17" s="43">
        <f>'1) Budget Tables'!L30</f>
        <v>274593.07831742644</v>
      </c>
      <c r="J17" s="43">
        <f>D17-I17</f>
        <v>-23652.798317426437</v>
      </c>
      <c r="K17" s="163"/>
      <c r="L17" s="12"/>
      <c r="M17" s="154"/>
      <c r="N17" s="43">
        <f>'1) Budget Tables'!R30</f>
        <v>283447.12288626208</v>
      </c>
      <c r="O17" s="43">
        <f>I17-N17</f>
        <v>-8854.0445688356413</v>
      </c>
      <c r="P17" s="163"/>
      <c r="Q17" s="30"/>
      <c r="R17" s="500">
        <f>'1) Budget Tables'!W30</f>
        <v>237581.82626431048</v>
      </c>
      <c r="S17" s="500">
        <f>N17-R17</f>
        <v>45865.296621951595</v>
      </c>
    </row>
    <row r="18" spans="3:19" ht="21.75" customHeight="1" x14ac:dyDescent="0.35">
      <c r="C18" s="40" t="s">
        <v>275</v>
      </c>
      <c r="D18" s="77">
        <v>36031.37999999999</v>
      </c>
      <c r="E18" s="78"/>
      <c r="F18" s="78"/>
      <c r="G18" s="41">
        <f t="shared" ref="G18:G25" si="0">SUM(D18:F18)</f>
        <v>36031.37999999999</v>
      </c>
      <c r="I18" s="77">
        <v>36031.378548387089</v>
      </c>
      <c r="J18" s="77">
        <f>D18-I18</f>
        <v>1.45161290129181E-3</v>
      </c>
      <c r="K18" s="164">
        <f>J18/D18</f>
        <v>4.0287463352550201E-8</v>
      </c>
      <c r="N18" s="77">
        <v>44075.126256144336</v>
      </c>
      <c r="O18" s="77">
        <f>N18-I18</f>
        <v>8043.7477077572476</v>
      </c>
      <c r="P18" s="164">
        <f>O18/I18</f>
        <v>0.22324285197567936</v>
      </c>
      <c r="Q18" s="30"/>
      <c r="R18" s="501">
        <f>'[1]detail output '!$AO$18</f>
        <v>38113.148633842691</v>
      </c>
      <c r="S18" s="501">
        <f>N18-R18</f>
        <v>5961.9776223016452</v>
      </c>
    </row>
    <row r="19" spans="3:19" x14ac:dyDescent="0.35">
      <c r="C19" s="28" t="s">
        <v>276</v>
      </c>
      <c r="D19" s="79"/>
      <c r="E19" s="10"/>
      <c r="F19" s="10"/>
      <c r="G19" s="39">
        <f t="shared" si="0"/>
        <v>0</v>
      </c>
      <c r="I19" s="79"/>
      <c r="J19" s="79"/>
      <c r="K19" s="164"/>
      <c r="N19" s="79"/>
      <c r="O19" s="79"/>
      <c r="P19" s="164"/>
      <c r="Q19" s="30"/>
      <c r="R19" s="502"/>
      <c r="S19" s="502"/>
    </row>
    <row r="20" spans="3:19" ht="15.75" customHeight="1" x14ac:dyDescent="0.35">
      <c r="C20" s="28" t="s">
        <v>277</v>
      </c>
      <c r="D20" s="79"/>
      <c r="E20" s="79"/>
      <c r="F20" s="79"/>
      <c r="G20" s="39">
        <f t="shared" si="0"/>
        <v>0</v>
      </c>
      <c r="I20" s="79"/>
      <c r="J20" s="79"/>
      <c r="K20" s="164"/>
      <c r="N20" s="79"/>
      <c r="O20" s="79"/>
      <c r="P20" s="164"/>
      <c r="Q20" s="30"/>
      <c r="R20" s="502"/>
      <c r="S20" s="502"/>
    </row>
    <row r="21" spans="3:19" x14ac:dyDescent="0.35">
      <c r="C21" s="29" t="s">
        <v>278</v>
      </c>
      <c r="D21" s="79"/>
      <c r="E21" s="79"/>
      <c r="F21" s="79"/>
      <c r="G21" s="39">
        <f t="shared" si="0"/>
        <v>0</v>
      </c>
      <c r="I21" s="79"/>
      <c r="J21" s="79"/>
      <c r="K21" s="164"/>
      <c r="N21" s="79"/>
      <c r="O21" s="79"/>
      <c r="P21" s="164"/>
      <c r="Q21" s="30"/>
      <c r="R21" s="502"/>
      <c r="S21" s="502"/>
    </row>
    <row r="22" spans="3:19" x14ac:dyDescent="0.35">
      <c r="C22" s="28" t="s">
        <v>279</v>
      </c>
      <c r="D22" s="79">
        <v>10466.666666666668</v>
      </c>
      <c r="E22" s="79"/>
      <c r="F22" s="79"/>
      <c r="G22" s="39">
        <f t="shared" si="0"/>
        <v>10466.666666666668</v>
      </c>
      <c r="I22" s="79">
        <v>12689.2962300035</v>
      </c>
      <c r="J22" s="79">
        <f t="shared" ref="J22:J24" si="1">D22-I22</f>
        <v>-2222.6295633368318</v>
      </c>
      <c r="K22" s="164">
        <f t="shared" ref="K22:K24" si="2">J22/D22</f>
        <v>-0.21235314299396479</v>
      </c>
      <c r="N22" s="79">
        <v>7005.9208038422012</v>
      </c>
      <c r="O22" s="79">
        <f>N22-I22</f>
        <v>-5683.3754261612985</v>
      </c>
      <c r="P22" s="164">
        <f t="shared" ref="P22:P24" si="3">O22/I22</f>
        <v>-0.44788736295107606</v>
      </c>
      <c r="Q22" s="30"/>
      <c r="R22" s="502">
        <f>'[1]detail output '!$AP$18</f>
        <v>7005.9208038422012</v>
      </c>
      <c r="S22" s="501">
        <f t="shared" ref="S22:S24" si="4">N22-R22</f>
        <v>0</v>
      </c>
    </row>
    <row r="23" spans="3:19" ht="21.75" customHeight="1" x14ac:dyDescent="0.35">
      <c r="C23" s="28" t="s">
        <v>280</v>
      </c>
      <c r="D23" s="120">
        <v>184649.9266666667</v>
      </c>
      <c r="E23" s="79"/>
      <c r="F23" s="79"/>
      <c r="G23" s="39">
        <f t="shared" si="0"/>
        <v>184649.9266666667</v>
      </c>
      <c r="I23" s="120">
        <v>202929.75563827256</v>
      </c>
      <c r="J23" s="120">
        <f t="shared" si="1"/>
        <v>-18279.828971605864</v>
      </c>
      <c r="K23" s="164">
        <f t="shared" si="2"/>
        <v>-9.8997217608458268E-2</v>
      </c>
      <c r="L23" s="30" t="s">
        <v>674</v>
      </c>
      <c r="N23" s="120">
        <v>204488.33706822086</v>
      </c>
      <c r="O23" s="120">
        <f>N23-I23</f>
        <v>1558.5814299483027</v>
      </c>
      <c r="P23" s="164">
        <f t="shared" si="3"/>
        <v>7.6803986928684507E-3</v>
      </c>
      <c r="Q23" s="30"/>
      <c r="R23" s="502">
        <f>'[1]detail output '!$AN$18</f>
        <v>168724.64118974732</v>
      </c>
      <c r="S23" s="501">
        <f t="shared" si="4"/>
        <v>35763.695878473547</v>
      </c>
    </row>
    <row r="24" spans="3:19" ht="21.75" customHeight="1" x14ac:dyDescent="0.35">
      <c r="C24" s="28" t="s">
        <v>281</v>
      </c>
      <c r="D24" s="79">
        <v>19792.306666666635</v>
      </c>
      <c r="E24" s="79"/>
      <c r="F24" s="79"/>
      <c r="G24" s="39">
        <f t="shared" si="0"/>
        <v>19792.306666666635</v>
      </c>
      <c r="I24" s="79">
        <v>22942.647900763361</v>
      </c>
      <c r="J24" s="79">
        <f t="shared" si="1"/>
        <v>-3150.3412340967261</v>
      </c>
      <c r="K24" s="164">
        <f t="shared" si="2"/>
        <v>-0.15916998898377002</v>
      </c>
      <c r="L24" s="30" t="s">
        <v>675</v>
      </c>
      <c r="N24" s="79">
        <v>27877.738758054649</v>
      </c>
      <c r="O24" s="79">
        <f>N24-I24</f>
        <v>4935.0908572912886</v>
      </c>
      <c r="P24" s="164">
        <f t="shared" si="3"/>
        <v>0.21510554834985221</v>
      </c>
      <c r="Q24" s="30"/>
      <c r="R24" s="502">
        <f>'[1]detail output '!$AQ$18</f>
        <v>23738.115636878218</v>
      </c>
      <c r="S24" s="501">
        <f t="shared" si="4"/>
        <v>4139.6231211764316</v>
      </c>
    </row>
    <row r="25" spans="3:19" ht="22.5" customHeight="1" x14ac:dyDescent="0.35">
      <c r="C25" s="127" t="s">
        <v>282</v>
      </c>
      <c r="D25" s="128">
        <f>SUM(D18:D24)</f>
        <v>250940.28</v>
      </c>
      <c r="E25" s="45">
        <f>SUM(E18:E24)</f>
        <v>0</v>
      </c>
      <c r="F25" s="45">
        <f t="shared" ref="F25" si="5">SUM(F18:F24)</f>
        <v>0</v>
      </c>
      <c r="G25" s="84">
        <f t="shared" si="0"/>
        <v>250940.28</v>
      </c>
      <c r="H25" s="136"/>
      <c r="I25" s="128">
        <f>SUM(I18:I24)</f>
        <v>274593.07831742649</v>
      </c>
      <c r="J25" s="128">
        <f>SUM(J18:J24)</f>
        <v>-23652.798317426521</v>
      </c>
      <c r="K25" s="165">
        <f>J25/D25</f>
        <v>-9.4256682575736828E-2</v>
      </c>
      <c r="L25" s="137"/>
      <c r="M25" s="156"/>
      <c r="N25" s="128">
        <f>SUM(N18:N24)</f>
        <v>283447.12288626202</v>
      </c>
      <c r="O25" s="128">
        <f>SUM(O18:O24)</f>
        <v>8854.0445688355394</v>
      </c>
      <c r="P25" s="165">
        <f>O25/I25</f>
        <v>3.2244237994230734E-2</v>
      </c>
      <c r="Q25" s="30"/>
      <c r="R25" s="503">
        <f>SUM(R18:R24)</f>
        <v>237581.82626431042</v>
      </c>
      <c r="S25" s="503">
        <f>N25-R25</f>
        <v>45865.296621951595</v>
      </c>
    </row>
    <row r="26" spans="3:19" s="32" customFormat="1" x14ac:dyDescent="0.35">
      <c r="C26" s="129"/>
      <c r="D26" s="130"/>
      <c r="E26" s="47"/>
      <c r="F26" s="47"/>
      <c r="G26" s="85"/>
      <c r="I26" s="130"/>
      <c r="J26" s="128"/>
      <c r="K26" s="318"/>
      <c r="M26" s="155"/>
      <c r="N26" s="130"/>
      <c r="O26" s="128"/>
      <c r="P26" s="318"/>
      <c r="R26" s="504"/>
      <c r="S26" s="504"/>
    </row>
    <row r="27" spans="3:19" x14ac:dyDescent="0.35">
      <c r="C27" s="400" t="s">
        <v>283</v>
      </c>
      <c r="D27" s="400"/>
      <c r="E27" s="400"/>
      <c r="F27" s="400"/>
      <c r="G27" s="400"/>
      <c r="I27" s="30"/>
      <c r="J27" s="30"/>
      <c r="N27" s="30"/>
      <c r="O27" s="30"/>
      <c r="Q27" s="30"/>
      <c r="R27" s="494"/>
      <c r="S27" s="494"/>
    </row>
    <row r="28" spans="3:19" ht="27" customHeight="1" thickBot="1" x14ac:dyDescent="0.4">
      <c r="C28" s="42" t="s">
        <v>274</v>
      </c>
      <c r="D28" s="43">
        <f>'1) Budget Tables'!D40</f>
        <v>182123.16</v>
      </c>
      <c r="E28" s="43">
        <f>'1) Budget Tables'!E40</f>
        <v>0</v>
      </c>
      <c r="F28" s="43">
        <f>'1) Budget Tables'!F40</f>
        <v>0</v>
      </c>
      <c r="G28" s="44">
        <f t="shared" ref="G28:G36" si="6">SUM(D28:F28)</f>
        <v>182123.16</v>
      </c>
      <c r="I28" s="43">
        <f>'1) Budget Tables'!L40</f>
        <v>166501.09000000003</v>
      </c>
      <c r="J28" s="43">
        <f>D28-I28</f>
        <v>15622.069999999978</v>
      </c>
      <c r="K28" s="163"/>
      <c r="N28" s="43">
        <f>'1) Budget Tables'!R40</f>
        <v>160703.57204488409</v>
      </c>
      <c r="O28" s="43">
        <f>I28-N28</f>
        <v>5797.5179551159381</v>
      </c>
      <c r="P28" s="163"/>
      <c r="Q28" s="30"/>
      <c r="R28" s="500">
        <f>'1) Budget Tables'!W40</f>
        <v>103195.59058458221</v>
      </c>
      <c r="S28" s="500">
        <f>N28-R28</f>
        <v>57507.981460301875</v>
      </c>
    </row>
    <row r="29" spans="3:19" x14ac:dyDescent="0.35">
      <c r="C29" s="40" t="s">
        <v>275</v>
      </c>
      <c r="D29" s="77">
        <v>5147.34</v>
      </c>
      <c r="E29" s="78"/>
      <c r="F29" s="78"/>
      <c r="G29" s="41">
        <f t="shared" si="6"/>
        <v>5147.34</v>
      </c>
      <c r="I29" s="77">
        <v>5147.34</v>
      </c>
      <c r="J29" s="77">
        <f>D29-I29</f>
        <v>0</v>
      </c>
      <c r="K29" s="164">
        <f>J29/D29</f>
        <v>0</v>
      </c>
      <c r="N29" s="77">
        <v>6296.4466080206203</v>
      </c>
      <c r="O29" s="77">
        <f>N29-I29</f>
        <v>1149.1066080206201</v>
      </c>
      <c r="P29" s="164">
        <f>O29/I29</f>
        <v>0.22324280269432756</v>
      </c>
      <c r="Q29" s="30"/>
      <c r="R29" s="501">
        <f>'[1]detail output '!$AO$29</f>
        <v>5444.735519120386</v>
      </c>
      <c r="S29" s="501">
        <f>N29-R29</f>
        <v>851.71108890023424</v>
      </c>
    </row>
    <row r="30" spans="3:19" x14ac:dyDescent="0.35">
      <c r="C30" s="28" t="s">
        <v>276</v>
      </c>
      <c r="D30" s="79"/>
      <c r="E30" s="10"/>
      <c r="F30" s="10"/>
      <c r="G30" s="39">
        <f t="shared" si="6"/>
        <v>0</v>
      </c>
      <c r="I30" s="79"/>
      <c r="J30" s="79"/>
      <c r="K30" s="164"/>
      <c r="N30" s="79"/>
      <c r="O30" s="79"/>
      <c r="P30" s="164"/>
      <c r="Q30" s="30"/>
      <c r="R30" s="502"/>
      <c r="S30" s="502"/>
    </row>
    <row r="31" spans="3:19" ht="31" x14ac:dyDescent="0.35">
      <c r="C31" s="28" t="s">
        <v>277</v>
      </c>
      <c r="D31" s="79"/>
      <c r="E31" s="79"/>
      <c r="F31" s="79"/>
      <c r="G31" s="39">
        <f t="shared" si="6"/>
        <v>0</v>
      </c>
      <c r="I31" s="79"/>
      <c r="J31" s="79"/>
      <c r="K31" s="164"/>
      <c r="N31" s="79"/>
      <c r="O31" s="79"/>
      <c r="P31" s="164"/>
      <c r="Q31" s="30"/>
      <c r="R31" s="502"/>
      <c r="S31" s="502"/>
    </row>
    <row r="32" spans="3:19" x14ac:dyDescent="0.35">
      <c r="C32" s="29" t="s">
        <v>278</v>
      </c>
      <c r="D32" s="79"/>
      <c r="E32" s="79"/>
      <c r="F32" s="79"/>
      <c r="G32" s="39">
        <f t="shared" si="6"/>
        <v>0</v>
      </c>
      <c r="I32" s="79"/>
      <c r="J32" s="79"/>
      <c r="K32" s="164"/>
      <c r="N32" s="79"/>
      <c r="O32" s="79"/>
      <c r="P32" s="164"/>
      <c r="Q32" s="30"/>
      <c r="R32" s="502"/>
      <c r="S32" s="502"/>
    </row>
    <row r="33" spans="3:19" x14ac:dyDescent="0.35">
      <c r="C33" s="28" t="s">
        <v>279</v>
      </c>
      <c r="D33" s="79">
        <v>1870</v>
      </c>
      <c r="E33" s="79"/>
      <c r="F33" s="79"/>
      <c r="G33" s="39">
        <f t="shared" si="6"/>
        <v>1870</v>
      </c>
      <c r="I33" s="79"/>
      <c r="J33" s="79">
        <f t="shared" ref="J33:J35" si="7">D33-I33</f>
        <v>1870</v>
      </c>
      <c r="K33" s="164">
        <f t="shared" ref="K33:K35" si="8">J33/D33</f>
        <v>1</v>
      </c>
      <c r="N33" s="79"/>
      <c r="O33" s="79"/>
      <c r="P33" s="164"/>
      <c r="Q33" s="30"/>
      <c r="R33" s="502"/>
      <c r="S33" s="501">
        <f t="shared" ref="S33:S35" si="9">N33-R33</f>
        <v>0</v>
      </c>
    </row>
    <row r="34" spans="3:19" x14ac:dyDescent="0.35">
      <c r="C34" s="28" t="s">
        <v>280</v>
      </c>
      <c r="D34" s="120">
        <v>167483.94</v>
      </c>
      <c r="E34" s="79"/>
      <c r="F34" s="79"/>
      <c r="G34" s="39">
        <f t="shared" si="6"/>
        <v>167483.94</v>
      </c>
      <c r="I34" s="120">
        <v>154000</v>
      </c>
      <c r="J34" s="120">
        <f t="shared" si="7"/>
        <v>13483.940000000002</v>
      </c>
      <c r="K34" s="164">
        <f t="shared" si="8"/>
        <v>8.0508853565303046E-2</v>
      </c>
      <c r="L34" s="30">
        <v>0</v>
      </c>
      <c r="N34" s="120">
        <v>147995</v>
      </c>
      <c r="O34" s="120">
        <f>N34-I34</f>
        <v>-6005</v>
      </c>
      <c r="P34" s="164">
        <f t="shared" ref="P34:P35" si="10">O34/I34</f>
        <v>-3.8993506493506497E-2</v>
      </c>
      <c r="Q34" s="30"/>
      <c r="R34" s="502">
        <v>94773.007816306053</v>
      </c>
      <c r="S34" s="501">
        <f t="shared" si="9"/>
        <v>53221.992183693947</v>
      </c>
    </row>
    <row r="35" spans="3:19" x14ac:dyDescent="0.35">
      <c r="C35" s="28" t="s">
        <v>281</v>
      </c>
      <c r="D35" s="79">
        <v>7621.880000000001</v>
      </c>
      <c r="E35" s="79"/>
      <c r="F35" s="79"/>
      <c r="G35" s="39">
        <f t="shared" si="6"/>
        <v>7621.880000000001</v>
      </c>
      <c r="I35" s="79">
        <v>7353.75</v>
      </c>
      <c r="J35" s="79">
        <f t="shared" si="7"/>
        <v>268.13000000000102</v>
      </c>
      <c r="K35" s="164">
        <f t="shared" si="8"/>
        <v>3.5178984712433282E-2</v>
      </c>
      <c r="N35" s="79">
        <v>6412.12543686345</v>
      </c>
      <c r="O35" s="79">
        <f>N35-I35</f>
        <v>-941.62456313655002</v>
      </c>
      <c r="P35" s="164">
        <f t="shared" si="10"/>
        <v>-0.12804685543247324</v>
      </c>
      <c r="Q35" s="30"/>
      <c r="R35" s="502">
        <f>'[1]detail output '!$AQ$29</f>
        <v>2977.8472491557845</v>
      </c>
      <c r="S35" s="501">
        <f t="shared" si="9"/>
        <v>3434.2781877076654</v>
      </c>
    </row>
    <row r="36" spans="3:19" x14ac:dyDescent="0.35">
      <c r="C36" s="127" t="s">
        <v>282</v>
      </c>
      <c r="D36" s="128">
        <f t="shared" ref="D36:E36" si="11">SUM(D29:D35)</f>
        <v>182123.16</v>
      </c>
      <c r="E36" s="45">
        <f t="shared" si="11"/>
        <v>0</v>
      </c>
      <c r="F36" s="45">
        <f t="shared" ref="F36" si="12">SUM(F29:F35)</f>
        <v>0</v>
      </c>
      <c r="G36" s="39">
        <f t="shared" si="6"/>
        <v>182123.16</v>
      </c>
      <c r="I36" s="128">
        <f>SUM(I29:I35)</f>
        <v>166501.09</v>
      </c>
      <c r="J36" s="128">
        <f>SUM(J29:J35)</f>
        <v>15622.070000000003</v>
      </c>
      <c r="K36" s="165">
        <f>J36/D36</f>
        <v>8.5777503531126981E-2</v>
      </c>
      <c r="L36" s="135"/>
      <c r="N36" s="128">
        <f>SUM(N29:N35)</f>
        <v>160703.57204488409</v>
      </c>
      <c r="O36" s="128">
        <f>SUM(O29:O35)</f>
        <v>-5797.5179551159299</v>
      </c>
      <c r="P36" s="165">
        <f>O36/I36</f>
        <v>-3.4819699709569052E-2</v>
      </c>
      <c r="Q36" s="30"/>
      <c r="R36" s="503">
        <f>SUM(R29:R35)</f>
        <v>103195.59058458223</v>
      </c>
      <c r="S36" s="503">
        <f>N36-R36</f>
        <v>57507.98146030186</v>
      </c>
    </row>
    <row r="37" spans="3:19" s="34" customFormat="1" ht="22.5" customHeight="1" x14ac:dyDescent="0.35">
      <c r="C37" s="145"/>
      <c r="D37" s="138">
        <f>D25+D36</f>
        <v>433063.44</v>
      </c>
      <c r="E37" s="146"/>
      <c r="F37" s="146"/>
      <c r="G37" s="147"/>
      <c r="H37" s="148" t="s">
        <v>284</v>
      </c>
      <c r="I37" s="138">
        <f>I25+I36</f>
        <v>441094.16831742646</v>
      </c>
      <c r="J37" s="138">
        <f>J25+J36</f>
        <v>-8030.7283174265176</v>
      </c>
      <c r="K37" s="167">
        <f>J37/D37</f>
        <v>-1.854399973691272E-2</v>
      </c>
      <c r="M37" s="155"/>
      <c r="N37" s="138">
        <f>N25+N36</f>
        <v>444150.69493114611</v>
      </c>
      <c r="O37" s="138">
        <f>O25+O36</f>
        <v>3056.5266137196095</v>
      </c>
      <c r="P37" s="167">
        <f>O37/I37</f>
        <v>6.9294196869091867E-3</v>
      </c>
      <c r="R37" s="505"/>
      <c r="S37" s="505"/>
    </row>
    <row r="38" spans="3:19" x14ac:dyDescent="0.35">
      <c r="C38" s="393" t="s">
        <v>285</v>
      </c>
      <c r="D38" s="394"/>
      <c r="E38" s="394"/>
      <c r="F38" s="394"/>
      <c r="G38" s="395"/>
      <c r="I38" s="30"/>
      <c r="J38" s="30"/>
      <c r="N38" s="30"/>
      <c r="O38" s="30"/>
      <c r="Q38" s="30"/>
      <c r="R38" s="494"/>
      <c r="S38" s="494"/>
    </row>
    <row r="39" spans="3:19" ht="21.75" customHeight="1" thickBot="1" x14ac:dyDescent="0.4">
      <c r="C39" s="42" t="s">
        <v>274</v>
      </c>
      <c r="D39" s="43">
        <f>'1) Budget Tables'!D50</f>
        <v>0</v>
      </c>
      <c r="E39" s="43">
        <f>'1) Budget Tables'!E50</f>
        <v>0</v>
      </c>
      <c r="F39" s="43">
        <f>'1) Budget Tables'!F50</f>
        <v>0</v>
      </c>
      <c r="G39" s="44">
        <f t="shared" ref="G39:G47" si="13">SUM(D39:F39)</f>
        <v>0</v>
      </c>
      <c r="I39" s="43"/>
      <c r="J39" s="43"/>
      <c r="N39" s="43"/>
      <c r="O39" s="43"/>
      <c r="Q39" s="30"/>
      <c r="R39" s="500"/>
      <c r="S39" s="500"/>
    </row>
    <row r="40" spans="3:19" x14ac:dyDescent="0.35">
      <c r="C40" s="40" t="s">
        <v>275</v>
      </c>
      <c r="D40" s="77"/>
      <c r="E40" s="78"/>
      <c r="F40" s="78"/>
      <c r="G40" s="41">
        <f t="shared" si="13"/>
        <v>0</v>
      </c>
      <c r="I40" s="77"/>
      <c r="J40" s="77"/>
      <c r="N40" s="77"/>
      <c r="O40" s="77"/>
      <c r="Q40" s="30"/>
      <c r="R40" s="501"/>
      <c r="S40" s="501"/>
    </row>
    <row r="41" spans="3:19" s="32" customFormat="1" ht="15.75" customHeight="1" x14ac:dyDescent="0.35">
      <c r="C41" s="28" t="s">
        <v>276</v>
      </c>
      <c r="D41" s="79"/>
      <c r="E41" s="10"/>
      <c r="F41" s="10"/>
      <c r="G41" s="39">
        <f t="shared" si="13"/>
        <v>0</v>
      </c>
      <c r="I41" s="79"/>
      <c r="J41" s="79"/>
      <c r="K41" s="166"/>
      <c r="M41" s="155"/>
      <c r="N41" s="79"/>
      <c r="O41" s="79"/>
      <c r="P41" s="166"/>
      <c r="R41" s="502"/>
      <c r="S41" s="502"/>
    </row>
    <row r="42" spans="3:19" s="32" customFormat="1" ht="31" x14ac:dyDescent="0.35">
      <c r="C42" s="28" t="s">
        <v>277</v>
      </c>
      <c r="D42" s="79"/>
      <c r="E42" s="79"/>
      <c r="F42" s="79"/>
      <c r="G42" s="39">
        <f t="shared" si="13"/>
        <v>0</v>
      </c>
      <c r="I42" s="79"/>
      <c r="J42" s="79"/>
      <c r="K42" s="166"/>
      <c r="M42" s="155"/>
      <c r="N42" s="79"/>
      <c r="O42" s="79"/>
      <c r="P42" s="166"/>
      <c r="R42" s="502"/>
      <c r="S42" s="502"/>
    </row>
    <row r="43" spans="3:19" s="32" customFormat="1" x14ac:dyDescent="0.35">
      <c r="C43" s="29" t="s">
        <v>278</v>
      </c>
      <c r="D43" s="79"/>
      <c r="E43" s="79"/>
      <c r="F43" s="79"/>
      <c r="G43" s="39">
        <f t="shared" si="13"/>
        <v>0</v>
      </c>
      <c r="I43" s="79"/>
      <c r="J43" s="79"/>
      <c r="K43" s="166"/>
      <c r="M43" s="155"/>
      <c r="N43" s="79"/>
      <c r="O43" s="79"/>
      <c r="P43" s="166"/>
      <c r="R43" s="502"/>
      <c r="S43" s="502"/>
    </row>
    <row r="44" spans="3:19" x14ac:dyDescent="0.35">
      <c r="C44" s="28" t="s">
        <v>279</v>
      </c>
      <c r="D44" s="79"/>
      <c r="E44" s="79"/>
      <c r="F44" s="79"/>
      <c r="G44" s="39">
        <f t="shared" si="13"/>
        <v>0</v>
      </c>
      <c r="I44" s="79"/>
      <c r="J44" s="79"/>
      <c r="N44" s="79"/>
      <c r="O44" s="79"/>
      <c r="Q44" s="30"/>
      <c r="R44" s="502"/>
      <c r="S44" s="502"/>
    </row>
    <row r="45" spans="3:19" x14ac:dyDescent="0.35">
      <c r="C45" s="28" t="s">
        <v>280</v>
      </c>
      <c r="D45" s="79"/>
      <c r="E45" s="79"/>
      <c r="F45" s="79"/>
      <c r="G45" s="39">
        <f t="shared" si="13"/>
        <v>0</v>
      </c>
      <c r="I45" s="79"/>
      <c r="J45" s="79"/>
      <c r="N45" s="79"/>
      <c r="O45" s="79"/>
      <c r="Q45" s="30"/>
      <c r="R45" s="502"/>
      <c r="S45" s="502"/>
    </row>
    <row r="46" spans="3:19" x14ac:dyDescent="0.35">
      <c r="C46" s="28" t="s">
        <v>281</v>
      </c>
      <c r="D46" s="79"/>
      <c r="E46" s="79"/>
      <c r="F46" s="79"/>
      <c r="G46" s="39">
        <f t="shared" si="13"/>
        <v>0</v>
      </c>
      <c r="I46" s="79"/>
      <c r="J46" s="79"/>
      <c r="N46" s="79"/>
      <c r="O46" s="79"/>
      <c r="Q46" s="30"/>
      <c r="R46" s="502"/>
      <c r="S46" s="502"/>
    </row>
    <row r="47" spans="3:19" x14ac:dyDescent="0.35">
      <c r="C47" s="33" t="s">
        <v>282</v>
      </c>
      <c r="D47" s="45">
        <f t="shared" ref="D47:E47" si="14">SUM(D40:D46)</f>
        <v>0</v>
      </c>
      <c r="E47" s="45">
        <f t="shared" si="14"/>
        <v>0</v>
      </c>
      <c r="F47" s="45">
        <f t="shared" ref="F47" si="15">SUM(F40:F46)</f>
        <v>0</v>
      </c>
      <c r="G47" s="39">
        <f t="shared" si="13"/>
        <v>0</v>
      </c>
      <c r="I47" s="45"/>
      <c r="J47" s="45"/>
      <c r="N47" s="45"/>
      <c r="O47" s="45"/>
      <c r="Q47" s="30"/>
      <c r="R47" s="506"/>
      <c r="S47" s="506"/>
    </row>
    <row r="48" spans="3:19" s="32" customFormat="1" x14ac:dyDescent="0.35">
      <c r="C48" s="46"/>
      <c r="D48" s="47"/>
      <c r="E48" s="47"/>
      <c r="F48" s="47"/>
      <c r="G48" s="48"/>
      <c r="I48" s="47"/>
      <c r="J48" s="47"/>
      <c r="K48" s="166"/>
      <c r="M48" s="155"/>
      <c r="N48" s="47"/>
      <c r="O48" s="47"/>
      <c r="P48" s="166"/>
      <c r="R48" s="507"/>
      <c r="S48" s="507"/>
    </row>
    <row r="49" spans="2:19" x14ac:dyDescent="0.35">
      <c r="C49" s="393" t="s">
        <v>286</v>
      </c>
      <c r="D49" s="394"/>
      <c r="E49" s="394"/>
      <c r="F49" s="394"/>
      <c r="G49" s="395"/>
      <c r="I49" s="30"/>
      <c r="J49" s="30"/>
      <c r="N49" s="30"/>
      <c r="O49" s="30"/>
      <c r="Q49" s="30"/>
      <c r="R49" s="494"/>
      <c r="S49" s="494"/>
    </row>
    <row r="50" spans="2:19" ht="20.25" customHeight="1" thickBot="1" x14ac:dyDescent="0.4">
      <c r="C50" s="42" t="s">
        <v>274</v>
      </c>
      <c r="D50" s="43">
        <f>'1) Budget Tables'!D60</f>
        <v>0</v>
      </c>
      <c r="E50" s="43">
        <f>'1) Budget Tables'!E60</f>
        <v>0</v>
      </c>
      <c r="F50" s="43">
        <f>'1) Budget Tables'!F60</f>
        <v>0</v>
      </c>
      <c r="G50" s="44">
        <f t="shared" ref="G50:G58" si="16">SUM(D50:F50)</f>
        <v>0</v>
      </c>
      <c r="I50" s="43"/>
      <c r="J50" s="43"/>
      <c r="N50" s="43"/>
      <c r="O50" s="43"/>
      <c r="Q50" s="30"/>
      <c r="R50" s="500"/>
      <c r="S50" s="500"/>
    </row>
    <row r="51" spans="2:19" x14ac:dyDescent="0.35">
      <c r="C51" s="40" t="s">
        <v>275</v>
      </c>
      <c r="D51" s="77"/>
      <c r="E51" s="78"/>
      <c r="F51" s="78"/>
      <c r="G51" s="41">
        <f t="shared" si="16"/>
        <v>0</v>
      </c>
      <c r="I51" s="77"/>
      <c r="J51" s="77"/>
      <c r="N51" s="77"/>
      <c r="O51" s="77"/>
      <c r="Q51" s="30"/>
      <c r="R51" s="501"/>
      <c r="S51" s="501"/>
    </row>
    <row r="52" spans="2:19" ht="15.75" customHeight="1" x14ac:dyDescent="0.35">
      <c r="C52" s="28" t="s">
        <v>276</v>
      </c>
      <c r="D52" s="79"/>
      <c r="E52" s="10"/>
      <c r="F52" s="10"/>
      <c r="G52" s="39">
        <f t="shared" si="16"/>
        <v>0</v>
      </c>
      <c r="I52" s="79"/>
      <c r="J52" s="79"/>
      <c r="N52" s="79"/>
      <c r="O52" s="79"/>
      <c r="Q52" s="30"/>
      <c r="R52" s="502"/>
      <c r="S52" s="502"/>
    </row>
    <row r="53" spans="2:19" ht="32.25" customHeight="1" x14ac:dyDescent="0.35">
      <c r="C53" s="28" t="s">
        <v>277</v>
      </c>
      <c r="D53" s="79"/>
      <c r="E53" s="79"/>
      <c r="F53" s="79"/>
      <c r="G53" s="39">
        <f t="shared" si="16"/>
        <v>0</v>
      </c>
      <c r="I53" s="79"/>
      <c r="J53" s="79"/>
      <c r="N53" s="79"/>
      <c r="O53" s="79"/>
      <c r="Q53" s="30"/>
      <c r="R53" s="502"/>
      <c r="S53" s="502"/>
    </row>
    <row r="54" spans="2:19" s="32" customFormat="1" x14ac:dyDescent="0.35">
      <c r="C54" s="29" t="s">
        <v>278</v>
      </c>
      <c r="D54" s="79"/>
      <c r="E54" s="79"/>
      <c r="F54" s="79"/>
      <c r="G54" s="39">
        <f t="shared" si="16"/>
        <v>0</v>
      </c>
      <c r="I54" s="79"/>
      <c r="J54" s="79"/>
      <c r="K54" s="166"/>
      <c r="M54" s="155"/>
      <c r="N54" s="79"/>
      <c r="O54" s="79"/>
      <c r="P54" s="166"/>
      <c r="R54" s="502"/>
      <c r="S54" s="502"/>
    </row>
    <row r="55" spans="2:19" x14ac:dyDescent="0.35">
      <c r="C55" s="28" t="s">
        <v>279</v>
      </c>
      <c r="D55" s="79"/>
      <c r="E55" s="79"/>
      <c r="F55" s="79"/>
      <c r="G55" s="39">
        <f t="shared" si="16"/>
        <v>0</v>
      </c>
      <c r="I55" s="79"/>
      <c r="J55" s="79"/>
      <c r="N55" s="79"/>
      <c r="O55" s="79"/>
      <c r="Q55" s="30"/>
      <c r="R55" s="502"/>
      <c r="S55" s="502"/>
    </row>
    <row r="56" spans="2:19" x14ac:dyDescent="0.35">
      <c r="C56" s="28" t="s">
        <v>280</v>
      </c>
      <c r="D56" s="79"/>
      <c r="E56" s="79"/>
      <c r="F56" s="79"/>
      <c r="G56" s="39">
        <f t="shared" si="16"/>
        <v>0</v>
      </c>
      <c r="I56" s="79"/>
      <c r="J56" s="79"/>
      <c r="N56" s="79"/>
      <c r="O56" s="79"/>
      <c r="Q56" s="30"/>
      <c r="R56" s="502"/>
      <c r="S56" s="502"/>
    </row>
    <row r="57" spans="2:19" x14ac:dyDescent="0.35">
      <c r="C57" s="28" t="s">
        <v>281</v>
      </c>
      <c r="D57" s="79"/>
      <c r="E57" s="79"/>
      <c r="F57" s="79"/>
      <c r="G57" s="39">
        <f t="shared" si="16"/>
        <v>0</v>
      </c>
      <c r="I57" s="79"/>
      <c r="J57" s="79"/>
      <c r="N57" s="79"/>
      <c r="O57" s="79"/>
      <c r="Q57" s="30"/>
      <c r="R57" s="502"/>
      <c r="S57" s="502"/>
    </row>
    <row r="58" spans="2:19" ht="21" customHeight="1" x14ac:dyDescent="0.35">
      <c r="C58" s="33" t="s">
        <v>282</v>
      </c>
      <c r="D58" s="45">
        <f t="shared" ref="D58:E58" si="17">SUM(D51:D57)</f>
        <v>0</v>
      </c>
      <c r="E58" s="45">
        <f t="shared" si="17"/>
        <v>0</v>
      </c>
      <c r="F58" s="45">
        <f t="shared" ref="F58" si="18">SUM(F51:F57)</f>
        <v>0</v>
      </c>
      <c r="G58" s="39">
        <f t="shared" si="16"/>
        <v>0</v>
      </c>
      <c r="I58" s="45"/>
      <c r="J58" s="45"/>
      <c r="N58" s="45"/>
      <c r="O58" s="45"/>
      <c r="Q58" s="30"/>
      <c r="R58" s="506"/>
      <c r="S58" s="506"/>
    </row>
    <row r="59" spans="2:19" s="32" customFormat="1" ht="22.5" customHeight="1" x14ac:dyDescent="0.35">
      <c r="C59" s="49"/>
      <c r="D59" s="47"/>
      <c r="E59" s="47"/>
      <c r="F59" s="47"/>
      <c r="G59" s="48"/>
      <c r="I59" s="47"/>
      <c r="J59" s="47"/>
      <c r="K59" s="166"/>
      <c r="M59" s="155"/>
      <c r="N59" s="47"/>
      <c r="O59" s="47"/>
      <c r="P59" s="166"/>
      <c r="R59" s="507"/>
      <c r="S59" s="507"/>
    </row>
    <row r="60" spans="2:19" x14ac:dyDescent="0.35">
      <c r="B60" s="393" t="s">
        <v>287</v>
      </c>
      <c r="C60" s="394"/>
      <c r="D60" s="394"/>
      <c r="E60" s="394"/>
      <c r="F60" s="394"/>
      <c r="G60" s="395"/>
      <c r="I60" s="30"/>
      <c r="J60" s="30"/>
      <c r="N60" s="30"/>
      <c r="O60" s="30"/>
      <c r="Q60" s="30"/>
      <c r="R60" s="494"/>
      <c r="S60" s="494"/>
    </row>
    <row r="61" spans="2:19" x14ac:dyDescent="0.35">
      <c r="C61" s="393" t="s">
        <v>288</v>
      </c>
      <c r="D61" s="394"/>
      <c r="E61" s="394"/>
      <c r="F61" s="394"/>
      <c r="G61" s="395"/>
      <c r="I61" s="30"/>
      <c r="J61" s="30"/>
      <c r="N61" s="30"/>
      <c r="O61" s="30"/>
      <c r="Q61" s="30"/>
      <c r="R61" s="494"/>
      <c r="S61" s="494"/>
    </row>
    <row r="62" spans="2:19" ht="24" customHeight="1" thickBot="1" x14ac:dyDescent="0.4">
      <c r="C62" s="42" t="s">
        <v>274</v>
      </c>
      <c r="D62" s="43">
        <f>'1) Budget Tables'!D72</f>
        <v>155453.37333333332</v>
      </c>
      <c r="E62" s="43">
        <f>'1) Budget Tables'!E72</f>
        <v>0</v>
      </c>
      <c r="F62" s="43">
        <f>'1) Budget Tables'!F72</f>
        <v>0</v>
      </c>
      <c r="G62" s="44">
        <f>SUM(D62:F62)</f>
        <v>155453.37333333332</v>
      </c>
      <c r="I62" s="43">
        <f>'1) Budget Tables'!L72</f>
        <v>141699.54027222944</v>
      </c>
      <c r="J62" s="43">
        <f>D62-I62</f>
        <v>13753.833061103884</v>
      </c>
      <c r="K62" s="163"/>
      <c r="N62" s="43">
        <f>'1) Budget Tables'!R72</f>
        <v>128765.77435124235</v>
      </c>
      <c r="O62" s="43">
        <f>I62-N62</f>
        <v>12933.765920987091</v>
      </c>
      <c r="P62" s="163"/>
      <c r="Q62" s="30"/>
      <c r="R62" s="500">
        <f>'1) Budget Tables'!W72</f>
        <v>127397.47635084283</v>
      </c>
      <c r="S62" s="500">
        <f>N62-R62</f>
        <v>1368.2980003995181</v>
      </c>
    </row>
    <row r="63" spans="2:19" ht="15.75" customHeight="1" x14ac:dyDescent="0.35">
      <c r="C63" s="40" t="s">
        <v>275</v>
      </c>
      <c r="D63" s="121">
        <v>10294.68</v>
      </c>
      <c r="E63" s="78"/>
      <c r="F63" s="78"/>
      <c r="G63" s="41">
        <f t="shared" ref="G63:G70" si="19">SUM(D63:F63)</f>
        <v>10294.68</v>
      </c>
      <c r="I63" s="121">
        <v>10294.68</v>
      </c>
      <c r="J63" s="121">
        <f>D63-I63</f>
        <v>0</v>
      </c>
      <c r="K63" s="164">
        <f t="shared" ref="K63" si="20">J63/D63</f>
        <v>0</v>
      </c>
      <c r="N63" s="121">
        <v>9444.6699120309313</v>
      </c>
      <c r="O63" s="121">
        <f>N63-I63</f>
        <v>-850.01008796906899</v>
      </c>
      <c r="P63" s="164">
        <f t="shared" ref="P63" si="21">O63/I63</f>
        <v>-8.2567897979254234E-2</v>
      </c>
      <c r="Q63" s="30"/>
      <c r="R63" s="501">
        <f>'[1]detail output '!$AO$40</f>
        <v>8167.103278680579</v>
      </c>
      <c r="S63" s="501">
        <f>N63-R63</f>
        <v>1277.5666333503523</v>
      </c>
    </row>
    <row r="64" spans="2:19" ht="15.75" customHeight="1" x14ac:dyDescent="0.35">
      <c r="C64" s="28" t="s">
        <v>276</v>
      </c>
      <c r="D64" s="122"/>
      <c r="E64" s="10"/>
      <c r="F64" s="10"/>
      <c r="G64" s="39">
        <f t="shared" si="19"/>
        <v>0</v>
      </c>
      <c r="I64" s="122"/>
      <c r="J64" s="122"/>
      <c r="K64" s="164"/>
      <c r="N64" s="122"/>
      <c r="O64" s="122"/>
      <c r="P64" s="164"/>
      <c r="Q64" s="30"/>
      <c r="R64" s="502"/>
      <c r="S64" s="502"/>
    </row>
    <row r="65" spans="2:19" ht="15.75" customHeight="1" x14ac:dyDescent="0.35">
      <c r="C65" s="28" t="s">
        <v>277</v>
      </c>
      <c r="D65" s="122"/>
      <c r="E65" s="79"/>
      <c r="F65" s="79"/>
      <c r="G65" s="39">
        <f t="shared" si="19"/>
        <v>0</v>
      </c>
      <c r="I65" s="122"/>
      <c r="J65" s="122"/>
      <c r="K65" s="164"/>
      <c r="N65" s="122"/>
      <c r="O65" s="122"/>
      <c r="P65" s="164"/>
      <c r="Q65" s="30"/>
      <c r="R65" s="502"/>
      <c r="S65" s="502"/>
    </row>
    <row r="66" spans="2:19" ht="18.75" customHeight="1" x14ac:dyDescent="0.35">
      <c r="C66" s="29" t="s">
        <v>278</v>
      </c>
      <c r="D66" s="122">
        <v>37171.520000000004</v>
      </c>
      <c r="E66" s="79"/>
      <c r="F66" s="79"/>
      <c r="G66" s="39">
        <f t="shared" si="19"/>
        <v>37171.520000000004</v>
      </c>
      <c r="I66" s="122">
        <v>37893.24</v>
      </c>
      <c r="J66" s="122">
        <f t="shared" ref="J66" si="22">D66-I66</f>
        <v>-721.71999999999389</v>
      </c>
      <c r="K66" s="164">
        <f t="shared" ref="K66" si="23">J66/D66</f>
        <v>-1.9415939945420412E-2</v>
      </c>
      <c r="N66" s="122">
        <v>39484.05604323632</v>
      </c>
      <c r="O66" s="122">
        <f>N66-I66</f>
        <v>1590.816043236322</v>
      </c>
      <c r="P66" s="164">
        <f t="shared" ref="P66" si="24">O66/I66</f>
        <v>4.1981526077905243E-2</v>
      </c>
      <c r="Q66" s="30"/>
      <c r="R66" s="502">
        <v>40117.97996498186</v>
      </c>
      <c r="S66" s="502"/>
    </row>
    <row r="67" spans="2:19" x14ac:dyDescent="0.35">
      <c r="C67" s="28" t="s">
        <v>279</v>
      </c>
      <c r="D67" s="123"/>
      <c r="E67" s="79"/>
      <c r="F67" s="79"/>
      <c r="G67" s="39">
        <f t="shared" si="19"/>
        <v>0</v>
      </c>
      <c r="I67" s="123"/>
      <c r="J67" s="123"/>
      <c r="K67" s="164"/>
      <c r="N67" s="123"/>
      <c r="O67" s="123"/>
      <c r="P67" s="164"/>
      <c r="Q67" s="30"/>
      <c r="R67" s="502"/>
      <c r="S67" s="501">
        <f t="shared" ref="S67:S69" si="25">N67-R67</f>
        <v>0</v>
      </c>
    </row>
    <row r="68" spans="2:19" s="32" customFormat="1" ht="21.75" customHeight="1" x14ac:dyDescent="0.35">
      <c r="B68" s="30"/>
      <c r="C68" s="28" t="s">
        <v>280</v>
      </c>
      <c r="D68" s="123">
        <v>107987.17333333334</v>
      </c>
      <c r="E68" s="79"/>
      <c r="F68" s="79"/>
      <c r="G68" s="39">
        <f t="shared" si="19"/>
        <v>107987.17333333334</v>
      </c>
      <c r="I68" s="123">
        <v>93511.62027222944</v>
      </c>
      <c r="J68" s="123">
        <f t="shared" ref="J68" si="26">D68-I68</f>
        <v>14475.553061103899</v>
      </c>
      <c r="K68" s="164">
        <f t="shared" ref="K68" si="27">J68/D68</f>
        <v>0.13404881907984534</v>
      </c>
      <c r="M68" s="155"/>
      <c r="N68" s="123">
        <v>79837.0483959751</v>
      </c>
      <c r="O68" s="123">
        <f>N68-I68</f>
        <v>-13674.57187625434</v>
      </c>
      <c r="P68" s="164">
        <f t="shared" ref="P68" si="28">O68/I68</f>
        <v>-0.14623393153113121</v>
      </c>
      <c r="R68" s="502">
        <f>'[1]detail output '!$AN$40</f>
        <v>79112.393107180396</v>
      </c>
      <c r="S68" s="501">
        <f t="shared" si="25"/>
        <v>724.65528879470367</v>
      </c>
    </row>
    <row r="69" spans="2:19" s="32" customFormat="1" x14ac:dyDescent="0.35">
      <c r="B69" s="30"/>
      <c r="C69" s="28" t="s">
        <v>281</v>
      </c>
      <c r="D69" s="123"/>
      <c r="E69" s="79"/>
      <c r="F69" s="79"/>
      <c r="G69" s="39">
        <f t="shared" si="19"/>
        <v>0</v>
      </c>
      <c r="I69" s="123"/>
      <c r="J69" s="123"/>
      <c r="K69" s="164"/>
      <c r="M69" s="155"/>
      <c r="N69" s="123"/>
      <c r="O69" s="123"/>
      <c r="P69" s="164"/>
      <c r="R69" s="502"/>
      <c r="S69" s="501">
        <f t="shared" si="25"/>
        <v>0</v>
      </c>
    </row>
    <row r="70" spans="2:19" x14ac:dyDescent="0.35">
      <c r="C70" s="33" t="s">
        <v>282</v>
      </c>
      <c r="D70" s="45">
        <f>SUM(D63:D69)</f>
        <v>155453.37333333335</v>
      </c>
      <c r="E70" s="45">
        <f>SUM(E63:E69)</f>
        <v>0</v>
      </c>
      <c r="F70" s="45">
        <f t="shared" ref="F70" si="29">SUM(F63:F69)</f>
        <v>0</v>
      </c>
      <c r="G70" s="39">
        <f t="shared" si="19"/>
        <v>155453.37333333335</v>
      </c>
      <c r="I70" s="45">
        <f>SUM(I63:I69)</f>
        <v>141699.54027222944</v>
      </c>
      <c r="J70" s="45">
        <f>SUM(J63:J69)</f>
        <v>13753.833061103905</v>
      </c>
      <c r="K70" s="165">
        <f>J70/D70</f>
        <v>8.8475616618573033E-2</v>
      </c>
      <c r="N70" s="45">
        <f>SUM(N63:N69)</f>
        <v>128765.77435124235</v>
      </c>
      <c r="O70" s="45">
        <f>SUM(O63:O69)</f>
        <v>-12933.765920987087</v>
      </c>
      <c r="P70" s="165">
        <f>O70/I70</f>
        <v>-9.1275990706385327E-2</v>
      </c>
      <c r="Q70" s="30"/>
      <c r="R70" s="506">
        <f>SUM(R63:R69)</f>
        <v>127397.47635084283</v>
      </c>
      <c r="S70" s="503">
        <f>N70-R70</f>
        <v>1368.2980003995181</v>
      </c>
    </row>
    <row r="71" spans="2:19" s="32" customFormat="1" x14ac:dyDescent="0.35">
      <c r="C71" s="46"/>
      <c r="D71" s="47"/>
      <c r="E71" s="47"/>
      <c r="F71" s="47"/>
      <c r="G71" s="48"/>
      <c r="I71" s="47"/>
      <c r="J71" s="47"/>
      <c r="K71" s="166"/>
      <c r="M71" s="155"/>
      <c r="N71" s="47"/>
      <c r="O71" s="47"/>
      <c r="P71" s="166"/>
      <c r="R71" s="507"/>
      <c r="S71" s="507"/>
    </row>
    <row r="72" spans="2:19" x14ac:dyDescent="0.35">
      <c r="B72" s="32"/>
      <c r="C72" s="393" t="s">
        <v>117</v>
      </c>
      <c r="D72" s="394"/>
      <c r="E72" s="394"/>
      <c r="F72" s="394"/>
      <c r="G72" s="395"/>
      <c r="I72" s="30"/>
      <c r="J72" s="30"/>
      <c r="N72" s="30"/>
      <c r="O72" s="30"/>
      <c r="Q72" s="30"/>
      <c r="R72" s="494"/>
      <c r="S72" s="494"/>
    </row>
    <row r="73" spans="2:19" ht="21.75" customHeight="1" thickBot="1" x14ac:dyDescent="0.4">
      <c r="C73" s="42" t="s">
        <v>274</v>
      </c>
      <c r="D73" s="43">
        <f>'1) Budget Tables'!D82</f>
        <v>124710.03999999998</v>
      </c>
      <c r="E73" s="43">
        <f>'1) Budget Tables'!E82</f>
        <v>0</v>
      </c>
      <c r="F73" s="43">
        <f>'1) Budget Tables'!F82</f>
        <v>0</v>
      </c>
      <c r="G73" s="44">
        <f t="shared" ref="G73:G81" si="30">SUM(D73:F73)</f>
        <v>124710.03999999998</v>
      </c>
      <c r="I73" s="43">
        <f>'1) Budget Tables'!L82</f>
        <v>123988.31</v>
      </c>
      <c r="J73" s="43">
        <f>D73-I73</f>
        <v>721.72999999998137</v>
      </c>
      <c r="K73" s="163"/>
      <c r="N73" s="43">
        <f>'1) Budget Tables'!R82</f>
        <v>122397.66015616845</v>
      </c>
      <c r="O73" s="43">
        <f>I73-N73</f>
        <v>1590.6498438315466</v>
      </c>
      <c r="P73" s="163"/>
      <c r="Q73" s="30"/>
      <c r="R73" s="500">
        <f>'1) Budget Tables'!W82</f>
        <v>119749.2477705624</v>
      </c>
      <c r="S73" s="500">
        <f>N73-R73</f>
        <v>2648.4123856060469</v>
      </c>
    </row>
    <row r="74" spans="2:19" ht="15.75" customHeight="1" x14ac:dyDescent="0.35">
      <c r="C74" s="40" t="s">
        <v>275</v>
      </c>
      <c r="D74" s="121"/>
      <c r="E74" s="78"/>
      <c r="F74" s="78"/>
      <c r="G74" s="41">
        <f t="shared" si="30"/>
        <v>0</v>
      </c>
      <c r="I74" s="121"/>
      <c r="J74" s="121"/>
      <c r="K74" s="164"/>
      <c r="N74" s="121"/>
      <c r="O74" s="121"/>
      <c r="P74" s="164"/>
      <c r="Q74" s="30"/>
      <c r="R74" s="501"/>
      <c r="S74" s="501">
        <f>N74-R74</f>
        <v>0</v>
      </c>
    </row>
    <row r="75" spans="2:19" ht="15.75" customHeight="1" x14ac:dyDescent="0.35">
      <c r="C75" s="28" t="s">
        <v>276</v>
      </c>
      <c r="D75" s="122"/>
      <c r="E75" s="10"/>
      <c r="F75" s="10"/>
      <c r="G75" s="39">
        <f t="shared" si="30"/>
        <v>0</v>
      </c>
      <c r="I75" s="122"/>
      <c r="J75" s="122"/>
      <c r="K75" s="164"/>
      <c r="N75" s="122"/>
      <c r="O75" s="122"/>
      <c r="P75" s="164"/>
      <c r="Q75" s="30"/>
      <c r="R75" s="502"/>
      <c r="S75" s="502"/>
    </row>
    <row r="76" spans="2:19" ht="15.75" customHeight="1" x14ac:dyDescent="0.35">
      <c r="C76" s="28" t="s">
        <v>277</v>
      </c>
      <c r="D76" s="122"/>
      <c r="E76" s="79"/>
      <c r="F76" s="79"/>
      <c r="G76" s="39">
        <f t="shared" si="30"/>
        <v>0</v>
      </c>
      <c r="I76" s="122"/>
      <c r="J76" s="122"/>
      <c r="K76" s="164"/>
      <c r="N76" s="122"/>
      <c r="O76" s="122"/>
      <c r="P76" s="164"/>
      <c r="Q76" s="30"/>
      <c r="R76" s="502"/>
      <c r="S76" s="502"/>
    </row>
    <row r="77" spans="2:19" x14ac:dyDescent="0.35">
      <c r="C77" s="29" t="s">
        <v>278</v>
      </c>
      <c r="D77" s="122">
        <v>124710.03999999998</v>
      </c>
      <c r="E77" s="79"/>
      <c r="F77" s="79"/>
      <c r="G77" s="39">
        <f t="shared" si="30"/>
        <v>124710.03999999998</v>
      </c>
      <c r="I77" s="122">
        <v>123988.31</v>
      </c>
      <c r="J77" s="122">
        <f t="shared" ref="J77" si="31">D77-I77</f>
        <v>721.72999999998137</v>
      </c>
      <c r="K77" s="164">
        <f t="shared" ref="K77" si="32">J77/D77</f>
        <v>5.7872646019517075E-3</v>
      </c>
      <c r="N77" s="122">
        <v>122397.66015616845</v>
      </c>
      <c r="O77" s="122">
        <f t="shared" ref="O77" si="33">I77-N77</f>
        <v>1590.6498438315466</v>
      </c>
      <c r="P77" s="164">
        <f t="shared" ref="P77" si="34">O77/I77</f>
        <v>1.2829030767751787E-2</v>
      </c>
      <c r="Q77" s="30"/>
      <c r="R77" s="502">
        <v>119749.2477705624</v>
      </c>
      <c r="S77" s="502"/>
    </row>
    <row r="78" spans="2:19" x14ac:dyDescent="0.35">
      <c r="C78" s="28" t="s">
        <v>279</v>
      </c>
      <c r="D78" s="122"/>
      <c r="E78" s="79"/>
      <c r="F78" s="79"/>
      <c r="G78" s="39">
        <f t="shared" si="30"/>
        <v>0</v>
      </c>
      <c r="I78" s="122"/>
      <c r="J78" s="122"/>
      <c r="K78" s="164"/>
      <c r="N78" s="122"/>
      <c r="O78" s="122"/>
      <c r="P78" s="164"/>
      <c r="Q78" s="30"/>
      <c r="R78" s="502"/>
      <c r="S78" s="501">
        <f t="shared" ref="S78:S80" si="35">N78-R78</f>
        <v>0</v>
      </c>
    </row>
    <row r="79" spans="2:19" x14ac:dyDescent="0.35">
      <c r="C79" s="28" t="s">
        <v>280</v>
      </c>
      <c r="D79" s="122"/>
      <c r="E79" s="79"/>
      <c r="F79" s="79"/>
      <c r="G79" s="39">
        <f t="shared" si="30"/>
        <v>0</v>
      </c>
      <c r="I79" s="122"/>
      <c r="J79" s="122"/>
      <c r="K79" s="164"/>
      <c r="N79" s="122"/>
      <c r="O79" s="122"/>
      <c r="P79" s="164"/>
      <c r="Q79" s="30"/>
      <c r="R79" s="502"/>
      <c r="S79" s="501">
        <f t="shared" si="35"/>
        <v>0</v>
      </c>
    </row>
    <row r="80" spans="2:19" x14ac:dyDescent="0.35">
      <c r="C80" s="28" t="s">
        <v>281</v>
      </c>
      <c r="D80" s="79"/>
      <c r="E80" s="79"/>
      <c r="F80" s="79"/>
      <c r="G80" s="39">
        <f t="shared" si="30"/>
        <v>0</v>
      </c>
      <c r="I80" s="79"/>
      <c r="J80" s="79"/>
      <c r="K80" s="164"/>
      <c r="N80" s="79"/>
      <c r="O80" s="79"/>
      <c r="P80" s="164"/>
      <c r="Q80" s="30"/>
      <c r="R80" s="502"/>
      <c r="S80" s="501">
        <f t="shared" si="35"/>
        <v>0</v>
      </c>
    </row>
    <row r="81" spans="2:19" x14ac:dyDescent="0.35">
      <c r="C81" s="33" t="s">
        <v>282</v>
      </c>
      <c r="D81" s="45">
        <f t="shared" ref="D81:E81" si="36">SUM(D74:D80)</f>
        <v>124710.03999999998</v>
      </c>
      <c r="E81" s="45">
        <f t="shared" si="36"/>
        <v>0</v>
      </c>
      <c r="F81" s="45">
        <f t="shared" ref="F81" si="37">SUM(F74:F80)</f>
        <v>0</v>
      </c>
      <c r="G81" s="39">
        <f t="shared" si="30"/>
        <v>124710.03999999998</v>
      </c>
      <c r="I81" s="45">
        <f>SUM(I74:I80)</f>
        <v>123988.31</v>
      </c>
      <c r="J81" s="45">
        <f>SUM(J74:J80)</f>
        <v>721.72999999998137</v>
      </c>
      <c r="K81" s="165">
        <f>J81/D81</f>
        <v>5.7872646019517075E-3</v>
      </c>
      <c r="N81" s="45">
        <f>SUM(N74:N80)</f>
        <v>122397.66015616845</v>
      </c>
      <c r="O81" s="45">
        <f>SUM(O74:O80)</f>
        <v>1590.6498438315466</v>
      </c>
      <c r="P81" s="165">
        <f>O81/I81</f>
        <v>1.2829030767751787E-2</v>
      </c>
      <c r="Q81" s="30"/>
      <c r="R81" s="506">
        <f>SUM(R74:R80)</f>
        <v>119749.2477705624</v>
      </c>
      <c r="S81" s="503">
        <f>N81-R81</f>
        <v>2648.4123856060469</v>
      </c>
    </row>
    <row r="82" spans="2:19" s="34" customFormat="1" ht="22.5" customHeight="1" x14ac:dyDescent="0.35">
      <c r="C82" s="145"/>
      <c r="D82" s="138">
        <f>D70+D81</f>
        <v>280163.41333333333</v>
      </c>
      <c r="E82" s="146"/>
      <c r="F82" s="146"/>
      <c r="G82" s="147"/>
      <c r="H82" s="148" t="s">
        <v>289</v>
      </c>
      <c r="I82" s="138">
        <f>I70+I81</f>
        <v>265687.85027222941</v>
      </c>
      <c r="J82" s="138">
        <f>J70+J81</f>
        <v>14475.563061103887</v>
      </c>
      <c r="K82" s="167">
        <f>J82/D82</f>
        <v>5.166828490871192E-2</v>
      </c>
      <c r="M82" s="155"/>
      <c r="N82" s="138">
        <f>N70+N81</f>
        <v>251163.4345074108</v>
      </c>
      <c r="O82" s="138">
        <f>O70+O81</f>
        <v>-11343.116077155541</v>
      </c>
      <c r="P82" s="167">
        <f>O82/I82</f>
        <v>-4.2693394016825169E-2</v>
      </c>
      <c r="R82" s="505"/>
      <c r="S82" s="505"/>
    </row>
    <row r="83" spans="2:19" x14ac:dyDescent="0.35">
      <c r="C83" s="393" t="s">
        <v>135</v>
      </c>
      <c r="D83" s="394"/>
      <c r="E83" s="394"/>
      <c r="F83" s="394"/>
      <c r="G83" s="395"/>
      <c r="I83" s="30"/>
      <c r="J83" s="30"/>
      <c r="N83" s="30"/>
      <c r="O83" s="30"/>
      <c r="Q83" s="30"/>
      <c r="R83" s="494"/>
      <c r="S83" s="494"/>
    </row>
    <row r="84" spans="2:19" ht="21.75" customHeight="1" thickBot="1" x14ac:dyDescent="0.4">
      <c r="B84" s="32"/>
      <c r="C84" s="42" t="s">
        <v>274</v>
      </c>
      <c r="D84" s="43">
        <f>'1) Budget Tables'!D92</f>
        <v>0</v>
      </c>
      <c r="E84" s="43">
        <f>'1) Budget Tables'!E92</f>
        <v>0</v>
      </c>
      <c r="F84" s="43">
        <f>'1) Budget Tables'!F92</f>
        <v>0</v>
      </c>
      <c r="G84" s="44">
        <f t="shared" ref="G84:G92" si="38">SUM(D84:F84)</f>
        <v>0</v>
      </c>
      <c r="I84" s="43"/>
      <c r="J84" s="43"/>
      <c r="N84" s="43"/>
      <c r="O84" s="43"/>
      <c r="Q84" s="30"/>
      <c r="R84" s="500"/>
      <c r="S84" s="500"/>
    </row>
    <row r="85" spans="2:19" ht="18" customHeight="1" x14ac:dyDescent="0.35">
      <c r="C85" s="40" t="s">
        <v>275</v>
      </c>
      <c r="D85" s="77"/>
      <c r="E85" s="78"/>
      <c r="F85" s="78"/>
      <c r="G85" s="41">
        <f t="shared" si="38"/>
        <v>0</v>
      </c>
      <c r="I85" s="77"/>
      <c r="J85" s="77"/>
      <c r="N85" s="77"/>
      <c r="O85" s="77"/>
      <c r="Q85" s="30"/>
      <c r="R85" s="501"/>
      <c r="S85" s="501"/>
    </row>
    <row r="86" spans="2:19" ht="15.75" customHeight="1" x14ac:dyDescent="0.35">
      <c r="C86" s="28" t="s">
        <v>276</v>
      </c>
      <c r="D86" s="79"/>
      <c r="E86" s="10"/>
      <c r="F86" s="10"/>
      <c r="G86" s="39">
        <f t="shared" si="38"/>
        <v>0</v>
      </c>
      <c r="I86" s="79"/>
      <c r="J86" s="79"/>
      <c r="N86" s="79"/>
      <c r="O86" s="79"/>
      <c r="Q86" s="30"/>
      <c r="R86" s="502"/>
      <c r="S86" s="502"/>
    </row>
    <row r="87" spans="2:19" s="32" customFormat="1" ht="15.75" customHeight="1" x14ac:dyDescent="0.35">
      <c r="B87" s="30"/>
      <c r="C87" s="28" t="s">
        <v>277</v>
      </c>
      <c r="D87" s="79"/>
      <c r="E87" s="79"/>
      <c r="F87" s="79"/>
      <c r="G87" s="39">
        <f t="shared" si="38"/>
        <v>0</v>
      </c>
      <c r="I87" s="79"/>
      <c r="J87" s="79"/>
      <c r="K87" s="166"/>
      <c r="M87" s="155"/>
      <c r="N87" s="79"/>
      <c r="O87" s="79"/>
      <c r="P87" s="166"/>
      <c r="R87" s="502"/>
      <c r="S87" s="502"/>
    </row>
    <row r="88" spans="2:19" x14ac:dyDescent="0.35">
      <c r="B88" s="32"/>
      <c r="C88" s="29" t="s">
        <v>278</v>
      </c>
      <c r="D88" s="79"/>
      <c r="E88" s="79"/>
      <c r="F88" s="79"/>
      <c r="G88" s="39">
        <f t="shared" si="38"/>
        <v>0</v>
      </c>
      <c r="I88" s="79"/>
      <c r="J88" s="79"/>
      <c r="N88" s="79"/>
      <c r="O88" s="79"/>
      <c r="Q88" s="30"/>
      <c r="R88" s="502"/>
      <c r="S88" s="502"/>
    </row>
    <row r="89" spans="2:19" x14ac:dyDescent="0.35">
      <c r="B89" s="32"/>
      <c r="C89" s="28" t="s">
        <v>279</v>
      </c>
      <c r="D89" s="79"/>
      <c r="E89" s="79"/>
      <c r="F89" s="79"/>
      <c r="G89" s="39">
        <f t="shared" si="38"/>
        <v>0</v>
      </c>
      <c r="I89" s="79"/>
      <c r="J89" s="79"/>
      <c r="N89" s="79"/>
      <c r="O89" s="79"/>
      <c r="Q89" s="30"/>
      <c r="R89" s="502"/>
      <c r="S89" s="502"/>
    </row>
    <row r="90" spans="2:19" x14ac:dyDescent="0.35">
      <c r="B90" s="32"/>
      <c r="C90" s="28" t="s">
        <v>280</v>
      </c>
      <c r="D90" s="79"/>
      <c r="E90" s="79"/>
      <c r="F90" s="79"/>
      <c r="G90" s="39">
        <f t="shared" si="38"/>
        <v>0</v>
      </c>
      <c r="I90" s="79"/>
      <c r="J90" s="79"/>
      <c r="N90" s="79"/>
      <c r="O90" s="79"/>
      <c r="Q90" s="30"/>
      <c r="R90" s="502"/>
      <c r="S90" s="502"/>
    </row>
    <row r="91" spans="2:19" x14ac:dyDescent="0.35">
      <c r="C91" s="28" t="s">
        <v>281</v>
      </c>
      <c r="D91" s="79"/>
      <c r="E91" s="79"/>
      <c r="F91" s="79"/>
      <c r="G91" s="39">
        <f t="shared" si="38"/>
        <v>0</v>
      </c>
      <c r="I91" s="79"/>
      <c r="J91" s="79"/>
      <c r="N91" s="79"/>
      <c r="O91" s="79"/>
      <c r="Q91" s="30"/>
      <c r="R91" s="502"/>
      <c r="S91" s="502"/>
    </row>
    <row r="92" spans="2:19" x14ac:dyDescent="0.35">
      <c r="C92" s="33" t="s">
        <v>282</v>
      </c>
      <c r="D92" s="45">
        <f t="shared" ref="D92:E92" si="39">SUM(D85:D91)</f>
        <v>0</v>
      </c>
      <c r="E92" s="45">
        <f t="shared" si="39"/>
        <v>0</v>
      </c>
      <c r="F92" s="45">
        <f t="shared" ref="F92" si="40">SUM(F85:F91)</f>
        <v>0</v>
      </c>
      <c r="G92" s="39">
        <f t="shared" si="38"/>
        <v>0</v>
      </c>
      <c r="I92" s="45"/>
      <c r="J92" s="45"/>
      <c r="N92" s="45"/>
      <c r="O92" s="45"/>
      <c r="Q92" s="30"/>
      <c r="R92" s="506"/>
      <c r="S92" s="506"/>
    </row>
    <row r="93" spans="2:19" s="32" customFormat="1" x14ac:dyDescent="0.35">
      <c r="C93" s="46"/>
      <c r="D93" s="47"/>
      <c r="E93" s="47"/>
      <c r="F93" s="47"/>
      <c r="G93" s="48"/>
      <c r="I93" s="47"/>
      <c r="J93" s="47"/>
      <c r="K93" s="166"/>
      <c r="M93" s="155"/>
      <c r="N93" s="47"/>
      <c r="O93" s="47"/>
      <c r="P93" s="166"/>
      <c r="R93" s="507"/>
      <c r="S93" s="507"/>
    </row>
    <row r="94" spans="2:19" x14ac:dyDescent="0.35">
      <c r="C94" s="393" t="s">
        <v>144</v>
      </c>
      <c r="D94" s="394"/>
      <c r="E94" s="394"/>
      <c r="F94" s="394"/>
      <c r="G94" s="395"/>
      <c r="I94" s="30"/>
      <c r="J94" s="30"/>
      <c r="N94" s="30"/>
      <c r="O94" s="30"/>
      <c r="Q94" s="30"/>
      <c r="R94" s="494"/>
      <c r="S94" s="494"/>
    </row>
    <row r="95" spans="2:19" ht="21.75" customHeight="1" thickBot="1" x14ac:dyDescent="0.4">
      <c r="C95" s="42" t="s">
        <v>274</v>
      </c>
      <c r="D95" s="43">
        <f>'1) Budget Tables'!D102</f>
        <v>0</v>
      </c>
      <c r="E95" s="43">
        <f>'1) Budget Tables'!E102</f>
        <v>0</v>
      </c>
      <c r="F95" s="43">
        <f>'1) Budget Tables'!F102</f>
        <v>0</v>
      </c>
      <c r="G95" s="44">
        <f t="shared" ref="G95:G103" si="41">SUM(D95:F95)</f>
        <v>0</v>
      </c>
      <c r="I95" s="43"/>
      <c r="J95" s="43"/>
      <c r="N95" s="43"/>
      <c r="O95" s="43"/>
      <c r="Q95" s="30"/>
      <c r="R95" s="500"/>
      <c r="S95" s="500"/>
    </row>
    <row r="96" spans="2:19" ht="15.75" customHeight="1" x14ac:dyDescent="0.35">
      <c r="C96" s="40" t="s">
        <v>275</v>
      </c>
      <c r="D96" s="77"/>
      <c r="E96" s="78"/>
      <c r="F96" s="78"/>
      <c r="G96" s="41">
        <f t="shared" si="41"/>
        <v>0</v>
      </c>
      <c r="I96" s="77"/>
      <c r="J96" s="77"/>
      <c r="N96" s="77"/>
      <c r="O96" s="77"/>
      <c r="Q96" s="30"/>
      <c r="R96" s="501"/>
      <c r="S96" s="501"/>
    </row>
    <row r="97" spans="2:19" ht="15.75" customHeight="1" x14ac:dyDescent="0.35">
      <c r="B97" s="32"/>
      <c r="C97" s="28" t="s">
        <v>276</v>
      </c>
      <c r="D97" s="79"/>
      <c r="E97" s="10"/>
      <c r="F97" s="10"/>
      <c r="G97" s="39">
        <f t="shared" si="41"/>
        <v>0</v>
      </c>
      <c r="I97" s="79"/>
      <c r="J97" s="79"/>
      <c r="N97" s="79"/>
      <c r="O97" s="79"/>
      <c r="Q97" s="30"/>
      <c r="R97" s="502"/>
      <c r="S97" s="502"/>
    </row>
    <row r="98" spans="2:19" ht="15.75" customHeight="1" x14ac:dyDescent="0.35">
      <c r="C98" s="28" t="s">
        <v>277</v>
      </c>
      <c r="D98" s="79"/>
      <c r="E98" s="79"/>
      <c r="F98" s="79"/>
      <c r="G98" s="39">
        <f t="shared" si="41"/>
        <v>0</v>
      </c>
      <c r="I98" s="79"/>
      <c r="J98" s="79"/>
      <c r="N98" s="79"/>
      <c r="O98" s="79"/>
      <c r="Q98" s="30"/>
      <c r="R98" s="502"/>
      <c r="S98" s="502"/>
    </row>
    <row r="99" spans="2:19" x14ac:dyDescent="0.35">
      <c r="C99" s="29" t="s">
        <v>278</v>
      </c>
      <c r="D99" s="79"/>
      <c r="E99" s="79"/>
      <c r="F99" s="79"/>
      <c r="G99" s="39">
        <f t="shared" si="41"/>
        <v>0</v>
      </c>
      <c r="I99" s="79"/>
      <c r="J99" s="79"/>
      <c r="N99" s="79"/>
      <c r="O99" s="79"/>
      <c r="Q99" s="30"/>
      <c r="R99" s="502"/>
      <c r="S99" s="502"/>
    </row>
    <row r="100" spans="2:19" x14ac:dyDescent="0.35">
      <c r="C100" s="28" t="s">
        <v>279</v>
      </c>
      <c r="D100" s="79"/>
      <c r="E100" s="79"/>
      <c r="F100" s="79"/>
      <c r="G100" s="39">
        <f t="shared" si="41"/>
        <v>0</v>
      </c>
      <c r="I100" s="79"/>
      <c r="J100" s="79"/>
      <c r="N100" s="79"/>
      <c r="O100" s="79"/>
      <c r="Q100" s="30"/>
      <c r="R100" s="502"/>
      <c r="S100" s="502"/>
    </row>
    <row r="101" spans="2:19" ht="25.5" customHeight="1" x14ac:dyDescent="0.35">
      <c r="C101" s="28" t="s">
        <v>280</v>
      </c>
      <c r="D101" s="79"/>
      <c r="E101" s="79"/>
      <c r="F101" s="79"/>
      <c r="G101" s="39">
        <f t="shared" si="41"/>
        <v>0</v>
      </c>
      <c r="I101" s="79"/>
      <c r="J101" s="79"/>
      <c r="N101" s="79"/>
      <c r="O101" s="79"/>
      <c r="Q101" s="30"/>
      <c r="R101" s="502"/>
      <c r="S101" s="502"/>
    </row>
    <row r="102" spans="2:19" x14ac:dyDescent="0.35">
      <c r="B102" s="32"/>
      <c r="C102" s="28" t="s">
        <v>281</v>
      </c>
      <c r="D102" s="79"/>
      <c r="E102" s="79"/>
      <c r="F102" s="79"/>
      <c r="G102" s="39">
        <f t="shared" si="41"/>
        <v>0</v>
      </c>
      <c r="I102" s="79"/>
      <c r="J102" s="79"/>
      <c r="N102" s="79"/>
      <c r="O102" s="79"/>
      <c r="Q102" s="30"/>
      <c r="R102" s="502"/>
      <c r="S102" s="502"/>
    </row>
    <row r="103" spans="2:19" ht="15.75" customHeight="1" x14ac:dyDescent="0.35">
      <c r="C103" s="33" t="s">
        <v>282</v>
      </c>
      <c r="D103" s="45">
        <f t="shared" ref="D103:E103" si="42">SUM(D96:D102)</f>
        <v>0</v>
      </c>
      <c r="E103" s="45">
        <f t="shared" si="42"/>
        <v>0</v>
      </c>
      <c r="F103" s="45">
        <f t="shared" ref="F103" si="43">SUM(F96:F102)</f>
        <v>0</v>
      </c>
      <c r="G103" s="39">
        <f t="shared" si="41"/>
        <v>0</v>
      </c>
      <c r="I103" s="45"/>
      <c r="J103" s="45"/>
      <c r="N103" s="45"/>
      <c r="O103" s="45"/>
      <c r="Q103" s="30"/>
      <c r="R103" s="506"/>
      <c r="S103" s="506"/>
    </row>
    <row r="104" spans="2:19" ht="25.5" customHeight="1" x14ac:dyDescent="0.35">
      <c r="D104" s="34"/>
      <c r="E104" s="34"/>
      <c r="F104" s="34"/>
      <c r="G104" s="34"/>
      <c r="I104" s="34"/>
      <c r="J104" s="34"/>
      <c r="N104" s="34"/>
      <c r="O104" s="34"/>
      <c r="Q104" s="30"/>
      <c r="R104" s="494"/>
      <c r="S104" s="494"/>
    </row>
    <row r="105" spans="2:19" x14ac:dyDescent="0.35">
      <c r="B105" s="393" t="s">
        <v>290</v>
      </c>
      <c r="C105" s="394"/>
      <c r="D105" s="394"/>
      <c r="E105" s="394"/>
      <c r="F105" s="394"/>
      <c r="G105" s="395"/>
      <c r="I105" s="30"/>
      <c r="J105" s="30"/>
      <c r="N105" s="30"/>
      <c r="O105" s="30"/>
      <c r="Q105" s="30"/>
      <c r="R105" s="494"/>
      <c r="S105" s="494"/>
    </row>
    <row r="106" spans="2:19" x14ac:dyDescent="0.35">
      <c r="C106" s="393" t="s">
        <v>155</v>
      </c>
      <c r="D106" s="394"/>
      <c r="E106" s="394"/>
      <c r="F106" s="394"/>
      <c r="G106" s="395"/>
      <c r="I106" s="30"/>
      <c r="J106" s="30"/>
      <c r="N106" s="30"/>
      <c r="O106" s="30"/>
      <c r="Q106" s="30"/>
      <c r="R106" s="494"/>
      <c r="S106" s="494"/>
    </row>
    <row r="107" spans="2:19" ht="22.5" customHeight="1" thickBot="1" x14ac:dyDescent="0.4">
      <c r="C107" s="42" t="s">
        <v>274</v>
      </c>
      <c r="D107" s="43">
        <f>'1) Budget Tables'!D117</f>
        <v>58216.496666666673</v>
      </c>
      <c r="E107" s="43">
        <f>'1) Budget Tables'!E117</f>
        <v>0</v>
      </c>
      <c r="F107" s="43">
        <f>'1) Budget Tables'!F117</f>
        <v>0</v>
      </c>
      <c r="G107" s="44">
        <f>SUM(D107:F107)</f>
        <v>58216.496666666673</v>
      </c>
      <c r="I107" s="43">
        <f>'1) Budget Tables'!L117</f>
        <v>61696.578333333324</v>
      </c>
      <c r="J107" s="43">
        <f>D107-I107</f>
        <v>-3480.0816666666506</v>
      </c>
      <c r="K107" s="163"/>
      <c r="N107" s="43">
        <f>'1) Budget Tables'!R117</f>
        <v>93655.719429812103</v>
      </c>
      <c r="O107" s="43">
        <f>I107-N107</f>
        <v>-31959.141096478779</v>
      </c>
      <c r="P107" s="163"/>
      <c r="Q107" s="30"/>
      <c r="R107" s="500">
        <f>'1) Budget Tables'!W117</f>
        <v>58726.992289008485</v>
      </c>
      <c r="S107" s="500">
        <f>N107-R107</f>
        <v>34928.727140803618</v>
      </c>
    </row>
    <row r="108" spans="2:19" x14ac:dyDescent="0.35">
      <c r="C108" s="40" t="s">
        <v>275</v>
      </c>
      <c r="D108" s="77">
        <v>12868.35</v>
      </c>
      <c r="E108" s="78"/>
      <c r="F108" s="78"/>
      <c r="G108" s="41">
        <f t="shared" ref="G108:G115" si="44">SUM(D108:F108)</f>
        <v>12868.35</v>
      </c>
      <c r="I108" s="77">
        <v>12868.35</v>
      </c>
      <c r="J108" s="77">
        <f>D108-I108</f>
        <v>0</v>
      </c>
      <c r="K108" s="164">
        <f>J108/D108</f>
        <v>0</v>
      </c>
      <c r="N108" s="77">
        <v>22037.563128072168</v>
      </c>
      <c r="O108" s="77">
        <f>N108-I108</f>
        <v>9169.2131280721678</v>
      </c>
      <c r="P108" s="164">
        <f>O108/I108</f>
        <v>0.71253992377205844</v>
      </c>
      <c r="Q108" s="30"/>
      <c r="R108" s="501">
        <f>'[1]detail output '!$AO$65</f>
        <v>19056.574316921353</v>
      </c>
      <c r="S108" s="501">
        <f>N108-R108</f>
        <v>2980.9888111508153</v>
      </c>
    </row>
    <row r="109" spans="2:19" x14ac:dyDescent="0.35">
      <c r="C109" s="28" t="s">
        <v>276</v>
      </c>
      <c r="D109" s="79"/>
      <c r="E109" s="10"/>
      <c r="F109" s="10"/>
      <c r="G109" s="39">
        <f t="shared" si="44"/>
        <v>0</v>
      </c>
      <c r="I109" s="79"/>
      <c r="J109" s="79"/>
      <c r="K109" s="164"/>
      <c r="N109" s="79"/>
      <c r="O109" s="79"/>
      <c r="P109" s="164"/>
      <c r="Q109" s="30"/>
      <c r="R109" s="502"/>
      <c r="S109" s="502"/>
    </row>
    <row r="110" spans="2:19" ht="15.75" customHeight="1" x14ac:dyDescent="0.35">
      <c r="C110" s="28" t="s">
        <v>277</v>
      </c>
      <c r="D110" s="79"/>
      <c r="E110" s="79"/>
      <c r="F110" s="79"/>
      <c r="G110" s="39">
        <f t="shared" si="44"/>
        <v>0</v>
      </c>
      <c r="I110" s="79"/>
      <c r="J110" s="79"/>
      <c r="K110" s="164"/>
      <c r="N110" s="79"/>
      <c r="O110" s="79"/>
      <c r="P110" s="164"/>
      <c r="Q110" s="30"/>
      <c r="R110" s="502"/>
      <c r="S110" s="502"/>
    </row>
    <row r="111" spans="2:19" x14ac:dyDescent="0.35">
      <c r="C111" s="29" t="s">
        <v>278</v>
      </c>
      <c r="D111" s="122"/>
      <c r="E111" s="79"/>
      <c r="F111" s="79"/>
      <c r="G111" s="39">
        <f t="shared" si="44"/>
        <v>0</v>
      </c>
      <c r="I111" s="122"/>
      <c r="J111" s="122"/>
      <c r="K111" s="164"/>
      <c r="N111" s="122"/>
      <c r="O111" s="122"/>
      <c r="P111" s="164"/>
      <c r="Q111" s="30"/>
      <c r="R111" s="502"/>
      <c r="S111" s="502"/>
    </row>
    <row r="112" spans="2:19" x14ac:dyDescent="0.35">
      <c r="C112" s="28" t="s">
        <v>279</v>
      </c>
      <c r="D112" s="122">
        <v>1250</v>
      </c>
      <c r="E112" s="79"/>
      <c r="F112" s="79"/>
      <c r="G112" s="39">
        <f t="shared" si="44"/>
        <v>1250</v>
      </c>
      <c r="I112" s="122">
        <v>1000</v>
      </c>
      <c r="J112" s="122">
        <f t="shared" ref="J112:J114" si="45">D112-I112</f>
        <v>250</v>
      </c>
      <c r="K112" s="164">
        <f t="shared" ref="K112:K114" si="46">J112/D112</f>
        <v>0.2</v>
      </c>
      <c r="N112" s="122"/>
      <c r="O112" s="122">
        <f>N112-I112</f>
        <v>-1000</v>
      </c>
      <c r="P112" s="164">
        <f t="shared" ref="P112:P114" si="47">O112/I112</f>
        <v>-1</v>
      </c>
      <c r="Q112" s="30"/>
      <c r="R112" s="502"/>
      <c r="S112" s="501">
        <f t="shared" ref="S112:S114" si="48">N112-R112</f>
        <v>0</v>
      </c>
    </row>
    <row r="113" spans="3:19" x14ac:dyDescent="0.35">
      <c r="C113" s="28" t="s">
        <v>280</v>
      </c>
      <c r="D113" s="123">
        <v>41796.26666666667</v>
      </c>
      <c r="E113" s="79"/>
      <c r="F113" s="79"/>
      <c r="G113" s="39">
        <f t="shared" si="44"/>
        <v>41796.26666666667</v>
      </c>
      <c r="I113" s="123">
        <v>44276.353333333325</v>
      </c>
      <c r="J113" s="123">
        <f t="shared" si="45"/>
        <v>-2480.0866666666552</v>
      </c>
      <c r="K113" s="164">
        <f t="shared" si="46"/>
        <v>-5.9337516588403152E-2</v>
      </c>
      <c r="N113" s="123">
        <v>71618.156301739917</v>
      </c>
      <c r="O113" s="123">
        <f>N113-I113</f>
        <v>27341.802968406591</v>
      </c>
      <c r="P113" s="164">
        <f t="shared" si="47"/>
        <v>0.61752608130494779</v>
      </c>
      <c r="Q113" s="30"/>
      <c r="R113" s="502">
        <f>'[1]detail output '!$AN$65</f>
        <v>39670.417972087133</v>
      </c>
      <c r="S113" s="501">
        <f t="shared" si="48"/>
        <v>31947.738329652784</v>
      </c>
    </row>
    <row r="114" spans="3:19" x14ac:dyDescent="0.35">
      <c r="C114" s="28" t="s">
        <v>281</v>
      </c>
      <c r="D114" s="122">
        <v>2301.88</v>
      </c>
      <c r="E114" s="79"/>
      <c r="F114" s="79"/>
      <c r="G114" s="39">
        <f t="shared" si="44"/>
        <v>2301.88</v>
      </c>
      <c r="I114" s="122">
        <v>3551.875</v>
      </c>
      <c r="J114" s="122">
        <f t="shared" si="45"/>
        <v>-1249.9949999999999</v>
      </c>
      <c r="K114" s="164">
        <f t="shared" si="46"/>
        <v>-0.54303221714424721</v>
      </c>
      <c r="N114" s="122"/>
      <c r="O114" s="122">
        <f>N114-I114</f>
        <v>-3551.875</v>
      </c>
      <c r="P114" s="164">
        <f t="shared" si="47"/>
        <v>-1</v>
      </c>
      <c r="Q114" s="30"/>
      <c r="R114" s="502"/>
      <c r="S114" s="501">
        <f t="shared" si="48"/>
        <v>0</v>
      </c>
    </row>
    <row r="115" spans="3:19" x14ac:dyDescent="0.35">
      <c r="C115" s="33" t="s">
        <v>282</v>
      </c>
      <c r="D115" s="45">
        <f>SUM(D108:D114)</f>
        <v>58216.496666666666</v>
      </c>
      <c r="E115" s="45">
        <f>SUM(E108:E114)</f>
        <v>0</v>
      </c>
      <c r="F115" s="45">
        <f t="shared" ref="F115" si="49">SUM(F108:F114)</f>
        <v>0</v>
      </c>
      <c r="G115" s="39">
        <f t="shared" si="44"/>
        <v>58216.496666666666</v>
      </c>
      <c r="I115" s="45">
        <f>SUM(I108:I114)</f>
        <v>61696.578333333324</v>
      </c>
      <c r="J115" s="45">
        <f>SUM(J108:J114)</f>
        <v>-3480.0816666666551</v>
      </c>
      <c r="K115" s="165">
        <f>J115/D115</f>
        <v>-5.9778273615342166E-2</v>
      </c>
      <c r="N115" s="45">
        <f>SUM(N108:N114)</f>
        <v>93655.719429812088</v>
      </c>
      <c r="O115" s="45">
        <f>SUM(O108:O114)</f>
        <v>31959.141096478757</v>
      </c>
      <c r="P115" s="165">
        <f>O115/I115</f>
        <v>0.51800508164019088</v>
      </c>
      <c r="Q115" s="30"/>
      <c r="R115" s="506">
        <f>SUM(R108:R114)</f>
        <v>58726.992289008485</v>
      </c>
      <c r="S115" s="503">
        <f>N115-R115</f>
        <v>34928.727140803603</v>
      </c>
    </row>
    <row r="116" spans="3:19" s="32" customFormat="1" x14ac:dyDescent="0.35">
      <c r="C116" s="46"/>
      <c r="D116" s="47"/>
      <c r="E116" s="47"/>
      <c r="F116" s="47"/>
      <c r="G116" s="48"/>
      <c r="I116" s="47"/>
      <c r="J116" s="47"/>
      <c r="K116" s="166"/>
      <c r="M116" s="155"/>
      <c r="N116" s="47"/>
      <c r="O116" s="47"/>
      <c r="P116" s="166"/>
      <c r="R116" s="507"/>
      <c r="S116" s="507"/>
    </row>
    <row r="117" spans="3:19" ht="15.75" customHeight="1" x14ac:dyDescent="0.35">
      <c r="C117" s="393" t="s">
        <v>291</v>
      </c>
      <c r="D117" s="394"/>
      <c r="E117" s="394"/>
      <c r="F117" s="394"/>
      <c r="G117" s="395"/>
      <c r="I117" s="30"/>
      <c r="J117" s="30"/>
      <c r="N117" s="30"/>
      <c r="O117" s="30"/>
      <c r="Q117" s="30"/>
      <c r="R117" s="494"/>
      <c r="S117" s="494"/>
    </row>
    <row r="118" spans="3:19" ht="21.75" customHeight="1" thickBot="1" x14ac:dyDescent="0.4">
      <c r="C118" s="42" t="s">
        <v>274</v>
      </c>
      <c r="D118" s="43">
        <f>'1) Budget Tables'!D131</f>
        <v>96571.1933333333</v>
      </c>
      <c r="E118" s="43">
        <f>'1) Budget Tables'!E131</f>
        <v>0</v>
      </c>
      <c r="F118" s="43">
        <f>'1) Budget Tables'!F131</f>
        <v>0</v>
      </c>
      <c r="G118" s="44">
        <f t="shared" ref="G118:G126" si="50">SUM(D118:F118)</f>
        <v>96571.1933333333</v>
      </c>
      <c r="I118" s="43">
        <f>'1) Budget Tables'!L131</f>
        <v>101428.92691176468</v>
      </c>
      <c r="J118" s="43">
        <f>D118-I118</f>
        <v>-4857.7335784313764</v>
      </c>
      <c r="K118" s="163"/>
      <c r="N118" s="43">
        <f>'1) Budget Tables'!R131</f>
        <v>69113.580056931489</v>
      </c>
      <c r="O118" s="43">
        <f>I118-N118</f>
        <v>32315.346854833188</v>
      </c>
      <c r="P118" s="163"/>
      <c r="Q118" s="30"/>
      <c r="R118" s="500">
        <f>'1) Budget Tables'!W131</f>
        <v>41249.271215805275</v>
      </c>
      <c r="S118" s="500">
        <f>N118-R118</f>
        <v>27864.308841126214</v>
      </c>
    </row>
    <row r="119" spans="3:19" x14ac:dyDescent="0.35">
      <c r="C119" s="40" t="s">
        <v>275</v>
      </c>
      <c r="D119" s="77">
        <v>15442.02</v>
      </c>
      <c r="E119" s="78"/>
      <c r="F119" s="78"/>
      <c r="G119" s="41">
        <f t="shared" si="50"/>
        <v>15442.02</v>
      </c>
      <c r="I119" s="77">
        <v>15442.02</v>
      </c>
      <c r="J119" s="77">
        <f>D119-I119</f>
        <v>0</v>
      </c>
      <c r="K119" s="164">
        <f>J119/D119</f>
        <v>0</v>
      </c>
      <c r="N119" s="77">
        <v>18889.339824061859</v>
      </c>
      <c r="O119" s="77">
        <f>N119-I119</f>
        <v>3447.3198240618585</v>
      </c>
      <c r="P119" s="164">
        <f>O119/I119</f>
        <v>0.22324280269432745</v>
      </c>
      <c r="Q119" s="30"/>
      <c r="R119" s="501">
        <f>'[1]detail output '!$AO$79</f>
        <v>16334.206557361158</v>
      </c>
      <c r="S119" s="501">
        <f>N119-R119</f>
        <v>2555.1332667007009</v>
      </c>
    </row>
    <row r="120" spans="3:19" x14ac:dyDescent="0.35">
      <c r="C120" s="28" t="s">
        <v>276</v>
      </c>
      <c r="D120" s="79"/>
      <c r="E120" s="10"/>
      <c r="F120" s="10"/>
      <c r="G120" s="39">
        <f t="shared" si="50"/>
        <v>0</v>
      </c>
      <c r="I120" s="79"/>
      <c r="J120" s="79"/>
      <c r="K120" s="164"/>
      <c r="N120" s="79"/>
      <c r="O120" s="79"/>
      <c r="P120" s="164"/>
      <c r="Q120" s="30"/>
      <c r="R120" s="502"/>
      <c r="S120" s="502"/>
    </row>
    <row r="121" spans="3:19" ht="31" x14ac:dyDescent="0.35">
      <c r="C121" s="28" t="s">
        <v>277</v>
      </c>
      <c r="D121" s="79"/>
      <c r="E121" s="79"/>
      <c r="F121" s="79"/>
      <c r="G121" s="39">
        <f t="shared" si="50"/>
        <v>0</v>
      </c>
      <c r="I121" s="79"/>
      <c r="J121" s="79"/>
      <c r="K121" s="164"/>
      <c r="N121" s="79"/>
      <c r="O121" s="79"/>
      <c r="P121" s="164"/>
      <c r="Q121" s="30"/>
      <c r="R121" s="502"/>
      <c r="S121" s="502"/>
    </row>
    <row r="122" spans="3:19" x14ac:dyDescent="0.35">
      <c r="C122" s="29" t="s">
        <v>278</v>
      </c>
      <c r="D122" s="79">
        <v>14244</v>
      </c>
      <c r="E122" s="79"/>
      <c r="F122" s="79"/>
      <c r="G122" s="39">
        <f t="shared" si="50"/>
        <v>14244</v>
      </c>
      <c r="I122" s="79">
        <v>17361</v>
      </c>
      <c r="J122" s="79">
        <f t="shared" ref="J122" si="51">D122-I122</f>
        <v>-3117</v>
      </c>
      <c r="K122" s="164">
        <f t="shared" ref="K122" si="52">J122/D122</f>
        <v>-0.21882898062342038</v>
      </c>
      <c r="N122" s="79"/>
      <c r="O122" s="79">
        <f>N122-I122</f>
        <v>-17361</v>
      </c>
      <c r="P122" s="164">
        <f t="shared" ref="P122:P125" si="53">O122/I122</f>
        <v>-1</v>
      </c>
      <c r="Q122" s="30"/>
      <c r="R122" s="502"/>
      <c r="S122" s="502"/>
    </row>
    <row r="123" spans="3:19" x14ac:dyDescent="0.35">
      <c r="C123" s="28" t="s">
        <v>279</v>
      </c>
      <c r="D123" s="79">
        <v>7933.3333333333339</v>
      </c>
      <c r="E123" s="79"/>
      <c r="F123" s="79"/>
      <c r="G123" s="39">
        <f t="shared" si="50"/>
        <v>7933.3333333333339</v>
      </c>
      <c r="I123" s="79">
        <v>11073.529411764701</v>
      </c>
      <c r="J123" s="79">
        <f t="shared" ref="J123:J125" si="54">D123-I123</f>
        <v>-3140.1960784313669</v>
      </c>
      <c r="K123" s="164">
        <f t="shared" ref="K123:K125" si="55">J123/D123</f>
        <v>-0.39582303509639077</v>
      </c>
      <c r="N123" s="79"/>
      <c r="O123" s="79">
        <f>N123-I123</f>
        <v>-11073.529411764701</v>
      </c>
      <c r="P123" s="164">
        <f t="shared" si="53"/>
        <v>-1</v>
      </c>
      <c r="Q123" s="30"/>
      <c r="R123" s="502"/>
      <c r="S123" s="501">
        <f t="shared" ref="S123:S125" si="56">N123-R123</f>
        <v>0</v>
      </c>
    </row>
    <row r="124" spans="3:19" x14ac:dyDescent="0.35">
      <c r="C124" s="28" t="s">
        <v>280</v>
      </c>
      <c r="D124" s="79">
        <v>32296.199999999997</v>
      </c>
      <c r="E124" s="79"/>
      <c r="F124" s="79"/>
      <c r="G124" s="39">
        <f t="shared" si="50"/>
        <v>32296.199999999997</v>
      </c>
      <c r="I124" s="79">
        <v>35448.627499999988</v>
      </c>
      <c r="J124" s="79">
        <f t="shared" si="54"/>
        <v>-3152.4274999999907</v>
      </c>
      <c r="K124" s="164">
        <f t="shared" si="55"/>
        <v>-9.7609858125723495E-2</v>
      </c>
      <c r="N124" s="79">
        <v>50224.240232869633</v>
      </c>
      <c r="O124" s="79">
        <f>N124-I124</f>
        <v>14775.612732869646</v>
      </c>
      <c r="P124" s="164">
        <f t="shared" si="53"/>
        <v>0.41681762524852761</v>
      </c>
      <c r="Q124" s="30"/>
      <c r="R124" s="502">
        <f>'[1]detail output '!$AN$79</f>
        <v>24915.06465844412</v>
      </c>
      <c r="S124" s="501">
        <f t="shared" si="56"/>
        <v>25309.175574425513</v>
      </c>
    </row>
    <row r="125" spans="3:19" x14ac:dyDescent="0.35">
      <c r="C125" s="28" t="s">
        <v>281</v>
      </c>
      <c r="D125" s="79">
        <v>26655.63999999997</v>
      </c>
      <c r="E125" s="79"/>
      <c r="F125" s="79"/>
      <c r="G125" s="39">
        <f t="shared" si="50"/>
        <v>26655.63999999997</v>
      </c>
      <c r="I125" s="79">
        <v>22103.75</v>
      </c>
      <c r="J125" s="79">
        <f t="shared" si="54"/>
        <v>4551.8899999999703</v>
      </c>
      <c r="K125" s="164">
        <f t="shared" si="55"/>
        <v>0.17076648694234975</v>
      </c>
      <c r="N125" s="79"/>
      <c r="O125" s="79">
        <f>N125-I125</f>
        <v>-22103.75</v>
      </c>
      <c r="P125" s="164">
        <f t="shared" si="53"/>
        <v>-1</v>
      </c>
      <c r="Q125" s="30"/>
      <c r="R125" s="502"/>
      <c r="S125" s="501">
        <f t="shared" si="56"/>
        <v>0</v>
      </c>
    </row>
    <row r="126" spans="3:19" x14ac:dyDescent="0.35">
      <c r="C126" s="33" t="s">
        <v>282</v>
      </c>
      <c r="D126" s="45">
        <f t="shared" ref="D126:E126" si="57">SUM(D119:D125)</f>
        <v>96571.1933333333</v>
      </c>
      <c r="E126" s="45">
        <f t="shared" si="57"/>
        <v>0</v>
      </c>
      <c r="F126" s="45">
        <f t="shared" ref="F126" si="58">SUM(F119:F125)</f>
        <v>0</v>
      </c>
      <c r="G126" s="39">
        <f t="shared" si="50"/>
        <v>96571.1933333333</v>
      </c>
      <c r="I126" s="45">
        <f>SUM(I119:I125)</f>
        <v>101428.92691176469</v>
      </c>
      <c r="J126" s="45">
        <f>SUM(J119:J125)</f>
        <v>-4857.7335784313873</v>
      </c>
      <c r="K126" s="165">
        <f>J126/D126</f>
        <v>-5.03020974553356E-2</v>
      </c>
      <c r="N126" s="45">
        <f>SUM(N119:N125)</f>
        <v>69113.580056931489</v>
      </c>
      <c r="O126" s="45">
        <f>SUM(O119:O125)</f>
        <v>-32315.346854833195</v>
      </c>
      <c r="P126" s="165">
        <f>O126/I126</f>
        <v>-0.3186008946239276</v>
      </c>
      <c r="Q126" s="30"/>
      <c r="R126" s="506">
        <f>SUM(R119:R125)</f>
        <v>41249.271215805275</v>
      </c>
      <c r="S126" s="503">
        <f>N126-R126</f>
        <v>27864.308841126214</v>
      </c>
    </row>
    <row r="127" spans="3:19" s="34" customFormat="1" ht="23.5" customHeight="1" x14ac:dyDescent="0.35">
      <c r="C127" s="145"/>
      <c r="D127" s="138">
        <f>D115+D126</f>
        <v>154787.68999999997</v>
      </c>
      <c r="E127" s="146"/>
      <c r="F127" s="146"/>
      <c r="G127" s="147"/>
      <c r="H127" s="148" t="s">
        <v>292</v>
      </c>
      <c r="I127" s="138">
        <f>I115+I126</f>
        <v>163125.50524509803</v>
      </c>
      <c r="J127" s="138">
        <f>J115+J126</f>
        <v>-8337.8152450980415</v>
      </c>
      <c r="K127" s="167">
        <f>J127/D127</f>
        <v>-5.386613912965587E-2</v>
      </c>
      <c r="M127" s="155"/>
      <c r="N127" s="138">
        <f>N115+N126</f>
        <v>162769.29948674358</v>
      </c>
      <c r="O127" s="138">
        <f>O115+O126</f>
        <v>-356.20575835443742</v>
      </c>
      <c r="P127" s="167">
        <f>O127/I127</f>
        <v>-2.1836300694930201E-3</v>
      </c>
      <c r="R127" s="505"/>
      <c r="S127" s="505"/>
    </row>
    <row r="128" spans="3:19" x14ac:dyDescent="0.35">
      <c r="C128" s="393" t="s">
        <v>188</v>
      </c>
      <c r="D128" s="394"/>
      <c r="E128" s="394"/>
      <c r="F128" s="394"/>
      <c r="G128" s="395"/>
      <c r="I128" s="30"/>
      <c r="J128" s="30"/>
      <c r="N128" s="30"/>
      <c r="O128" s="30"/>
      <c r="Q128" s="30"/>
      <c r="R128" s="494"/>
      <c r="S128" s="494"/>
    </row>
    <row r="129" spans="3:19" ht="21" customHeight="1" thickBot="1" x14ac:dyDescent="0.4">
      <c r="C129" s="42" t="s">
        <v>274</v>
      </c>
      <c r="D129" s="43">
        <f>'1) Budget Tables'!D141</f>
        <v>0</v>
      </c>
      <c r="E129" s="43">
        <f>'1) Budget Tables'!E141</f>
        <v>0</v>
      </c>
      <c r="F129" s="43">
        <f>'1) Budget Tables'!F141</f>
        <v>0</v>
      </c>
      <c r="G129" s="44">
        <f t="shared" ref="G129:G137" si="59">SUM(D129:F129)</f>
        <v>0</v>
      </c>
      <c r="I129" s="43"/>
      <c r="J129" s="43"/>
      <c r="N129" s="43"/>
      <c r="O129" s="43"/>
      <c r="Q129" s="30"/>
      <c r="R129" s="500"/>
      <c r="S129" s="500"/>
    </row>
    <row r="130" spans="3:19" x14ac:dyDescent="0.35">
      <c r="C130" s="40" t="s">
        <v>275</v>
      </c>
      <c r="D130" s="77"/>
      <c r="E130" s="78"/>
      <c r="F130" s="78"/>
      <c r="G130" s="41">
        <f t="shared" si="59"/>
        <v>0</v>
      </c>
      <c r="I130" s="77"/>
      <c r="J130" s="77"/>
      <c r="N130" s="77"/>
      <c r="O130" s="77"/>
      <c r="Q130" s="30"/>
      <c r="R130" s="501"/>
      <c r="S130" s="501"/>
    </row>
    <row r="131" spans="3:19" x14ac:dyDescent="0.35">
      <c r="C131" s="28" t="s">
        <v>276</v>
      </c>
      <c r="D131" s="79"/>
      <c r="E131" s="10"/>
      <c r="F131" s="10"/>
      <c r="G131" s="39">
        <f t="shared" si="59"/>
        <v>0</v>
      </c>
      <c r="I131" s="79"/>
      <c r="J131" s="79"/>
      <c r="N131" s="79"/>
      <c r="O131" s="79"/>
      <c r="Q131" s="30"/>
      <c r="R131" s="502"/>
      <c r="S131" s="502"/>
    </row>
    <row r="132" spans="3:19" ht="31" x14ac:dyDescent="0.35">
      <c r="C132" s="28" t="s">
        <v>277</v>
      </c>
      <c r="D132" s="79"/>
      <c r="E132" s="79"/>
      <c r="F132" s="79"/>
      <c r="G132" s="39">
        <f t="shared" si="59"/>
        <v>0</v>
      </c>
      <c r="I132" s="79"/>
      <c r="J132" s="79"/>
      <c r="N132" s="79"/>
      <c r="O132" s="79"/>
      <c r="Q132" s="30"/>
      <c r="R132" s="502"/>
      <c r="S132" s="502"/>
    </row>
    <row r="133" spans="3:19" x14ac:dyDescent="0.35">
      <c r="C133" s="29" t="s">
        <v>278</v>
      </c>
      <c r="D133" s="79"/>
      <c r="E133" s="79"/>
      <c r="F133" s="79"/>
      <c r="G133" s="39">
        <f t="shared" si="59"/>
        <v>0</v>
      </c>
      <c r="I133" s="79"/>
      <c r="J133" s="79"/>
      <c r="N133" s="79"/>
      <c r="O133" s="79"/>
      <c r="Q133" s="30"/>
      <c r="R133" s="502"/>
      <c r="S133" s="502"/>
    </row>
    <row r="134" spans="3:19" x14ac:dyDescent="0.35">
      <c r="C134" s="28" t="s">
        <v>279</v>
      </c>
      <c r="D134" s="79"/>
      <c r="E134" s="79"/>
      <c r="F134" s="79"/>
      <c r="G134" s="39">
        <f t="shared" si="59"/>
        <v>0</v>
      </c>
      <c r="I134" s="79"/>
      <c r="J134" s="79"/>
      <c r="N134" s="79"/>
      <c r="O134" s="79"/>
      <c r="Q134" s="30"/>
      <c r="R134" s="502"/>
      <c r="S134" s="502"/>
    </row>
    <row r="135" spans="3:19" x14ac:dyDescent="0.35">
      <c r="C135" s="28" t="s">
        <v>280</v>
      </c>
      <c r="D135" s="79"/>
      <c r="E135" s="79"/>
      <c r="F135" s="79"/>
      <c r="G135" s="39">
        <f t="shared" si="59"/>
        <v>0</v>
      </c>
      <c r="I135" s="79"/>
      <c r="J135" s="79"/>
      <c r="N135" s="79"/>
      <c r="O135" s="79"/>
      <c r="Q135" s="30"/>
      <c r="R135" s="502"/>
      <c r="S135" s="502"/>
    </row>
    <row r="136" spans="3:19" x14ac:dyDescent="0.35">
      <c r="C136" s="28" t="s">
        <v>281</v>
      </c>
      <c r="D136" s="79"/>
      <c r="E136" s="79"/>
      <c r="F136" s="79"/>
      <c r="G136" s="39">
        <f t="shared" si="59"/>
        <v>0</v>
      </c>
      <c r="I136" s="79"/>
      <c r="J136" s="79"/>
      <c r="N136" s="79"/>
      <c r="O136" s="79"/>
      <c r="Q136" s="30"/>
      <c r="R136" s="502"/>
      <c r="S136" s="502"/>
    </row>
    <row r="137" spans="3:19" x14ac:dyDescent="0.35">
      <c r="C137" s="33" t="s">
        <v>282</v>
      </c>
      <c r="D137" s="45">
        <f t="shared" ref="D137:E137" si="60">SUM(D130:D136)</f>
        <v>0</v>
      </c>
      <c r="E137" s="45">
        <f t="shared" si="60"/>
        <v>0</v>
      </c>
      <c r="F137" s="45">
        <f t="shared" ref="F137" si="61">SUM(F130:F136)</f>
        <v>0</v>
      </c>
      <c r="G137" s="39">
        <f t="shared" si="59"/>
        <v>0</v>
      </c>
      <c r="I137" s="45"/>
      <c r="J137" s="45"/>
      <c r="N137" s="45"/>
      <c r="O137" s="45"/>
      <c r="Q137" s="30"/>
      <c r="R137" s="506"/>
      <c r="S137" s="506"/>
    </row>
    <row r="138" spans="3:19" s="32" customFormat="1" x14ac:dyDescent="0.35">
      <c r="C138" s="46"/>
      <c r="D138" s="47"/>
      <c r="E138" s="47"/>
      <c r="F138" s="47"/>
      <c r="G138" s="48"/>
      <c r="I138" s="47"/>
      <c r="J138" s="47"/>
      <c r="K138" s="166"/>
      <c r="M138" s="155"/>
      <c r="N138" s="47"/>
      <c r="O138" s="47"/>
      <c r="P138" s="166"/>
      <c r="R138" s="507"/>
      <c r="S138" s="507"/>
    </row>
    <row r="139" spans="3:19" x14ac:dyDescent="0.35">
      <c r="C139" s="393" t="s">
        <v>197</v>
      </c>
      <c r="D139" s="394"/>
      <c r="E139" s="394"/>
      <c r="F139" s="394"/>
      <c r="G139" s="395"/>
      <c r="I139" s="30"/>
      <c r="J139" s="30"/>
      <c r="N139" s="30"/>
      <c r="O139" s="30"/>
      <c r="Q139" s="30"/>
      <c r="R139" s="494"/>
      <c r="S139" s="494"/>
    </row>
    <row r="140" spans="3:19" ht="24" customHeight="1" thickBot="1" x14ac:dyDescent="0.4">
      <c r="C140" s="42" t="s">
        <v>274</v>
      </c>
      <c r="D140" s="43">
        <f>'1) Budget Tables'!D151</f>
        <v>0</v>
      </c>
      <c r="E140" s="43">
        <f>'1) Budget Tables'!E151</f>
        <v>0</v>
      </c>
      <c r="F140" s="43">
        <f>'1) Budget Tables'!F151</f>
        <v>0</v>
      </c>
      <c r="G140" s="44">
        <f t="shared" ref="G140:G148" si="62">SUM(D140:F140)</f>
        <v>0</v>
      </c>
      <c r="I140" s="43"/>
      <c r="J140" s="43"/>
      <c r="N140" s="43"/>
      <c r="O140" s="43"/>
      <c r="Q140" s="30"/>
      <c r="R140" s="500"/>
      <c r="S140" s="500"/>
    </row>
    <row r="141" spans="3:19" ht="15.75" customHeight="1" x14ac:dyDescent="0.35">
      <c r="C141" s="40" t="s">
        <v>275</v>
      </c>
      <c r="D141" s="77"/>
      <c r="E141" s="78"/>
      <c r="F141" s="78"/>
      <c r="G141" s="41">
        <f t="shared" si="62"/>
        <v>0</v>
      </c>
      <c r="I141" s="77"/>
      <c r="J141" s="77"/>
      <c r="N141" s="77"/>
      <c r="O141" s="77"/>
      <c r="Q141" s="30"/>
      <c r="R141" s="501"/>
      <c r="S141" s="501"/>
    </row>
    <row r="142" spans="3:19" s="34" customFormat="1" x14ac:dyDescent="0.35">
      <c r="C142" s="28" t="s">
        <v>276</v>
      </c>
      <c r="D142" s="79"/>
      <c r="E142" s="10"/>
      <c r="F142" s="10"/>
      <c r="G142" s="39">
        <f t="shared" si="62"/>
        <v>0</v>
      </c>
      <c r="I142" s="79"/>
      <c r="J142" s="79"/>
      <c r="K142" s="168"/>
      <c r="M142" s="155"/>
      <c r="N142" s="79"/>
      <c r="O142" s="79"/>
      <c r="P142" s="168"/>
      <c r="R142" s="502"/>
      <c r="S142" s="502"/>
    </row>
    <row r="143" spans="3:19" s="34" customFormat="1" ht="15.75" customHeight="1" x14ac:dyDescent="0.35">
      <c r="C143" s="28" t="s">
        <v>277</v>
      </c>
      <c r="D143" s="79"/>
      <c r="E143" s="79"/>
      <c r="F143" s="79"/>
      <c r="G143" s="39">
        <f t="shared" si="62"/>
        <v>0</v>
      </c>
      <c r="I143" s="79"/>
      <c r="J143" s="79"/>
      <c r="K143" s="168"/>
      <c r="M143" s="155"/>
      <c r="N143" s="79"/>
      <c r="O143" s="79"/>
      <c r="P143" s="168"/>
      <c r="R143" s="502"/>
      <c r="S143" s="502"/>
    </row>
    <row r="144" spans="3:19" s="34" customFormat="1" x14ac:dyDescent="0.35">
      <c r="C144" s="29" t="s">
        <v>278</v>
      </c>
      <c r="D144" s="79"/>
      <c r="E144" s="79"/>
      <c r="F144" s="79"/>
      <c r="G144" s="39">
        <f t="shared" si="62"/>
        <v>0</v>
      </c>
      <c r="I144" s="79"/>
      <c r="J144" s="79"/>
      <c r="K144" s="168"/>
      <c r="M144" s="155"/>
      <c r="N144" s="79"/>
      <c r="O144" s="79"/>
      <c r="P144" s="168"/>
      <c r="R144" s="502"/>
      <c r="S144" s="502"/>
    </row>
    <row r="145" spans="2:19" s="34" customFormat="1" x14ac:dyDescent="0.35">
      <c r="C145" s="28" t="s">
        <v>279</v>
      </c>
      <c r="D145" s="79"/>
      <c r="E145" s="79"/>
      <c r="F145" s="79"/>
      <c r="G145" s="39">
        <f t="shared" si="62"/>
        <v>0</v>
      </c>
      <c r="I145" s="79"/>
      <c r="J145" s="79"/>
      <c r="K145" s="168"/>
      <c r="M145" s="155"/>
      <c r="N145" s="79"/>
      <c r="O145" s="79"/>
      <c r="P145" s="168"/>
      <c r="R145" s="502"/>
      <c r="S145" s="502"/>
    </row>
    <row r="146" spans="2:19" s="34" customFormat="1" ht="15.75" customHeight="1" x14ac:dyDescent="0.35">
      <c r="C146" s="28" t="s">
        <v>280</v>
      </c>
      <c r="D146" s="79"/>
      <c r="E146" s="79"/>
      <c r="F146" s="79"/>
      <c r="G146" s="39">
        <f t="shared" si="62"/>
        <v>0</v>
      </c>
      <c r="I146" s="79"/>
      <c r="J146" s="79"/>
      <c r="K146" s="168"/>
      <c r="M146" s="155"/>
      <c r="N146" s="79"/>
      <c r="O146" s="79"/>
      <c r="P146" s="168"/>
      <c r="R146" s="502"/>
      <c r="S146" s="502"/>
    </row>
    <row r="147" spans="2:19" s="34" customFormat="1" x14ac:dyDescent="0.35">
      <c r="C147" s="28" t="s">
        <v>281</v>
      </c>
      <c r="D147" s="79"/>
      <c r="E147" s="79"/>
      <c r="F147" s="79"/>
      <c r="G147" s="39">
        <f t="shared" si="62"/>
        <v>0</v>
      </c>
      <c r="I147" s="79"/>
      <c r="J147" s="79"/>
      <c r="K147" s="168"/>
      <c r="M147" s="155"/>
      <c r="N147" s="79"/>
      <c r="O147" s="79"/>
      <c r="P147" s="168"/>
      <c r="R147" s="502"/>
      <c r="S147" s="502"/>
    </row>
    <row r="148" spans="2:19" s="34" customFormat="1" x14ac:dyDescent="0.35">
      <c r="C148" s="33" t="s">
        <v>282</v>
      </c>
      <c r="D148" s="45">
        <f t="shared" ref="D148:E148" si="63">SUM(D141:D147)</f>
        <v>0</v>
      </c>
      <c r="E148" s="45">
        <f t="shared" si="63"/>
        <v>0</v>
      </c>
      <c r="F148" s="45">
        <f t="shared" ref="F148" si="64">SUM(F141:F147)</f>
        <v>0</v>
      </c>
      <c r="G148" s="39">
        <f t="shared" si="62"/>
        <v>0</v>
      </c>
      <c r="I148" s="45"/>
      <c r="J148" s="45"/>
      <c r="K148" s="168"/>
      <c r="M148" s="155"/>
      <c r="N148" s="45"/>
      <c r="O148" s="45"/>
      <c r="P148" s="168"/>
      <c r="R148" s="506"/>
      <c r="S148" s="506"/>
    </row>
    <row r="149" spans="2:19" s="34" customFormat="1" x14ac:dyDescent="0.35">
      <c r="C149" s="30"/>
      <c r="D149" s="32"/>
      <c r="E149" s="32"/>
      <c r="F149" s="32"/>
      <c r="G149" s="30"/>
      <c r="I149" s="32"/>
      <c r="J149" s="32"/>
      <c r="K149" s="168"/>
      <c r="M149" s="155"/>
      <c r="N149" s="32"/>
      <c r="O149" s="32"/>
      <c r="P149" s="168"/>
      <c r="R149" s="491"/>
      <c r="S149" s="491"/>
    </row>
    <row r="150" spans="2:19" s="34" customFormat="1" x14ac:dyDescent="0.35">
      <c r="B150" s="393" t="s">
        <v>293</v>
      </c>
      <c r="C150" s="394"/>
      <c r="D150" s="394"/>
      <c r="E150" s="394"/>
      <c r="F150" s="394"/>
      <c r="G150" s="395"/>
      <c r="K150" s="168"/>
      <c r="M150" s="155"/>
      <c r="P150" s="168"/>
      <c r="R150" s="494"/>
      <c r="S150" s="494"/>
    </row>
    <row r="151" spans="2:19" s="34" customFormat="1" x14ac:dyDescent="0.35">
      <c r="B151" s="30"/>
      <c r="C151" s="393" t="s">
        <v>207</v>
      </c>
      <c r="D151" s="394"/>
      <c r="E151" s="394"/>
      <c r="F151" s="394"/>
      <c r="G151" s="395"/>
      <c r="K151" s="168"/>
      <c r="M151" s="155"/>
      <c r="P151" s="168"/>
      <c r="R151" s="494"/>
      <c r="S151" s="494"/>
    </row>
    <row r="152" spans="2:19" s="34" customFormat="1" ht="24" customHeight="1" thickBot="1" x14ac:dyDescent="0.4">
      <c r="B152" s="30"/>
      <c r="C152" s="42" t="s">
        <v>274</v>
      </c>
      <c r="D152" s="43">
        <f>'1) Budget Tables'!D163</f>
        <v>0</v>
      </c>
      <c r="E152" s="43">
        <f>'1) Budget Tables'!E163</f>
        <v>0</v>
      </c>
      <c r="F152" s="43">
        <f>'1) Budget Tables'!F163</f>
        <v>0</v>
      </c>
      <c r="G152" s="44">
        <f>SUM(D152:F152)</f>
        <v>0</v>
      </c>
      <c r="I152" s="43"/>
      <c r="J152" s="43"/>
      <c r="K152" s="168"/>
      <c r="M152" s="155"/>
      <c r="N152" s="43"/>
      <c r="O152" s="43"/>
      <c r="P152" s="168"/>
      <c r="R152" s="500"/>
      <c r="S152" s="500"/>
    </row>
    <row r="153" spans="2:19" s="34" customFormat="1" ht="24.75" customHeight="1" x14ac:dyDescent="0.35">
      <c r="B153" s="30"/>
      <c r="C153" s="40" t="s">
        <v>275</v>
      </c>
      <c r="D153" s="77"/>
      <c r="E153" s="78"/>
      <c r="F153" s="78"/>
      <c r="G153" s="41">
        <f t="shared" ref="G153:G160" si="65">SUM(D153:F153)</f>
        <v>0</v>
      </c>
      <c r="I153" s="77"/>
      <c r="J153" s="77"/>
      <c r="K153" s="168"/>
      <c r="M153" s="155"/>
      <c r="N153" s="77"/>
      <c r="O153" s="77"/>
      <c r="P153" s="168"/>
      <c r="R153" s="501"/>
      <c r="S153" s="501"/>
    </row>
    <row r="154" spans="2:19" s="34" customFormat="1" ht="15.75" customHeight="1" x14ac:dyDescent="0.35">
      <c r="B154" s="30"/>
      <c r="C154" s="28" t="s">
        <v>276</v>
      </c>
      <c r="D154" s="79"/>
      <c r="E154" s="10"/>
      <c r="F154" s="10"/>
      <c r="G154" s="39">
        <f t="shared" si="65"/>
        <v>0</v>
      </c>
      <c r="I154" s="79"/>
      <c r="J154" s="79"/>
      <c r="K154" s="168"/>
      <c r="M154" s="155"/>
      <c r="N154" s="79"/>
      <c r="O154" s="79"/>
      <c r="P154" s="168"/>
      <c r="R154" s="502"/>
      <c r="S154" s="502"/>
    </row>
    <row r="155" spans="2:19" s="34" customFormat="1" ht="15.75" customHeight="1" x14ac:dyDescent="0.35">
      <c r="B155" s="30"/>
      <c r="C155" s="28" t="s">
        <v>277</v>
      </c>
      <c r="D155" s="79"/>
      <c r="E155" s="79"/>
      <c r="F155" s="79"/>
      <c r="G155" s="39">
        <f t="shared" si="65"/>
        <v>0</v>
      </c>
      <c r="I155" s="79"/>
      <c r="J155" s="79"/>
      <c r="K155" s="168"/>
      <c r="M155" s="155"/>
      <c r="N155" s="79"/>
      <c r="O155" s="79"/>
      <c r="P155" s="168"/>
      <c r="R155" s="502"/>
      <c r="S155" s="502"/>
    </row>
    <row r="156" spans="2:19" s="34" customFormat="1" ht="15.75" customHeight="1" x14ac:dyDescent="0.35">
      <c r="B156" s="30"/>
      <c r="C156" s="29" t="s">
        <v>278</v>
      </c>
      <c r="D156" s="79"/>
      <c r="E156" s="79"/>
      <c r="F156" s="79"/>
      <c r="G156" s="39">
        <f t="shared" si="65"/>
        <v>0</v>
      </c>
      <c r="I156" s="79"/>
      <c r="J156" s="79"/>
      <c r="K156" s="168"/>
      <c r="M156" s="155"/>
      <c r="N156" s="79"/>
      <c r="O156" s="79"/>
      <c r="P156" s="168"/>
      <c r="R156" s="502"/>
      <c r="S156" s="502"/>
    </row>
    <row r="157" spans="2:19" s="34" customFormat="1" ht="15.75" customHeight="1" x14ac:dyDescent="0.35">
      <c r="B157" s="30"/>
      <c r="C157" s="28" t="s">
        <v>279</v>
      </c>
      <c r="D157" s="79"/>
      <c r="E157" s="79"/>
      <c r="F157" s="79"/>
      <c r="G157" s="39">
        <f t="shared" si="65"/>
        <v>0</v>
      </c>
      <c r="I157" s="79"/>
      <c r="J157" s="79"/>
      <c r="K157" s="168"/>
      <c r="M157" s="155"/>
      <c r="N157" s="79"/>
      <c r="O157" s="79"/>
      <c r="P157" s="168"/>
      <c r="R157" s="502"/>
      <c r="S157" s="502"/>
    </row>
    <row r="158" spans="2:19" s="34" customFormat="1" ht="15.75" customHeight="1" x14ac:dyDescent="0.35">
      <c r="B158" s="30"/>
      <c r="C158" s="28" t="s">
        <v>280</v>
      </c>
      <c r="D158" s="79"/>
      <c r="E158" s="79"/>
      <c r="F158" s="79"/>
      <c r="G158" s="39">
        <f t="shared" si="65"/>
        <v>0</v>
      </c>
      <c r="I158" s="79"/>
      <c r="J158" s="79"/>
      <c r="K158" s="168"/>
      <c r="M158" s="155"/>
      <c r="N158" s="79"/>
      <c r="O158" s="79"/>
      <c r="P158" s="168"/>
      <c r="R158" s="502"/>
      <c r="S158" s="502"/>
    </row>
    <row r="159" spans="2:19" s="34" customFormat="1" ht="15.75" customHeight="1" x14ac:dyDescent="0.35">
      <c r="B159" s="30"/>
      <c r="C159" s="28" t="s">
        <v>281</v>
      </c>
      <c r="D159" s="79"/>
      <c r="E159" s="79"/>
      <c r="F159" s="79"/>
      <c r="G159" s="39">
        <f t="shared" si="65"/>
        <v>0</v>
      </c>
      <c r="I159" s="79"/>
      <c r="J159" s="79"/>
      <c r="K159" s="168"/>
      <c r="M159" s="155"/>
      <c r="N159" s="79"/>
      <c r="O159" s="79"/>
      <c r="P159" s="168"/>
      <c r="R159" s="502"/>
      <c r="S159" s="502"/>
    </row>
    <row r="160" spans="2:19" s="34" customFormat="1" ht="15.75" customHeight="1" x14ac:dyDescent="0.35">
      <c r="B160" s="30"/>
      <c r="C160" s="33" t="s">
        <v>282</v>
      </c>
      <c r="D160" s="45">
        <f>SUM(D153:D159)</f>
        <v>0</v>
      </c>
      <c r="E160" s="45">
        <f>SUM(E153:E159)</f>
        <v>0</v>
      </c>
      <c r="F160" s="45">
        <f t="shared" ref="F160" si="66">SUM(F153:F159)</f>
        <v>0</v>
      </c>
      <c r="G160" s="39">
        <f t="shared" si="65"/>
        <v>0</v>
      </c>
      <c r="I160" s="45"/>
      <c r="J160" s="45"/>
      <c r="K160" s="168"/>
      <c r="M160" s="155"/>
      <c r="N160" s="45"/>
      <c r="O160" s="45"/>
      <c r="P160" s="168"/>
      <c r="R160" s="506"/>
      <c r="S160" s="506"/>
    </row>
    <row r="161" spans="3:19" s="32" customFormat="1" ht="15.75" customHeight="1" x14ac:dyDescent="0.35">
      <c r="C161" s="46"/>
      <c r="D161" s="47"/>
      <c r="E161" s="47"/>
      <c r="F161" s="47"/>
      <c r="G161" s="48"/>
      <c r="I161" s="47"/>
      <c r="J161" s="47"/>
      <c r="K161" s="166"/>
      <c r="M161" s="155"/>
      <c r="N161" s="47"/>
      <c r="O161" s="47"/>
      <c r="P161" s="166"/>
      <c r="R161" s="507"/>
      <c r="S161" s="507"/>
    </row>
    <row r="162" spans="3:19" s="34" customFormat="1" ht="15.75" customHeight="1" x14ac:dyDescent="0.35">
      <c r="C162" s="393" t="s">
        <v>216</v>
      </c>
      <c r="D162" s="394"/>
      <c r="E162" s="394"/>
      <c r="F162" s="394"/>
      <c r="G162" s="395"/>
      <c r="K162" s="168"/>
      <c r="M162" s="155"/>
      <c r="P162" s="168"/>
      <c r="R162" s="494"/>
      <c r="S162" s="494"/>
    </row>
    <row r="163" spans="3:19" s="34" customFormat="1" ht="21" customHeight="1" thickBot="1" x14ac:dyDescent="0.4">
      <c r="C163" s="42" t="s">
        <v>274</v>
      </c>
      <c r="D163" s="43">
        <f>'1) Budget Tables'!D173</f>
        <v>0</v>
      </c>
      <c r="E163" s="43">
        <f>'1) Budget Tables'!E173</f>
        <v>0</v>
      </c>
      <c r="F163" s="43">
        <f>'1) Budget Tables'!F173</f>
        <v>0</v>
      </c>
      <c r="G163" s="44">
        <f t="shared" ref="G163:G171" si="67">SUM(D163:F163)</f>
        <v>0</v>
      </c>
      <c r="I163" s="43"/>
      <c r="J163" s="43"/>
      <c r="K163" s="168"/>
      <c r="M163" s="155"/>
      <c r="N163" s="43"/>
      <c r="O163" s="43"/>
      <c r="P163" s="168"/>
      <c r="R163" s="500"/>
      <c r="S163" s="500"/>
    </row>
    <row r="164" spans="3:19" s="34" customFormat="1" ht="15.75" customHeight="1" x14ac:dyDescent="0.35">
      <c r="C164" s="40" t="s">
        <v>275</v>
      </c>
      <c r="D164" s="77"/>
      <c r="E164" s="78"/>
      <c r="F164" s="78"/>
      <c r="G164" s="41">
        <f t="shared" si="67"/>
        <v>0</v>
      </c>
      <c r="I164" s="77"/>
      <c r="J164" s="77"/>
      <c r="K164" s="168"/>
      <c r="M164" s="155"/>
      <c r="N164" s="77"/>
      <c r="O164" s="77"/>
      <c r="P164" s="168"/>
      <c r="R164" s="501"/>
      <c r="S164" s="501"/>
    </row>
    <row r="165" spans="3:19" s="34" customFormat="1" ht="15.75" customHeight="1" x14ac:dyDescent="0.35">
      <c r="C165" s="28" t="s">
        <v>276</v>
      </c>
      <c r="D165" s="79"/>
      <c r="E165" s="10"/>
      <c r="F165" s="10"/>
      <c r="G165" s="39">
        <f t="shared" si="67"/>
        <v>0</v>
      </c>
      <c r="I165" s="79"/>
      <c r="J165" s="79"/>
      <c r="K165" s="168"/>
      <c r="M165" s="155"/>
      <c r="N165" s="79"/>
      <c r="O165" s="79"/>
      <c r="P165" s="168"/>
      <c r="R165" s="502"/>
      <c r="S165" s="502"/>
    </row>
    <row r="166" spans="3:19" s="34" customFormat="1" ht="15.75" customHeight="1" x14ac:dyDescent="0.35">
      <c r="C166" s="28" t="s">
        <v>277</v>
      </c>
      <c r="D166" s="79"/>
      <c r="E166" s="79"/>
      <c r="F166" s="79"/>
      <c r="G166" s="39">
        <f t="shared" si="67"/>
        <v>0</v>
      </c>
      <c r="I166" s="79"/>
      <c r="J166" s="79"/>
      <c r="K166" s="168"/>
      <c r="M166" s="155"/>
      <c r="N166" s="79"/>
      <c r="O166" s="79"/>
      <c r="P166" s="168"/>
      <c r="R166" s="502"/>
      <c r="S166" s="502"/>
    </row>
    <row r="167" spans="3:19" s="34" customFormat="1" ht="15.75" customHeight="1" x14ac:dyDescent="0.35">
      <c r="C167" s="29" t="s">
        <v>278</v>
      </c>
      <c r="D167" s="79"/>
      <c r="E167" s="79"/>
      <c r="F167" s="79"/>
      <c r="G167" s="39">
        <f t="shared" si="67"/>
        <v>0</v>
      </c>
      <c r="I167" s="79"/>
      <c r="J167" s="79"/>
      <c r="K167" s="168"/>
      <c r="M167" s="155"/>
      <c r="N167" s="79"/>
      <c r="O167" s="79"/>
      <c r="P167" s="168"/>
      <c r="R167" s="502"/>
      <c r="S167" s="502"/>
    </row>
    <row r="168" spans="3:19" s="34" customFormat="1" ht="15.75" customHeight="1" x14ac:dyDescent="0.35">
      <c r="C168" s="28" t="s">
        <v>279</v>
      </c>
      <c r="D168" s="79"/>
      <c r="E168" s="79"/>
      <c r="F168" s="79"/>
      <c r="G168" s="39">
        <f t="shared" si="67"/>
        <v>0</v>
      </c>
      <c r="I168" s="79"/>
      <c r="J168" s="79"/>
      <c r="K168" s="168"/>
      <c r="M168" s="155"/>
      <c r="N168" s="79"/>
      <c r="O168" s="79"/>
      <c r="P168" s="168"/>
      <c r="R168" s="502"/>
      <c r="S168" s="502"/>
    </row>
    <row r="169" spans="3:19" s="34" customFormat="1" ht="15.75" customHeight="1" x14ac:dyDescent="0.35">
      <c r="C169" s="28" t="s">
        <v>280</v>
      </c>
      <c r="D169" s="79"/>
      <c r="E169" s="79"/>
      <c r="F169" s="79"/>
      <c r="G169" s="39">
        <f t="shared" si="67"/>
        <v>0</v>
      </c>
      <c r="I169" s="79"/>
      <c r="J169" s="79"/>
      <c r="K169" s="168"/>
      <c r="M169" s="155"/>
      <c r="N169" s="79"/>
      <c r="O169" s="79"/>
      <c r="P169" s="168"/>
      <c r="R169" s="502"/>
      <c r="S169" s="502"/>
    </row>
    <row r="170" spans="3:19" s="34" customFormat="1" ht="15.75" customHeight="1" x14ac:dyDescent="0.35">
      <c r="C170" s="28" t="s">
        <v>281</v>
      </c>
      <c r="D170" s="79"/>
      <c r="E170" s="79"/>
      <c r="F170" s="79"/>
      <c r="G170" s="39">
        <f t="shared" si="67"/>
        <v>0</v>
      </c>
      <c r="I170" s="79"/>
      <c r="J170" s="79"/>
      <c r="K170" s="168"/>
      <c r="M170" s="155"/>
      <c r="N170" s="79"/>
      <c r="O170" s="79"/>
      <c r="P170" s="168"/>
      <c r="R170" s="502"/>
      <c r="S170" s="502"/>
    </row>
    <row r="171" spans="3:19" s="34" customFormat="1" ht="15.75" customHeight="1" x14ac:dyDescent="0.35">
      <c r="C171" s="33" t="s">
        <v>282</v>
      </c>
      <c r="D171" s="45">
        <f t="shared" ref="D171:E171" si="68">SUM(D164:D170)</f>
        <v>0</v>
      </c>
      <c r="E171" s="45">
        <f t="shared" si="68"/>
        <v>0</v>
      </c>
      <c r="F171" s="45">
        <f t="shared" ref="F171" si="69">SUM(F164:F170)</f>
        <v>0</v>
      </c>
      <c r="G171" s="39">
        <f t="shared" si="67"/>
        <v>0</v>
      </c>
      <c r="I171" s="45"/>
      <c r="J171" s="45"/>
      <c r="K171" s="168"/>
      <c r="M171" s="155"/>
      <c r="N171" s="45"/>
      <c r="O171" s="45"/>
      <c r="P171" s="168"/>
      <c r="R171" s="506"/>
      <c r="S171" s="506"/>
    </row>
    <row r="172" spans="3:19" s="32" customFormat="1" ht="15.75" customHeight="1" x14ac:dyDescent="0.35">
      <c r="C172" s="46"/>
      <c r="D172" s="47"/>
      <c r="E172" s="47"/>
      <c r="F172" s="47"/>
      <c r="G172" s="48"/>
      <c r="I172" s="47"/>
      <c r="J172" s="47"/>
      <c r="K172" s="166"/>
      <c r="M172" s="155"/>
      <c r="N172" s="47"/>
      <c r="O172" s="47"/>
      <c r="P172" s="166"/>
      <c r="R172" s="507"/>
      <c r="S172" s="507"/>
    </row>
    <row r="173" spans="3:19" s="34" customFormat="1" ht="15.75" customHeight="1" x14ac:dyDescent="0.35">
      <c r="C173" s="393" t="s">
        <v>225</v>
      </c>
      <c r="D173" s="394"/>
      <c r="E173" s="394"/>
      <c r="F173" s="394"/>
      <c r="G173" s="395"/>
      <c r="K173" s="168"/>
      <c r="M173" s="155"/>
      <c r="P173" s="168"/>
      <c r="R173" s="494"/>
      <c r="S173" s="494"/>
    </row>
    <row r="174" spans="3:19" s="34" customFormat="1" ht="19.5" customHeight="1" thickBot="1" x14ac:dyDescent="0.4">
      <c r="C174" s="42" t="s">
        <v>274</v>
      </c>
      <c r="D174" s="43">
        <f>'1) Budget Tables'!D183</f>
        <v>0</v>
      </c>
      <c r="E174" s="43">
        <f>'1) Budget Tables'!E183</f>
        <v>0</v>
      </c>
      <c r="F174" s="43">
        <f>'1) Budget Tables'!F183</f>
        <v>0</v>
      </c>
      <c r="G174" s="44">
        <f t="shared" ref="G174:G182" si="70">SUM(D174:F174)</f>
        <v>0</v>
      </c>
      <c r="I174" s="43"/>
      <c r="J174" s="43"/>
      <c r="K174" s="168"/>
      <c r="M174" s="155"/>
      <c r="N174" s="43"/>
      <c r="O174" s="43"/>
      <c r="P174" s="168"/>
      <c r="R174" s="500"/>
      <c r="S174" s="500"/>
    </row>
    <row r="175" spans="3:19" s="34" customFormat="1" ht="15.75" customHeight="1" x14ac:dyDescent="0.35">
      <c r="C175" s="40" t="s">
        <v>275</v>
      </c>
      <c r="D175" s="77"/>
      <c r="E175" s="78"/>
      <c r="F175" s="78"/>
      <c r="G175" s="41">
        <f t="shared" si="70"/>
        <v>0</v>
      </c>
      <c r="I175" s="77"/>
      <c r="J175" s="77"/>
      <c r="K175" s="168"/>
      <c r="M175" s="155"/>
      <c r="N175" s="77"/>
      <c r="O175" s="77"/>
      <c r="P175" s="168"/>
      <c r="R175" s="501"/>
      <c r="S175" s="501"/>
    </row>
    <row r="176" spans="3:19" s="34" customFormat="1" ht="15.75" customHeight="1" x14ac:dyDescent="0.35">
      <c r="C176" s="28" t="s">
        <v>276</v>
      </c>
      <c r="D176" s="79"/>
      <c r="E176" s="10"/>
      <c r="F176" s="10"/>
      <c r="G176" s="39">
        <f t="shared" si="70"/>
        <v>0</v>
      </c>
      <c r="I176" s="79"/>
      <c r="J176" s="79"/>
      <c r="K176" s="168"/>
      <c r="M176" s="155"/>
      <c r="N176" s="79"/>
      <c r="O176" s="79"/>
      <c r="P176" s="168"/>
      <c r="R176" s="502"/>
      <c r="S176" s="502"/>
    </row>
    <row r="177" spans="3:19" s="34" customFormat="1" ht="15.75" customHeight="1" x14ac:dyDescent="0.35">
      <c r="C177" s="28" t="s">
        <v>277</v>
      </c>
      <c r="D177" s="79"/>
      <c r="E177" s="79"/>
      <c r="F177" s="79"/>
      <c r="G177" s="39">
        <f t="shared" si="70"/>
        <v>0</v>
      </c>
      <c r="I177" s="79"/>
      <c r="J177" s="79"/>
      <c r="K177" s="168"/>
      <c r="M177" s="155"/>
      <c r="N177" s="79"/>
      <c r="O177" s="79"/>
      <c r="P177" s="168"/>
      <c r="R177" s="502"/>
      <c r="S177" s="502"/>
    </row>
    <row r="178" spans="3:19" s="34" customFormat="1" ht="15.75" customHeight="1" x14ac:dyDescent="0.35">
      <c r="C178" s="29" t="s">
        <v>278</v>
      </c>
      <c r="D178" s="79"/>
      <c r="E178" s="79"/>
      <c r="F178" s="79"/>
      <c r="G178" s="39">
        <f t="shared" si="70"/>
        <v>0</v>
      </c>
      <c r="I178" s="79"/>
      <c r="J178" s="79"/>
      <c r="K178" s="168"/>
      <c r="M178" s="155"/>
      <c r="N178" s="79"/>
      <c r="O178" s="79"/>
      <c r="P178" s="168"/>
      <c r="R178" s="502"/>
      <c r="S178" s="502"/>
    </row>
    <row r="179" spans="3:19" s="34" customFormat="1" ht="15.75" customHeight="1" x14ac:dyDescent="0.35">
      <c r="C179" s="28" t="s">
        <v>279</v>
      </c>
      <c r="D179" s="79"/>
      <c r="E179" s="79"/>
      <c r="F179" s="79"/>
      <c r="G179" s="39">
        <f t="shared" si="70"/>
        <v>0</v>
      </c>
      <c r="I179" s="79"/>
      <c r="J179" s="79"/>
      <c r="K179" s="168"/>
      <c r="M179" s="155"/>
      <c r="N179" s="79"/>
      <c r="O179" s="79"/>
      <c r="P179" s="168"/>
      <c r="R179" s="502"/>
      <c r="S179" s="502"/>
    </row>
    <row r="180" spans="3:19" s="34" customFormat="1" ht="15.75" customHeight="1" x14ac:dyDescent="0.35">
      <c r="C180" s="28" t="s">
        <v>280</v>
      </c>
      <c r="D180" s="79"/>
      <c r="E180" s="79"/>
      <c r="F180" s="79"/>
      <c r="G180" s="39">
        <f t="shared" si="70"/>
        <v>0</v>
      </c>
      <c r="I180" s="79"/>
      <c r="J180" s="79"/>
      <c r="K180" s="168"/>
      <c r="M180" s="155"/>
      <c r="N180" s="79"/>
      <c r="O180" s="79"/>
      <c r="P180" s="168"/>
      <c r="R180" s="502"/>
      <c r="S180" s="502"/>
    </row>
    <row r="181" spans="3:19" s="34" customFormat="1" ht="15.75" customHeight="1" x14ac:dyDescent="0.35">
      <c r="C181" s="28" t="s">
        <v>281</v>
      </c>
      <c r="D181" s="79"/>
      <c r="E181" s="79"/>
      <c r="F181" s="79"/>
      <c r="G181" s="39">
        <f t="shared" si="70"/>
        <v>0</v>
      </c>
      <c r="I181" s="79"/>
      <c r="J181" s="79"/>
      <c r="K181" s="168"/>
      <c r="M181" s="155"/>
      <c r="N181" s="79"/>
      <c r="O181" s="79"/>
      <c r="P181" s="168"/>
      <c r="R181" s="502"/>
      <c r="S181" s="502"/>
    </row>
    <row r="182" spans="3:19" s="34" customFormat="1" ht="15.75" customHeight="1" x14ac:dyDescent="0.35">
      <c r="C182" s="33" t="s">
        <v>282</v>
      </c>
      <c r="D182" s="45">
        <f t="shared" ref="D182:E182" si="71">SUM(D175:D181)</f>
        <v>0</v>
      </c>
      <c r="E182" s="45">
        <f t="shared" si="71"/>
        <v>0</v>
      </c>
      <c r="F182" s="45">
        <f t="shared" ref="F182" si="72">SUM(F175:F181)</f>
        <v>0</v>
      </c>
      <c r="G182" s="39">
        <f t="shared" si="70"/>
        <v>0</v>
      </c>
      <c r="I182" s="45"/>
      <c r="J182" s="45"/>
      <c r="K182" s="168"/>
      <c r="M182" s="155"/>
      <c r="N182" s="45"/>
      <c r="O182" s="45"/>
      <c r="P182" s="168"/>
      <c r="R182" s="506"/>
      <c r="S182" s="506"/>
    </row>
    <row r="183" spans="3:19" s="32" customFormat="1" ht="15.75" customHeight="1" x14ac:dyDescent="0.35">
      <c r="C183" s="46"/>
      <c r="D183" s="47"/>
      <c r="E183" s="47"/>
      <c r="F183" s="47"/>
      <c r="G183" s="48"/>
      <c r="I183" s="47"/>
      <c r="J183" s="47"/>
      <c r="K183" s="166"/>
      <c r="M183" s="155"/>
      <c r="N183" s="47"/>
      <c r="O183" s="47"/>
      <c r="P183" s="166"/>
      <c r="R183" s="507"/>
      <c r="S183" s="507"/>
    </row>
    <row r="184" spans="3:19" s="34" customFormat="1" ht="15.75" customHeight="1" x14ac:dyDescent="0.35">
      <c r="C184" s="393" t="s">
        <v>234</v>
      </c>
      <c r="D184" s="394"/>
      <c r="E184" s="394"/>
      <c r="F184" s="394"/>
      <c r="G184" s="395"/>
      <c r="K184" s="168"/>
      <c r="M184" s="155"/>
      <c r="P184" s="168"/>
      <c r="R184" s="494"/>
      <c r="S184" s="494"/>
    </row>
    <row r="185" spans="3:19" s="34" customFormat="1" ht="22.5" customHeight="1" thickBot="1" x14ac:dyDescent="0.4">
      <c r="C185" s="42" t="s">
        <v>274</v>
      </c>
      <c r="D185" s="43">
        <f>'1) Budget Tables'!D193</f>
        <v>0</v>
      </c>
      <c r="E185" s="43">
        <f>'1) Budget Tables'!E193</f>
        <v>0</v>
      </c>
      <c r="F185" s="43">
        <f>'1) Budget Tables'!F193</f>
        <v>0</v>
      </c>
      <c r="G185" s="44">
        <f t="shared" ref="G185:G193" si="73">SUM(D185:F185)</f>
        <v>0</v>
      </c>
      <c r="I185" s="43"/>
      <c r="J185" s="43"/>
      <c r="K185" s="168"/>
      <c r="M185" s="155"/>
      <c r="N185" s="43"/>
      <c r="O185" s="43"/>
      <c r="P185" s="168"/>
      <c r="R185" s="500"/>
      <c r="S185" s="500"/>
    </row>
    <row r="186" spans="3:19" s="34" customFormat="1" ht="15.75" customHeight="1" x14ac:dyDescent="0.35">
      <c r="C186" s="40" t="s">
        <v>275</v>
      </c>
      <c r="D186" s="77"/>
      <c r="E186" s="78"/>
      <c r="F186" s="78"/>
      <c r="G186" s="41">
        <f t="shared" si="73"/>
        <v>0</v>
      </c>
      <c r="I186" s="77"/>
      <c r="J186" s="77"/>
      <c r="K186" s="168"/>
      <c r="M186" s="155"/>
      <c r="N186" s="77"/>
      <c r="O186" s="77"/>
      <c r="P186" s="168"/>
      <c r="R186" s="501"/>
      <c r="S186" s="501"/>
    </row>
    <row r="187" spans="3:19" s="34" customFormat="1" ht="15.75" customHeight="1" x14ac:dyDescent="0.35">
      <c r="C187" s="28" t="s">
        <v>276</v>
      </c>
      <c r="D187" s="79"/>
      <c r="E187" s="10"/>
      <c r="F187" s="10"/>
      <c r="G187" s="39">
        <f t="shared" si="73"/>
        <v>0</v>
      </c>
      <c r="I187" s="79"/>
      <c r="J187" s="79"/>
      <c r="K187" s="168"/>
      <c r="M187" s="155"/>
      <c r="N187" s="79"/>
      <c r="O187" s="79"/>
      <c r="P187" s="168"/>
      <c r="R187" s="502"/>
      <c r="S187" s="502"/>
    </row>
    <row r="188" spans="3:19" s="34" customFormat="1" ht="15.75" customHeight="1" x14ac:dyDescent="0.35">
      <c r="C188" s="28" t="s">
        <v>277</v>
      </c>
      <c r="D188" s="79"/>
      <c r="E188" s="79"/>
      <c r="F188" s="79"/>
      <c r="G188" s="39">
        <f t="shared" si="73"/>
        <v>0</v>
      </c>
      <c r="I188" s="79"/>
      <c r="J188" s="79"/>
      <c r="K188" s="168"/>
      <c r="M188" s="155"/>
      <c r="N188" s="79"/>
      <c r="O188" s="79"/>
      <c r="P188" s="168"/>
      <c r="R188" s="502"/>
      <c r="S188" s="502"/>
    </row>
    <row r="189" spans="3:19" s="34" customFormat="1" ht="15.75" customHeight="1" x14ac:dyDescent="0.35">
      <c r="C189" s="29" t="s">
        <v>278</v>
      </c>
      <c r="D189" s="79"/>
      <c r="E189" s="79"/>
      <c r="F189" s="79"/>
      <c r="G189" s="39">
        <f t="shared" si="73"/>
        <v>0</v>
      </c>
      <c r="I189" s="79"/>
      <c r="J189" s="79"/>
      <c r="K189" s="168"/>
      <c r="M189" s="155"/>
      <c r="N189" s="79"/>
      <c r="O189" s="79"/>
      <c r="P189" s="168"/>
      <c r="R189" s="502"/>
      <c r="S189" s="502"/>
    </row>
    <row r="190" spans="3:19" s="34" customFormat="1" ht="15.75" customHeight="1" x14ac:dyDescent="0.35">
      <c r="C190" s="28" t="s">
        <v>279</v>
      </c>
      <c r="D190" s="79"/>
      <c r="E190" s="79"/>
      <c r="F190" s="79"/>
      <c r="G190" s="39">
        <f t="shared" si="73"/>
        <v>0</v>
      </c>
      <c r="I190" s="79"/>
      <c r="J190" s="79"/>
      <c r="K190" s="168"/>
      <c r="M190" s="155"/>
      <c r="N190" s="79"/>
      <c r="O190" s="79"/>
      <c r="P190" s="168"/>
      <c r="R190" s="502"/>
      <c r="S190" s="502"/>
    </row>
    <row r="191" spans="3:19" s="34" customFormat="1" ht="15.75" customHeight="1" x14ac:dyDescent="0.35">
      <c r="C191" s="28" t="s">
        <v>280</v>
      </c>
      <c r="D191" s="79"/>
      <c r="E191" s="79"/>
      <c r="F191" s="79"/>
      <c r="G191" s="39">
        <f t="shared" si="73"/>
        <v>0</v>
      </c>
      <c r="I191" s="79"/>
      <c r="J191" s="79"/>
      <c r="K191" s="168"/>
      <c r="M191" s="155"/>
      <c r="N191" s="79"/>
      <c r="O191" s="79"/>
      <c r="P191" s="168"/>
      <c r="R191" s="502"/>
      <c r="S191" s="502"/>
    </row>
    <row r="192" spans="3:19" s="34" customFormat="1" ht="15.75" customHeight="1" x14ac:dyDescent="0.35">
      <c r="C192" s="28" t="s">
        <v>281</v>
      </c>
      <c r="D192" s="79"/>
      <c r="E192" s="79"/>
      <c r="F192" s="79"/>
      <c r="G192" s="39">
        <f t="shared" si="73"/>
        <v>0</v>
      </c>
      <c r="I192" s="79"/>
      <c r="J192" s="79"/>
      <c r="K192" s="168"/>
      <c r="M192" s="155"/>
      <c r="N192" s="79"/>
      <c r="O192" s="79"/>
      <c r="P192" s="168"/>
      <c r="R192" s="502"/>
      <c r="S192" s="502"/>
    </row>
    <row r="193" spans="3:19" s="34" customFormat="1" ht="15.75" customHeight="1" x14ac:dyDescent="0.35">
      <c r="C193" s="33" t="s">
        <v>282</v>
      </c>
      <c r="D193" s="45">
        <f t="shared" ref="D193:E193" si="74">SUM(D186:D192)</f>
        <v>0</v>
      </c>
      <c r="E193" s="45">
        <f t="shared" si="74"/>
        <v>0</v>
      </c>
      <c r="F193" s="45">
        <f t="shared" ref="F193" si="75">SUM(F186:F192)</f>
        <v>0</v>
      </c>
      <c r="G193" s="39">
        <f t="shared" si="73"/>
        <v>0</v>
      </c>
      <c r="I193" s="45"/>
      <c r="J193" s="45"/>
      <c r="K193" s="168"/>
      <c r="M193" s="155"/>
      <c r="N193" s="45"/>
      <c r="O193" s="45"/>
      <c r="P193" s="168"/>
      <c r="R193" s="506"/>
      <c r="S193" s="506"/>
    </row>
    <row r="194" spans="3:19" s="34" customFormat="1" ht="15.75" customHeight="1" x14ac:dyDescent="0.35">
      <c r="C194" s="30"/>
      <c r="D194" s="32"/>
      <c r="E194" s="32"/>
      <c r="F194" s="32"/>
      <c r="G194" s="30"/>
      <c r="I194" s="32"/>
      <c r="J194" s="32"/>
      <c r="K194" s="168"/>
      <c r="M194" s="155"/>
      <c r="N194" s="32"/>
      <c r="O194" s="32"/>
      <c r="P194" s="168"/>
      <c r="R194" s="491"/>
      <c r="S194" s="491"/>
    </row>
    <row r="195" spans="3:19" s="34" customFormat="1" ht="15.75" customHeight="1" x14ac:dyDescent="0.35">
      <c r="C195" s="393" t="s">
        <v>294</v>
      </c>
      <c r="D195" s="394"/>
      <c r="E195" s="394"/>
      <c r="F195" s="394"/>
      <c r="G195" s="395"/>
      <c r="K195" s="168"/>
      <c r="M195" s="155"/>
      <c r="P195" s="168"/>
      <c r="R195" s="494"/>
      <c r="S195" s="494"/>
    </row>
    <row r="196" spans="3:19" s="34" customFormat="1" ht="19.5" customHeight="1" thickBot="1" x14ac:dyDescent="0.4">
      <c r="C196" s="42" t="s">
        <v>295</v>
      </c>
      <c r="D196" s="43">
        <f>'1) Budget Tables'!D200</f>
        <v>57219</v>
      </c>
      <c r="E196" s="43">
        <f>'1) Budget Tables'!E200</f>
        <v>0</v>
      </c>
      <c r="F196" s="43">
        <f>'1) Budget Tables'!F200</f>
        <v>0</v>
      </c>
      <c r="G196" s="44">
        <f t="shared" ref="G196:G204" si="76">SUM(D196:F196)</f>
        <v>57219</v>
      </c>
      <c r="I196" s="43">
        <f>'1) Budget Tables'!L200</f>
        <v>55326.020093575396</v>
      </c>
      <c r="J196" s="43">
        <f>D196-I196</f>
        <v>1892.9799064246035</v>
      </c>
      <c r="K196" s="163"/>
      <c r="L196" s="138"/>
      <c r="M196" s="155"/>
      <c r="N196" s="43">
        <f>'1) Budget Tables'!R200</f>
        <v>67150.117409785787</v>
      </c>
      <c r="O196" s="43">
        <f>I196-N196</f>
        <v>-11824.097316210391</v>
      </c>
      <c r="P196" s="163"/>
      <c r="R196" s="500">
        <f>'1) Budget Tables'!W200</f>
        <v>29295.137155180328</v>
      </c>
      <c r="S196" s="500">
        <f>N196-R196</f>
        <v>37854.980254605456</v>
      </c>
    </row>
    <row r="197" spans="3:19" s="34" customFormat="1" ht="15.75" customHeight="1" x14ac:dyDescent="0.35">
      <c r="C197" s="40" t="s">
        <v>275</v>
      </c>
      <c r="D197" s="77">
        <v>11736</v>
      </c>
      <c r="E197" s="78"/>
      <c r="F197" s="78"/>
      <c r="G197" s="41">
        <f t="shared" si="76"/>
        <v>11736</v>
      </c>
      <c r="I197" s="77">
        <v>11736</v>
      </c>
      <c r="J197" s="77">
        <f>D197-I197</f>
        <v>0</v>
      </c>
      <c r="K197" s="164">
        <f t="shared" ref="K197" si="77">J197/D197</f>
        <v>0</v>
      </c>
      <c r="L197" s="139"/>
      <c r="M197" s="155"/>
      <c r="N197" s="77">
        <v>21208.601171943457</v>
      </c>
      <c r="O197" s="77">
        <f>N197-I197</f>
        <v>9472.6011719434573</v>
      </c>
      <c r="P197" s="164">
        <f t="shared" ref="P197" si="78">O197/I197</f>
        <v>0.80714052249006962</v>
      </c>
      <c r="R197" s="501">
        <f>'[1]detail output '!$AO$90</f>
        <v>18885.094758248939</v>
      </c>
      <c r="S197" s="501">
        <f>N197-R197</f>
        <v>2323.5064136945184</v>
      </c>
    </row>
    <row r="198" spans="3:19" s="34" customFormat="1" ht="15.75" customHeight="1" x14ac:dyDescent="0.35">
      <c r="C198" s="28" t="s">
        <v>276</v>
      </c>
      <c r="D198" s="79"/>
      <c r="E198" s="10"/>
      <c r="F198" s="10"/>
      <c r="G198" s="39">
        <f t="shared" si="76"/>
        <v>0</v>
      </c>
      <c r="I198" s="79"/>
      <c r="J198" s="79"/>
      <c r="K198" s="164"/>
      <c r="M198" s="155"/>
      <c r="N198" s="79"/>
      <c r="O198" s="79"/>
      <c r="P198" s="164"/>
      <c r="R198" s="502"/>
      <c r="S198" s="502"/>
    </row>
    <row r="199" spans="3:19" s="34" customFormat="1" ht="15.75" customHeight="1" x14ac:dyDescent="0.35">
      <c r="C199" s="28" t="s">
        <v>277</v>
      </c>
      <c r="D199" s="79"/>
      <c r="E199" s="79"/>
      <c r="F199" s="79"/>
      <c r="G199" s="39">
        <f t="shared" si="76"/>
        <v>0</v>
      </c>
      <c r="I199" s="79"/>
      <c r="J199" s="79"/>
      <c r="K199" s="164"/>
      <c r="M199" s="155"/>
      <c r="N199" s="79"/>
      <c r="O199" s="79"/>
      <c r="P199" s="164"/>
      <c r="R199" s="502"/>
      <c r="S199" s="502"/>
    </row>
    <row r="200" spans="3:19" s="34" customFormat="1" ht="15.75" customHeight="1" x14ac:dyDescent="0.35">
      <c r="C200" s="29" t="s">
        <v>278</v>
      </c>
      <c r="D200" s="79">
        <f>18000+7000</f>
        <v>25000</v>
      </c>
      <c r="E200" s="79"/>
      <c r="F200" s="79"/>
      <c r="G200" s="39">
        <f t="shared" si="76"/>
        <v>25000</v>
      </c>
      <c r="I200" s="79">
        <v>37000</v>
      </c>
      <c r="J200" s="79">
        <f t="shared" ref="J200" si="79">D200-I200</f>
        <v>-12000</v>
      </c>
      <c r="K200" s="164">
        <f t="shared" ref="K200:K203" si="80">J200/D200</f>
        <v>-0.48</v>
      </c>
      <c r="L200" s="34" t="s">
        <v>296</v>
      </c>
      <c r="M200" s="155"/>
      <c r="N200" s="79">
        <v>7361</v>
      </c>
      <c r="O200" s="79">
        <f>N200-I200</f>
        <v>-29639</v>
      </c>
      <c r="P200" s="164">
        <f t="shared" ref="P200:P201" si="81">O200/I200</f>
        <v>-0.80105405405405405</v>
      </c>
      <c r="R200" s="502">
        <f>'[1]detail output '!$AR$90</f>
        <v>0</v>
      </c>
      <c r="S200" s="502"/>
    </row>
    <row r="201" spans="3:19" s="34" customFormat="1" ht="15.75" customHeight="1" x14ac:dyDescent="0.35">
      <c r="C201" s="28" t="s">
        <v>279</v>
      </c>
      <c r="D201" s="79">
        <v>14933</v>
      </c>
      <c r="E201" s="79"/>
      <c r="F201" s="79"/>
      <c r="G201" s="39">
        <f t="shared" si="76"/>
        <v>14933</v>
      </c>
      <c r="I201" s="79">
        <v>6590.0200935754037</v>
      </c>
      <c r="J201" s="79">
        <f t="shared" ref="J201:J203" si="82">D201-I201</f>
        <v>8342.9799064245963</v>
      </c>
      <c r="K201" s="164">
        <f t="shared" si="80"/>
        <v>0.55869416101416969</v>
      </c>
      <c r="L201" s="34" t="s">
        <v>676</v>
      </c>
      <c r="M201" s="155"/>
      <c r="N201" s="79">
        <v>15725</v>
      </c>
      <c r="O201" s="79">
        <f>N201-I201</f>
        <v>9134.9799064245963</v>
      </c>
      <c r="P201" s="164">
        <f t="shared" si="81"/>
        <v>1.3861839230703208</v>
      </c>
      <c r="R201" s="502">
        <f>'[1]detail output '!$AP$90</f>
        <v>2220.1357753681477</v>
      </c>
      <c r="S201" s="501">
        <f t="shared" ref="S201:S203" si="83">N201-R201</f>
        <v>13504.864224631852</v>
      </c>
    </row>
    <row r="202" spans="3:19" s="34" customFormat="1" ht="15.75" customHeight="1" x14ac:dyDescent="0.35">
      <c r="C202" s="28" t="s">
        <v>280</v>
      </c>
      <c r="D202" s="79"/>
      <c r="E202" s="79"/>
      <c r="F202" s="79"/>
      <c r="G202" s="39">
        <f t="shared" si="76"/>
        <v>0</v>
      </c>
      <c r="I202" s="79"/>
      <c r="J202" s="79"/>
      <c r="K202" s="164"/>
      <c r="M202" s="155"/>
      <c r="N202" s="79">
        <v>17890.05937240745</v>
      </c>
      <c r="O202" s="79">
        <f>N202-I202</f>
        <v>17890.05937240745</v>
      </c>
      <c r="P202" s="164"/>
      <c r="R202" s="502">
        <f>'[1]detail output '!$AN$90</f>
        <v>5212.0593724074479</v>
      </c>
      <c r="S202" s="501">
        <f t="shared" si="83"/>
        <v>12678.000000000002</v>
      </c>
    </row>
    <row r="203" spans="3:19" s="34" customFormat="1" ht="15.75" customHeight="1" x14ac:dyDescent="0.35">
      <c r="C203" s="28" t="s">
        <v>281</v>
      </c>
      <c r="D203" s="79">
        <f>5550</f>
        <v>5550</v>
      </c>
      <c r="E203" s="79"/>
      <c r="F203" s="79"/>
      <c r="G203" s="39">
        <f t="shared" si="76"/>
        <v>5550</v>
      </c>
      <c r="I203" s="122">
        <v>0</v>
      </c>
      <c r="J203" s="79">
        <f t="shared" si="82"/>
        <v>5550</v>
      </c>
      <c r="K203" s="164">
        <f t="shared" si="80"/>
        <v>1</v>
      </c>
      <c r="L203" s="34" t="s">
        <v>677</v>
      </c>
      <c r="M203" s="155"/>
      <c r="N203" s="79">
        <v>4965.4568654348841</v>
      </c>
      <c r="O203" s="79">
        <f>N203-I203</f>
        <v>4965.4568654348841</v>
      </c>
      <c r="P203" s="164"/>
      <c r="R203" s="502">
        <f>'[1]detail output '!$AQ$90</f>
        <v>2977.8472491557845</v>
      </c>
      <c r="S203" s="501">
        <f t="shared" si="83"/>
        <v>1987.6096162790996</v>
      </c>
    </row>
    <row r="204" spans="3:19" s="34" customFormat="1" ht="15.75" customHeight="1" x14ac:dyDescent="0.35">
      <c r="C204" s="33" t="s">
        <v>282</v>
      </c>
      <c r="D204" s="45">
        <f t="shared" ref="D204:F204" si="84">SUM(D197:D203)</f>
        <v>57219</v>
      </c>
      <c r="E204" s="45">
        <f t="shared" si="84"/>
        <v>0</v>
      </c>
      <c r="F204" s="45">
        <f t="shared" si="84"/>
        <v>0</v>
      </c>
      <c r="G204" s="39">
        <f t="shared" si="76"/>
        <v>57219</v>
      </c>
      <c r="I204" s="45">
        <f>SUM(I197:I203)</f>
        <v>55326.020093575404</v>
      </c>
      <c r="J204" s="45">
        <f>SUM(J197:J203)</f>
        <v>1892.9799064245963</v>
      </c>
      <c r="K204" s="165">
        <f>J204/D204</f>
        <v>3.3083065178080642E-2</v>
      </c>
      <c r="M204" s="155"/>
      <c r="N204" s="45">
        <f>SUM(N197:N203)</f>
        <v>67150.117409785802</v>
      </c>
      <c r="O204" s="45">
        <f>SUM(O197:O203)</f>
        <v>11824.097316210387</v>
      </c>
      <c r="P204" s="165">
        <f>O204/I204</f>
        <v>0.213716752013099</v>
      </c>
      <c r="R204" s="506">
        <f>SUM(R197:R203)</f>
        <v>29295.137155180317</v>
      </c>
      <c r="S204" s="503">
        <f>N204-R204</f>
        <v>37854.980254605485</v>
      </c>
    </row>
    <row r="205" spans="3:19" s="34" customFormat="1" ht="15.75" customHeight="1" thickBot="1" x14ac:dyDescent="0.4">
      <c r="C205" s="30"/>
      <c r="D205" s="32"/>
      <c r="E205" s="32"/>
      <c r="F205" s="32"/>
      <c r="G205" s="30"/>
      <c r="I205" s="32"/>
      <c r="J205" s="32"/>
      <c r="K205" s="168"/>
      <c r="M205" s="155"/>
      <c r="N205" s="32"/>
      <c r="O205" s="32"/>
      <c r="P205" s="168"/>
      <c r="R205" s="491"/>
      <c r="S205" s="491"/>
    </row>
    <row r="206" spans="3:19" s="34" customFormat="1" ht="19.5" customHeight="1" thickBot="1" x14ac:dyDescent="0.4">
      <c r="C206" s="414" t="s">
        <v>250</v>
      </c>
      <c r="D206" s="415"/>
      <c r="E206" s="415"/>
      <c r="F206" s="415"/>
      <c r="G206" s="416"/>
      <c r="I206" s="302"/>
      <c r="J206" s="302"/>
      <c r="K206" s="303"/>
      <c r="M206" s="155"/>
      <c r="N206" s="302"/>
      <c r="O206" s="302"/>
      <c r="P206" s="303"/>
      <c r="R206" s="508"/>
      <c r="S206" s="508"/>
    </row>
    <row r="207" spans="3:19" s="34" customFormat="1" ht="19.5" customHeight="1" x14ac:dyDescent="0.35">
      <c r="C207" s="53"/>
      <c r="D207" s="38" t="s">
        <v>251</v>
      </c>
      <c r="E207" s="38" t="s">
        <v>252</v>
      </c>
      <c r="F207" s="38" t="s">
        <v>253</v>
      </c>
      <c r="G207" s="412" t="s">
        <v>250</v>
      </c>
      <c r="I207" s="304"/>
      <c r="J207" s="304"/>
      <c r="K207" s="303"/>
      <c r="M207" s="155"/>
      <c r="N207" s="304"/>
      <c r="O207" s="304"/>
      <c r="P207" s="303"/>
      <c r="R207" s="509"/>
      <c r="S207" s="509"/>
    </row>
    <row r="208" spans="3:19" s="34" customFormat="1" ht="19.5" customHeight="1" x14ac:dyDescent="0.35">
      <c r="C208" s="53"/>
      <c r="D208" s="105">
        <f>'1) Budget Tables'!D13</f>
        <v>0</v>
      </c>
      <c r="E208" s="31"/>
      <c r="F208" s="31"/>
      <c r="G208" s="413"/>
      <c r="I208" s="105">
        <f>'1) Budget Tables'!I13</f>
        <v>0</v>
      </c>
      <c r="J208" s="105">
        <f>'1) Budget Tables'!J13</f>
        <v>0</v>
      </c>
      <c r="K208" s="303">
        <f>'1) Budget Tables'!K13</f>
        <v>0</v>
      </c>
      <c r="M208" s="155"/>
      <c r="N208" s="105">
        <f>'1) Budget Tables'!N13</f>
        <v>0</v>
      </c>
      <c r="O208" s="105">
        <f>'1) Budget Tables'!O13</f>
        <v>0</v>
      </c>
      <c r="P208" s="303">
        <f>'1) Budget Tables'!P13</f>
        <v>0</v>
      </c>
      <c r="R208" s="509"/>
      <c r="S208" s="509"/>
    </row>
    <row r="209" spans="3:19" s="34" customFormat="1" ht="34" customHeight="1" x14ac:dyDescent="0.35">
      <c r="C209" s="11" t="s">
        <v>275</v>
      </c>
      <c r="D209" s="54">
        <f>SUM(D186,D175,D164,D153,D141,D130,D119,D108,D96,D85,D74,D63,D51,D40,D29,D18,D197)</f>
        <v>91519.76999999999</v>
      </c>
      <c r="E209" s="54">
        <f t="shared" ref="E209:F215" si="85">SUM(E186,E175,E164,E153,E141,E130,E119,E108,E96,E85,E74,E63,E51,E40,E29,E18)</f>
        <v>0</v>
      </c>
      <c r="F209" s="54">
        <f t="shared" si="85"/>
        <v>0</v>
      </c>
      <c r="G209" s="50">
        <f>SUM(D209:F209)</f>
        <v>91519.76999999999</v>
      </c>
      <c r="I209" s="97">
        <f>SUM(I186,I175,I164,I153,I141,I130,I119,I108,I96,I85,I74,I63,I51,I40,I29,I18,I197)</f>
        <v>91519.768548387088</v>
      </c>
      <c r="J209" s="97">
        <f>D209-I209</f>
        <v>1.45161290129181E-3</v>
      </c>
      <c r="K209" s="305">
        <f>J209/D209</f>
        <v>1.5861194813883493E-8</v>
      </c>
      <c r="M209" s="155"/>
      <c r="N209" s="54">
        <f>SUM(N186,N175,N164,N153,N141,N130,N119,N108,N96,N85,N74,N63,N51,N40,N29,N18,N197)</f>
        <v>121951.74690027339</v>
      </c>
      <c r="O209" s="54">
        <f>N209-I209</f>
        <v>30431.978351886297</v>
      </c>
      <c r="P209" s="169">
        <f>O209/I209</f>
        <v>0.33251808690705675</v>
      </c>
      <c r="R209" s="510">
        <f>SUM(R186,R175,R164,R153,R141,R130,R119,R108,R96,R85,R74,R63,R51,R40,R29,R18,R197)</f>
        <v>106000.86306417512</v>
      </c>
      <c r="S209" s="510">
        <f>N209-R209</f>
        <v>15950.883836098263</v>
      </c>
    </row>
    <row r="210" spans="3:19" s="34" customFormat="1" ht="34.5" customHeight="1" x14ac:dyDescent="0.35">
      <c r="C210" s="11" t="s">
        <v>276</v>
      </c>
      <c r="D210" s="54">
        <f t="shared" ref="D210:D214" si="86">SUM(D187,D176,D165,D154,D142,D131,D120,D109,D97,D86,D75,D64,D52,D41,D30,D19,D198)</f>
        <v>0</v>
      </c>
      <c r="E210" s="54">
        <f t="shared" si="85"/>
        <v>0</v>
      </c>
      <c r="F210" s="54">
        <f t="shared" si="85"/>
        <v>0</v>
      </c>
      <c r="G210" s="51">
        <f>SUM(D210:F210)</f>
        <v>0</v>
      </c>
      <c r="I210" s="97"/>
      <c r="J210" s="97">
        <f t="shared" ref="J210:J218" si="87">D210-I210</f>
        <v>0</v>
      </c>
      <c r="K210" s="305"/>
      <c r="M210" s="155"/>
      <c r="N210" s="54"/>
      <c r="O210" s="54">
        <f t="shared" ref="O210:O211" si="88">I210-N210</f>
        <v>0</v>
      </c>
      <c r="P210" s="169"/>
      <c r="R210" s="510"/>
      <c r="S210" s="510"/>
    </row>
    <row r="211" spans="3:19" s="34" customFormat="1" ht="48" customHeight="1" x14ac:dyDescent="0.35">
      <c r="C211" s="11" t="s">
        <v>277</v>
      </c>
      <c r="D211" s="54">
        <f t="shared" si="86"/>
        <v>0</v>
      </c>
      <c r="E211" s="54">
        <f t="shared" si="85"/>
        <v>0</v>
      </c>
      <c r="F211" s="54">
        <f t="shared" si="85"/>
        <v>0</v>
      </c>
      <c r="G211" s="51">
        <f t="shared" ref="G211:G215" si="89">SUM(D211:F211)</f>
        <v>0</v>
      </c>
      <c r="I211" s="97"/>
      <c r="J211" s="97">
        <f t="shared" si="87"/>
        <v>0</v>
      </c>
      <c r="K211" s="305"/>
      <c r="M211" s="155"/>
      <c r="N211" s="54"/>
      <c r="O211" s="54">
        <f t="shared" si="88"/>
        <v>0</v>
      </c>
      <c r="P211" s="169"/>
      <c r="R211" s="510"/>
      <c r="S211" s="510"/>
    </row>
    <row r="212" spans="3:19" s="34" customFormat="1" ht="33" customHeight="1" x14ac:dyDescent="0.35">
      <c r="C212" s="21" t="s">
        <v>278</v>
      </c>
      <c r="D212" s="54">
        <f t="shared" si="86"/>
        <v>201125.56</v>
      </c>
      <c r="E212" s="54">
        <f t="shared" si="85"/>
        <v>0</v>
      </c>
      <c r="F212" s="54">
        <f t="shared" si="85"/>
        <v>0</v>
      </c>
      <c r="G212" s="51">
        <f t="shared" si="89"/>
        <v>201125.56</v>
      </c>
      <c r="I212" s="54">
        <f t="shared" ref="I212:I214" si="90">SUM(I189,I178,I167,I156,I144,I133,I122,I111,I99,I88,I77,I66,I54,I43,I32,I21,I200)</f>
        <v>216242.55</v>
      </c>
      <c r="J212" s="54">
        <f t="shared" si="87"/>
        <v>-15116.989999999991</v>
      </c>
      <c r="K212" s="169">
        <f t="shared" ref="K212:K218" si="91">J212/D212</f>
        <v>-7.5161953557767544E-2</v>
      </c>
      <c r="L212" s="34" t="s">
        <v>297</v>
      </c>
      <c r="M212" s="155"/>
      <c r="N212" s="54">
        <f t="shared" ref="N212:N214" si="92">SUM(N189,N178,N167,N156,N144,N133,N122,N111,N99,N88,N77,N66,N54,N43,N32,N21,N200)</f>
        <v>169242.71619940476</v>
      </c>
      <c r="O212" s="54">
        <f>N212-I212</f>
        <v>-46999.833800595225</v>
      </c>
      <c r="P212" s="169">
        <f t="shared" ref="P212:P218" si="93">O212/I212</f>
        <v>-0.21734775972904144</v>
      </c>
      <c r="R212" s="510">
        <f t="shared" ref="R212:R214" si="94">SUM(R189,R178,R167,R156,R144,R133,R122,R111,R99,R88,R77,R66,R54,R43,R32,R21,R200)</f>
        <v>159867.22773554426</v>
      </c>
      <c r="S212" s="510">
        <f t="shared" ref="S212:S218" si="95">N212-R212</f>
        <v>9375.4884638604999</v>
      </c>
    </row>
    <row r="213" spans="3:19" s="34" customFormat="1" ht="20.5" customHeight="1" x14ac:dyDescent="0.35">
      <c r="C213" s="96" t="s">
        <v>279</v>
      </c>
      <c r="D213" s="91">
        <f t="shared" si="86"/>
        <v>36453</v>
      </c>
      <c r="E213" s="54">
        <f t="shared" si="85"/>
        <v>0</v>
      </c>
      <c r="F213" s="54">
        <f t="shared" si="85"/>
        <v>0</v>
      </c>
      <c r="G213" s="51">
        <f t="shared" si="89"/>
        <v>36453</v>
      </c>
      <c r="H213" s="13"/>
      <c r="I213" s="91">
        <f t="shared" si="90"/>
        <v>31352.845735343602</v>
      </c>
      <c r="J213" s="91">
        <f t="shared" si="87"/>
        <v>5100.1542646563976</v>
      </c>
      <c r="K213" s="169">
        <f t="shared" si="91"/>
        <v>0.13991041243948091</v>
      </c>
      <c r="L213" s="13"/>
      <c r="M213" s="157"/>
      <c r="N213" s="91">
        <f t="shared" si="92"/>
        <v>22730.9208038422</v>
      </c>
      <c r="O213" s="91">
        <f t="shared" ref="O213:O218" si="96">N213-I213</f>
        <v>-8621.9249315014022</v>
      </c>
      <c r="P213" s="169">
        <f t="shared" si="93"/>
        <v>-0.27499656663643879</v>
      </c>
      <c r="R213" s="511">
        <f t="shared" si="94"/>
        <v>9226.056579210348</v>
      </c>
      <c r="S213" s="510">
        <f t="shared" si="95"/>
        <v>13504.864224631852</v>
      </c>
    </row>
    <row r="214" spans="3:19" s="34" customFormat="1" ht="39.75" customHeight="1" x14ac:dyDescent="0.35">
      <c r="C214" s="11" t="s">
        <v>280</v>
      </c>
      <c r="D214" s="97">
        <f t="shared" si="86"/>
        <v>534213.50666666671</v>
      </c>
      <c r="E214" s="93">
        <f t="shared" si="85"/>
        <v>0</v>
      </c>
      <c r="F214" s="54">
        <f t="shared" si="85"/>
        <v>0</v>
      </c>
      <c r="G214" s="51">
        <f t="shared" si="89"/>
        <v>534213.50666666671</v>
      </c>
      <c r="H214" s="13"/>
      <c r="I214" s="97">
        <f t="shared" si="90"/>
        <v>530166.35674383538</v>
      </c>
      <c r="J214" s="97">
        <f t="shared" si="87"/>
        <v>4047.1499228313332</v>
      </c>
      <c r="K214" s="169">
        <f t="shared" si="91"/>
        <v>7.5759034025259754E-3</v>
      </c>
      <c r="L214" s="13" t="s">
        <v>298</v>
      </c>
      <c r="M214" s="157"/>
      <c r="N214" s="97">
        <f t="shared" si="92"/>
        <v>572052.84137121297</v>
      </c>
      <c r="O214" s="97">
        <f t="shared" si="96"/>
        <v>41886.484627377591</v>
      </c>
      <c r="P214" s="169">
        <f t="shared" si="93"/>
        <v>7.9006304520405871E-2</v>
      </c>
      <c r="R214" s="512">
        <f t="shared" si="94"/>
        <v>412407.58411617245</v>
      </c>
      <c r="S214" s="510">
        <f t="shared" si="95"/>
        <v>159645.25725504052</v>
      </c>
    </row>
    <row r="215" spans="3:19" s="34" customFormat="1" ht="22.5" customHeight="1" thickBot="1" x14ac:dyDescent="0.4">
      <c r="C215" s="11" t="s">
        <v>281</v>
      </c>
      <c r="D215" s="97">
        <f>SUM(D192,D181,D170,D159,D147,D136,D125,D114,D102,D91,D80,D69,D57,D46,D35,D24,D203)</f>
        <v>61921.706666666607</v>
      </c>
      <c r="E215" s="94">
        <f t="shared" si="85"/>
        <v>0</v>
      </c>
      <c r="F215" s="57">
        <f t="shared" si="85"/>
        <v>0</v>
      </c>
      <c r="G215" s="52">
        <f t="shared" si="89"/>
        <v>61921.706666666607</v>
      </c>
      <c r="H215" s="13"/>
      <c r="I215" s="97">
        <f>SUM(I192,I181,I170,I159,I147,I136,I125,I114,I102,I91,I80,I69,I57,I46,I35,I24,I203)</f>
        <v>55952.022900763361</v>
      </c>
      <c r="J215" s="97">
        <f t="shared" si="87"/>
        <v>5969.6837659032462</v>
      </c>
      <c r="K215" s="169">
        <f t="shared" si="91"/>
        <v>9.6406964330600683E-2</v>
      </c>
      <c r="L215" s="13"/>
      <c r="M215" s="157"/>
      <c r="N215" s="97">
        <f>SUM(N192,N181,N170,N159,N147,N136,N125,N114,N102,N91,N80,N69,N57,N46,N35,N24,N203)</f>
        <v>39255.321060352981</v>
      </c>
      <c r="O215" s="97">
        <f t="shared" si="96"/>
        <v>-16696.70184041038</v>
      </c>
      <c r="P215" s="169">
        <f t="shared" si="93"/>
        <v>-0.29841104887349096</v>
      </c>
      <c r="R215" s="512">
        <f>SUM(R192,R181,R170,R159,R147,R136,R125,R114,R102,R91,R80,R69,R57,R46,R35,R24,R203)</f>
        <v>29693.810135189786</v>
      </c>
      <c r="S215" s="510">
        <f t="shared" si="95"/>
        <v>9561.5109251631948</v>
      </c>
    </row>
    <row r="216" spans="3:19" s="34" customFormat="1" ht="22.5" customHeight="1" thickBot="1" x14ac:dyDescent="0.4">
      <c r="C216" s="103" t="s">
        <v>299</v>
      </c>
      <c r="D216" s="104">
        <f>SUM(D209:D215)</f>
        <v>925233.54333333322</v>
      </c>
      <c r="E216" s="95">
        <f t="shared" ref="E216" si="97">SUM(E209:E215)</f>
        <v>0</v>
      </c>
      <c r="F216" s="55">
        <f t="shared" ref="F216" si="98">SUM(F209:F215)</f>
        <v>0</v>
      </c>
      <c r="G216" s="56">
        <f>SUM(D216:F216)</f>
        <v>925233.54333333322</v>
      </c>
      <c r="H216" s="13"/>
      <c r="I216" s="104">
        <f>SUM(I209:I215)</f>
        <v>925233.54392832937</v>
      </c>
      <c r="J216" s="104">
        <f t="shared" si="87"/>
        <v>-5.9499614872038364E-4</v>
      </c>
      <c r="K216" s="169">
        <f t="shared" si="91"/>
        <v>-6.4307671615189684E-10</v>
      </c>
      <c r="L216" s="13"/>
      <c r="M216" s="157"/>
      <c r="N216" s="104">
        <f>SUM(N209:N215)</f>
        <v>925233.54633508623</v>
      </c>
      <c r="O216" s="104">
        <f t="shared" si="96"/>
        <v>2.4067568592727184E-3</v>
      </c>
      <c r="P216" s="169">
        <f t="shared" si="93"/>
        <v>2.6012425458054416E-9</v>
      </c>
      <c r="R216" s="513">
        <f>SUM(R209:R215)</f>
        <v>717195.54163029196</v>
      </c>
      <c r="S216" s="510">
        <f t="shared" si="95"/>
        <v>208038.00470479426</v>
      </c>
    </row>
    <row r="217" spans="3:19" s="34" customFormat="1" ht="22.5" customHeight="1" x14ac:dyDescent="0.35">
      <c r="C217" s="103" t="s">
        <v>300</v>
      </c>
      <c r="D217" s="104">
        <f>D216*0.07</f>
        <v>64766.348033333328</v>
      </c>
      <c r="E217" s="92"/>
      <c r="F217" s="92"/>
      <c r="G217" s="98"/>
      <c r="H217" s="13"/>
      <c r="I217" s="104">
        <f>I216*0.07</f>
        <v>64766.348074983063</v>
      </c>
      <c r="J217" s="104">
        <f t="shared" si="87"/>
        <v>-4.1649735067039728E-5</v>
      </c>
      <c r="K217" s="169">
        <f t="shared" si="91"/>
        <v>-6.4307678805054497E-10</v>
      </c>
      <c r="L217" s="13"/>
      <c r="M217" s="157"/>
      <c r="N217" s="104">
        <f>N216*0.07</f>
        <v>64766.348243456043</v>
      </c>
      <c r="O217" s="104">
        <f t="shared" si="96"/>
        <v>1.6847297956701368E-4</v>
      </c>
      <c r="P217" s="169">
        <f t="shared" si="93"/>
        <v>2.6012425368181105E-9</v>
      </c>
      <c r="R217" s="513">
        <f>R216*0.07</f>
        <v>50203.687914120441</v>
      </c>
      <c r="S217" s="510">
        <f t="shared" si="95"/>
        <v>14562.660329335602</v>
      </c>
    </row>
    <row r="218" spans="3:19" s="153" customFormat="1" ht="22.5" customHeight="1" thickBot="1" x14ac:dyDescent="0.4">
      <c r="C218" s="99" t="s">
        <v>301</v>
      </c>
      <c r="D218" s="100">
        <f>SUM(D216:D217)</f>
        <v>989999.89136666653</v>
      </c>
      <c r="E218" s="101"/>
      <c r="F218" s="101"/>
      <c r="G218" s="102"/>
      <c r="H218" s="152"/>
      <c r="I218" s="100">
        <f>SUM(I216:I217)</f>
        <v>989999.89200331247</v>
      </c>
      <c r="J218" s="100">
        <f t="shared" si="87"/>
        <v>-6.3664594199508429E-4</v>
      </c>
      <c r="K218" s="170">
        <f t="shared" si="91"/>
        <v>-6.4307677965117023E-10</v>
      </c>
      <c r="L218" s="152"/>
      <c r="M218" s="158"/>
      <c r="N218" s="100">
        <f>SUM(N216:N217)</f>
        <v>989999.89457854233</v>
      </c>
      <c r="O218" s="100">
        <f t="shared" si="96"/>
        <v>2.5752298533916473E-3</v>
      </c>
      <c r="P218" s="170">
        <f t="shared" si="93"/>
        <v>2.6012425599163913E-9</v>
      </c>
      <c r="R218" s="514">
        <f>SUM(R216:R217)</f>
        <v>767399.22954441234</v>
      </c>
      <c r="S218" s="514">
        <f t="shared" si="95"/>
        <v>222600.66503412998</v>
      </c>
    </row>
    <row r="219" spans="3:19" s="34" customFormat="1" ht="15.75" customHeight="1" x14ac:dyDescent="0.35">
      <c r="C219" s="30"/>
      <c r="D219" s="32"/>
      <c r="E219" s="32"/>
      <c r="F219" s="32"/>
      <c r="G219" s="30"/>
      <c r="H219" s="22"/>
      <c r="I219" s="32"/>
      <c r="J219" s="32"/>
      <c r="K219" s="171"/>
      <c r="L219" s="35"/>
      <c r="M219" s="155"/>
      <c r="N219" s="32"/>
      <c r="O219" s="32"/>
      <c r="P219" s="171"/>
      <c r="R219" s="491"/>
      <c r="S219" s="491"/>
    </row>
    <row r="220" spans="3:19" s="34" customFormat="1" ht="15.75" customHeight="1" x14ac:dyDescent="0.35">
      <c r="C220" s="30"/>
      <c r="D220" s="32"/>
      <c r="E220" s="32"/>
      <c r="F220" s="32"/>
      <c r="G220" s="30"/>
      <c r="H220" s="22"/>
      <c r="I220" s="32"/>
      <c r="J220" s="32"/>
      <c r="K220" s="171"/>
      <c r="L220" s="35"/>
      <c r="M220" s="155"/>
      <c r="N220" s="32"/>
      <c r="O220" s="32"/>
      <c r="P220" s="171"/>
      <c r="R220" s="491"/>
      <c r="S220" s="491"/>
    </row>
    <row r="221" spans="3:19" ht="15.75" customHeight="1" x14ac:dyDescent="0.35">
      <c r="L221" s="36"/>
    </row>
    <row r="222" spans="3:19" ht="15.75" customHeight="1" x14ac:dyDescent="0.35">
      <c r="H222" s="141"/>
      <c r="L222" s="36"/>
    </row>
    <row r="223" spans="3:19" ht="15.75" customHeight="1" x14ac:dyDescent="0.35">
      <c r="H223" s="141"/>
      <c r="L223" s="34"/>
    </row>
    <row r="224" spans="3:19" ht="40.5" customHeight="1" x14ac:dyDescent="0.35">
      <c r="H224" s="141"/>
      <c r="L224" s="37"/>
    </row>
    <row r="225" spans="3:19" ht="24.75" customHeight="1" x14ac:dyDescent="0.35">
      <c r="H225" s="141"/>
      <c r="L225" s="37"/>
    </row>
    <row r="226" spans="3:19" ht="41.25" customHeight="1" x14ac:dyDescent="0.35">
      <c r="H226" s="9"/>
      <c r="L226" s="37"/>
    </row>
    <row r="227" spans="3:19" ht="51.75" customHeight="1" x14ac:dyDescent="0.35">
      <c r="H227" s="9"/>
      <c r="L227" s="37"/>
      <c r="Q227" s="30"/>
    </row>
    <row r="228" spans="3:19" ht="42" customHeight="1" x14ac:dyDescent="0.35">
      <c r="H228" s="141"/>
      <c r="L228" s="37"/>
      <c r="Q228" s="30"/>
    </row>
    <row r="229" spans="3:19" s="32" customFormat="1" ht="42" customHeight="1" x14ac:dyDescent="0.35">
      <c r="C229" s="30"/>
      <c r="G229" s="30"/>
      <c r="H229" s="34"/>
      <c r="K229" s="160"/>
      <c r="L229" s="37"/>
      <c r="M229" s="155"/>
      <c r="P229" s="160"/>
      <c r="R229" s="491"/>
      <c r="S229" s="491"/>
    </row>
    <row r="230" spans="3:19" s="32" customFormat="1" ht="42" customHeight="1" x14ac:dyDescent="0.35">
      <c r="C230" s="30"/>
      <c r="G230" s="30"/>
      <c r="H230" s="30"/>
      <c r="K230" s="160"/>
      <c r="L230" s="30"/>
      <c r="M230" s="155"/>
      <c r="P230" s="160"/>
      <c r="R230" s="491"/>
      <c r="S230" s="491"/>
    </row>
    <row r="231" spans="3:19" s="32" customFormat="1" ht="63.75" customHeight="1" x14ac:dyDescent="0.35">
      <c r="C231" s="30"/>
      <c r="G231" s="30"/>
      <c r="H231" s="30"/>
      <c r="K231" s="168"/>
      <c r="L231" s="30"/>
      <c r="M231" s="155"/>
      <c r="P231" s="168"/>
      <c r="R231" s="491"/>
      <c r="S231" s="491"/>
    </row>
    <row r="232" spans="3:19" s="32" customFormat="1" ht="42" customHeight="1" x14ac:dyDescent="0.35">
      <c r="C232" s="30"/>
      <c r="G232" s="30"/>
      <c r="H232" s="30"/>
      <c r="K232" s="160"/>
      <c r="L232" s="30"/>
      <c r="M232" s="159"/>
      <c r="P232" s="160"/>
      <c r="R232" s="491"/>
      <c r="S232" s="491"/>
    </row>
    <row r="233" spans="3:19" ht="23.25" customHeight="1" x14ac:dyDescent="0.35">
      <c r="Q233" s="30"/>
    </row>
    <row r="234" spans="3:19" ht="27.75" customHeight="1" x14ac:dyDescent="0.35">
      <c r="L234" s="34"/>
      <c r="Q234" s="30"/>
    </row>
    <row r="235" spans="3:19" ht="55.5" customHeight="1" x14ac:dyDescent="0.35">
      <c r="Q235" s="30"/>
    </row>
    <row r="236" spans="3:19" ht="57.75" customHeight="1" x14ac:dyDescent="0.35">
      <c r="Q236" s="30"/>
    </row>
    <row r="237" spans="3:19" ht="21.75" customHeight="1" x14ac:dyDescent="0.35">
      <c r="Q237" s="30"/>
    </row>
    <row r="238" spans="3:19" ht="49.5" customHeight="1" x14ac:dyDescent="0.35">
      <c r="Q238" s="30"/>
    </row>
    <row r="239" spans="3:19" ht="28.5" customHeight="1" x14ac:dyDescent="0.35">
      <c r="Q239" s="30"/>
    </row>
    <row r="240" spans="3:19" ht="28.5" customHeight="1" x14ac:dyDescent="0.35">
      <c r="Q240" s="30"/>
    </row>
    <row r="241" spans="3:19" ht="28.5" customHeight="1" x14ac:dyDescent="0.35">
      <c r="Q241" s="30"/>
    </row>
    <row r="242" spans="3:19" ht="23.25" customHeight="1" x14ac:dyDescent="0.35">
      <c r="Q242" s="36"/>
    </row>
    <row r="243" spans="3:19" ht="43.5" customHeight="1" x14ac:dyDescent="0.35">
      <c r="Q243" s="36"/>
    </row>
    <row r="244" spans="3:19" ht="55.5" customHeight="1" x14ac:dyDescent="0.35">
      <c r="Q244" s="30"/>
    </row>
    <row r="245" spans="3:19" ht="42.75" customHeight="1" x14ac:dyDescent="0.35">
      <c r="Q245" s="36"/>
    </row>
    <row r="246" spans="3:19" ht="21.75" customHeight="1" x14ac:dyDescent="0.35">
      <c r="Q246" s="36"/>
    </row>
    <row r="247" spans="3:19" ht="21.75" customHeight="1" x14ac:dyDescent="0.35">
      <c r="Q247" s="36"/>
    </row>
    <row r="248" spans="3:19" s="34" customFormat="1" ht="23.25" customHeight="1" x14ac:dyDescent="0.35">
      <c r="C248" s="30"/>
      <c r="D248" s="32"/>
      <c r="E248" s="32"/>
      <c r="F248" s="32"/>
      <c r="G248" s="30"/>
      <c r="H248" s="30"/>
      <c r="I248" s="32"/>
      <c r="J248" s="32"/>
      <c r="K248" s="160"/>
      <c r="L248" s="30"/>
      <c r="M248" s="155"/>
      <c r="N248" s="32"/>
      <c r="O248" s="32"/>
      <c r="P248" s="160"/>
      <c r="R248" s="491"/>
      <c r="S248" s="491"/>
    </row>
    <row r="249" spans="3:19" ht="23.25" customHeight="1" x14ac:dyDescent="0.35"/>
    <row r="250" spans="3:19" ht="21.75" customHeight="1" x14ac:dyDescent="0.35"/>
    <row r="251" spans="3:19" ht="16.5" customHeight="1" x14ac:dyDescent="0.35"/>
    <row r="252" spans="3:19" ht="29.25" customHeight="1" x14ac:dyDescent="0.35"/>
    <row r="253" spans="3:19" ht="24.75" customHeight="1" x14ac:dyDescent="0.35"/>
    <row r="254" spans="3:19" ht="33" customHeight="1" x14ac:dyDescent="0.35"/>
    <row r="256" spans="3:19" ht="15" customHeight="1" x14ac:dyDescent="0.35"/>
    <row r="257" ht="25.5" customHeight="1" x14ac:dyDescent="0.35"/>
  </sheetData>
  <sheetProtection formatCells="0" formatColumns="0" formatRows="0"/>
  <mergeCells count="28">
    <mergeCell ref="C195:G195"/>
    <mergeCell ref="C6:J9"/>
    <mergeCell ref="G207:G208"/>
    <mergeCell ref="C173:G173"/>
    <mergeCell ref="C184:G184"/>
    <mergeCell ref="C162:G162"/>
    <mergeCell ref="C61:G61"/>
    <mergeCell ref="C106:G106"/>
    <mergeCell ref="C117:G117"/>
    <mergeCell ref="C128:G128"/>
    <mergeCell ref="C206:G206"/>
    <mergeCell ref="C139:G139"/>
    <mergeCell ref="B150:G150"/>
    <mergeCell ref="C151:G151"/>
    <mergeCell ref="C72:G72"/>
    <mergeCell ref="C83:G83"/>
    <mergeCell ref="C94:G94"/>
    <mergeCell ref="B105:G105"/>
    <mergeCell ref="C2:F2"/>
    <mergeCell ref="C11:F11"/>
    <mergeCell ref="C16:G16"/>
    <mergeCell ref="B60:G60"/>
    <mergeCell ref="G13:G14"/>
    <mergeCell ref="C5:G5"/>
    <mergeCell ref="C27:G27"/>
    <mergeCell ref="C38:G38"/>
    <mergeCell ref="C49:G49"/>
    <mergeCell ref="B15:C15"/>
  </mergeCells>
  <conditionalFormatting sqref="G25">
    <cfRule type="cellIs" dxfId="137" priority="172" operator="notEqual">
      <formula>$G$17</formula>
    </cfRule>
  </conditionalFormatting>
  <conditionalFormatting sqref="G36">
    <cfRule type="cellIs" dxfId="136" priority="171" operator="notEqual">
      <formula>$G$28</formula>
    </cfRule>
  </conditionalFormatting>
  <conditionalFormatting sqref="G47:G48">
    <cfRule type="cellIs" dxfId="135" priority="170" operator="notEqual">
      <formula>$G$39</formula>
    </cfRule>
  </conditionalFormatting>
  <conditionalFormatting sqref="G58">
    <cfRule type="cellIs" dxfId="134" priority="169" operator="notEqual">
      <formula>$G$50</formula>
    </cfRule>
  </conditionalFormatting>
  <conditionalFormatting sqref="G70">
    <cfRule type="cellIs" dxfId="133" priority="168" operator="notEqual">
      <formula>$G$62</formula>
    </cfRule>
  </conditionalFormatting>
  <conditionalFormatting sqref="G81">
    <cfRule type="cellIs" dxfId="132" priority="167" operator="notEqual">
      <formula>$G$73</formula>
    </cfRule>
  </conditionalFormatting>
  <conditionalFormatting sqref="G92">
    <cfRule type="cellIs" dxfId="131" priority="166" operator="notEqual">
      <formula>$G$84</formula>
    </cfRule>
  </conditionalFormatting>
  <conditionalFormatting sqref="G103">
    <cfRule type="cellIs" dxfId="130" priority="165" operator="notEqual">
      <formula>$G$95</formula>
    </cfRule>
  </conditionalFormatting>
  <conditionalFormatting sqref="G115">
    <cfRule type="cellIs" dxfId="129" priority="164" operator="notEqual">
      <formula>$G$107</formula>
    </cfRule>
  </conditionalFormatting>
  <conditionalFormatting sqref="G126">
    <cfRule type="cellIs" dxfId="128" priority="163" operator="notEqual">
      <formula>$G$118</formula>
    </cfRule>
  </conditionalFormatting>
  <conditionalFormatting sqref="G137">
    <cfRule type="cellIs" dxfId="127" priority="162" operator="notEqual">
      <formula>$G$129</formula>
    </cfRule>
  </conditionalFormatting>
  <conditionalFormatting sqref="G148">
    <cfRule type="cellIs" dxfId="126" priority="161" operator="notEqual">
      <formula>$G$140</formula>
    </cfRule>
  </conditionalFormatting>
  <conditionalFormatting sqref="G160">
    <cfRule type="cellIs" dxfId="125" priority="160" operator="notEqual">
      <formula>$G$152</formula>
    </cfRule>
  </conditionalFormatting>
  <conditionalFormatting sqref="G171">
    <cfRule type="cellIs" dxfId="124" priority="159" operator="notEqual">
      <formula>$G$163</formula>
    </cfRule>
  </conditionalFormatting>
  <conditionalFormatting sqref="G182">
    <cfRule type="cellIs" dxfId="123" priority="158" operator="notEqual">
      <formula>$G$163</formula>
    </cfRule>
  </conditionalFormatting>
  <conditionalFormatting sqref="G193">
    <cfRule type="cellIs" dxfId="122" priority="157" operator="notEqual">
      <formula>$G$185</formula>
    </cfRule>
  </conditionalFormatting>
  <conditionalFormatting sqref="G204">
    <cfRule type="cellIs" dxfId="121" priority="156" operator="notEqual">
      <formula>$G$196</formula>
    </cfRule>
  </conditionalFormatting>
  <conditionalFormatting sqref="D25">
    <cfRule type="cellIs" dxfId="120" priority="155" operator="notEqual">
      <formula>$D$17</formula>
    </cfRule>
  </conditionalFormatting>
  <conditionalFormatting sqref="D36">
    <cfRule type="cellIs" dxfId="119" priority="154" operator="notEqual">
      <formula>$D$28</formula>
    </cfRule>
  </conditionalFormatting>
  <conditionalFormatting sqref="D47">
    <cfRule type="cellIs" dxfId="118" priority="153" operator="notEqual">
      <formula>$D$39</formula>
    </cfRule>
  </conditionalFormatting>
  <conditionalFormatting sqref="D58">
    <cfRule type="cellIs" dxfId="117" priority="152" operator="notEqual">
      <formula>$D$50</formula>
    </cfRule>
  </conditionalFormatting>
  <conditionalFormatting sqref="D70">
    <cfRule type="cellIs" dxfId="116" priority="151" operator="notEqual">
      <formula>$D$62</formula>
    </cfRule>
  </conditionalFormatting>
  <conditionalFormatting sqref="D81">
    <cfRule type="cellIs" dxfId="115" priority="150" operator="notEqual">
      <formula>$D$73</formula>
    </cfRule>
  </conditionalFormatting>
  <conditionalFormatting sqref="D92">
    <cfRule type="cellIs" dxfId="114" priority="149" operator="notEqual">
      <formula>$D$84</formula>
    </cfRule>
  </conditionalFormatting>
  <conditionalFormatting sqref="D103">
    <cfRule type="cellIs" dxfId="113" priority="148" operator="notEqual">
      <formula>$D$95</formula>
    </cfRule>
  </conditionalFormatting>
  <conditionalFormatting sqref="D115">
    <cfRule type="cellIs" dxfId="112" priority="147" operator="notEqual">
      <formula>$D$107</formula>
    </cfRule>
  </conditionalFormatting>
  <conditionalFormatting sqref="D126">
    <cfRule type="cellIs" dxfId="111" priority="146" operator="notEqual">
      <formula>$D$118</formula>
    </cfRule>
  </conditionalFormatting>
  <conditionalFormatting sqref="D137">
    <cfRule type="cellIs" dxfId="110" priority="145" operator="notEqual">
      <formula>$D$129</formula>
    </cfRule>
  </conditionalFormatting>
  <conditionalFormatting sqref="D148">
    <cfRule type="cellIs" dxfId="109" priority="144" operator="notEqual">
      <formula>$D$140</formula>
    </cfRule>
  </conditionalFormatting>
  <conditionalFormatting sqref="D160">
    <cfRule type="cellIs" dxfId="108" priority="143" operator="notEqual">
      <formula>$D$152</formula>
    </cfRule>
  </conditionalFormatting>
  <conditionalFormatting sqref="D171">
    <cfRule type="cellIs" dxfId="107" priority="142" operator="notEqual">
      <formula>$D$163</formula>
    </cfRule>
  </conditionalFormatting>
  <conditionalFormatting sqref="D182">
    <cfRule type="cellIs" dxfId="106" priority="141" operator="notEqual">
      <formula>$D$174</formula>
    </cfRule>
  </conditionalFormatting>
  <conditionalFormatting sqref="D193">
    <cfRule type="cellIs" dxfId="105" priority="140" operator="notEqual">
      <formula>$D$185</formula>
    </cfRule>
  </conditionalFormatting>
  <conditionalFormatting sqref="D204">
    <cfRule type="cellIs" dxfId="104" priority="139" operator="notEqual">
      <formula>$D$196</formula>
    </cfRule>
  </conditionalFormatting>
  <conditionalFormatting sqref="P25">
    <cfRule type="cellIs" dxfId="103" priority="114" operator="notEqual">
      <formula>$D$17</formula>
    </cfRule>
  </conditionalFormatting>
  <conditionalFormatting sqref="P36">
    <cfRule type="cellIs" dxfId="102" priority="111" operator="notEqual">
      <formula>$D$17</formula>
    </cfRule>
  </conditionalFormatting>
  <conditionalFormatting sqref="P70">
    <cfRule type="cellIs" dxfId="101" priority="108" operator="notEqual">
      <formula>$D$17</formula>
    </cfRule>
  </conditionalFormatting>
  <conditionalFormatting sqref="P81">
    <cfRule type="cellIs" dxfId="100" priority="105" operator="notEqual">
      <formula>$D$17</formula>
    </cfRule>
  </conditionalFormatting>
  <conditionalFormatting sqref="P115">
    <cfRule type="cellIs" dxfId="99" priority="102" operator="notEqual">
      <formula>$D$17</formula>
    </cfRule>
  </conditionalFormatting>
  <conditionalFormatting sqref="P126">
    <cfRule type="cellIs" dxfId="98" priority="99" operator="notEqual">
      <formula>$D$17</formula>
    </cfRule>
  </conditionalFormatting>
  <conditionalFormatting sqref="P204">
    <cfRule type="cellIs" dxfId="97" priority="96" operator="notEqual">
      <formula>$D$17</formula>
    </cfRule>
  </conditionalFormatting>
  <conditionalFormatting sqref="I36">
    <cfRule type="cellIs" dxfId="96" priority="92" operator="notEqual">
      <formula>$D$28</formula>
    </cfRule>
  </conditionalFormatting>
  <conditionalFormatting sqref="I47">
    <cfRule type="cellIs" dxfId="95" priority="91" operator="notEqual">
      <formula>$D$39</formula>
    </cfRule>
  </conditionalFormatting>
  <conditionalFormatting sqref="I58">
    <cfRule type="cellIs" dxfId="94" priority="90" operator="notEqual">
      <formula>$D$50</formula>
    </cfRule>
  </conditionalFormatting>
  <conditionalFormatting sqref="I70">
    <cfRule type="cellIs" dxfId="93" priority="89" operator="notEqual">
      <formula>$D$62</formula>
    </cfRule>
  </conditionalFormatting>
  <conditionalFormatting sqref="I81">
    <cfRule type="cellIs" dxfId="92" priority="88" operator="notEqual">
      <formula>$D$73</formula>
    </cfRule>
  </conditionalFormatting>
  <conditionalFormatting sqref="I92">
    <cfRule type="cellIs" dxfId="91" priority="87" operator="notEqual">
      <formula>$D$84</formula>
    </cfRule>
  </conditionalFormatting>
  <conditionalFormatting sqref="I103">
    <cfRule type="cellIs" dxfId="90" priority="86" operator="notEqual">
      <formula>$D$95</formula>
    </cfRule>
  </conditionalFormatting>
  <conditionalFormatting sqref="I115">
    <cfRule type="cellIs" dxfId="89" priority="85" operator="notEqual">
      <formula>$D$107</formula>
    </cfRule>
  </conditionalFormatting>
  <conditionalFormatting sqref="I126">
    <cfRule type="cellIs" dxfId="88" priority="84" operator="notEqual">
      <formula>$D$118</formula>
    </cfRule>
  </conditionalFormatting>
  <conditionalFormatting sqref="I137">
    <cfRule type="cellIs" dxfId="87" priority="83" operator="notEqual">
      <formula>$D$129</formula>
    </cfRule>
  </conditionalFormatting>
  <conditionalFormatting sqref="I148">
    <cfRule type="cellIs" dxfId="86" priority="82" operator="notEqual">
      <formula>$D$140</formula>
    </cfRule>
  </conditionalFormatting>
  <conditionalFormatting sqref="I160">
    <cfRule type="cellIs" dxfId="85" priority="81" operator="notEqual">
      <formula>$D$152</formula>
    </cfRule>
  </conditionalFormatting>
  <conditionalFormatting sqref="I171">
    <cfRule type="cellIs" dxfId="84" priority="80" operator="notEqual">
      <formula>$D$163</formula>
    </cfRule>
  </conditionalFormatting>
  <conditionalFormatting sqref="I182">
    <cfRule type="cellIs" dxfId="83" priority="79" operator="notEqual">
      <formula>$D$174</formula>
    </cfRule>
  </conditionalFormatting>
  <conditionalFormatting sqref="I193">
    <cfRule type="cellIs" dxfId="82" priority="78" operator="notEqual">
      <formula>$D$185</formula>
    </cfRule>
  </conditionalFormatting>
  <conditionalFormatting sqref="I204">
    <cfRule type="cellIs" dxfId="81" priority="77" operator="notEqual">
      <formula>$D$196</formula>
    </cfRule>
  </conditionalFormatting>
  <conditionalFormatting sqref="J25">
    <cfRule type="cellIs" dxfId="80" priority="76" operator="notEqual">
      <formula>$D$17</formula>
    </cfRule>
  </conditionalFormatting>
  <conditionalFormatting sqref="J36">
    <cfRule type="cellIs" dxfId="79" priority="75" operator="notEqual">
      <formula>$D$28</formula>
    </cfRule>
  </conditionalFormatting>
  <conditionalFormatting sqref="J47">
    <cfRule type="cellIs" dxfId="78" priority="74" operator="notEqual">
      <formula>$D$39</formula>
    </cfRule>
  </conditionalFormatting>
  <conditionalFormatting sqref="J58">
    <cfRule type="cellIs" dxfId="77" priority="73" operator="notEqual">
      <formula>$D$50</formula>
    </cfRule>
  </conditionalFormatting>
  <conditionalFormatting sqref="J70">
    <cfRule type="cellIs" dxfId="76" priority="72" operator="notEqual">
      <formula>$D$62</formula>
    </cfRule>
  </conditionalFormatting>
  <conditionalFormatting sqref="J81">
    <cfRule type="cellIs" dxfId="75" priority="71" operator="notEqual">
      <formula>$D$73</formula>
    </cfRule>
  </conditionalFormatting>
  <conditionalFormatting sqref="J92">
    <cfRule type="cellIs" dxfId="74" priority="70" operator="notEqual">
      <formula>$D$84</formula>
    </cfRule>
  </conditionalFormatting>
  <conditionalFormatting sqref="J103">
    <cfRule type="cellIs" dxfId="73" priority="69" operator="notEqual">
      <formula>$D$95</formula>
    </cfRule>
  </conditionalFormatting>
  <conditionalFormatting sqref="J115">
    <cfRule type="cellIs" dxfId="72" priority="68" operator="notEqual">
      <formula>$D$107</formula>
    </cfRule>
  </conditionalFormatting>
  <conditionalFormatting sqref="J126">
    <cfRule type="cellIs" dxfId="71" priority="67" operator="notEqual">
      <formula>$D$118</formula>
    </cfRule>
  </conditionalFormatting>
  <conditionalFormatting sqref="J137">
    <cfRule type="cellIs" dxfId="70" priority="66" operator="notEqual">
      <formula>$D$129</formula>
    </cfRule>
  </conditionalFormatting>
  <conditionalFormatting sqref="J148">
    <cfRule type="cellIs" dxfId="69" priority="65" operator="notEqual">
      <formula>$D$140</formula>
    </cfRule>
  </conditionalFormatting>
  <conditionalFormatting sqref="J160">
    <cfRule type="cellIs" dxfId="68" priority="64" operator="notEqual">
      <formula>$D$152</formula>
    </cfRule>
  </conditionalFormatting>
  <conditionalFormatting sqref="J171">
    <cfRule type="cellIs" dxfId="67" priority="63" operator="notEqual">
      <formula>$D$163</formula>
    </cfRule>
  </conditionalFormatting>
  <conditionalFormatting sqref="J182">
    <cfRule type="cellIs" dxfId="66" priority="62" operator="notEqual">
      <formula>$D$174</formula>
    </cfRule>
  </conditionalFormatting>
  <conditionalFormatting sqref="J193">
    <cfRule type="cellIs" dxfId="65" priority="61" operator="notEqual">
      <formula>$D$185</formula>
    </cfRule>
  </conditionalFormatting>
  <conditionalFormatting sqref="J204">
    <cfRule type="cellIs" dxfId="64" priority="60" operator="notEqual">
      <formula>$D$196</formula>
    </cfRule>
  </conditionalFormatting>
  <conditionalFormatting sqref="I25">
    <cfRule type="cellIs" dxfId="63" priority="59" operator="notEqual">
      <formula>$D$17</formula>
    </cfRule>
  </conditionalFormatting>
  <conditionalFormatting sqref="N25:O25">
    <cfRule type="cellIs" dxfId="62" priority="58" operator="notEqual">
      <formula>$D$17</formula>
    </cfRule>
  </conditionalFormatting>
  <conditionalFormatting sqref="N36:O36">
    <cfRule type="cellIs" dxfId="61" priority="57" operator="notEqual">
      <formula>$D$28</formula>
    </cfRule>
  </conditionalFormatting>
  <conditionalFormatting sqref="N47:O47">
    <cfRule type="cellIs" dxfId="60" priority="56" operator="notEqual">
      <formula>$D$39</formula>
    </cfRule>
  </conditionalFormatting>
  <conditionalFormatting sqref="N58:O58">
    <cfRule type="cellIs" dxfId="59" priority="55" operator="notEqual">
      <formula>$D$50</formula>
    </cfRule>
  </conditionalFormatting>
  <conditionalFormatting sqref="N70:O70">
    <cfRule type="cellIs" dxfId="58" priority="54" operator="notEqual">
      <formula>$D$62</formula>
    </cfRule>
  </conditionalFormatting>
  <conditionalFormatting sqref="N81:O81">
    <cfRule type="cellIs" dxfId="57" priority="53" operator="notEqual">
      <formula>$D$73</formula>
    </cfRule>
  </conditionalFormatting>
  <conditionalFormatting sqref="N92:O92">
    <cfRule type="cellIs" dxfId="56" priority="52" operator="notEqual">
      <formula>$D$84</formula>
    </cfRule>
  </conditionalFormatting>
  <conditionalFormatting sqref="N103:O103">
    <cfRule type="cellIs" dxfId="55" priority="51" operator="notEqual">
      <formula>$D$95</formula>
    </cfRule>
  </conditionalFormatting>
  <conditionalFormatting sqref="N115:O115">
    <cfRule type="cellIs" dxfId="54" priority="50" operator="notEqual">
      <formula>$D$107</formula>
    </cfRule>
  </conditionalFormatting>
  <conditionalFormatting sqref="N126:O126">
    <cfRule type="cellIs" dxfId="53" priority="49" operator="notEqual">
      <formula>$D$118</formula>
    </cfRule>
  </conditionalFormatting>
  <conditionalFormatting sqref="N137:O137">
    <cfRule type="cellIs" dxfId="52" priority="48" operator="notEqual">
      <formula>$D$129</formula>
    </cfRule>
  </conditionalFormatting>
  <conditionalFormatting sqref="N148:O148">
    <cfRule type="cellIs" dxfId="51" priority="47" operator="notEqual">
      <formula>$D$140</formula>
    </cfRule>
  </conditionalFormatting>
  <conditionalFormatting sqref="N160:O160">
    <cfRule type="cellIs" dxfId="50" priority="46" operator="notEqual">
      <formula>$D$152</formula>
    </cfRule>
  </conditionalFormatting>
  <conditionalFormatting sqref="N171:O171">
    <cfRule type="cellIs" dxfId="49" priority="45" operator="notEqual">
      <formula>$D$163</formula>
    </cfRule>
  </conditionalFormatting>
  <conditionalFormatting sqref="N182:O182">
    <cfRule type="cellIs" dxfId="48" priority="44" operator="notEqual">
      <formula>$D$174</formula>
    </cfRule>
  </conditionalFormatting>
  <conditionalFormatting sqref="N193:O193">
    <cfRule type="cellIs" dxfId="47" priority="43" operator="notEqual">
      <formula>$D$185</formula>
    </cfRule>
  </conditionalFormatting>
  <conditionalFormatting sqref="N204:O204">
    <cfRule type="cellIs" dxfId="46" priority="42" operator="notEqual">
      <formula>$D$196</formula>
    </cfRule>
  </conditionalFormatting>
  <conditionalFormatting sqref="K25">
    <cfRule type="cellIs" dxfId="45" priority="41" operator="notEqual">
      <formula>$D$17</formula>
    </cfRule>
  </conditionalFormatting>
  <conditionalFormatting sqref="K36">
    <cfRule type="cellIs" dxfId="44" priority="40" operator="notEqual">
      <formula>$D$17</formula>
    </cfRule>
  </conditionalFormatting>
  <conditionalFormatting sqref="K70">
    <cfRule type="cellIs" dxfId="43" priority="39" operator="notEqual">
      <formula>$D$17</formula>
    </cfRule>
  </conditionalFormatting>
  <conditionalFormatting sqref="K81">
    <cfRule type="cellIs" dxfId="42" priority="38" operator="notEqual">
      <formula>$D$17</formula>
    </cfRule>
  </conditionalFormatting>
  <conditionalFormatting sqref="K115">
    <cfRule type="cellIs" dxfId="41" priority="37" operator="notEqual">
      <formula>$D$17</formula>
    </cfRule>
  </conditionalFormatting>
  <conditionalFormatting sqref="K126">
    <cfRule type="cellIs" dxfId="40" priority="36" operator="notEqual">
      <formula>$D$17</formula>
    </cfRule>
  </conditionalFormatting>
  <conditionalFormatting sqref="K204">
    <cfRule type="cellIs" dxfId="39" priority="35" operator="notEqual">
      <formula>$D$17</formula>
    </cfRule>
  </conditionalFormatting>
  <conditionalFormatting sqref="R47">
    <cfRule type="cellIs" dxfId="38" priority="34" operator="notEqual">
      <formula>$D$39</formula>
    </cfRule>
  </conditionalFormatting>
  <conditionalFormatting sqref="R58">
    <cfRule type="cellIs" dxfId="37" priority="33" operator="notEqual">
      <formula>$D$50</formula>
    </cfRule>
  </conditionalFormatting>
  <conditionalFormatting sqref="R92">
    <cfRule type="cellIs" dxfId="36" priority="32" operator="notEqual">
      <formula>$D$84</formula>
    </cfRule>
  </conditionalFormatting>
  <conditionalFormatting sqref="R103">
    <cfRule type="cellIs" dxfId="35" priority="31" operator="notEqual">
      <formula>$D$95</formula>
    </cfRule>
  </conditionalFormatting>
  <conditionalFormatting sqref="R137">
    <cfRule type="cellIs" dxfId="34" priority="30" operator="notEqual">
      <formula>$D$129</formula>
    </cfRule>
  </conditionalFormatting>
  <conditionalFormatting sqref="R148">
    <cfRule type="cellIs" dxfId="33" priority="29" operator="notEqual">
      <formula>$D$140</formula>
    </cfRule>
  </conditionalFormatting>
  <conditionalFormatting sqref="R160">
    <cfRule type="cellIs" dxfId="32" priority="28" operator="notEqual">
      <formula>$D$152</formula>
    </cfRule>
  </conditionalFormatting>
  <conditionalFormatting sqref="R171">
    <cfRule type="cellIs" dxfId="31" priority="27" operator="notEqual">
      <formula>$D$163</formula>
    </cfRule>
  </conditionalFormatting>
  <conditionalFormatting sqref="R182">
    <cfRule type="cellIs" dxfId="30" priority="26" operator="notEqual">
      <formula>$D$174</formula>
    </cfRule>
  </conditionalFormatting>
  <conditionalFormatting sqref="R193">
    <cfRule type="cellIs" dxfId="29" priority="25" operator="notEqual">
      <formula>$D$185</formula>
    </cfRule>
  </conditionalFormatting>
  <conditionalFormatting sqref="R25">
    <cfRule type="cellIs" dxfId="28" priority="24" operator="notEqual">
      <formula>$D$17</formula>
    </cfRule>
  </conditionalFormatting>
  <conditionalFormatting sqref="R36">
    <cfRule type="cellIs" dxfId="27" priority="23" operator="notEqual">
      <formula>$D$28</formula>
    </cfRule>
  </conditionalFormatting>
  <conditionalFormatting sqref="R70">
    <cfRule type="cellIs" dxfId="26" priority="22" operator="notEqual">
      <formula>$D$62</formula>
    </cfRule>
  </conditionalFormatting>
  <conditionalFormatting sqref="R81">
    <cfRule type="cellIs" dxfId="25" priority="21" operator="notEqual">
      <formula>$D$73</formula>
    </cfRule>
  </conditionalFormatting>
  <conditionalFormatting sqref="R115">
    <cfRule type="cellIs" dxfId="24" priority="20" operator="notEqual">
      <formula>$D$107</formula>
    </cfRule>
  </conditionalFormatting>
  <conditionalFormatting sqref="R126">
    <cfRule type="cellIs" dxfId="23" priority="19" operator="notEqual">
      <formula>$D$118</formula>
    </cfRule>
  </conditionalFormatting>
  <conditionalFormatting sqref="R204">
    <cfRule type="cellIs" dxfId="22" priority="18" operator="notEqual">
      <formula>$D$196</formula>
    </cfRule>
  </conditionalFormatting>
  <conditionalFormatting sqref="S47">
    <cfRule type="cellIs" dxfId="21" priority="17" operator="notEqual">
      <formula>$D$39</formula>
    </cfRule>
  </conditionalFormatting>
  <conditionalFormatting sqref="S58">
    <cfRule type="cellIs" dxfId="20" priority="16" operator="notEqual">
      <formula>$D$50</formula>
    </cfRule>
  </conditionalFormatting>
  <conditionalFormatting sqref="S92">
    <cfRule type="cellIs" dxfId="19" priority="15" operator="notEqual">
      <formula>$D$84</formula>
    </cfRule>
  </conditionalFormatting>
  <conditionalFormatting sqref="S103">
    <cfRule type="cellIs" dxfId="18" priority="14" operator="notEqual">
      <formula>$D$95</formula>
    </cfRule>
  </conditionalFormatting>
  <conditionalFormatting sqref="S137">
    <cfRule type="cellIs" dxfId="17" priority="13" operator="notEqual">
      <formula>$D$129</formula>
    </cfRule>
  </conditionalFormatting>
  <conditionalFormatting sqref="S148">
    <cfRule type="cellIs" dxfId="16" priority="12" operator="notEqual">
      <formula>$D$140</formula>
    </cfRule>
  </conditionalFormatting>
  <conditionalFormatting sqref="S160">
    <cfRule type="cellIs" dxfId="15" priority="11" operator="notEqual">
      <formula>$D$152</formula>
    </cfRule>
  </conditionalFormatting>
  <conditionalFormatting sqref="S171">
    <cfRule type="cellIs" dxfId="14" priority="10" operator="notEqual">
      <formula>$D$163</formula>
    </cfRule>
  </conditionalFormatting>
  <conditionalFormatting sqref="S182">
    <cfRule type="cellIs" dxfId="13" priority="9" operator="notEqual">
      <formula>$D$174</formula>
    </cfRule>
  </conditionalFormatting>
  <conditionalFormatting sqref="S193">
    <cfRule type="cellIs" dxfId="12" priority="8" operator="notEqual">
      <formula>$D$185</formula>
    </cfRule>
  </conditionalFormatting>
  <conditionalFormatting sqref="S25">
    <cfRule type="cellIs" dxfId="11" priority="7" operator="notEqual">
      <formula>$D$17</formula>
    </cfRule>
  </conditionalFormatting>
  <conditionalFormatting sqref="S36">
    <cfRule type="cellIs" dxfId="10" priority="6" operator="notEqual">
      <formula>$D$17</formula>
    </cfRule>
  </conditionalFormatting>
  <conditionalFormatting sqref="S70">
    <cfRule type="cellIs" dxfId="9" priority="5" operator="notEqual">
      <formula>$D$17</formula>
    </cfRule>
  </conditionalFormatting>
  <conditionalFormatting sqref="S81">
    <cfRule type="cellIs" dxfId="8" priority="4" operator="notEqual">
      <formula>$D$17</formula>
    </cfRule>
  </conditionalFormatting>
  <conditionalFormatting sqref="S115">
    <cfRule type="cellIs" dxfId="7" priority="3" operator="notEqual">
      <formula>$D$17</formula>
    </cfRule>
  </conditionalFormatting>
  <conditionalFormatting sqref="S126">
    <cfRule type="cellIs" dxfId="6" priority="2" operator="notEqual">
      <formula>$D$17</formula>
    </cfRule>
  </conditionalFormatting>
  <conditionalFormatting sqref="S204">
    <cfRule type="cellIs" dxfId="5" priority="1" operator="notEqual">
      <formula>$D$17</formula>
    </cfRule>
  </conditionalFormatting>
  <dataValidations count="8">
    <dataValidation allowBlank="1" showInputMessage="1" showErrorMessage="1" prompt=" Includes all general operating costs for running an office. Examples include telecommunication, rents, finance charges and other costs which cannot be mapped to other expense categories." sqref="C24 C35 C46 C57 C69 C80 C91 C102 C114 C125 C136 C147 C159 C170 C181 C192 C215 C203" xr:uid="{00000000-0002-0000-0100-000000000000}"/>
    <dataValidation allowBlank="1" showInputMessage="1" showErrorMessage="1" prompt="Includes transfers to national counterparts and any other transfers given to an implementing partner (e.g. NGO) which is not similar to a commercial service contract as per above. In IPSAS terms this would be more similar to non-exchange transactions." sqref="C23 C34 C45 C56 C68 C79 C90 C101 C113 C124 C135 C146 C158 C169 C180 C191 C214 C202" xr:uid="{00000000-0002-0000-0100-000001000000}"/>
    <dataValidation allowBlank="1" showInputMessage="1" showErrorMessage="1" prompt="Services contracted by an organization which follow the normal procurement processes." sqref="C21 C32 C43 C54 C66 C77 C88 C99 C111 C122 C133 C144 C156 C167 C178 C189 C212 C200" xr:uid="{00000000-0002-0000-0100-000002000000}"/>
    <dataValidation allowBlank="1" showInputMessage="1" showErrorMessage="1" prompt="Includes staff and non-staff travel paid for by the organization directly related to a project." sqref="C22 C33 C44 C55 C67 C78 C89 C100 C112 C123 C134 C145 C157 C168 C179 C190 C213 C201" xr:uid="{00000000-0002-0000-0100-000003000000}"/>
    <dataValidation allowBlank="1" showInputMessage="1" showErrorMessage="1" prompt="For those reporting assets on UNSAS or modified UNSAS basis (i.e. expense up front) this would relate to all costs to put asset into service. For those who do donor reports according to IPSAS this would equal depreciation for period." sqref="C20 C31 C42 C53 C65 C76 C87 C98 C110 C121 C132 C143 C155 C166 C177 C188 C211 C199" xr:uid="{00000000-0002-0000-0100-000004000000}"/>
    <dataValidation allowBlank="1" showInputMessage="1" showErrorMessage="1" prompt="Includes all direct and indirect costs (e.g. freight, transport, delivery, distribution) associated with procurement of supplies, commodities and materials. Office supplies should be reported as &quot;General Operating&quot;." sqref="C19 C30 C41 C52 C64 C75 C86 C97 C109 C120 C131 C142 C154 C165 C176 C187 C210 C198" xr:uid="{00000000-0002-0000-0100-000005000000}"/>
    <dataValidation allowBlank="1" showInputMessage="1" showErrorMessage="1" prompt="Includes all related staff and temporary staff costs including base salary, post adjustment and all staff entitlements." sqref="C18 C29 C40 C51 C63 C74 C85 C96 C108 C119 C130 C141 C153 C164 C175 C186 C209 C197" xr:uid="{00000000-0002-0000-0100-000006000000}"/>
    <dataValidation allowBlank="1" showInputMessage="1" showErrorMessage="1" prompt="Output totals must match the original total from Table 1, and will show as red if not. " sqref="G25" xr:uid="{00000000-0002-0000-0100-000007000000}"/>
  </dataValidations>
  <pageMargins left="0.7" right="0.7" top="0.75" bottom="0.75" header="0.3" footer="0.3"/>
  <pageSetup scale="74" orientation="landscape" r:id="rId1"/>
  <rowBreaks count="1" manualBreakCount="1">
    <brk id="71" max="16383" man="1"/>
  </row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34998626667073579"/>
  </sheetPr>
  <dimension ref="B1:F16"/>
  <sheetViews>
    <sheetView showGridLines="0" workbookViewId="0"/>
  </sheetViews>
  <sheetFormatPr defaultRowHeight="14.5" x14ac:dyDescent="0.35"/>
  <cols>
    <col min="2" max="2" width="73.26953125" customWidth="1"/>
  </cols>
  <sheetData>
    <row r="1" spans="2:6" ht="15" thickBot="1" x14ac:dyDescent="0.4"/>
    <row r="2" spans="2:6" ht="15" thickBot="1" x14ac:dyDescent="0.4">
      <c r="B2" s="5" t="s">
        <v>302</v>
      </c>
      <c r="C2" s="1"/>
      <c r="D2" s="1"/>
      <c r="E2" s="1"/>
      <c r="F2" s="1"/>
    </row>
    <row r="3" spans="2:6" x14ac:dyDescent="0.35">
      <c r="B3" s="2"/>
    </row>
    <row r="4" spans="2:6" ht="30.75" customHeight="1" x14ac:dyDescent="0.35">
      <c r="B4" s="3" t="s">
        <v>303</v>
      </c>
    </row>
    <row r="5" spans="2:6" ht="30.75" customHeight="1" x14ac:dyDescent="0.35">
      <c r="B5" s="3"/>
    </row>
    <row r="6" spans="2:6" ht="58" x14ac:dyDescent="0.35">
      <c r="B6" s="3" t="s">
        <v>304</v>
      </c>
    </row>
    <row r="7" spans="2:6" x14ac:dyDescent="0.35">
      <c r="B7" s="3"/>
    </row>
    <row r="8" spans="2:6" ht="58" x14ac:dyDescent="0.35">
      <c r="B8" s="3" t="s">
        <v>305</v>
      </c>
    </row>
    <row r="9" spans="2:6" x14ac:dyDescent="0.35">
      <c r="B9" s="3"/>
    </row>
    <row r="10" spans="2:6" ht="58" x14ac:dyDescent="0.35">
      <c r="B10" s="3" t="s">
        <v>306</v>
      </c>
    </row>
    <row r="11" spans="2:6" x14ac:dyDescent="0.35">
      <c r="B11" s="3"/>
    </row>
    <row r="12" spans="2:6" ht="29" x14ac:dyDescent="0.35">
      <c r="B12" s="3" t="s">
        <v>307</v>
      </c>
    </row>
    <row r="13" spans="2:6" x14ac:dyDescent="0.35">
      <c r="B13" s="3"/>
    </row>
    <row r="14" spans="2:6" ht="58" x14ac:dyDescent="0.35">
      <c r="B14" s="3" t="s">
        <v>308</v>
      </c>
    </row>
    <row r="15" spans="2:6" x14ac:dyDescent="0.35">
      <c r="B15" s="3"/>
    </row>
    <row r="16" spans="2:6" ht="44" thickBot="1" x14ac:dyDescent="0.4">
      <c r="B16" s="4" t="s">
        <v>309</v>
      </c>
    </row>
  </sheetData>
  <sheetProtection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34998626667073579"/>
  </sheetPr>
  <dimension ref="B1:D47"/>
  <sheetViews>
    <sheetView showGridLines="0" showZeros="0" zoomScale="80" zoomScaleNormal="80" zoomScaleSheetLayoutView="70" workbookViewId="0">
      <selection activeCell="C7" sqref="C7:D7"/>
    </sheetView>
  </sheetViews>
  <sheetFormatPr defaultRowHeight="14.5" x14ac:dyDescent="0.35"/>
  <cols>
    <col min="2" max="2" width="61.81640625" customWidth="1"/>
    <col min="4" max="4" width="17.81640625" customWidth="1"/>
  </cols>
  <sheetData>
    <row r="1" spans="2:4" ht="15" thickBot="1" x14ac:dyDescent="0.4"/>
    <row r="2" spans="2:4" x14ac:dyDescent="0.35">
      <c r="B2" s="430" t="s">
        <v>310</v>
      </c>
      <c r="C2" s="431"/>
      <c r="D2" s="432"/>
    </row>
    <row r="3" spans="2:4" ht="15" thickBot="1" x14ac:dyDescent="0.4">
      <c r="B3" s="433"/>
      <c r="C3" s="434"/>
      <c r="D3" s="435"/>
    </row>
    <row r="4" spans="2:4" ht="15" thickBot="1" x14ac:dyDescent="0.4"/>
    <row r="5" spans="2:4" x14ac:dyDescent="0.35">
      <c r="B5" s="421" t="s">
        <v>284</v>
      </c>
      <c r="C5" s="422"/>
      <c r="D5" s="423"/>
    </row>
    <row r="6" spans="2:4" ht="15" thickBot="1" x14ac:dyDescent="0.4">
      <c r="B6" s="424"/>
      <c r="C6" s="425"/>
      <c r="D6" s="426"/>
    </row>
    <row r="7" spans="2:4" x14ac:dyDescent="0.35">
      <c r="B7" s="65" t="s">
        <v>311</v>
      </c>
      <c r="C7" s="419">
        <f>SUM('1) Budget Tables'!D30:F30,'1) Budget Tables'!D40:F40,'1) Budget Tables'!D50:F50,'1) Budget Tables'!D60:F60)</f>
        <v>433063.44</v>
      </c>
      <c r="D7" s="420"/>
    </row>
    <row r="8" spans="2:4" x14ac:dyDescent="0.35">
      <c r="B8" s="65" t="s">
        <v>312</v>
      </c>
      <c r="C8" s="417">
        <f>SUM(D10:D14)</f>
        <v>0</v>
      </c>
      <c r="D8" s="418"/>
    </row>
    <row r="9" spans="2:4" x14ac:dyDescent="0.35">
      <c r="B9" s="66" t="s">
        <v>313</v>
      </c>
      <c r="C9" s="67" t="s">
        <v>314</v>
      </c>
      <c r="D9" s="68" t="s">
        <v>315</v>
      </c>
    </row>
    <row r="10" spans="2:4" ht="35.15" customHeight="1" x14ac:dyDescent="0.35">
      <c r="B10" s="81"/>
      <c r="C10" s="70"/>
      <c r="D10" s="71">
        <f>$C$7*C10</f>
        <v>0</v>
      </c>
    </row>
    <row r="11" spans="2:4" ht="35.15" customHeight="1" x14ac:dyDescent="0.35">
      <c r="B11" s="81"/>
      <c r="C11" s="70"/>
      <c r="D11" s="71">
        <f>C7*C11</f>
        <v>0</v>
      </c>
    </row>
    <row r="12" spans="2:4" ht="35.15" customHeight="1" x14ac:dyDescent="0.35">
      <c r="B12" s="82"/>
      <c r="C12" s="70"/>
      <c r="D12" s="71">
        <f>C7*C12</f>
        <v>0</v>
      </c>
    </row>
    <row r="13" spans="2:4" ht="35.15" customHeight="1" x14ac:dyDescent="0.35">
      <c r="B13" s="82"/>
      <c r="C13" s="70"/>
      <c r="D13" s="71">
        <f>C7*C13</f>
        <v>0</v>
      </c>
    </row>
    <row r="14" spans="2:4" ht="35.15" customHeight="1" thickBot="1" x14ac:dyDescent="0.4">
      <c r="B14" s="83"/>
      <c r="C14" s="75"/>
      <c r="D14" s="76">
        <f>C7*C14</f>
        <v>0</v>
      </c>
    </row>
    <row r="15" spans="2:4" ht="15" thickBot="1" x14ac:dyDescent="0.4"/>
    <row r="16" spans="2:4" x14ac:dyDescent="0.35">
      <c r="B16" s="421" t="s">
        <v>289</v>
      </c>
      <c r="C16" s="422"/>
      <c r="D16" s="423"/>
    </row>
    <row r="17" spans="2:4" ht="15" thickBot="1" x14ac:dyDescent="0.4">
      <c r="B17" s="427"/>
      <c r="C17" s="428"/>
      <c r="D17" s="429"/>
    </row>
    <row r="18" spans="2:4" x14ac:dyDescent="0.35">
      <c r="B18" s="65" t="s">
        <v>311</v>
      </c>
      <c r="C18" s="419">
        <f>SUM('1) Budget Tables'!D72:F72,'1) Budget Tables'!D82:F82,'1) Budget Tables'!D92:F92,'1) Budget Tables'!D102:F102)</f>
        <v>280163.41333333333</v>
      </c>
      <c r="D18" s="420"/>
    </row>
    <row r="19" spans="2:4" x14ac:dyDescent="0.35">
      <c r="B19" s="65" t="s">
        <v>312</v>
      </c>
      <c r="C19" s="417">
        <f>SUM(D21:D25)</f>
        <v>0</v>
      </c>
      <c r="D19" s="418"/>
    </row>
    <row r="20" spans="2:4" x14ac:dyDescent="0.35">
      <c r="B20" s="66" t="s">
        <v>313</v>
      </c>
      <c r="C20" s="67" t="s">
        <v>314</v>
      </c>
      <c r="D20" s="68" t="s">
        <v>315</v>
      </c>
    </row>
    <row r="21" spans="2:4" ht="35.15" customHeight="1" x14ac:dyDescent="0.35">
      <c r="B21" s="69"/>
      <c r="C21" s="70"/>
      <c r="D21" s="71">
        <f>$C$18*C21</f>
        <v>0</v>
      </c>
    </row>
    <row r="22" spans="2:4" ht="35.15" customHeight="1" x14ac:dyDescent="0.35">
      <c r="B22" s="72"/>
      <c r="C22" s="70"/>
      <c r="D22" s="71">
        <f t="shared" ref="D22:D25" si="0">$C$18*C22</f>
        <v>0</v>
      </c>
    </row>
    <row r="23" spans="2:4" ht="35.15" customHeight="1" x14ac:dyDescent="0.35">
      <c r="B23" s="73"/>
      <c r="C23" s="70"/>
      <c r="D23" s="71">
        <f t="shared" si="0"/>
        <v>0</v>
      </c>
    </row>
    <row r="24" spans="2:4" ht="35.15" customHeight="1" x14ac:dyDescent="0.35">
      <c r="B24" s="73"/>
      <c r="C24" s="70"/>
      <c r="D24" s="71">
        <f t="shared" si="0"/>
        <v>0</v>
      </c>
    </row>
    <row r="25" spans="2:4" ht="35.15" customHeight="1" thickBot="1" x14ac:dyDescent="0.4">
      <c r="B25" s="74"/>
      <c r="C25" s="75"/>
      <c r="D25" s="71">
        <f t="shared" si="0"/>
        <v>0</v>
      </c>
    </row>
    <row r="26" spans="2:4" ht="15" thickBot="1" x14ac:dyDescent="0.4"/>
    <row r="27" spans="2:4" x14ac:dyDescent="0.35">
      <c r="B27" s="421" t="s">
        <v>292</v>
      </c>
      <c r="C27" s="422"/>
      <c r="D27" s="423"/>
    </row>
    <row r="28" spans="2:4" ht="15" thickBot="1" x14ac:dyDescent="0.4">
      <c r="B28" s="424"/>
      <c r="C28" s="425"/>
      <c r="D28" s="426"/>
    </row>
    <row r="29" spans="2:4" x14ac:dyDescent="0.35">
      <c r="B29" s="65" t="s">
        <v>311</v>
      </c>
      <c r="C29" s="419">
        <f>SUM('1) Budget Tables'!D117:F117,'1) Budget Tables'!D131:F131,'1) Budget Tables'!D141:F141,'1) Budget Tables'!D151:F151)</f>
        <v>154787.68999999997</v>
      </c>
      <c r="D29" s="420"/>
    </row>
    <row r="30" spans="2:4" x14ac:dyDescent="0.35">
      <c r="B30" s="65" t="s">
        <v>312</v>
      </c>
      <c r="C30" s="417">
        <f>SUM(D32:D36)</f>
        <v>0</v>
      </c>
      <c r="D30" s="418"/>
    </row>
    <row r="31" spans="2:4" x14ac:dyDescent="0.35">
      <c r="B31" s="66" t="s">
        <v>313</v>
      </c>
      <c r="C31" s="67" t="s">
        <v>314</v>
      </c>
      <c r="D31" s="68" t="s">
        <v>315</v>
      </c>
    </row>
    <row r="32" spans="2:4" ht="35.15" customHeight="1" x14ac:dyDescent="0.35">
      <c r="B32" s="69"/>
      <c r="C32" s="70"/>
      <c r="D32" s="71">
        <f>$C$29*C32</f>
        <v>0</v>
      </c>
    </row>
    <row r="33" spans="2:4" ht="35.15" customHeight="1" x14ac:dyDescent="0.35">
      <c r="B33" s="72"/>
      <c r="C33" s="70"/>
      <c r="D33" s="71">
        <f t="shared" ref="D33:D36" si="1">$C$29*C33</f>
        <v>0</v>
      </c>
    </row>
    <row r="34" spans="2:4" ht="35.15" customHeight="1" x14ac:dyDescent="0.35">
      <c r="B34" s="73"/>
      <c r="C34" s="70"/>
      <c r="D34" s="71">
        <f t="shared" si="1"/>
        <v>0</v>
      </c>
    </row>
    <row r="35" spans="2:4" ht="35.15" customHeight="1" x14ac:dyDescent="0.35">
      <c r="B35" s="73"/>
      <c r="C35" s="70"/>
      <c r="D35" s="71">
        <f t="shared" si="1"/>
        <v>0</v>
      </c>
    </row>
    <row r="36" spans="2:4" ht="35.15" customHeight="1" thickBot="1" x14ac:dyDescent="0.4">
      <c r="B36" s="74"/>
      <c r="C36" s="75"/>
      <c r="D36" s="71">
        <f t="shared" si="1"/>
        <v>0</v>
      </c>
    </row>
    <row r="37" spans="2:4" ht="15" thickBot="1" x14ac:dyDescent="0.4"/>
    <row r="38" spans="2:4" x14ac:dyDescent="0.35">
      <c r="B38" s="421" t="s">
        <v>316</v>
      </c>
      <c r="C38" s="422"/>
      <c r="D38" s="423"/>
    </row>
    <row r="39" spans="2:4" ht="15" thickBot="1" x14ac:dyDescent="0.4">
      <c r="B39" s="424"/>
      <c r="C39" s="425"/>
      <c r="D39" s="426"/>
    </row>
    <row r="40" spans="2:4" x14ac:dyDescent="0.35">
      <c r="B40" s="65" t="s">
        <v>311</v>
      </c>
      <c r="C40" s="419">
        <f>SUM('1) Budget Tables'!D163:F163,'1) Budget Tables'!D173:F173,'1) Budget Tables'!D183:F183,'1) Budget Tables'!D193:F193)</f>
        <v>0</v>
      </c>
      <c r="D40" s="420"/>
    </row>
    <row r="41" spans="2:4" x14ac:dyDescent="0.35">
      <c r="B41" s="65" t="s">
        <v>312</v>
      </c>
      <c r="C41" s="417">
        <f>SUM(D43:D47)</f>
        <v>0</v>
      </c>
      <c r="D41" s="418"/>
    </row>
    <row r="42" spans="2:4" x14ac:dyDescent="0.35">
      <c r="B42" s="66" t="s">
        <v>313</v>
      </c>
      <c r="C42" s="67" t="s">
        <v>314</v>
      </c>
      <c r="D42" s="68" t="s">
        <v>315</v>
      </c>
    </row>
    <row r="43" spans="2:4" ht="35.15" customHeight="1" x14ac:dyDescent="0.35">
      <c r="B43" s="69"/>
      <c r="C43" s="70"/>
      <c r="D43" s="71">
        <f>$C$40*C43</f>
        <v>0</v>
      </c>
    </row>
    <row r="44" spans="2:4" ht="35.15" customHeight="1" x14ac:dyDescent="0.35">
      <c r="B44" s="72"/>
      <c r="C44" s="70"/>
      <c r="D44" s="71">
        <f t="shared" ref="D44:D47" si="2">$C$40*C44</f>
        <v>0</v>
      </c>
    </row>
    <row r="45" spans="2:4" ht="35.15" customHeight="1" x14ac:dyDescent="0.35">
      <c r="B45" s="73"/>
      <c r="C45" s="70"/>
      <c r="D45" s="71">
        <f t="shared" si="2"/>
        <v>0</v>
      </c>
    </row>
    <row r="46" spans="2:4" ht="35.15" customHeight="1" x14ac:dyDescent="0.35">
      <c r="B46" s="73"/>
      <c r="C46" s="70"/>
      <c r="D46" s="71">
        <f t="shared" si="2"/>
        <v>0</v>
      </c>
    </row>
    <row r="47" spans="2:4" ht="35.15" customHeight="1" thickBot="1" x14ac:dyDescent="0.4">
      <c r="B47" s="74"/>
      <c r="C47" s="75"/>
      <c r="D47" s="76">
        <f t="shared" si="2"/>
        <v>0</v>
      </c>
    </row>
  </sheetData>
  <sheetProtection sheet="1" objects="1" scenarios="1"/>
  <mergeCells count="17">
    <mergeCell ref="B2:D3"/>
    <mergeCell ref="C7:D7"/>
    <mergeCell ref="B6:D6"/>
    <mergeCell ref="B5:D5"/>
    <mergeCell ref="C8:D8"/>
    <mergeCell ref="C19:D19"/>
    <mergeCell ref="C30:D30"/>
    <mergeCell ref="B16:D16"/>
    <mergeCell ref="B17:D17"/>
    <mergeCell ref="C18:D18"/>
    <mergeCell ref="B27:D27"/>
    <mergeCell ref="B28:D28"/>
    <mergeCell ref="C41:D41"/>
    <mergeCell ref="C29:D29"/>
    <mergeCell ref="B38:D38"/>
    <mergeCell ref="B39:D39"/>
    <mergeCell ref="C40:D40"/>
  </mergeCells>
  <conditionalFormatting sqref="C30:D30">
    <cfRule type="cellIs" dxfId="4" priority="2" operator="greaterThan">
      <formula>$C$29</formula>
    </cfRule>
    <cfRule type="cellIs" dxfId="3" priority="5" operator="greaterThan">
      <formula>$C$29</formula>
    </cfRule>
  </conditionalFormatting>
  <conditionalFormatting sqref="C8:D8">
    <cfRule type="cellIs" dxfId="2" priority="4" operator="greaterThan">
      <formula>$C$7</formula>
    </cfRule>
  </conditionalFormatting>
  <conditionalFormatting sqref="C19:D19">
    <cfRule type="cellIs" dxfId="1" priority="3" operator="greaterThan">
      <formula>$C$18</formula>
    </cfRule>
  </conditionalFormatting>
  <conditionalFormatting sqref="C41:D41">
    <cfRule type="cellIs" dxfId="0" priority="1" operator="greaterThan">
      <formula>$C$40</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Sheet2!$A$1:$A$170</xm:f>
          </x14:formula1>
          <xm:sqref>B10:B14 B21:B25 B32:B36 B43:B47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34998626667073579"/>
  </sheetPr>
  <dimension ref="B1:L24"/>
  <sheetViews>
    <sheetView showGridLines="0" showZeros="0" topLeftCell="A7" zoomScale="80" zoomScaleNormal="80" workbookViewId="0">
      <selection activeCell="L16" sqref="L16"/>
    </sheetView>
  </sheetViews>
  <sheetFormatPr defaultRowHeight="14.5" x14ac:dyDescent="0.35"/>
  <cols>
    <col min="1" max="1" width="12.54296875" customWidth="1"/>
    <col min="2" max="2" width="20.54296875" customWidth="1"/>
    <col min="3" max="3" width="25.453125" customWidth="1"/>
    <col min="4" max="5" width="25.453125" hidden="1" customWidth="1"/>
    <col min="6" max="6" width="24.453125" customWidth="1"/>
    <col min="7" max="7" width="18.54296875" customWidth="1"/>
    <col min="8" max="8" width="21.7265625" customWidth="1"/>
    <col min="9" max="9" width="15.81640625" bestFit="1" customWidth="1"/>
    <col min="10" max="10" width="21.7265625" customWidth="1"/>
    <col min="11" max="11" width="6.08984375" customWidth="1"/>
    <col min="12" max="12" width="21.7265625" style="515" customWidth="1"/>
  </cols>
  <sheetData>
    <row r="1" spans="2:12" ht="15" thickBot="1" x14ac:dyDescent="0.4"/>
    <row r="2" spans="2:12" s="58" customFormat="1" ht="15.5" x14ac:dyDescent="0.35">
      <c r="B2" s="439" t="s">
        <v>317</v>
      </c>
      <c r="C2" s="440"/>
      <c r="D2" s="440"/>
      <c r="E2" s="440"/>
      <c r="F2" s="441"/>
      <c r="L2" s="516"/>
    </row>
    <row r="3" spans="2:12" s="58" customFormat="1" ht="16" thickBot="1" x14ac:dyDescent="0.4">
      <c r="B3" s="442"/>
      <c r="C3" s="443"/>
      <c r="D3" s="443"/>
      <c r="E3" s="443"/>
      <c r="F3" s="444"/>
      <c r="L3" s="516"/>
    </row>
    <row r="4" spans="2:12" s="58" customFormat="1" ht="16" thickBot="1" x14ac:dyDescent="0.4">
      <c r="L4" s="516"/>
    </row>
    <row r="5" spans="2:12" s="58" customFormat="1" ht="16" thickBot="1" x14ac:dyDescent="0.4">
      <c r="B5" s="414" t="s">
        <v>250</v>
      </c>
      <c r="C5" s="416"/>
      <c r="D5" s="106"/>
      <c r="E5" s="106"/>
      <c r="L5" s="516"/>
    </row>
    <row r="6" spans="2:12" s="58" customFormat="1" ht="29" x14ac:dyDescent="0.35">
      <c r="B6" s="53"/>
      <c r="C6" s="109" t="s">
        <v>251</v>
      </c>
      <c r="D6" s="107" t="s">
        <v>270</v>
      </c>
      <c r="E6" s="38" t="s">
        <v>271</v>
      </c>
      <c r="H6" s="131" t="s">
        <v>678</v>
      </c>
      <c r="J6" s="131" t="s">
        <v>680</v>
      </c>
      <c r="L6" s="517" t="s">
        <v>774</v>
      </c>
    </row>
    <row r="7" spans="2:12" s="58" customFormat="1" ht="15.5" x14ac:dyDescent="0.35">
      <c r="B7" s="53"/>
      <c r="C7" s="110">
        <f>'1) Budget Tables'!D13</f>
        <v>0</v>
      </c>
      <c r="D7" s="108"/>
      <c r="E7" s="31"/>
      <c r="L7" s="516"/>
    </row>
    <row r="8" spans="2:12" s="58" customFormat="1" ht="31" x14ac:dyDescent="0.35">
      <c r="B8" s="11" t="s">
        <v>275</v>
      </c>
      <c r="C8" s="111">
        <f>'2) By Category'!D209</f>
        <v>91519.76999999999</v>
      </c>
      <c r="D8" s="93">
        <f>'2) By Category'!E209</f>
        <v>0</v>
      </c>
      <c r="E8" s="54">
        <f>'2) By Category'!F209</f>
        <v>0</v>
      </c>
      <c r="H8" s="111">
        <f>'2) By Category'!I209</f>
        <v>91519.768548387088</v>
      </c>
      <c r="J8" s="111">
        <f>'2) By Category'!N209</f>
        <v>121951.74690027339</v>
      </c>
      <c r="L8" s="518">
        <f>'2) By Category'!R209</f>
        <v>106000.86306417512</v>
      </c>
    </row>
    <row r="9" spans="2:12" s="58" customFormat="1" ht="46.5" x14ac:dyDescent="0.35">
      <c r="B9" s="11" t="s">
        <v>276</v>
      </c>
      <c r="C9" s="111">
        <f>'2) By Category'!D210</f>
        <v>0</v>
      </c>
      <c r="D9" s="93">
        <f>'2) By Category'!E210</f>
        <v>0</v>
      </c>
      <c r="E9" s="54">
        <f>'2) By Category'!F210</f>
        <v>0</v>
      </c>
      <c r="H9" s="111"/>
      <c r="J9" s="111"/>
      <c r="L9" s="518"/>
    </row>
    <row r="10" spans="2:12" s="58" customFormat="1" ht="62" x14ac:dyDescent="0.35">
      <c r="B10" s="11" t="s">
        <v>277</v>
      </c>
      <c r="C10" s="111">
        <f>'2) By Category'!D211</f>
        <v>0</v>
      </c>
      <c r="D10" s="93">
        <f>'2) By Category'!E211</f>
        <v>0</v>
      </c>
      <c r="E10" s="54">
        <f>'2) By Category'!F211</f>
        <v>0</v>
      </c>
      <c r="H10" s="111"/>
      <c r="J10" s="111"/>
      <c r="L10" s="518"/>
    </row>
    <row r="11" spans="2:12" s="58" customFormat="1" ht="31" x14ac:dyDescent="0.35">
      <c r="B11" s="21" t="s">
        <v>278</v>
      </c>
      <c r="C11" s="111">
        <f>'2) By Category'!D212</f>
        <v>201125.56</v>
      </c>
      <c r="D11" s="93">
        <f>'2) By Category'!E212</f>
        <v>0</v>
      </c>
      <c r="E11" s="54">
        <f>'2) By Category'!F212</f>
        <v>0</v>
      </c>
      <c r="H11" s="111">
        <f>'2) By Category'!I212</f>
        <v>216242.55</v>
      </c>
      <c r="J11" s="111">
        <f>'2) By Category'!N212</f>
        <v>169242.71619940476</v>
      </c>
      <c r="L11" s="518">
        <f>'2) By Category'!R212</f>
        <v>159867.22773554426</v>
      </c>
    </row>
    <row r="12" spans="2:12" s="58" customFormat="1" ht="15.5" x14ac:dyDescent="0.35">
      <c r="B12" s="11" t="s">
        <v>279</v>
      </c>
      <c r="C12" s="111">
        <f>'2) By Category'!D213</f>
        <v>36453</v>
      </c>
      <c r="D12" s="93">
        <f>'2) By Category'!E213</f>
        <v>0</v>
      </c>
      <c r="E12" s="54">
        <f>'2) By Category'!F213</f>
        <v>0</v>
      </c>
      <c r="H12" s="111">
        <f>'2) By Category'!I213</f>
        <v>31352.845735343602</v>
      </c>
      <c r="J12" s="111">
        <f>'2) By Category'!N213</f>
        <v>22730.9208038422</v>
      </c>
      <c r="L12" s="518">
        <f>'2) By Category'!R213</f>
        <v>9226.056579210348</v>
      </c>
    </row>
    <row r="13" spans="2:12" s="58" customFormat="1" ht="46.5" x14ac:dyDescent="0.35">
      <c r="B13" s="11" t="s">
        <v>280</v>
      </c>
      <c r="C13" s="111">
        <f>'2) By Category'!D214</f>
        <v>534213.50666666671</v>
      </c>
      <c r="D13" s="93">
        <f>'2) By Category'!E214</f>
        <v>0</v>
      </c>
      <c r="E13" s="54">
        <f>'2) By Category'!F214</f>
        <v>0</v>
      </c>
      <c r="H13" s="111">
        <f>'2) By Category'!I214</f>
        <v>530166.35674383538</v>
      </c>
      <c r="J13" s="111">
        <f>'2) By Category'!N214</f>
        <v>572052.84137121297</v>
      </c>
      <c r="L13" s="518">
        <f>'2) By Category'!R214</f>
        <v>412407.58411617245</v>
      </c>
    </row>
    <row r="14" spans="2:12" s="58" customFormat="1" ht="31.5" thickBot="1" x14ac:dyDescent="0.4">
      <c r="B14" s="20" t="s">
        <v>281</v>
      </c>
      <c r="C14" s="112">
        <f>'2) By Category'!D215</f>
        <v>61921.706666666607</v>
      </c>
      <c r="D14" s="94">
        <f>'2) By Category'!E215</f>
        <v>0</v>
      </c>
      <c r="E14" s="57">
        <f>'2) By Category'!F215</f>
        <v>0</v>
      </c>
      <c r="H14" s="112">
        <f>'2) By Category'!I215</f>
        <v>55952.022900763361</v>
      </c>
      <c r="J14" s="112">
        <f>'2) By Category'!N215</f>
        <v>39255.321060352981</v>
      </c>
      <c r="L14" s="519">
        <f>'2) By Category'!R215</f>
        <v>29693.810135189786</v>
      </c>
    </row>
    <row r="15" spans="2:12" s="58" customFormat="1" ht="30" customHeight="1" thickBot="1" x14ac:dyDescent="0.4">
      <c r="B15" s="114" t="s">
        <v>318</v>
      </c>
      <c r="C15" s="115">
        <f>SUM(C8:C14)</f>
        <v>925233.54333333322</v>
      </c>
      <c r="D15" s="95">
        <f t="shared" ref="D15:E15" si="0">SUM(D8:D14)</f>
        <v>0</v>
      </c>
      <c r="E15" s="55">
        <f t="shared" si="0"/>
        <v>0</v>
      </c>
      <c r="H15" s="115">
        <f>SUM(H8:H14)</f>
        <v>925233.54392832937</v>
      </c>
      <c r="J15" s="115">
        <f>SUM(J8:J14)</f>
        <v>925233.54633508623</v>
      </c>
      <c r="L15" s="520">
        <f>SUM(L8:L14)</f>
        <v>717195.54163029196</v>
      </c>
    </row>
    <row r="16" spans="2:12" s="58" customFormat="1" ht="30" customHeight="1" x14ac:dyDescent="0.35">
      <c r="B16" s="103" t="s">
        <v>300</v>
      </c>
      <c r="C16" s="116">
        <f>C15*0.07</f>
        <v>64766.348033333328</v>
      </c>
      <c r="D16" s="92"/>
      <c r="E16" s="92"/>
      <c r="H16" s="116">
        <f>H15*0.07</f>
        <v>64766.348074983063</v>
      </c>
      <c r="J16" s="116">
        <f>J15*0.07</f>
        <v>64766.348243456043</v>
      </c>
      <c r="L16" s="521">
        <f>L15*0.07</f>
        <v>50203.687914120441</v>
      </c>
    </row>
    <row r="17" spans="2:12" s="58" customFormat="1" ht="30" customHeight="1" thickBot="1" x14ac:dyDescent="0.4">
      <c r="B17" s="99" t="s">
        <v>6</v>
      </c>
      <c r="C17" s="113">
        <f>SUM(C15:C16)</f>
        <v>989999.89136666653</v>
      </c>
      <c r="D17" s="92"/>
      <c r="E17" s="92"/>
      <c r="H17" s="113">
        <f>SUM(H15:H16)</f>
        <v>989999.89200331247</v>
      </c>
      <c r="J17" s="113">
        <f>SUM(J15:J16)</f>
        <v>989999.89457854233</v>
      </c>
      <c r="L17" s="522">
        <f>SUM(L15:L16)</f>
        <v>767399.22954441234</v>
      </c>
    </row>
    <row r="18" spans="2:12" s="58" customFormat="1" ht="16" thickBot="1" x14ac:dyDescent="0.4">
      <c r="L18" s="516"/>
    </row>
    <row r="19" spans="2:12" s="58" customFormat="1" ht="15.5" x14ac:dyDescent="0.35">
      <c r="B19" s="436" t="s">
        <v>256</v>
      </c>
      <c r="C19" s="437"/>
      <c r="D19" s="437"/>
      <c r="E19" s="437"/>
      <c r="F19" s="438"/>
      <c r="L19" s="516"/>
    </row>
    <row r="20" spans="2:12" ht="15.5" x14ac:dyDescent="0.35">
      <c r="B20" s="17"/>
      <c r="C20" s="15" t="s">
        <v>251</v>
      </c>
      <c r="D20" s="15" t="s">
        <v>319</v>
      </c>
      <c r="E20" s="15" t="s">
        <v>320</v>
      </c>
      <c r="F20" s="18" t="s">
        <v>257</v>
      </c>
    </row>
    <row r="21" spans="2:12" ht="15.5" x14ac:dyDescent="0.35">
      <c r="B21" s="17"/>
      <c r="C21" s="15">
        <f>'1) Budget Tables'!D13</f>
        <v>0</v>
      </c>
      <c r="D21" s="15"/>
      <c r="E21" s="15"/>
      <c r="F21" s="18"/>
    </row>
    <row r="22" spans="2:12" ht="23.25" customHeight="1" x14ac:dyDescent="0.35">
      <c r="B22" s="16" t="s">
        <v>258</v>
      </c>
      <c r="C22" s="14">
        <f>'1) Budget Tables'!D219</f>
        <v>346499.96197833325</v>
      </c>
      <c r="D22" s="14">
        <f>'1) Budget Tables'!E219</f>
        <v>0</v>
      </c>
      <c r="E22" s="14">
        <f>'1) Budget Tables'!F219</f>
        <v>0</v>
      </c>
      <c r="F22" s="6">
        <v>0.35</v>
      </c>
    </row>
    <row r="23" spans="2:12" ht="24.75" customHeight="1" x14ac:dyDescent="0.35">
      <c r="B23" s="16" t="s">
        <v>259</v>
      </c>
      <c r="C23" s="14">
        <f>'1) Budget Tables'!D220</f>
        <v>346499.96197833325</v>
      </c>
      <c r="D23" s="14">
        <f>'1) Budget Tables'!E220</f>
        <v>0</v>
      </c>
      <c r="E23" s="14">
        <f>'1) Budget Tables'!F220</f>
        <v>0</v>
      </c>
      <c r="F23" s="6">
        <v>0.35</v>
      </c>
    </row>
    <row r="24" spans="2:12" ht="24.75" customHeight="1" thickBot="1" x14ac:dyDescent="0.4">
      <c r="B24" s="7" t="s">
        <v>321</v>
      </c>
      <c r="C24" s="19">
        <f>'1) Budget Tables'!D221</f>
        <v>296999.96740999992</v>
      </c>
      <c r="D24" s="19"/>
      <c r="E24" s="19"/>
      <c r="F24" s="8">
        <v>0.3</v>
      </c>
    </row>
  </sheetData>
  <sheetProtection formatCells="0" formatColumns="0" formatRows="0"/>
  <mergeCells count="3">
    <mergeCell ref="B19:F19"/>
    <mergeCell ref="B2:F3"/>
    <mergeCell ref="B5:C5"/>
  </mergeCells>
  <dataValidations count="7">
    <dataValidation allowBlank="1" showInputMessage="1" showErrorMessage="1" prompt="Includes all related staff and temporary staff costs including base salary, post adjustment and all staff entitlements." sqref="B8" xr:uid="{00000000-0002-0000-0400-000000000000}"/>
    <dataValidation allowBlank="1" showInputMessage="1" showErrorMessage="1" prompt="Includes all direct and indirect costs (e.g. freight, transport, delivery, distribution) associated with procurement of supplies, commodities and materials. Office supplies should be reported as &quot;General Operating&quot;." sqref="B9" xr:uid="{00000000-0002-0000-0400-000001000000}"/>
    <dataValidation allowBlank="1" showInputMessage="1" showErrorMessage="1" prompt="For those reporting assets on UNSAS or modified UNSAS basis (i.e. expense up front) this would relate to all costs to put asset into service. For those who do donor reports according to IPSAS this would equal depreciation for period." sqref="B10" xr:uid="{00000000-0002-0000-0400-000002000000}"/>
    <dataValidation allowBlank="1" showInputMessage="1" showErrorMessage="1" prompt="Includes staff and non-staff travel paid for by the organization directly related to a project." sqref="B12" xr:uid="{00000000-0002-0000-0400-000003000000}"/>
    <dataValidation allowBlank="1" showInputMessage="1" showErrorMessage="1" prompt="Services contracted by an organization which follow the normal procurement processes." sqref="B11" xr:uid="{00000000-0002-0000-0400-000004000000}"/>
    <dataValidation allowBlank="1" showInputMessage="1" showErrorMessage="1" prompt="Includes transfers to national counterparts and any other transfers given to an implementing partner (e.g. NGO) which is not similar to a commercial service contract as per above. In IPSAS terms this would be more similar to non-exchange transactions." sqref="B13" xr:uid="{00000000-0002-0000-0400-000005000000}"/>
    <dataValidation allowBlank="1" showInputMessage="1" showErrorMessage="1" prompt=" Includes all general operating costs for running an office. Examples include telecommunication, rents, finance charges and other costs which cannot be mapped to other expense categories." sqref="B14" xr:uid="{00000000-0002-0000-0400-000006000000}"/>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70"/>
  <sheetViews>
    <sheetView topLeftCell="A148" workbookViewId="0">
      <selection activeCell="D3" sqref="D3"/>
    </sheetView>
  </sheetViews>
  <sheetFormatPr defaultRowHeight="14.5" x14ac:dyDescent="0.35"/>
  <sheetData>
    <row r="1" spans="1:2" x14ac:dyDescent="0.35">
      <c r="A1" s="59" t="s">
        <v>322</v>
      </c>
      <c r="B1" s="60" t="s">
        <v>323</v>
      </c>
    </row>
    <row r="2" spans="1:2" x14ac:dyDescent="0.35">
      <c r="A2" s="61" t="s">
        <v>324</v>
      </c>
      <c r="B2" s="62" t="s">
        <v>325</v>
      </c>
    </row>
    <row r="3" spans="1:2" x14ac:dyDescent="0.35">
      <c r="A3" s="61" t="s">
        <v>326</v>
      </c>
      <c r="B3" s="62" t="s">
        <v>327</v>
      </c>
    </row>
    <row r="4" spans="1:2" x14ac:dyDescent="0.35">
      <c r="A4" s="61" t="s">
        <v>328</v>
      </c>
      <c r="B4" s="62" t="s">
        <v>329</v>
      </c>
    </row>
    <row r="5" spans="1:2" x14ac:dyDescent="0.35">
      <c r="A5" s="61" t="s">
        <v>330</v>
      </c>
      <c r="B5" s="62" t="s">
        <v>331</v>
      </c>
    </row>
    <row r="6" spans="1:2" x14ac:dyDescent="0.35">
      <c r="A6" s="61" t="s">
        <v>332</v>
      </c>
      <c r="B6" s="62" t="s">
        <v>333</v>
      </c>
    </row>
    <row r="7" spans="1:2" x14ac:dyDescent="0.35">
      <c r="A7" s="61" t="s">
        <v>334</v>
      </c>
      <c r="B7" s="62" t="s">
        <v>335</v>
      </c>
    </row>
    <row r="8" spans="1:2" x14ac:dyDescent="0.35">
      <c r="A8" s="61" t="s">
        <v>336</v>
      </c>
      <c r="B8" s="62" t="s">
        <v>337</v>
      </c>
    </row>
    <row r="9" spans="1:2" x14ac:dyDescent="0.35">
      <c r="A9" s="61" t="s">
        <v>338</v>
      </c>
      <c r="B9" s="62" t="s">
        <v>339</v>
      </c>
    </row>
    <row r="10" spans="1:2" x14ac:dyDescent="0.35">
      <c r="A10" s="61" t="s">
        <v>340</v>
      </c>
      <c r="B10" s="62" t="s">
        <v>341</v>
      </c>
    </row>
    <row r="11" spans="1:2" x14ac:dyDescent="0.35">
      <c r="A11" s="61" t="s">
        <v>342</v>
      </c>
      <c r="B11" s="62" t="s">
        <v>343</v>
      </c>
    </row>
    <row r="12" spans="1:2" x14ac:dyDescent="0.35">
      <c r="A12" s="61" t="s">
        <v>344</v>
      </c>
      <c r="B12" s="62" t="s">
        <v>345</v>
      </c>
    </row>
    <row r="13" spans="1:2" x14ac:dyDescent="0.35">
      <c r="A13" s="61" t="s">
        <v>346</v>
      </c>
      <c r="B13" s="62" t="s">
        <v>347</v>
      </c>
    </row>
    <row r="14" spans="1:2" x14ac:dyDescent="0.35">
      <c r="A14" s="61" t="s">
        <v>348</v>
      </c>
      <c r="B14" s="62" t="s">
        <v>349</v>
      </c>
    </row>
    <row r="15" spans="1:2" x14ac:dyDescent="0.35">
      <c r="A15" s="61" t="s">
        <v>350</v>
      </c>
      <c r="B15" s="62" t="s">
        <v>351</v>
      </c>
    </row>
    <row r="16" spans="1:2" x14ac:dyDescent="0.35">
      <c r="A16" s="61" t="s">
        <v>352</v>
      </c>
      <c r="B16" s="62" t="s">
        <v>353</v>
      </c>
    </row>
    <row r="17" spans="1:2" x14ac:dyDescent="0.35">
      <c r="A17" s="61" t="s">
        <v>354</v>
      </c>
      <c r="B17" s="62" t="s">
        <v>355</v>
      </c>
    </row>
    <row r="18" spans="1:2" x14ac:dyDescent="0.35">
      <c r="A18" s="61" t="s">
        <v>356</v>
      </c>
      <c r="B18" s="62" t="s">
        <v>357</v>
      </c>
    </row>
    <row r="19" spans="1:2" x14ac:dyDescent="0.35">
      <c r="A19" s="61" t="s">
        <v>358</v>
      </c>
      <c r="B19" s="62" t="s">
        <v>359</v>
      </c>
    </row>
    <row r="20" spans="1:2" x14ac:dyDescent="0.35">
      <c r="A20" s="61" t="s">
        <v>360</v>
      </c>
      <c r="B20" s="62" t="s">
        <v>361</v>
      </c>
    </row>
    <row r="21" spans="1:2" x14ac:dyDescent="0.35">
      <c r="A21" s="61" t="s">
        <v>362</v>
      </c>
      <c r="B21" s="62" t="s">
        <v>363</v>
      </c>
    </row>
    <row r="22" spans="1:2" x14ac:dyDescent="0.35">
      <c r="A22" s="61" t="s">
        <v>364</v>
      </c>
      <c r="B22" s="62" t="s">
        <v>365</v>
      </c>
    </row>
    <row r="23" spans="1:2" x14ac:dyDescent="0.35">
      <c r="A23" s="61" t="s">
        <v>366</v>
      </c>
      <c r="B23" s="62" t="s">
        <v>367</v>
      </c>
    </row>
    <row r="24" spans="1:2" x14ac:dyDescent="0.35">
      <c r="A24" s="61" t="s">
        <v>368</v>
      </c>
      <c r="B24" s="62" t="s">
        <v>369</v>
      </c>
    </row>
    <row r="25" spans="1:2" x14ac:dyDescent="0.35">
      <c r="A25" s="61" t="s">
        <v>370</v>
      </c>
      <c r="B25" s="62" t="s">
        <v>371</v>
      </c>
    </row>
    <row r="26" spans="1:2" x14ac:dyDescent="0.35">
      <c r="A26" s="61" t="s">
        <v>372</v>
      </c>
      <c r="B26" s="62" t="s">
        <v>373</v>
      </c>
    </row>
    <row r="27" spans="1:2" x14ac:dyDescent="0.35">
      <c r="A27" s="61" t="s">
        <v>374</v>
      </c>
      <c r="B27" s="62" t="s">
        <v>375</v>
      </c>
    </row>
    <row r="28" spans="1:2" x14ac:dyDescent="0.35">
      <c r="A28" s="61" t="s">
        <v>376</v>
      </c>
      <c r="B28" s="62" t="s">
        <v>377</v>
      </c>
    </row>
    <row r="29" spans="1:2" x14ac:dyDescent="0.35">
      <c r="A29" s="61" t="s">
        <v>378</v>
      </c>
      <c r="B29" s="62" t="s">
        <v>379</v>
      </c>
    </row>
    <row r="30" spans="1:2" x14ac:dyDescent="0.35">
      <c r="A30" s="61" t="s">
        <v>380</v>
      </c>
      <c r="B30" s="62" t="s">
        <v>381</v>
      </c>
    </row>
    <row r="31" spans="1:2" x14ac:dyDescent="0.35">
      <c r="A31" s="61" t="s">
        <v>382</v>
      </c>
      <c r="B31" s="62" t="s">
        <v>383</v>
      </c>
    </row>
    <row r="32" spans="1:2" x14ac:dyDescent="0.35">
      <c r="A32" s="61" t="s">
        <v>384</v>
      </c>
      <c r="B32" s="62" t="s">
        <v>385</v>
      </c>
    </row>
    <row r="33" spans="1:2" x14ac:dyDescent="0.35">
      <c r="A33" s="61" t="s">
        <v>386</v>
      </c>
      <c r="B33" s="62" t="s">
        <v>387</v>
      </c>
    </row>
    <row r="34" spans="1:2" x14ac:dyDescent="0.35">
      <c r="A34" s="61" t="s">
        <v>388</v>
      </c>
      <c r="B34" s="62" t="s">
        <v>389</v>
      </c>
    </row>
    <row r="35" spans="1:2" x14ac:dyDescent="0.35">
      <c r="A35" s="61" t="s">
        <v>390</v>
      </c>
      <c r="B35" s="62" t="s">
        <v>391</v>
      </c>
    </row>
    <row r="36" spans="1:2" x14ac:dyDescent="0.35">
      <c r="A36" s="61" t="s">
        <v>392</v>
      </c>
      <c r="B36" s="62" t="s">
        <v>393</v>
      </c>
    </row>
    <row r="37" spans="1:2" x14ac:dyDescent="0.35">
      <c r="A37" s="61" t="s">
        <v>394</v>
      </c>
      <c r="B37" s="62" t="s">
        <v>395</v>
      </c>
    </row>
    <row r="38" spans="1:2" x14ac:dyDescent="0.35">
      <c r="A38" s="61" t="s">
        <v>396</v>
      </c>
      <c r="B38" s="62" t="s">
        <v>397</v>
      </c>
    </row>
    <row r="39" spans="1:2" x14ac:dyDescent="0.35">
      <c r="A39" s="61" t="s">
        <v>398</v>
      </c>
      <c r="B39" s="62" t="s">
        <v>399</v>
      </c>
    </row>
    <row r="40" spans="1:2" x14ac:dyDescent="0.35">
      <c r="A40" s="61" t="s">
        <v>400</v>
      </c>
      <c r="B40" s="62" t="s">
        <v>401</v>
      </c>
    </row>
    <row r="41" spans="1:2" x14ac:dyDescent="0.35">
      <c r="A41" s="61" t="s">
        <v>402</v>
      </c>
      <c r="B41" s="62" t="s">
        <v>403</v>
      </c>
    </row>
    <row r="42" spans="1:2" x14ac:dyDescent="0.35">
      <c r="A42" s="61" t="s">
        <v>404</v>
      </c>
      <c r="B42" s="62" t="s">
        <v>405</v>
      </c>
    </row>
    <row r="43" spans="1:2" x14ac:dyDescent="0.35">
      <c r="A43" s="61" t="s">
        <v>406</v>
      </c>
      <c r="B43" s="62" t="s">
        <v>407</v>
      </c>
    </row>
    <row r="44" spans="1:2" x14ac:dyDescent="0.35">
      <c r="A44" s="61" t="s">
        <v>408</v>
      </c>
      <c r="B44" s="62" t="s">
        <v>409</v>
      </c>
    </row>
    <row r="45" spans="1:2" x14ac:dyDescent="0.35">
      <c r="A45" s="61" t="s">
        <v>410</v>
      </c>
      <c r="B45" s="62" t="s">
        <v>411</v>
      </c>
    </row>
    <row r="46" spans="1:2" x14ac:dyDescent="0.35">
      <c r="A46" s="61" t="s">
        <v>412</v>
      </c>
      <c r="B46" s="62" t="s">
        <v>413</v>
      </c>
    </row>
    <row r="47" spans="1:2" x14ac:dyDescent="0.35">
      <c r="A47" s="61" t="s">
        <v>414</v>
      </c>
      <c r="B47" s="62" t="s">
        <v>415</v>
      </c>
    </row>
    <row r="48" spans="1:2" x14ac:dyDescent="0.35">
      <c r="A48" s="61" t="s">
        <v>416</v>
      </c>
      <c r="B48" s="62" t="s">
        <v>417</v>
      </c>
    </row>
    <row r="49" spans="1:2" x14ac:dyDescent="0.35">
      <c r="A49" s="61" t="s">
        <v>418</v>
      </c>
      <c r="B49" s="62" t="s">
        <v>419</v>
      </c>
    </row>
    <row r="50" spans="1:2" x14ac:dyDescent="0.35">
      <c r="A50" s="61" t="s">
        <v>420</v>
      </c>
      <c r="B50" s="62" t="s">
        <v>421</v>
      </c>
    </row>
    <row r="51" spans="1:2" x14ac:dyDescent="0.35">
      <c r="A51" s="61" t="s">
        <v>422</v>
      </c>
      <c r="B51" s="62" t="s">
        <v>423</v>
      </c>
    </row>
    <row r="52" spans="1:2" x14ac:dyDescent="0.35">
      <c r="A52" s="61" t="s">
        <v>424</v>
      </c>
      <c r="B52" s="62" t="s">
        <v>425</v>
      </c>
    </row>
    <row r="53" spans="1:2" x14ac:dyDescent="0.35">
      <c r="A53" s="61" t="s">
        <v>426</v>
      </c>
      <c r="B53" s="62" t="s">
        <v>427</v>
      </c>
    </row>
    <row r="54" spans="1:2" x14ac:dyDescent="0.35">
      <c r="A54" s="61" t="s">
        <v>428</v>
      </c>
      <c r="B54" s="62" t="s">
        <v>429</v>
      </c>
    </row>
    <row r="55" spans="1:2" x14ac:dyDescent="0.35">
      <c r="A55" s="61" t="s">
        <v>430</v>
      </c>
      <c r="B55" s="62" t="s">
        <v>431</v>
      </c>
    </row>
    <row r="56" spans="1:2" x14ac:dyDescent="0.35">
      <c r="A56" s="61" t="s">
        <v>432</v>
      </c>
      <c r="B56" s="62" t="s">
        <v>433</v>
      </c>
    </row>
    <row r="57" spans="1:2" x14ac:dyDescent="0.35">
      <c r="A57" s="61" t="s">
        <v>434</v>
      </c>
      <c r="B57" s="62" t="s">
        <v>435</v>
      </c>
    </row>
    <row r="58" spans="1:2" x14ac:dyDescent="0.35">
      <c r="A58" s="61" t="s">
        <v>436</v>
      </c>
      <c r="B58" s="62" t="s">
        <v>437</v>
      </c>
    </row>
    <row r="59" spans="1:2" x14ac:dyDescent="0.35">
      <c r="A59" s="61" t="s">
        <v>438</v>
      </c>
      <c r="B59" s="62" t="s">
        <v>439</v>
      </c>
    </row>
    <row r="60" spans="1:2" x14ac:dyDescent="0.35">
      <c r="A60" s="61" t="s">
        <v>440</v>
      </c>
      <c r="B60" s="62" t="s">
        <v>441</v>
      </c>
    </row>
    <row r="61" spans="1:2" x14ac:dyDescent="0.35">
      <c r="A61" s="61" t="s">
        <v>442</v>
      </c>
      <c r="B61" s="62" t="s">
        <v>443</v>
      </c>
    </row>
    <row r="62" spans="1:2" x14ac:dyDescent="0.35">
      <c r="A62" s="61" t="s">
        <v>444</v>
      </c>
      <c r="B62" s="62" t="s">
        <v>445</v>
      </c>
    </row>
    <row r="63" spans="1:2" x14ac:dyDescent="0.35">
      <c r="A63" s="61" t="s">
        <v>446</v>
      </c>
      <c r="B63" s="62" t="s">
        <v>447</v>
      </c>
    </row>
    <row r="64" spans="1:2" x14ac:dyDescent="0.35">
      <c r="A64" s="61" t="s">
        <v>448</v>
      </c>
      <c r="B64" s="62" t="s">
        <v>449</v>
      </c>
    </row>
    <row r="65" spans="1:2" x14ac:dyDescent="0.35">
      <c r="A65" s="61" t="s">
        <v>450</v>
      </c>
      <c r="B65" s="62" t="s">
        <v>451</v>
      </c>
    </row>
    <row r="66" spans="1:2" x14ac:dyDescent="0.35">
      <c r="A66" s="61" t="s">
        <v>452</v>
      </c>
      <c r="B66" s="62" t="s">
        <v>453</v>
      </c>
    </row>
    <row r="67" spans="1:2" x14ac:dyDescent="0.35">
      <c r="A67" s="61" t="s">
        <v>454</v>
      </c>
      <c r="B67" s="62" t="s">
        <v>455</v>
      </c>
    </row>
    <row r="68" spans="1:2" x14ac:dyDescent="0.35">
      <c r="A68" s="61" t="s">
        <v>456</v>
      </c>
      <c r="B68" s="62" t="s">
        <v>457</v>
      </c>
    </row>
    <row r="69" spans="1:2" x14ac:dyDescent="0.35">
      <c r="A69" s="61" t="s">
        <v>458</v>
      </c>
      <c r="B69" s="62" t="s">
        <v>459</v>
      </c>
    </row>
    <row r="70" spans="1:2" x14ac:dyDescent="0.35">
      <c r="A70" s="61" t="s">
        <v>460</v>
      </c>
      <c r="B70" s="62" t="s">
        <v>461</v>
      </c>
    </row>
    <row r="71" spans="1:2" x14ac:dyDescent="0.35">
      <c r="A71" s="61" t="s">
        <v>462</v>
      </c>
      <c r="B71" s="62" t="s">
        <v>463</v>
      </c>
    </row>
    <row r="72" spans="1:2" x14ac:dyDescent="0.35">
      <c r="A72" s="61" t="s">
        <v>464</v>
      </c>
      <c r="B72" s="62" t="s">
        <v>465</v>
      </c>
    </row>
    <row r="73" spans="1:2" x14ac:dyDescent="0.35">
      <c r="A73" s="61" t="s">
        <v>466</v>
      </c>
      <c r="B73" s="62" t="s">
        <v>467</v>
      </c>
    </row>
    <row r="74" spans="1:2" x14ac:dyDescent="0.35">
      <c r="A74" s="61" t="s">
        <v>468</v>
      </c>
      <c r="B74" s="62" t="s">
        <v>469</v>
      </c>
    </row>
    <row r="75" spans="1:2" x14ac:dyDescent="0.35">
      <c r="A75" s="61" t="s">
        <v>470</v>
      </c>
      <c r="B75" s="63" t="s">
        <v>471</v>
      </c>
    </row>
    <row r="76" spans="1:2" x14ac:dyDescent="0.35">
      <c r="A76" s="61" t="s">
        <v>472</v>
      </c>
      <c r="B76" s="63" t="s">
        <v>473</v>
      </c>
    </row>
    <row r="77" spans="1:2" x14ac:dyDescent="0.35">
      <c r="A77" s="61" t="s">
        <v>474</v>
      </c>
      <c r="B77" s="63" t="s">
        <v>475</v>
      </c>
    </row>
    <row r="78" spans="1:2" x14ac:dyDescent="0.35">
      <c r="A78" s="61" t="s">
        <v>476</v>
      </c>
      <c r="B78" s="63" t="s">
        <v>477</v>
      </c>
    </row>
    <row r="79" spans="1:2" x14ac:dyDescent="0.35">
      <c r="A79" s="61" t="s">
        <v>478</v>
      </c>
      <c r="B79" s="63" t="s">
        <v>479</v>
      </c>
    </row>
    <row r="80" spans="1:2" x14ac:dyDescent="0.35">
      <c r="A80" s="61" t="s">
        <v>480</v>
      </c>
      <c r="B80" s="63" t="s">
        <v>481</v>
      </c>
    </row>
    <row r="81" spans="1:2" x14ac:dyDescent="0.35">
      <c r="A81" s="61" t="s">
        <v>482</v>
      </c>
      <c r="B81" s="63" t="s">
        <v>483</v>
      </c>
    </row>
    <row r="82" spans="1:2" x14ac:dyDescent="0.35">
      <c r="A82" s="61" t="s">
        <v>484</v>
      </c>
      <c r="B82" s="63" t="s">
        <v>485</v>
      </c>
    </row>
    <row r="83" spans="1:2" x14ac:dyDescent="0.35">
      <c r="A83" s="61" t="s">
        <v>486</v>
      </c>
      <c r="B83" s="63" t="s">
        <v>487</v>
      </c>
    </row>
    <row r="84" spans="1:2" x14ac:dyDescent="0.35">
      <c r="A84" s="61" t="s">
        <v>488</v>
      </c>
      <c r="B84" s="63" t="s">
        <v>489</v>
      </c>
    </row>
    <row r="85" spans="1:2" x14ac:dyDescent="0.35">
      <c r="A85" s="61" t="s">
        <v>490</v>
      </c>
      <c r="B85" s="63" t="s">
        <v>491</v>
      </c>
    </row>
    <row r="86" spans="1:2" x14ac:dyDescent="0.35">
      <c r="A86" s="61" t="s">
        <v>492</v>
      </c>
      <c r="B86" s="63" t="s">
        <v>493</v>
      </c>
    </row>
    <row r="87" spans="1:2" x14ac:dyDescent="0.35">
      <c r="A87" s="61" t="s">
        <v>494</v>
      </c>
      <c r="B87" s="63" t="s">
        <v>495</v>
      </c>
    </row>
    <row r="88" spans="1:2" x14ac:dyDescent="0.35">
      <c r="A88" s="61" t="s">
        <v>496</v>
      </c>
      <c r="B88" s="63" t="s">
        <v>497</v>
      </c>
    </row>
    <row r="89" spans="1:2" x14ac:dyDescent="0.35">
      <c r="A89" s="61" t="s">
        <v>498</v>
      </c>
      <c r="B89" s="63" t="s">
        <v>499</v>
      </c>
    </row>
    <row r="90" spans="1:2" x14ac:dyDescent="0.35">
      <c r="A90" s="61" t="s">
        <v>500</v>
      </c>
      <c r="B90" s="63" t="s">
        <v>501</v>
      </c>
    </row>
    <row r="91" spans="1:2" x14ac:dyDescent="0.35">
      <c r="A91" s="61" t="s">
        <v>502</v>
      </c>
      <c r="B91" s="63" t="s">
        <v>503</v>
      </c>
    </row>
    <row r="92" spans="1:2" x14ac:dyDescent="0.35">
      <c r="A92" s="61" t="s">
        <v>504</v>
      </c>
      <c r="B92" s="63" t="s">
        <v>505</v>
      </c>
    </row>
    <row r="93" spans="1:2" x14ac:dyDescent="0.35">
      <c r="A93" s="61" t="s">
        <v>506</v>
      </c>
      <c r="B93" s="63" t="s">
        <v>507</v>
      </c>
    </row>
    <row r="94" spans="1:2" x14ac:dyDescent="0.35">
      <c r="A94" s="61" t="s">
        <v>508</v>
      </c>
      <c r="B94" s="63" t="s">
        <v>509</v>
      </c>
    </row>
    <row r="95" spans="1:2" x14ac:dyDescent="0.35">
      <c r="A95" s="61" t="s">
        <v>510</v>
      </c>
      <c r="B95" s="63" t="s">
        <v>511</v>
      </c>
    </row>
    <row r="96" spans="1:2" x14ac:dyDescent="0.35">
      <c r="A96" s="61" t="s">
        <v>512</v>
      </c>
      <c r="B96" s="63" t="s">
        <v>513</v>
      </c>
    </row>
    <row r="97" spans="1:2" x14ac:dyDescent="0.35">
      <c r="A97" s="61" t="s">
        <v>514</v>
      </c>
      <c r="B97" s="63" t="s">
        <v>515</v>
      </c>
    </row>
    <row r="98" spans="1:2" x14ac:dyDescent="0.35">
      <c r="A98" s="61" t="s">
        <v>516</v>
      </c>
      <c r="B98" s="63" t="s">
        <v>517</v>
      </c>
    </row>
    <row r="99" spans="1:2" x14ac:dyDescent="0.35">
      <c r="A99" s="61" t="s">
        <v>518</v>
      </c>
      <c r="B99" s="63" t="s">
        <v>519</v>
      </c>
    </row>
    <row r="100" spans="1:2" x14ac:dyDescent="0.35">
      <c r="A100" s="61" t="s">
        <v>520</v>
      </c>
      <c r="B100" s="63" t="s">
        <v>521</v>
      </c>
    </row>
    <row r="101" spans="1:2" x14ac:dyDescent="0.35">
      <c r="A101" s="61" t="s">
        <v>522</v>
      </c>
      <c r="B101" s="63" t="s">
        <v>523</v>
      </c>
    </row>
    <row r="102" spans="1:2" x14ac:dyDescent="0.35">
      <c r="A102" s="61" t="s">
        <v>524</v>
      </c>
      <c r="B102" s="63" t="s">
        <v>525</v>
      </c>
    </row>
    <row r="103" spans="1:2" x14ac:dyDescent="0.35">
      <c r="A103" s="61" t="s">
        <v>526</v>
      </c>
      <c r="B103" s="63" t="s">
        <v>527</v>
      </c>
    </row>
    <row r="104" spans="1:2" x14ac:dyDescent="0.35">
      <c r="A104" s="61" t="s">
        <v>528</v>
      </c>
      <c r="B104" s="63" t="s">
        <v>529</v>
      </c>
    </row>
    <row r="105" spans="1:2" x14ac:dyDescent="0.35">
      <c r="A105" s="61" t="s">
        <v>530</v>
      </c>
      <c r="B105" s="63" t="s">
        <v>531</v>
      </c>
    </row>
    <row r="106" spans="1:2" x14ac:dyDescent="0.35">
      <c r="A106" s="61" t="s">
        <v>532</v>
      </c>
      <c r="B106" s="63" t="s">
        <v>533</v>
      </c>
    </row>
    <row r="107" spans="1:2" x14ac:dyDescent="0.35">
      <c r="A107" s="61" t="s">
        <v>534</v>
      </c>
      <c r="B107" s="63" t="s">
        <v>535</v>
      </c>
    </row>
    <row r="108" spans="1:2" x14ac:dyDescent="0.35">
      <c r="A108" s="61" t="s">
        <v>536</v>
      </c>
      <c r="B108" s="63" t="s">
        <v>537</v>
      </c>
    </row>
    <row r="109" spans="1:2" x14ac:dyDescent="0.35">
      <c r="A109" s="61" t="s">
        <v>538</v>
      </c>
      <c r="B109" s="63" t="s">
        <v>539</v>
      </c>
    </row>
    <row r="110" spans="1:2" x14ac:dyDescent="0.35">
      <c r="A110" s="61" t="s">
        <v>540</v>
      </c>
      <c r="B110" s="63" t="s">
        <v>541</v>
      </c>
    </row>
    <row r="111" spans="1:2" x14ac:dyDescent="0.35">
      <c r="A111" s="61" t="s">
        <v>542</v>
      </c>
      <c r="B111" s="63" t="s">
        <v>543</v>
      </c>
    </row>
    <row r="112" spans="1:2" x14ac:dyDescent="0.35">
      <c r="A112" s="61" t="s">
        <v>544</v>
      </c>
      <c r="B112" s="63" t="s">
        <v>545</v>
      </c>
    </row>
    <row r="113" spans="1:2" x14ac:dyDescent="0.35">
      <c r="A113" s="61" t="s">
        <v>546</v>
      </c>
      <c r="B113" s="63" t="s">
        <v>547</v>
      </c>
    </row>
    <row r="114" spans="1:2" x14ac:dyDescent="0.35">
      <c r="A114" s="61" t="s">
        <v>548</v>
      </c>
      <c r="B114" s="63" t="s">
        <v>549</v>
      </c>
    </row>
    <row r="115" spans="1:2" x14ac:dyDescent="0.35">
      <c r="A115" s="61" t="s">
        <v>550</v>
      </c>
      <c r="B115" s="63" t="s">
        <v>551</v>
      </c>
    </row>
    <row r="116" spans="1:2" x14ac:dyDescent="0.35">
      <c r="A116" s="61" t="s">
        <v>552</v>
      </c>
      <c r="B116" s="63" t="s">
        <v>553</v>
      </c>
    </row>
    <row r="117" spans="1:2" x14ac:dyDescent="0.35">
      <c r="A117" s="61" t="s">
        <v>554</v>
      </c>
      <c r="B117" s="63" t="s">
        <v>555</v>
      </c>
    </row>
    <row r="118" spans="1:2" x14ac:dyDescent="0.35">
      <c r="A118" s="61" t="s">
        <v>556</v>
      </c>
      <c r="B118" s="63" t="s">
        <v>557</v>
      </c>
    </row>
    <row r="119" spans="1:2" x14ac:dyDescent="0.35">
      <c r="A119" s="61" t="s">
        <v>558</v>
      </c>
      <c r="B119" s="63" t="s">
        <v>559</v>
      </c>
    </row>
    <row r="120" spans="1:2" x14ac:dyDescent="0.35">
      <c r="A120" s="61" t="s">
        <v>560</v>
      </c>
      <c r="B120" s="63" t="s">
        <v>561</v>
      </c>
    </row>
    <row r="121" spans="1:2" x14ac:dyDescent="0.35">
      <c r="A121" s="61" t="s">
        <v>562</v>
      </c>
      <c r="B121" s="63" t="s">
        <v>563</v>
      </c>
    </row>
    <row r="122" spans="1:2" x14ac:dyDescent="0.35">
      <c r="A122" s="61" t="s">
        <v>564</v>
      </c>
      <c r="B122" s="63" t="s">
        <v>565</v>
      </c>
    </row>
    <row r="123" spans="1:2" x14ac:dyDescent="0.35">
      <c r="A123" s="61" t="s">
        <v>566</v>
      </c>
      <c r="B123" s="63" t="s">
        <v>567</v>
      </c>
    </row>
    <row r="124" spans="1:2" x14ac:dyDescent="0.35">
      <c r="A124" s="61" t="s">
        <v>568</v>
      </c>
      <c r="B124" s="63" t="s">
        <v>569</v>
      </c>
    </row>
    <row r="125" spans="1:2" x14ac:dyDescent="0.35">
      <c r="A125" s="61" t="s">
        <v>570</v>
      </c>
      <c r="B125" s="63" t="s">
        <v>571</v>
      </c>
    </row>
    <row r="126" spans="1:2" x14ac:dyDescent="0.35">
      <c r="A126" s="61" t="s">
        <v>572</v>
      </c>
      <c r="B126" s="63" t="s">
        <v>573</v>
      </c>
    </row>
    <row r="127" spans="1:2" x14ac:dyDescent="0.35">
      <c r="A127" s="61" t="s">
        <v>574</v>
      </c>
      <c r="B127" s="63" t="s">
        <v>575</v>
      </c>
    </row>
    <row r="128" spans="1:2" x14ac:dyDescent="0.35">
      <c r="A128" s="61" t="s">
        <v>576</v>
      </c>
      <c r="B128" s="63" t="s">
        <v>577</v>
      </c>
    </row>
    <row r="129" spans="1:2" x14ac:dyDescent="0.35">
      <c r="A129" s="61" t="s">
        <v>578</v>
      </c>
      <c r="B129" s="63" t="s">
        <v>579</v>
      </c>
    </row>
    <row r="130" spans="1:2" x14ac:dyDescent="0.35">
      <c r="A130" s="61" t="s">
        <v>580</v>
      </c>
      <c r="B130" s="63" t="s">
        <v>581</v>
      </c>
    </row>
    <row r="131" spans="1:2" x14ac:dyDescent="0.35">
      <c r="A131" s="61" t="s">
        <v>582</v>
      </c>
      <c r="B131" s="63" t="s">
        <v>583</v>
      </c>
    </row>
    <row r="132" spans="1:2" x14ac:dyDescent="0.35">
      <c r="A132" s="61" t="s">
        <v>584</v>
      </c>
      <c r="B132" s="63" t="s">
        <v>585</v>
      </c>
    </row>
    <row r="133" spans="1:2" x14ac:dyDescent="0.35">
      <c r="A133" s="61" t="s">
        <v>586</v>
      </c>
      <c r="B133" s="63" t="s">
        <v>587</v>
      </c>
    </row>
    <row r="134" spans="1:2" x14ac:dyDescent="0.35">
      <c r="A134" s="61" t="s">
        <v>588</v>
      </c>
      <c r="B134" s="63" t="s">
        <v>589</v>
      </c>
    </row>
    <row r="135" spans="1:2" x14ac:dyDescent="0.35">
      <c r="A135" s="61" t="s">
        <v>590</v>
      </c>
      <c r="B135" s="63" t="s">
        <v>591</v>
      </c>
    </row>
    <row r="136" spans="1:2" x14ac:dyDescent="0.35">
      <c r="A136" s="61" t="s">
        <v>592</v>
      </c>
      <c r="B136" s="63" t="s">
        <v>593</v>
      </c>
    </row>
    <row r="137" spans="1:2" x14ac:dyDescent="0.35">
      <c r="A137" s="61" t="s">
        <v>594</v>
      </c>
      <c r="B137" s="63" t="s">
        <v>595</v>
      </c>
    </row>
    <row r="138" spans="1:2" x14ac:dyDescent="0.35">
      <c r="A138" s="61" t="s">
        <v>596</v>
      </c>
      <c r="B138" s="63" t="s">
        <v>597</v>
      </c>
    </row>
    <row r="139" spans="1:2" x14ac:dyDescent="0.35">
      <c r="A139" s="61" t="s">
        <v>598</v>
      </c>
      <c r="B139" s="63" t="s">
        <v>599</v>
      </c>
    </row>
    <row r="140" spans="1:2" x14ac:dyDescent="0.35">
      <c r="A140" s="61" t="s">
        <v>600</v>
      </c>
      <c r="B140" s="63" t="s">
        <v>601</v>
      </c>
    </row>
    <row r="141" spans="1:2" x14ac:dyDescent="0.35">
      <c r="A141" s="61" t="s">
        <v>602</v>
      </c>
      <c r="B141" s="63" t="s">
        <v>603</v>
      </c>
    </row>
    <row r="142" spans="1:2" x14ac:dyDescent="0.35">
      <c r="A142" s="61" t="s">
        <v>604</v>
      </c>
      <c r="B142" s="63" t="s">
        <v>605</v>
      </c>
    </row>
    <row r="143" spans="1:2" x14ac:dyDescent="0.35">
      <c r="A143" s="61" t="s">
        <v>606</v>
      </c>
      <c r="B143" s="63" t="s">
        <v>607</v>
      </c>
    </row>
    <row r="144" spans="1:2" x14ac:dyDescent="0.35">
      <c r="A144" s="61" t="s">
        <v>608</v>
      </c>
      <c r="B144" s="64" t="s">
        <v>609</v>
      </c>
    </row>
    <row r="145" spans="1:2" x14ac:dyDescent="0.35">
      <c r="A145" s="61" t="s">
        <v>610</v>
      </c>
      <c r="B145" s="63" t="s">
        <v>611</v>
      </c>
    </row>
    <row r="146" spans="1:2" x14ac:dyDescent="0.35">
      <c r="A146" s="61" t="s">
        <v>612</v>
      </c>
      <c r="B146" s="63" t="s">
        <v>613</v>
      </c>
    </row>
    <row r="147" spans="1:2" x14ac:dyDescent="0.35">
      <c r="A147" s="61" t="s">
        <v>614</v>
      </c>
      <c r="B147" s="63" t="s">
        <v>615</v>
      </c>
    </row>
    <row r="148" spans="1:2" x14ac:dyDescent="0.35">
      <c r="A148" s="61" t="s">
        <v>616</v>
      </c>
      <c r="B148" s="63" t="s">
        <v>617</v>
      </c>
    </row>
    <row r="149" spans="1:2" x14ac:dyDescent="0.35">
      <c r="A149" s="61" t="s">
        <v>618</v>
      </c>
      <c r="B149" s="63" t="s">
        <v>619</v>
      </c>
    </row>
    <row r="150" spans="1:2" x14ac:dyDescent="0.35">
      <c r="A150" s="61" t="s">
        <v>620</v>
      </c>
      <c r="B150" s="63" t="s">
        <v>621</v>
      </c>
    </row>
    <row r="151" spans="1:2" x14ac:dyDescent="0.35">
      <c r="A151" s="61" t="s">
        <v>622</v>
      </c>
      <c r="B151" s="63" t="s">
        <v>623</v>
      </c>
    </row>
    <row r="152" spans="1:2" x14ac:dyDescent="0.35">
      <c r="A152" s="61" t="s">
        <v>624</v>
      </c>
      <c r="B152" s="63" t="s">
        <v>625</v>
      </c>
    </row>
    <row r="153" spans="1:2" x14ac:dyDescent="0.35">
      <c r="A153" s="61" t="s">
        <v>626</v>
      </c>
      <c r="B153" s="63" t="s">
        <v>627</v>
      </c>
    </row>
    <row r="154" spans="1:2" x14ac:dyDescent="0.35">
      <c r="A154" s="61" t="s">
        <v>628</v>
      </c>
      <c r="B154" s="63" t="s">
        <v>629</v>
      </c>
    </row>
    <row r="155" spans="1:2" x14ac:dyDescent="0.35">
      <c r="A155" s="61" t="s">
        <v>630</v>
      </c>
      <c r="B155" s="63" t="s">
        <v>631</v>
      </c>
    </row>
    <row r="156" spans="1:2" x14ac:dyDescent="0.35">
      <c r="A156" s="61" t="s">
        <v>632</v>
      </c>
      <c r="B156" s="63" t="s">
        <v>633</v>
      </c>
    </row>
    <row r="157" spans="1:2" x14ac:dyDescent="0.35">
      <c r="A157" s="61" t="s">
        <v>634</v>
      </c>
      <c r="B157" s="63" t="s">
        <v>635</v>
      </c>
    </row>
    <row r="158" spans="1:2" x14ac:dyDescent="0.35">
      <c r="A158" s="61" t="s">
        <v>636</v>
      </c>
      <c r="B158" s="63" t="s">
        <v>637</v>
      </c>
    </row>
    <row r="159" spans="1:2" x14ac:dyDescent="0.35">
      <c r="A159" s="61" t="s">
        <v>638</v>
      </c>
      <c r="B159" s="63" t="s">
        <v>639</v>
      </c>
    </row>
    <row r="160" spans="1:2" x14ac:dyDescent="0.35">
      <c r="A160" s="61" t="s">
        <v>640</v>
      </c>
      <c r="B160" s="63" t="s">
        <v>641</v>
      </c>
    </row>
    <row r="161" spans="1:2" x14ac:dyDescent="0.35">
      <c r="A161" s="61" t="s">
        <v>642</v>
      </c>
      <c r="B161" s="63" t="s">
        <v>643</v>
      </c>
    </row>
    <row r="162" spans="1:2" x14ac:dyDescent="0.35">
      <c r="A162" s="61" t="s">
        <v>644</v>
      </c>
      <c r="B162" s="63" t="s">
        <v>645</v>
      </c>
    </row>
    <row r="163" spans="1:2" x14ac:dyDescent="0.35">
      <c r="A163" s="61" t="s">
        <v>646</v>
      </c>
      <c r="B163" s="63" t="s">
        <v>647</v>
      </c>
    </row>
    <row r="164" spans="1:2" x14ac:dyDescent="0.35">
      <c r="A164" s="61" t="s">
        <v>648</v>
      </c>
      <c r="B164" s="63" t="s">
        <v>649</v>
      </c>
    </row>
    <row r="165" spans="1:2" x14ac:dyDescent="0.35">
      <c r="A165" s="61" t="s">
        <v>650</v>
      </c>
      <c r="B165" s="63" t="s">
        <v>651</v>
      </c>
    </row>
    <row r="166" spans="1:2" x14ac:dyDescent="0.35">
      <c r="A166" s="61" t="s">
        <v>652</v>
      </c>
      <c r="B166" s="63" t="s">
        <v>653</v>
      </c>
    </row>
    <row r="167" spans="1:2" x14ac:dyDescent="0.35">
      <c r="A167" s="61" t="s">
        <v>654</v>
      </c>
      <c r="B167" s="63" t="s">
        <v>655</v>
      </c>
    </row>
    <row r="168" spans="1:2" x14ac:dyDescent="0.35">
      <c r="A168" s="61" t="s">
        <v>656</v>
      </c>
      <c r="B168" s="63" t="s">
        <v>657</v>
      </c>
    </row>
    <row r="169" spans="1:2" x14ac:dyDescent="0.35">
      <c r="A169" s="61" t="s">
        <v>658</v>
      </c>
      <c r="B169" s="63" t="s">
        <v>659</v>
      </c>
    </row>
    <row r="170" spans="1:2" x14ac:dyDescent="0.35">
      <c r="A170" s="61" t="s">
        <v>660</v>
      </c>
      <c r="B170" s="63" t="s">
        <v>661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0076DD44689EA4FA666D1303A2AC8BD" ma:contentTypeVersion="2" ma:contentTypeDescription="Create a new document." ma:contentTypeScope="" ma:versionID="13bd258e242eed93f5f9b59648b5ae9d">
  <xsd:schema xmlns:xsd="http://www.w3.org/2001/XMLSchema" xmlns:xs="http://www.w3.org/2001/XMLSchema" xmlns:p="http://schemas.microsoft.com/office/2006/metadata/properties" targetNamespace="http://schemas.microsoft.com/office/2006/metadata/properties" ma:root="true" ma:fieldsID="485d9c9a1019e9719fd14650aa5c1dd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F043759-C86C-4A48-92CB-D21126823B79}">
  <ds:schemaRefs>
    <ds:schemaRef ds:uri="http://schemas.microsoft.com/sharepoint/v3/contenttype/forms"/>
  </ds:schemaRefs>
</ds:datastoreItem>
</file>

<file path=customXml/itemProps2.xml><?xml version="1.0" encoding="utf-8"?>
<ds:datastoreItem xmlns:ds="http://schemas.openxmlformats.org/officeDocument/2006/customXml" ds:itemID="{153ABE5F-0402-4FCD-8B74-4A8EA8C9A724}">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48CF208-84CE-4196-A377-9A539CAECB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1) Budget Tables</vt:lpstr>
      <vt:lpstr>2) By Category</vt:lpstr>
      <vt:lpstr>3) Explanatory Notes</vt:lpstr>
      <vt:lpstr>4) For PBSO Use</vt:lpstr>
      <vt:lpstr>5) For MPTF Use</vt:lpstr>
      <vt:lpstr>Sheet2</vt:lpstr>
      <vt:lpstr>'1) Budget Tables'!_Hlk71056289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Jelena Zelenovic</dc:creator>
  <cp:keywords/>
  <dc:description/>
  <cp:lastModifiedBy>Wadi Tun</cp:lastModifiedBy>
  <cp:revision/>
  <dcterms:created xsi:type="dcterms:W3CDTF">2017-11-15T21:17:43Z</dcterms:created>
  <dcterms:modified xsi:type="dcterms:W3CDTF">2021-11-11T11:39:32Z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0x01010020076DD44689EA4FA666D1303A2AC8BD</vt:lpwstr>
  </property>
</Properties>
</file>