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66925"/>
  <mc:AlternateContent xmlns:mc="http://schemas.openxmlformats.org/markup-compatibility/2006">
    <mc:Choice Requires="x15">
      <x15ac:absPath xmlns:x15ac="http://schemas.microsoft.com/office/spreadsheetml/2010/11/ac" url="O:\Budget Development\FY 2020-21\1. Budget Process Materials\Budget Manual\Budget Manual for Posting\"/>
    </mc:Choice>
  </mc:AlternateContent>
  <xr:revisionPtr revIDLastSave="0" documentId="13_ncr:1_{2B36256D-E92D-4A65-B7E7-13F4D6EC3C3F}" xr6:coauthVersionLast="41" xr6:coauthVersionMax="41" xr10:uidLastSave="{00000000-0000-0000-0000-000000000000}"/>
  <bookViews>
    <workbookView xWindow="-120" yWindow="-120" windowWidth="29040" windowHeight="15840" tabRatio="745" activeTab="1" xr2:uid="{00000000-000D-0000-FFFF-FFFF00000000}"/>
  </bookViews>
  <sheets>
    <sheet name="Contents &amp; Notes" sheetId="5" r:id="rId1"/>
    <sheet name="Sheet1" sheetId="12" r:id="rId2"/>
    <sheet name="Status Quo 5yrs" sheetId="11" r:id="rId3"/>
    <sheet name="Alternative 10 yrs" sheetId="10" r:id="rId4"/>
    <sheet name="Residual value" sheetId="9" r:id="rId5"/>
    <sheet name="SummaryNetBC" sheetId="8" r:id="rId6"/>
  </sheets>
  <externalReferences>
    <externalReference r:id="rId7"/>
  </externalReferences>
  <definedNames>
    <definedName name="Air_Description">[1]Factors!$A$159:$A$160</definedName>
    <definedName name="Biosolids_Spill">[1]Factors!$E$179:$E$184</definedName>
    <definedName name="Chemical_Spill">[1]Factors!$H$179:$H$184</definedName>
    <definedName name="Criminal_or_Civil_Description">[1]Factors!$M$55:$M$57</definedName>
    <definedName name="Customer_Description">[1]Factors!$E$25:$E$29</definedName>
    <definedName name="Duration_Description">[1]Factors!$M$25:$M$33</definedName>
    <definedName name="Emergency_Plan_Exists">[1]Factors!$I$81:$I$83</definedName>
    <definedName name="Endangered_Species">[1]Factors!$E$168:$E$170</definedName>
    <definedName name="Environment_Duration_Description">[1]Factors!$E$139:$E$146</definedName>
    <definedName name="Failure_Customer_Type_Description">[1]Factors!$E$94:$E$98</definedName>
    <definedName name="Failure_Duration_Description">[1]Factors!$M$94:$M$102</definedName>
    <definedName name="Failure_No_Customers_Description">[1]Factors!$I$94:$I$100</definedName>
    <definedName name="Failure_Type_Description">[1]Factors!$A$94:$A$105</definedName>
    <definedName name="Fauna_Magnitude_Description">[1]Factors!$A$168:$A$171</definedName>
    <definedName name="Fines_Violation_Description">[1]Factors!$I$55:$I$58</definedName>
    <definedName name="Gallons_for_Fines_Description">[1]Factors!$E$55:$E$61</definedName>
    <definedName name="Image_Impact_Description">[1]Factors!$E$81:$E$86</definedName>
    <definedName name="Injury_Description">[1]Factors!$A$113:$A$119</definedName>
    <definedName name="Land_Description">[1]Factors!$A$139:$A$145</definedName>
    <definedName name="Legal_Costs_Description">[1]Factors!$A$41:$A$47</definedName>
    <definedName name="LossOfOCSDAssetContents">[1]Factors!$A$15:$A$17</definedName>
    <definedName name="Magnitude_Description">[1]Factors!$I$139:$I$142</definedName>
    <definedName name="Media_Response_Description">[1]Factors!$A$81:$A$86</definedName>
    <definedName name="No_of_customers">[1]Factors!$I$25:$I$31</definedName>
    <definedName name="Non_OCSD_Service_Type_Description">[1]Factors!$A$25:$A$31</definedName>
    <definedName name="Oil_Spill">[1]Factors!$K$179:$K$184</definedName>
    <definedName name="Public_Health_Description">[1]Factors!$A$127:$A$131</definedName>
    <definedName name="Sewage_Spill">[1]Factors!$A$179:$A$184</definedName>
    <definedName name="Traffic_Description">[1]Factors!$E$113:$E$118</definedName>
    <definedName name="Water_Description">[1]Factors!$A$150:$A$154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24" i="10" l="1"/>
  <c r="X25" i="10"/>
  <c r="X26" i="10"/>
  <c r="X27" i="10"/>
  <c r="X10" i="10"/>
  <c r="X11" i="10"/>
  <c r="X38" i="10"/>
  <c r="X40" i="10"/>
  <c r="X41" i="10"/>
  <c r="X42" i="10"/>
  <c r="X43" i="10"/>
  <c r="X44" i="10"/>
  <c r="X45" i="10"/>
  <c r="X46" i="10"/>
  <c r="X47" i="10"/>
  <c r="X48" i="10"/>
  <c r="X49" i="10"/>
  <c r="X50" i="10"/>
  <c r="B7" i="9" l="1"/>
  <c r="L64" i="11" l="1"/>
  <c r="J64" i="11"/>
  <c r="H64" i="11"/>
  <c r="F64" i="11"/>
  <c r="D64" i="11"/>
  <c r="D65" i="11" s="1"/>
  <c r="N62" i="11"/>
  <c r="N61" i="11"/>
  <c r="N60" i="11"/>
  <c r="N59" i="11"/>
  <c r="N56" i="11"/>
  <c r="N55" i="11"/>
  <c r="N54" i="11"/>
  <c r="N53" i="11"/>
  <c r="N52" i="11"/>
  <c r="N49" i="11"/>
  <c r="N48" i="11"/>
  <c r="N47" i="11"/>
  <c r="N46" i="11"/>
  <c r="N45" i="11"/>
  <c r="N44" i="11"/>
  <c r="N43" i="11"/>
  <c r="N42" i="11"/>
  <c r="N41" i="11"/>
  <c r="N40" i="11"/>
  <c r="N39" i="11"/>
  <c r="N38" i="11"/>
  <c r="N37" i="11"/>
  <c r="N36" i="11"/>
  <c r="N35" i="11"/>
  <c r="L29" i="11"/>
  <c r="J29" i="11"/>
  <c r="H29" i="11"/>
  <c r="F29" i="11"/>
  <c r="D29" i="11"/>
  <c r="D30" i="11" s="1"/>
  <c r="N27" i="11"/>
  <c r="N23" i="11"/>
  <c r="N20" i="11"/>
  <c r="N19" i="11"/>
  <c r="N18" i="11"/>
  <c r="N17" i="11"/>
  <c r="N16" i="11"/>
  <c r="N15" i="11"/>
  <c r="N14" i="11"/>
  <c r="N11" i="11"/>
  <c r="N9" i="11"/>
  <c r="F5" i="11"/>
  <c r="F65" i="11" l="1"/>
  <c r="N29" i="11"/>
  <c r="D70" i="11" s="1"/>
  <c r="N64" i="11"/>
  <c r="D74" i="11" s="1"/>
  <c r="D68" i="11"/>
  <c r="H5" i="11"/>
  <c r="F30" i="11"/>
  <c r="T65" i="10"/>
  <c r="R65" i="10"/>
  <c r="P65" i="10"/>
  <c r="N65" i="10"/>
  <c r="L65" i="10"/>
  <c r="J65" i="10"/>
  <c r="H65" i="10"/>
  <c r="F65" i="10"/>
  <c r="D65" i="10"/>
  <c r="D66" i="10" s="1"/>
  <c r="X63" i="10"/>
  <c r="X62" i="10"/>
  <c r="X61" i="10"/>
  <c r="X60" i="10"/>
  <c r="X57" i="10"/>
  <c r="X56" i="10"/>
  <c r="X55" i="10"/>
  <c r="X54" i="10"/>
  <c r="X53" i="10"/>
  <c r="X37" i="10"/>
  <c r="X36" i="10"/>
  <c r="X35" i="10"/>
  <c r="V29" i="10"/>
  <c r="T29" i="10"/>
  <c r="R29" i="10"/>
  <c r="P29" i="10"/>
  <c r="N29" i="10"/>
  <c r="L29" i="10"/>
  <c r="J29" i="10"/>
  <c r="H29" i="10"/>
  <c r="F29" i="10"/>
  <c r="D29" i="10"/>
  <c r="D30" i="10" s="1"/>
  <c r="X23" i="10"/>
  <c r="X20" i="10"/>
  <c r="X19" i="10"/>
  <c r="X18" i="10"/>
  <c r="X17" i="10"/>
  <c r="X16" i="10"/>
  <c r="X15" i="10"/>
  <c r="X14" i="10"/>
  <c r="X9" i="10"/>
  <c r="F5" i="10"/>
  <c r="F66" i="10" s="1"/>
  <c r="X29" i="10" l="1"/>
  <c r="D71" i="10" s="1"/>
  <c r="F68" i="11"/>
  <c r="J5" i="11"/>
  <c r="H65" i="11"/>
  <c r="H30" i="11"/>
  <c r="D69" i="10"/>
  <c r="F30" i="10"/>
  <c r="F69" i="10" s="1"/>
  <c r="H5" i="10"/>
  <c r="H68" i="11" l="1"/>
  <c r="J65" i="11"/>
  <c r="J30" i="11"/>
  <c r="L5" i="11"/>
  <c r="H30" i="10"/>
  <c r="J5" i="10"/>
  <c r="H66" i="10"/>
  <c r="H69" i="10" l="1"/>
  <c r="L65" i="11"/>
  <c r="L30" i="11"/>
  <c r="J68" i="11"/>
  <c r="J30" i="10"/>
  <c r="J66" i="10"/>
  <c r="L5" i="10"/>
  <c r="J69" i="10" l="1"/>
  <c r="L68" i="11"/>
  <c r="N5" i="10"/>
  <c r="L66" i="10"/>
  <c r="L30" i="10"/>
  <c r="L69" i="10" l="1"/>
  <c r="P5" i="10"/>
  <c r="N30" i="10"/>
  <c r="N66" i="10"/>
  <c r="P30" i="10" l="1"/>
  <c r="R5" i="10"/>
  <c r="P66" i="10"/>
  <c r="N69" i="10"/>
  <c r="P69" i="10" l="1"/>
  <c r="R30" i="10"/>
  <c r="R66" i="10"/>
  <c r="T5" i="10"/>
  <c r="R69" i="10" l="1"/>
  <c r="T30" i="10"/>
  <c r="T66" i="10"/>
  <c r="V5" i="10"/>
  <c r="T69" i="10" l="1"/>
  <c r="V30" i="10"/>
  <c r="X30" i="10" l="1"/>
  <c r="D72" i="10" l="1"/>
  <c r="D73" i="10" s="1"/>
  <c r="E4" i="8" s="1"/>
  <c r="N65" i="11" l="1"/>
  <c r="D75" i="11" s="1"/>
  <c r="D76" i="11" l="1"/>
  <c r="C5" i="8" s="1"/>
  <c r="N68" i="11"/>
  <c r="N30" i="11"/>
  <c r="D71" i="11" l="1"/>
  <c r="D78" i="11"/>
  <c r="D72" i="11" l="1"/>
  <c r="B4" i="9"/>
  <c r="B5" i="9"/>
  <c r="B8" i="9" s="1"/>
  <c r="B9" i="9" s="1"/>
  <c r="V39" i="10" s="1"/>
  <c r="V65" i="10" l="1"/>
  <c r="X39" i="10"/>
  <c r="X65" i="10"/>
  <c r="D75" i="10" s="1"/>
  <c r="V66" i="10"/>
  <c r="D79" i="11"/>
  <c r="C4" i="8"/>
  <c r="G4" i="8" s="1"/>
  <c r="X66" i="10" l="1"/>
  <c r="D76" i="10" s="1"/>
  <c r="V69" i="10"/>
  <c r="X69" i="10" s="1"/>
  <c r="D79" i="10" l="1"/>
  <c r="D77" i="10"/>
  <c r="E5" i="8" s="1"/>
  <c r="D80" i="10" l="1"/>
  <c r="G5" i="8" s="1"/>
  <c r="G6" i="8" s="1"/>
  <c r="D8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Duncan Rose</author>
  </authors>
  <commentList>
    <comment ref="D3" authorId="0" shapeId="0" xr:uid="{9C23B1AC-5A0C-4410-9B68-6C3F29C59810}">
      <text>
        <r>
          <rPr>
            <b/>
            <sz val="8"/>
            <color indexed="81"/>
            <rFont val="Tahoma"/>
            <family val="2"/>
          </rPr>
          <t xml:space="preserve">Enter as "X", 
For example: a 5.0% </t>
        </r>
        <r>
          <rPr>
            <sz val="8"/>
            <color indexed="81"/>
            <rFont val="Tahoma"/>
            <family val="2"/>
          </rPr>
          <t xml:space="preserve">
discout rate would be entered as 5.0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Duncan Rose</author>
  </authors>
  <commentList>
    <comment ref="D3" authorId="0" shapeId="0" xr:uid="{33FFC983-0ED9-4A9E-8767-DF63DB21BAC6}">
      <text>
        <r>
          <rPr>
            <b/>
            <sz val="8"/>
            <color indexed="81"/>
            <rFont val="Tahoma"/>
            <family val="2"/>
          </rPr>
          <t xml:space="preserve">Enter as "X", 
For example: a 5.0% </t>
        </r>
        <r>
          <rPr>
            <sz val="8"/>
            <color indexed="81"/>
            <rFont val="Tahoma"/>
            <family val="2"/>
          </rPr>
          <t xml:space="preserve">
discout rate would be entered as 5.0</t>
        </r>
      </text>
    </comment>
  </commentList>
</comments>
</file>

<file path=xl/sharedStrings.xml><?xml version="1.0" encoding="utf-8"?>
<sst xmlns="http://schemas.openxmlformats.org/spreadsheetml/2006/main" count="279" uniqueCount="129">
  <si>
    <t>Discount rate</t>
  </si>
  <si>
    <t>Customer Benefits</t>
  </si>
  <si>
    <t>Customer Costs</t>
  </si>
  <si>
    <t>Community/Stakeholder Costs</t>
  </si>
  <si>
    <t>Property damage costs, including restoration of business</t>
  </si>
  <si>
    <t>Service outage costs</t>
  </si>
  <si>
    <t>Service outage mitigation and substitution costs</t>
  </si>
  <si>
    <t>Access impairment and travel delay costs</t>
  </si>
  <si>
    <t>Health damages</t>
  </si>
  <si>
    <t>Emotional strain and welfare</t>
  </si>
  <si>
    <t>Environmental pollution, erosion, sedimentation</t>
  </si>
  <si>
    <t>Destruction of habitat or damage to it</t>
  </si>
  <si>
    <t>Attractiveness (economic, tourists)</t>
  </si>
  <si>
    <t>Benefits</t>
  </si>
  <si>
    <t>Costs</t>
  </si>
  <si>
    <t>Total Benefits</t>
  </si>
  <si>
    <t>Total Costs</t>
  </si>
  <si>
    <t>PV of Total Benefits</t>
  </si>
  <si>
    <t>PV of Total Costs</t>
  </si>
  <si>
    <t>NPV (PV of Benefits minus Costs)</t>
  </si>
  <si>
    <t>Total</t>
  </si>
  <si>
    <t>Benefit/Cost Ratio</t>
  </si>
  <si>
    <t>1.00</t>
  </si>
  <si>
    <t>(Title of Alternative Being Tested)</t>
  </si>
  <si>
    <t>Financial</t>
  </si>
  <si>
    <t>Intagible Community/Stakeholder Benefits</t>
  </si>
  <si>
    <t>Organizational Benefits</t>
  </si>
  <si>
    <t>Life of project (years)</t>
  </si>
  <si>
    <t>Engineering Planning</t>
  </si>
  <si>
    <t>Engineering Design</t>
  </si>
  <si>
    <t>Permits</t>
  </si>
  <si>
    <t>Construction management</t>
  </si>
  <si>
    <t xml:space="preserve">Construction </t>
  </si>
  <si>
    <t>Contingency</t>
  </si>
  <si>
    <t>Operations</t>
  </si>
  <si>
    <t>Maintenance</t>
  </si>
  <si>
    <t>Refurbishment</t>
  </si>
  <si>
    <t>Replacement</t>
  </si>
  <si>
    <t>Salvage value</t>
  </si>
  <si>
    <t>Net Present Value</t>
  </si>
  <si>
    <t>Increase in real revenue</t>
  </si>
  <si>
    <t>Reduction in real expenses</t>
  </si>
  <si>
    <t>Reduction in service outage costs</t>
  </si>
  <si>
    <t>Improvements in pressure</t>
  </si>
  <si>
    <t>Increases to fire flow</t>
  </si>
  <si>
    <t>Fewer interruptions of supply</t>
  </si>
  <si>
    <t>Improved water quality</t>
  </si>
  <si>
    <t>Reduction in health damages</t>
  </si>
  <si>
    <t>Reduction in environmental pollution, erosion, sedimentation</t>
  </si>
  <si>
    <t>Reduction in destruction or damage of habitat</t>
  </si>
  <si>
    <t>Worker safety improvements</t>
  </si>
  <si>
    <t>Residual value (negative cost)</t>
  </si>
  <si>
    <t>Year</t>
  </si>
  <si>
    <t>Direct Organizational Costs</t>
  </si>
  <si>
    <t>Improvements in community health or safety</t>
  </si>
  <si>
    <t>Reduction in carbon emissions</t>
  </si>
  <si>
    <t>NOTES:</t>
  </si>
  <si>
    <t>Cautionary Note:</t>
  </si>
  <si>
    <t>Yellow fields are input fields. Numbers given in this example are hypothetical only for demonstration purposes.</t>
  </si>
  <si>
    <t>:</t>
  </si>
  <si>
    <t>Contents</t>
  </si>
  <si>
    <t>Benefit-Cost Ratio</t>
  </si>
  <si>
    <t>Effective useful  life</t>
  </si>
  <si>
    <t>Years not used</t>
  </si>
  <si>
    <t>% not consumed in analysis</t>
  </si>
  <si>
    <t>Original cost</t>
  </si>
  <si>
    <t>Replacement year</t>
  </si>
  <si>
    <t>Project life cycle</t>
  </si>
  <si>
    <t>PV Residual cost</t>
  </si>
  <si>
    <t>Resdiual cost</t>
  </si>
  <si>
    <t>Equalized Annual Benefits</t>
  </si>
  <si>
    <t>Equalized Annual Costs</t>
  </si>
  <si>
    <t>Residual value (subtracted from capital cost)</t>
  </si>
  <si>
    <t>No one Benefit Cost worksheet can begin to accommodate all of the different, even unique, benefit and cost elements that might be relevant to a specific benefit cost analysis for a given agency.  The worksheets contained in this workbook are meant only to facilitate the practitioner in structuring a valid benefit cost analysis; each worksheet must be adapted on a case by case basis to fit the question or problem under consideration.  The text associated with this tool is intended to guide this adaptation process.  It is unlikely that these worksheets can be directly applied, without modification, to a specific analysis.  We strongly suggest each practitioner copy the relevant worksheet into a local workspace, save a backup version for reference purposes, and use the basic Excel features and functionalities to adapt the worksheet to your analysis.</t>
  </si>
  <si>
    <r>
      <t xml:space="preserve">The BC and Alternative (Alt) Spreadsheets uses the Triple Bottom Line methodology, i.e. environmental and social costs are input into the spreadsheets. Even if not quantifiable, benefits and/or costs should be noted in the spreadsheet and in the narrative document. The spreadsheets in this workbook are here to </t>
    </r>
    <r>
      <rPr>
        <b/>
        <i/>
        <sz val="12"/>
        <rFont val="Times New Roman"/>
        <family val="1"/>
      </rPr>
      <t>illustrate</t>
    </r>
    <r>
      <rPr>
        <sz val="12"/>
        <rFont val="Times New Roman"/>
        <family val="1"/>
      </rPr>
      <t xml:space="preserve"> how to use them in benefit-cost analysis, each spreadsheet will require the practitioner to input the specific benefits and costs. To do so, the user should start by deleting the illustrative benefits and costs that are not pertinent to your project.</t>
    </r>
  </si>
  <si>
    <t>Note that both the BC and Alternative spreadsheets calculate their own benefit-cost ratio. This methodology views each project as a stand alone and does not compare alternatives to the Stuatus quo. The Summary BC sheet estimates the benefit-cost ratio as the difference between the Status quo and altnerative(s). 
The SummaryNetBC worksheet is provided for whenever there is a status quo that will have some costs of operation.  In this case, the Alternative’s benefits and costs will have to be compared to those of the Status Quo.  Be sure not to double count benefits or costs (for example if in the BC Spreadsheet the benefits for an Alternative were the increase in the Level of Service above what is the status quo, then do not include benefits in the Status Quo, only its costs).</t>
  </si>
  <si>
    <t>Net Present Value (equalized annual costs)</t>
  </si>
  <si>
    <t>PV Benefits</t>
  </si>
  <si>
    <t>PV Costs</t>
  </si>
  <si>
    <t>Status Quo
5 years</t>
  </si>
  <si>
    <t>Alternative
10 years</t>
  </si>
  <si>
    <r>
      <t xml:space="preserve">Construction </t>
    </r>
    <r>
      <rPr>
        <sz val="9"/>
        <color rgb="FFFF0000"/>
        <rFont val="Arial"/>
        <family val="2"/>
      </rPr>
      <t>(new roof)</t>
    </r>
  </si>
  <si>
    <r>
      <t xml:space="preserve">Construction </t>
    </r>
    <r>
      <rPr>
        <sz val="9"/>
        <color rgb="FFFF0000"/>
        <rFont val="Arial"/>
        <family val="2"/>
      </rPr>
      <t>(Beams/joists)</t>
    </r>
  </si>
  <si>
    <t>As Captial Set-Aside (Rebuild) funds are to replace failing assets, proposals will analyze the change from the status quo. In our example the status quo is to do nothing except annual maintenance on a roof until the roof fails. The alternative is to build a new roof and have increase in benefits (using all of the community center for a longer period of time). The benefit-cost ratio will compare the increase in benefits (numerator) to the increase in cost.  The increase in benefits must be greater than the increase in costs (i.e. a B/C &gt; 1) in order to justify the project. The higher the B/C ratio the higher the benefits relative to the costs.</t>
  </si>
  <si>
    <t>The residual value (RV) of an asset is the amount of the asset paid for during the project life-cycle, but whose economic life is not yet completely exhausted. The main asset of the project will be at the end of it's useful life when the project analysis is over, but there may be other "minor" assets paid for whose economic life is not fully consumed. So if a "minor" asset was paid for 100% at some point in the project but only 50% of it's expected useful life (economic life) was consumed during the project analysis period then the remaining 50% of that asset was paid for an not consumed and that 50% value (in $) is discounted back to the present value and subtracted from the original capital cost of that asset.</t>
  </si>
  <si>
    <t>The spreadsheet allows the user to input data each year for the life of the project. If the life is more than 10 years, the practicioner can simply add columns to the spreadsheet (hint: insert columns in the middle so when copying cells the formulas remain the same and sums will still add from year 1 to the last year).  This spreadsheet can be used when benefits or costs might vary from year to year. It also allows a visual of the annual benefits and costs in both real and discounted values.
The discount rate and the total project life-cycle (in years) used in the analysis are to be input by the practicioner in cells D3 and D4. The discount rate should be the same for both the Status quo and the alternative(s). The project life-cycle may differ depending on the expected useful life and other assumptions in each analysis.</t>
  </si>
  <si>
    <t>The Triple Bottom Line worksheets are separated into Benefits and Costs to facilitate alternative analytic approaches. This separation is done to facilitate analysis other than a full Benefit Cost analysis. For example, where benefits assigned to a given problem are deemed fairly equal across alternative solutions (a renewal project where a change in the level of service is not on the table), then only the cost side of each alternative may need to be considered. Alternatively, only the direct financial portions of the worksheets might be used if a fiscal impact analysis is more relevant than a full benefit cost analysis (remember - a benefit cost analysis by definition always considers full societal costs).
Because the Status quo and the Alternative have different life cycles (5 years vs. 10 years) the PV of the benefits and costs are converted to an Equalized Annual Value. Think of this as a mortgage, if the Bureau took out a loan at the discount rate (3% in our example) then what would be the equal annual payments (principal and interest) on that loan for both the benefits and the costs. In this way we can compare values of the Status quo and Alternative(s) with different time horizons.</t>
  </si>
  <si>
    <t xml:space="preserve">The total benefits and costs are summarized at the bottom of each section. Below the sum of benefits and costs for each year is the present value (PV) that uses the discount rate that the practicioner assigns in cell D3. Below the benefit and cost sections is a summary of both the benefits and costs in nominal terms and the PV of the life-cycle stream of benefits and costs. </t>
  </si>
  <si>
    <r>
      <t xml:space="preserve">In some instances, rather than having a benefit for both the Status quo and the alternative(s), it may be that only the alternative has a benefit. If the benefit of an alternative is to decrease a risk then rather of having the risk cost for both the Status quo and the Alternative the practicioner could estimate the benefit of the Alternative as a decrease in risk cost.
</t>
    </r>
    <r>
      <rPr>
        <b/>
        <sz val="13"/>
        <color theme="0"/>
        <rFont val="Times New Roman"/>
        <family val="1"/>
      </rPr>
      <t xml:space="preserve">Water Bureau example: </t>
    </r>
    <r>
      <rPr>
        <sz val="13"/>
        <color theme="0"/>
        <rFont val="Times New Roman"/>
        <family val="1"/>
      </rPr>
      <t xml:space="preserve">
In the Status quo, a pipe under I-5 may have another 20 years of “expected useful life” but poses a risk of failing with a high consequence (the risk cost of this is the Likelihood of Failure x Consequence of Failure). The alternative is to replace the pipe now. The new pipe in the alternative is assumed to have a very small likelihood of failing (and therefore a very small risk cost). The benefit of the alternative is this reduction in risk cost over the life of the Status quo. </t>
    </r>
  </si>
  <si>
    <r>
      <t xml:space="preserve">(Title of the </t>
    </r>
    <r>
      <rPr>
        <i/>
        <sz val="9"/>
        <rFont val="Arial"/>
        <family val="2"/>
      </rPr>
      <t>Status quo</t>
    </r>
    <r>
      <rPr>
        <sz val="9"/>
        <rFont val="Arial"/>
        <family val="2"/>
      </rPr>
      <t>)</t>
    </r>
  </si>
  <si>
    <r>
      <rPr>
        <b/>
        <sz val="12"/>
        <color theme="0"/>
        <rFont val="Times New Roman"/>
        <family val="1"/>
      </rPr>
      <t>EXAMPLE USED IN THIS SPREADSHEET ANALYSIS:</t>
    </r>
    <r>
      <rPr>
        <sz val="12"/>
        <color theme="0"/>
        <rFont val="Times New Roman"/>
        <family val="1"/>
      </rPr>
      <t xml:space="preserve">
</t>
    </r>
    <r>
      <rPr>
        <b/>
        <i/>
        <sz val="12"/>
        <color theme="0"/>
        <rFont val="Times New Roman"/>
        <family val="1"/>
      </rPr>
      <t>Status quo</t>
    </r>
    <r>
      <rPr>
        <b/>
        <sz val="12"/>
        <color theme="0"/>
        <rFont val="Times New Roman"/>
        <family val="1"/>
      </rPr>
      <t>:</t>
    </r>
    <r>
      <rPr>
        <sz val="12"/>
        <color theme="0"/>
        <rFont val="Times New Roman"/>
        <family val="1"/>
      </rPr>
      <t xml:space="preserve"> A Community Center has a roof that is failing. It costs the Bureau $1,500 per year to maintain the roof (put bandaids on it). These temporary fixes will only last 5 years and then the roof will completely fail so at this point the Community Center has a choice: close down or construct a new roof. When the Status quo reaches the point of this rehab/replacement decision then the analysis stops. During this period only half of the Community Center is usable because in parts the roof is too dangerous or it leaks so the benefits of the revenue received and health and well being of the Community Center users are only half of what they would normally be which are $500 per year in revenue and $2,500 per year in health and well-being.
</t>
    </r>
    <r>
      <rPr>
        <b/>
        <i/>
        <sz val="12"/>
        <color theme="0"/>
        <rFont val="Times New Roman"/>
        <family val="1"/>
      </rPr>
      <t>Alternative</t>
    </r>
    <r>
      <rPr>
        <b/>
        <sz val="12"/>
        <color theme="0"/>
        <rFont val="Times New Roman"/>
        <family val="1"/>
      </rPr>
      <t>:</t>
    </r>
    <r>
      <rPr>
        <sz val="12"/>
        <color theme="0"/>
        <rFont val="Times New Roman"/>
        <family val="1"/>
      </rPr>
      <t xml:space="preserve"> Build a new roof for $20,000. The roof will last 10 years and so this is the time period for the Alternative analysis. The roof needs a refurbishment (new shingles only) after 5 years at a cost of $5,000. In addition, a new beam/joist is needed that costs $1,000 but the beam/joist will last 20 years. At the end of the 10 year project analysis the beam/joist has only consumed 50% of it's economic life and so it has a residual value (see sheet "Residual Value" for calculation). The unused value of the beam is $500 (unused portion 50% x $1,000) and so the $500 portion that was paid for but remains unused at year 10 is discounted back to the present value (PV) and this value is $372 and is a negative value in year 10. The benefits of having a new roof are that the community can now use all of the Community Center and the revenue is now $2,000 per year and health / well-being benefits are $5,000 per year for the 10 year life of the roof.</t>
    </r>
  </si>
  <si>
    <t xml:space="preserve">The Capital Set Aside refresh group has identified a list of shared values for bureaus to use in their BC analysis. This list will grow with time. </t>
  </si>
  <si>
    <t xml:space="preserve">Description </t>
  </si>
  <si>
    <t>Value</t>
  </si>
  <si>
    <t>Source</t>
  </si>
  <si>
    <t>Notes</t>
  </si>
  <si>
    <t>Discount Rate</t>
  </si>
  <si>
    <t>CBO</t>
  </si>
  <si>
    <t>Likelihood of a Cascadian Event</t>
  </si>
  <si>
    <t xml:space="preserve">24% probability of M9.0 </t>
  </si>
  <si>
    <t>Cost of carbon</t>
  </si>
  <si>
    <t>Based on one event in a 50 year period by Chris Goldfinger. Figure is used by PBEM</t>
  </si>
  <si>
    <t>HEALTH COST OF TRANSPORTATION EMISSIONS</t>
  </si>
  <si>
    <t>($/ton)</t>
  </si>
  <si>
    <t>Area</t>
  </si>
  <si>
    <t>Proj Loc</t>
  </si>
  <si>
    <t>CO</t>
  </si>
  <si>
    <r>
      <t>CO</t>
    </r>
    <r>
      <rPr>
        <b/>
        <vertAlign val="subscript"/>
        <sz val="10"/>
        <rFont val="Arial"/>
        <family val="2"/>
      </rPr>
      <t>2</t>
    </r>
    <r>
      <rPr>
        <b/>
        <sz val="10"/>
        <rFont val="Arial"/>
        <family val="2"/>
      </rPr>
      <t>e</t>
    </r>
  </si>
  <si>
    <r>
      <t>NO</t>
    </r>
    <r>
      <rPr>
        <b/>
        <vertAlign val="subscript"/>
        <sz val="10"/>
        <rFont val="Arial"/>
        <family val="2"/>
      </rPr>
      <t>X</t>
    </r>
  </si>
  <si>
    <r>
      <t>PM</t>
    </r>
    <r>
      <rPr>
        <b/>
        <vertAlign val="subscript"/>
        <sz val="10"/>
        <rFont val="Arial"/>
        <family val="2"/>
      </rPr>
      <t>10</t>
    </r>
  </si>
  <si>
    <r>
      <t>SO</t>
    </r>
    <r>
      <rPr>
        <b/>
        <vertAlign val="subscript"/>
        <sz val="10"/>
        <rFont val="Arial"/>
        <family val="2"/>
      </rPr>
      <t>X</t>
    </r>
  </si>
  <si>
    <t>VOC</t>
  </si>
  <si>
    <t>LA/South Coast</t>
  </si>
  <si>
    <t>CA Urban Area</t>
  </si>
  <si>
    <t>CA Rural Area</t>
  </si>
  <si>
    <r>
      <t>CO</t>
    </r>
    <r>
      <rPr>
        <vertAlign val="subscript"/>
        <sz val="10"/>
        <rFont val="Arial"/>
        <family val="2"/>
      </rPr>
      <t>2</t>
    </r>
    <r>
      <rPr>
        <sz val="10"/>
        <rFont val="Arial"/>
        <family val="2"/>
      </rPr>
      <t>e Uprater</t>
    </r>
  </si>
  <si>
    <t>increase in value per year</t>
  </si>
  <si>
    <t>HIGHWAY EMISSIONS FACTORS (g/mi)</t>
  </si>
  <si>
    <t>Model Year 2016</t>
  </si>
  <si>
    <t>Mode</t>
  </si>
  <si>
    <t>Speed</t>
  </si>
  <si>
    <r>
      <t>CO</t>
    </r>
    <r>
      <rPr>
        <b/>
        <vertAlign val="subscript"/>
        <sz val="10"/>
        <rFont val="Arial"/>
        <family val="2"/>
      </rPr>
      <t>2</t>
    </r>
  </si>
  <si>
    <r>
      <t>PM</t>
    </r>
    <r>
      <rPr>
        <b/>
        <vertAlign val="subscript"/>
        <sz val="10"/>
        <rFont val="Arial"/>
        <family val="2"/>
      </rPr>
      <t>2.5</t>
    </r>
  </si>
  <si>
    <t>Auto</t>
  </si>
  <si>
    <t>See below</t>
  </si>
  <si>
    <t>Source: Cal-Trans.</t>
  </si>
  <si>
    <t xml:space="preserve"> For the purposes of their model, they use GHG emissions from different vehicle types and what is emitted at different speeds, and they use the cost to public health.</t>
  </si>
  <si>
    <t xml:space="preserve">Value Description </t>
  </si>
  <si>
    <t>See tables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</si>
</sst>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43" formatCode="_(* #,##0.00_);_(* \(#,##0.00\);_(* &quot;-&quot;??_);_(@_)"/>
    <numFmt numFmtId="164" formatCode="0.0%"/>
    <numFmt numFmtId="165" formatCode="_(&quot;$&quot;* #,##0_);_(&quot;$&quot;* \(#,##0\);_(&quot;$&quot;* &quot;-&quot;??_);_(@_)"/>
    <numFmt numFmtId="166" formatCode="&quot;$&quot;#,##0"/>
    <numFmt numFmtId="167" formatCode="0.0"/>
    <numFmt numFmtId="168" formatCode="_(* #,##0.0_);_(* \(#,##0.0\);_(* &quot;-&quot;??_);_(@_)"/>
  </numFmts>
  <fonts count="36" x14ac:knownFonts="1">
    <font>
      <sz val="10"/>
      <name val="Arial"/>
    </font>
    <font>
      <sz val="10"/>
      <name val="Arial"/>
      <family val="2"/>
    </font>
    <font>
      <sz val="8"/>
      <name val="Arial"/>
      <family val="2"/>
    </font>
    <font>
      <sz val="9"/>
      <name val="Arial"/>
      <family val="2"/>
    </font>
    <font>
      <b/>
      <sz val="9"/>
      <name val="Arial"/>
      <family val="2"/>
    </font>
    <font>
      <b/>
      <sz val="10"/>
      <name val="Arial"/>
      <family val="2"/>
    </font>
    <font>
      <sz val="9"/>
      <color indexed="8"/>
      <name val="Arial"/>
      <family val="2"/>
    </font>
    <font>
      <sz val="9"/>
      <name val="Arial"/>
      <family val="2"/>
    </font>
    <font>
      <sz val="10"/>
      <name val="Arial"/>
      <family val="2"/>
    </font>
    <font>
      <sz val="8"/>
      <color indexed="81"/>
      <name val="Tahoma"/>
      <family val="2"/>
    </font>
    <font>
      <b/>
      <sz val="8"/>
      <color indexed="81"/>
      <name val="Tahoma"/>
      <family val="2"/>
    </font>
    <font>
      <b/>
      <sz val="9"/>
      <name val="Arial"/>
      <family val="2"/>
    </font>
    <font>
      <b/>
      <i/>
      <sz val="9"/>
      <name val="Arial"/>
      <family val="2"/>
    </font>
    <font>
      <b/>
      <i/>
      <sz val="9"/>
      <name val="Arial"/>
      <family val="2"/>
    </font>
    <font>
      <b/>
      <sz val="9"/>
      <color indexed="12"/>
      <name val="Arial"/>
      <family val="2"/>
    </font>
    <font>
      <b/>
      <i/>
      <sz val="10"/>
      <name val="Arial"/>
      <family val="2"/>
    </font>
    <font>
      <sz val="12"/>
      <name val="Times New Roman"/>
      <family val="1"/>
    </font>
    <font>
      <b/>
      <i/>
      <sz val="12"/>
      <name val="Times New Roman"/>
      <family val="1"/>
    </font>
    <font>
      <b/>
      <sz val="9"/>
      <color indexed="10"/>
      <name val="Arial"/>
      <family val="2"/>
    </font>
    <font>
      <sz val="9"/>
      <color indexed="10"/>
      <name val="Arial"/>
      <family val="2"/>
    </font>
    <font>
      <b/>
      <sz val="24"/>
      <name val="Arial"/>
      <family val="2"/>
    </font>
    <font>
      <sz val="10"/>
      <name val="Arial"/>
      <family val="2"/>
    </font>
    <font>
      <sz val="11"/>
      <name val="Calibri"/>
      <family val="2"/>
    </font>
    <font>
      <sz val="13"/>
      <color theme="0"/>
      <name val="Times New Roman"/>
      <family val="1"/>
    </font>
    <font>
      <b/>
      <sz val="13"/>
      <color theme="0"/>
      <name val="Times New Roman"/>
      <family val="1"/>
    </font>
    <font>
      <sz val="9"/>
      <color rgb="FFFF0000"/>
      <name val="Arial"/>
      <family val="2"/>
    </font>
    <font>
      <sz val="12"/>
      <color theme="0"/>
      <name val="Times New Roman"/>
      <family val="1"/>
    </font>
    <font>
      <b/>
      <sz val="12"/>
      <color theme="0"/>
      <name val="Times New Roman"/>
      <family val="1"/>
    </font>
    <font>
      <b/>
      <i/>
      <sz val="12"/>
      <color theme="0"/>
      <name val="Times New Roman"/>
      <family val="1"/>
    </font>
    <font>
      <i/>
      <sz val="9"/>
      <name val="Arial"/>
      <family val="2"/>
    </font>
    <font>
      <sz val="10"/>
      <name val="Times New Roman"/>
      <family val="1"/>
    </font>
    <font>
      <b/>
      <sz val="10"/>
      <color rgb="FF000080"/>
      <name val="Arial"/>
      <family val="2"/>
    </font>
    <font>
      <sz val="10"/>
      <color rgb="FF800000"/>
      <name val="Arial"/>
      <family val="2"/>
    </font>
    <font>
      <b/>
      <vertAlign val="subscript"/>
      <sz val="10"/>
      <name val="Arial"/>
      <family val="2"/>
    </font>
    <font>
      <vertAlign val="subscript"/>
      <sz val="10"/>
      <name val="Arial"/>
      <family val="2"/>
    </font>
    <font>
      <b/>
      <sz val="14"/>
      <name val="Arial"/>
      <family val="2"/>
    </font>
  </fonts>
  <fills count="16">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9"/>
        <bgColor indexed="64"/>
      </patternFill>
    </fill>
    <fill>
      <patternFill patternType="solid">
        <fgColor indexed="42"/>
        <bgColor indexed="64"/>
      </patternFill>
    </fill>
    <fill>
      <patternFill patternType="solid">
        <fgColor indexed="45"/>
        <bgColor indexed="64"/>
      </patternFill>
    </fill>
    <fill>
      <patternFill patternType="solid">
        <fgColor indexed="43"/>
        <bgColor indexed="64"/>
      </patternFill>
    </fill>
    <fill>
      <patternFill patternType="solid">
        <fgColor indexed="62"/>
        <bgColor indexed="64"/>
      </patternFill>
    </fill>
    <fill>
      <patternFill patternType="solid">
        <fgColor indexed="47"/>
        <bgColor indexed="64"/>
      </patternFill>
    </fill>
    <fill>
      <patternFill patternType="solid">
        <fgColor indexed="46"/>
        <bgColor indexed="64"/>
      </patternFill>
    </fill>
    <fill>
      <patternFill patternType="solid">
        <fgColor rgb="FF99FF99"/>
        <bgColor indexed="64"/>
      </patternFill>
    </fill>
    <fill>
      <patternFill patternType="solid">
        <fgColor rgb="FF0070C0"/>
        <bgColor indexed="64"/>
      </patternFill>
    </fill>
    <fill>
      <patternFill patternType="solid">
        <fgColor theme="9" tint="-0.499984740745262"/>
        <bgColor indexed="64"/>
      </patternFill>
    </fill>
    <fill>
      <patternFill patternType="solid">
        <fgColor theme="5" tint="0.39997558519241921"/>
        <bgColor indexed="64"/>
      </patternFill>
    </fill>
    <fill>
      <patternFill patternType="solid">
        <fgColor rgb="FFFFFFCC"/>
        <bgColor indexed="64"/>
      </patternFill>
    </fill>
  </fills>
  <borders count="23">
    <border>
      <left/>
      <right/>
      <top/>
      <bottom/>
      <diagonal/>
    </border>
    <border>
      <left/>
      <right/>
      <top/>
      <bottom style="thin">
        <color indexed="64"/>
      </bottom>
      <diagonal/>
    </border>
    <border>
      <left/>
      <right/>
      <top/>
      <bottom style="double">
        <color indexed="64"/>
      </bottom>
      <diagonal/>
    </border>
    <border>
      <left style="thin">
        <color indexed="64"/>
      </left>
      <right style="thin">
        <color indexed="22"/>
      </right>
      <top style="thin">
        <color indexed="64"/>
      </top>
      <bottom style="thin">
        <color indexed="22"/>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double">
        <color indexed="64"/>
      </left>
      <right/>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double">
        <color indexed="64"/>
      </left>
      <right/>
      <top/>
      <bottom style="double">
        <color indexed="64"/>
      </bottom>
      <diagonal/>
    </border>
    <border>
      <left style="medium">
        <color indexed="64"/>
      </left>
      <right/>
      <top/>
      <bottom/>
      <diagonal/>
    </border>
    <border>
      <left/>
      <right style="double">
        <color indexed="64"/>
      </right>
      <top style="double">
        <color indexed="64"/>
      </top>
      <bottom/>
      <diagonal/>
    </border>
    <border>
      <left/>
      <right style="double">
        <color indexed="64"/>
      </right>
      <top/>
      <bottom/>
      <diagonal/>
    </border>
    <border>
      <left/>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27">
    <xf numFmtId="0" fontId="0" fillId="0" borderId="0" xfId="0"/>
    <xf numFmtId="0" fontId="0" fillId="2" borderId="0" xfId="0" applyFill="1"/>
    <xf numFmtId="0" fontId="3" fillId="2" borderId="0" xfId="0" applyFont="1" applyFill="1" applyAlignment="1">
      <alignment horizontal="center"/>
    </xf>
    <xf numFmtId="0" fontId="4" fillId="2" borderId="0" xfId="0" applyFont="1" applyFill="1"/>
    <xf numFmtId="0" fontId="5" fillId="2" borderId="0" xfId="0" applyFont="1" applyFill="1"/>
    <xf numFmtId="0" fontId="3" fillId="2" borderId="0" xfId="0" applyFont="1" applyFill="1"/>
    <xf numFmtId="0" fontId="6" fillId="2" borderId="0" xfId="0" applyFont="1" applyFill="1" applyAlignment="1">
      <alignment horizontal="left" indent="1"/>
    </xf>
    <xf numFmtId="0" fontId="0" fillId="2" borderId="0" xfId="0" applyFill="1" applyAlignment="1">
      <alignment horizontal="left" indent="1"/>
    </xf>
    <xf numFmtId="0" fontId="4" fillId="2" borderId="0" xfId="0" applyFont="1" applyFill="1" applyBorder="1"/>
    <xf numFmtId="0" fontId="0" fillId="2" borderId="1" xfId="0" applyFill="1" applyBorder="1"/>
    <xf numFmtId="0" fontId="0" fillId="2" borderId="2" xfId="0" applyFill="1" applyBorder="1"/>
    <xf numFmtId="0" fontId="0" fillId="2" borderId="0" xfId="0" applyFill="1" applyBorder="1"/>
    <xf numFmtId="0" fontId="3" fillId="2" borderId="0" xfId="0" applyFont="1" applyFill="1" applyAlignment="1">
      <alignment horizontal="right"/>
    </xf>
    <xf numFmtId="165" fontId="8" fillId="2" borderId="0" xfId="2" applyNumberFormat="1" applyFont="1" applyFill="1"/>
    <xf numFmtId="165" fontId="5" fillId="2" borderId="0" xfId="2" applyNumberFormat="1" applyFont="1" applyFill="1"/>
    <xf numFmtId="165" fontId="4" fillId="3" borderId="3" xfId="2" applyNumberFormat="1" applyFont="1" applyFill="1" applyBorder="1"/>
    <xf numFmtId="165" fontId="0" fillId="2" borderId="0" xfId="2" applyNumberFormat="1" applyFont="1" applyFill="1"/>
    <xf numFmtId="165" fontId="3" fillId="2" borderId="0" xfId="2" applyNumberFormat="1" applyFont="1" applyFill="1"/>
    <xf numFmtId="165" fontId="3" fillId="2" borderId="1" xfId="2" applyNumberFormat="1" applyFont="1" applyFill="1" applyBorder="1"/>
    <xf numFmtId="165" fontId="0" fillId="2" borderId="1" xfId="2" applyNumberFormat="1" applyFont="1" applyFill="1" applyBorder="1"/>
    <xf numFmtId="165" fontId="4" fillId="2" borderId="0" xfId="2" applyNumberFormat="1" applyFont="1" applyFill="1"/>
    <xf numFmtId="165" fontId="0" fillId="2" borderId="2" xfId="2" applyNumberFormat="1" applyFont="1" applyFill="1" applyBorder="1"/>
    <xf numFmtId="165" fontId="0" fillId="2" borderId="0" xfId="2" applyNumberFormat="1" applyFont="1" applyFill="1" applyBorder="1"/>
    <xf numFmtId="49" fontId="5" fillId="2" borderId="0" xfId="0" applyNumberFormat="1" applyFont="1" applyFill="1"/>
    <xf numFmtId="0" fontId="0" fillId="4" borderId="0" xfId="0" applyFill="1"/>
    <xf numFmtId="0" fontId="5" fillId="4" borderId="0" xfId="0" applyFont="1" applyFill="1"/>
    <xf numFmtId="0" fontId="3" fillId="4" borderId="0" xfId="0" applyFont="1" applyFill="1" applyAlignment="1">
      <alignment horizontal="center"/>
    </xf>
    <xf numFmtId="0" fontId="3" fillId="4" borderId="0" xfId="0" applyFont="1" applyFill="1"/>
    <xf numFmtId="0" fontId="11" fillId="2" borderId="0" xfId="0" applyFont="1" applyFill="1"/>
    <xf numFmtId="0" fontId="11" fillId="2" borderId="1" xfId="0" applyFont="1" applyFill="1" applyBorder="1"/>
    <xf numFmtId="0" fontId="3" fillId="2" borderId="0" xfId="0" applyFont="1" applyFill="1" applyAlignment="1">
      <alignment horizontal="left" indent="1"/>
    </xf>
    <xf numFmtId="0" fontId="12" fillId="2" borderId="0" xfId="0" applyFont="1" applyFill="1"/>
    <xf numFmtId="0" fontId="3" fillId="2" borderId="2" xfId="0" applyFont="1" applyFill="1" applyBorder="1"/>
    <xf numFmtId="0" fontId="3" fillId="2" borderId="0" xfId="0" applyFont="1" applyFill="1" applyBorder="1"/>
    <xf numFmtId="0" fontId="6" fillId="2" borderId="0" xfId="0" applyFont="1" applyFill="1" applyAlignment="1">
      <alignment horizontal="left" indent="2"/>
    </xf>
    <xf numFmtId="0" fontId="13" fillId="2" borderId="0" xfId="0" applyFont="1" applyFill="1" applyAlignment="1">
      <alignment horizontal="left" indent="1"/>
    </xf>
    <xf numFmtId="0" fontId="3" fillId="2" borderId="1" xfId="0" applyFont="1" applyFill="1" applyBorder="1" applyAlignment="1">
      <alignment horizontal="center"/>
    </xf>
    <xf numFmtId="0" fontId="3" fillId="2" borderId="0" xfId="0" applyFont="1" applyFill="1" applyBorder="1" applyAlignment="1">
      <alignment horizontal="center"/>
    </xf>
    <xf numFmtId="0" fontId="0" fillId="4" borderId="0" xfId="0" applyFill="1" applyBorder="1"/>
    <xf numFmtId="0" fontId="3" fillId="2" borderId="1" xfId="0" applyFont="1" applyFill="1" applyBorder="1" applyAlignment="1">
      <alignment horizontal="right"/>
    </xf>
    <xf numFmtId="165" fontId="14" fillId="3" borderId="3" xfId="2" applyNumberFormat="1" applyFont="1" applyFill="1" applyBorder="1"/>
    <xf numFmtId="0" fontId="13" fillId="2" borderId="0" xfId="0" applyFont="1" applyFill="1"/>
    <xf numFmtId="0" fontId="5" fillId="0" borderId="4" xfId="0" applyFont="1" applyBorder="1" applyAlignment="1">
      <alignment horizontal="center" wrapText="1"/>
    </xf>
    <xf numFmtId="0" fontId="16" fillId="0" borderId="0" xfId="0" applyFont="1"/>
    <xf numFmtId="0" fontId="16" fillId="5" borderId="0" xfId="0" applyFont="1" applyFill="1" applyAlignment="1">
      <alignment horizontal="left" vertical="center" wrapText="1" indent="1"/>
    </xf>
    <xf numFmtId="0" fontId="5" fillId="6" borderId="0" xfId="0" applyFont="1" applyFill="1" applyAlignment="1">
      <alignment horizontal="left"/>
    </xf>
    <xf numFmtId="0" fontId="15" fillId="7" borderId="0" xfId="0" applyFont="1" applyFill="1" applyAlignment="1">
      <alignment horizontal="center"/>
    </xf>
    <xf numFmtId="0" fontId="16" fillId="7" borderId="0" xfId="0" applyFont="1" applyFill="1" applyAlignment="1">
      <alignment horizontal="left" vertical="center" wrapText="1" indent="1"/>
    </xf>
    <xf numFmtId="10" fontId="4" fillId="8" borderId="3" xfId="3" applyNumberFormat="1" applyFont="1" applyFill="1" applyBorder="1"/>
    <xf numFmtId="164" fontId="18" fillId="7" borderId="5" xfId="3" applyNumberFormat="1" applyFont="1" applyFill="1" applyBorder="1"/>
    <xf numFmtId="165" fontId="7" fillId="3" borderId="3" xfId="2" applyNumberFormat="1" applyFont="1" applyFill="1" applyBorder="1"/>
    <xf numFmtId="165" fontId="7" fillId="3" borderId="6" xfId="2" applyNumberFormat="1" applyFont="1" applyFill="1" applyBorder="1"/>
    <xf numFmtId="165" fontId="7" fillId="6" borderId="5" xfId="2" applyNumberFormat="1" applyFont="1" applyFill="1" applyBorder="1"/>
    <xf numFmtId="165" fontId="7" fillId="9" borderId="5" xfId="2" applyNumberFormat="1" applyFont="1" applyFill="1" applyBorder="1"/>
    <xf numFmtId="165" fontId="4" fillId="9" borderId="5" xfId="2" applyNumberFormat="1" applyFont="1" applyFill="1" applyBorder="1"/>
    <xf numFmtId="1" fontId="18" fillId="7" borderId="0" xfId="3" applyNumberFormat="1" applyFont="1" applyFill="1" applyBorder="1"/>
    <xf numFmtId="165" fontId="19" fillId="7" borderId="3" xfId="2" applyNumberFormat="1" applyFont="1" applyFill="1" applyBorder="1"/>
    <xf numFmtId="0" fontId="3" fillId="7" borderId="0" xfId="0" applyFont="1" applyFill="1"/>
    <xf numFmtId="0" fontId="20" fillId="0" borderId="0" xfId="0" applyFont="1"/>
    <xf numFmtId="0" fontId="21" fillId="0" borderId="0" xfId="0" applyFont="1" applyAlignment="1">
      <alignment wrapText="1"/>
    </xf>
    <xf numFmtId="0" fontId="5" fillId="0" borderId="0" xfId="0" applyFont="1" applyAlignment="1">
      <alignment horizontal="center" wrapText="1"/>
    </xf>
    <xf numFmtId="166" fontId="21" fillId="0" borderId="0" xfId="0" applyNumberFormat="1" applyFont="1" applyAlignment="1">
      <alignment horizontal="right" wrapText="1" indent="1"/>
    </xf>
    <xf numFmtId="166" fontId="21" fillId="0" borderId="0" xfId="0" applyNumberFormat="1" applyFont="1" applyAlignment="1">
      <alignment wrapText="1"/>
    </xf>
    <xf numFmtId="0" fontId="5" fillId="0" borderId="0" xfId="0" applyFont="1" applyAlignment="1">
      <alignment wrapText="1"/>
    </xf>
    <xf numFmtId="0" fontId="5" fillId="0" borderId="0" xfId="0" applyFont="1" applyAlignment="1">
      <alignment horizontal="right" wrapText="1" indent="1"/>
    </xf>
    <xf numFmtId="2" fontId="5" fillId="0" borderId="0" xfId="0" applyNumberFormat="1" applyFont="1" applyAlignment="1">
      <alignment horizontal="right" wrapText="1" indent="1"/>
    </xf>
    <xf numFmtId="9" fontId="0" fillId="0" borderId="0" xfId="3" applyFont="1"/>
    <xf numFmtId="166" fontId="0" fillId="0" borderId="0" xfId="0" applyNumberFormat="1"/>
    <xf numFmtId="0" fontId="8" fillId="0" borderId="0" xfId="0" applyFont="1"/>
    <xf numFmtId="6" fontId="0" fillId="0" borderId="0" xfId="0" applyNumberFormat="1"/>
    <xf numFmtId="0" fontId="16" fillId="5" borderId="0" xfId="0" applyFont="1" applyFill="1" applyAlignment="1">
      <alignment horizontal="left" vertical="center" wrapText="1" indent="1"/>
    </xf>
    <xf numFmtId="8" fontId="0" fillId="2" borderId="0" xfId="0" applyNumberFormat="1" applyFill="1"/>
    <xf numFmtId="165" fontId="7" fillId="11" borderId="5" xfId="2" applyNumberFormat="1" applyFont="1" applyFill="1" applyBorder="1"/>
    <xf numFmtId="165" fontId="0" fillId="2" borderId="0" xfId="0" applyNumberFormat="1" applyFill="1"/>
    <xf numFmtId="0" fontId="22" fillId="0" borderId="0" xfId="0" applyFont="1" applyAlignment="1">
      <alignment vertical="center"/>
    </xf>
    <xf numFmtId="0" fontId="23" fillId="12" borderId="6" xfId="0" applyFont="1" applyFill="1" applyBorder="1" applyAlignment="1">
      <alignment horizontal="left" vertical="center" wrapText="1" indent="1"/>
    </xf>
    <xf numFmtId="0" fontId="4" fillId="2" borderId="1" xfId="0" applyFont="1" applyFill="1" applyBorder="1"/>
    <xf numFmtId="165" fontId="1" fillId="2" borderId="0" xfId="2" applyNumberFormat="1" applyFont="1" applyFill="1"/>
    <xf numFmtId="0" fontId="12" fillId="2" borderId="0" xfId="0" applyFont="1" applyFill="1" applyAlignment="1">
      <alignment horizontal="left" indent="1"/>
    </xf>
    <xf numFmtId="165" fontId="6" fillId="2" borderId="0" xfId="2" applyNumberFormat="1" applyFont="1" applyFill="1" applyAlignment="1">
      <alignment horizontal="left" indent="1"/>
    </xf>
    <xf numFmtId="165" fontId="1" fillId="2" borderId="0" xfId="2" applyNumberFormat="1" applyFont="1" applyFill="1" applyAlignment="1">
      <alignment horizontal="left" indent="1"/>
    </xf>
    <xf numFmtId="165" fontId="3" fillId="3" borderId="3" xfId="2" applyNumberFormat="1" applyFont="1" applyFill="1" applyBorder="1"/>
    <xf numFmtId="165" fontId="3" fillId="3" borderId="6" xfId="2" applyNumberFormat="1" applyFont="1" applyFill="1" applyBorder="1"/>
    <xf numFmtId="165" fontId="3" fillId="6" borderId="5" xfId="2" applyNumberFormat="1" applyFont="1" applyFill="1" applyBorder="1"/>
    <xf numFmtId="165" fontId="3" fillId="9" borderId="5" xfId="2" applyNumberFormat="1" applyFont="1" applyFill="1" applyBorder="1"/>
    <xf numFmtId="165" fontId="3" fillId="11" borderId="5" xfId="2" applyNumberFormat="1" applyFont="1" applyFill="1" applyBorder="1"/>
    <xf numFmtId="2" fontId="0" fillId="2" borderId="0" xfId="0" applyNumberFormat="1" applyFill="1"/>
    <xf numFmtId="2" fontId="21" fillId="0" borderId="0" xfId="0" applyNumberFormat="1" applyFont="1" applyAlignment="1">
      <alignment wrapText="1"/>
    </xf>
    <xf numFmtId="167" fontId="5" fillId="0" borderId="0" xfId="0" applyNumberFormat="1" applyFont="1" applyAlignment="1">
      <alignment horizontal="right" wrapText="1" indent="1"/>
    </xf>
    <xf numFmtId="168" fontId="4" fillId="10" borderId="5" xfId="1" applyNumberFormat="1" applyFont="1" applyFill="1" applyBorder="1"/>
    <xf numFmtId="0" fontId="26" fillId="13" borderId="0" xfId="0" applyFont="1" applyFill="1" applyAlignment="1">
      <alignment horizontal="left" vertical="center" wrapText="1" indent="1"/>
    </xf>
    <xf numFmtId="165" fontId="19" fillId="7" borderId="7" xfId="2" applyNumberFormat="1" applyFont="1" applyFill="1" applyBorder="1"/>
    <xf numFmtId="165" fontId="19" fillId="7" borderId="8" xfId="2" applyNumberFormat="1" applyFont="1" applyFill="1" applyBorder="1"/>
    <xf numFmtId="165" fontId="19" fillId="7" borderId="9" xfId="2" applyNumberFormat="1" applyFont="1" applyFill="1" applyBorder="1"/>
    <xf numFmtId="0" fontId="16" fillId="5" borderId="0" xfId="0" applyFont="1" applyFill="1" applyAlignment="1">
      <alignment horizontal="left" vertical="center" wrapText="1" indent="1"/>
    </xf>
    <xf numFmtId="0" fontId="0" fillId="5" borderId="0" xfId="0" applyFill="1" applyAlignment="1">
      <alignment horizontal="left" vertical="center" wrapText="1" indent="1"/>
    </xf>
    <xf numFmtId="0" fontId="1" fillId="0" borderId="0" xfId="0" applyFont="1" applyAlignment="1">
      <alignment horizontal="left" wrapText="1"/>
    </xf>
    <xf numFmtId="0" fontId="1" fillId="0" borderId="10" xfId="0"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30" fillId="0" borderId="0" xfId="0" applyFont="1"/>
    <xf numFmtId="0" fontId="5" fillId="15" borderId="6" xfId="0" applyFont="1" applyFill="1" applyBorder="1" applyAlignment="1">
      <alignment horizontal="center" vertical="center"/>
    </xf>
    <xf numFmtId="0" fontId="5" fillId="15" borderId="13" xfId="0" applyFont="1" applyFill="1" applyBorder="1" applyAlignment="1">
      <alignment horizontal="center" vertical="center"/>
    </xf>
    <xf numFmtId="0" fontId="32" fillId="0" borderId="14" xfId="0" applyFont="1" applyBorder="1" applyAlignment="1">
      <alignment vertical="center"/>
    </xf>
    <xf numFmtId="0" fontId="32" fillId="0" borderId="15" xfId="0" applyFont="1" applyBorder="1" applyAlignment="1">
      <alignment horizontal="center" vertical="center"/>
    </xf>
    <xf numFmtId="6" fontId="1" fillId="0" borderId="15" xfId="0" applyNumberFormat="1" applyFont="1" applyBorder="1" applyAlignment="1">
      <alignment horizontal="right" vertical="center"/>
    </xf>
    <xf numFmtId="0" fontId="1" fillId="0" borderId="0" xfId="0" applyFont="1" applyAlignment="1">
      <alignment horizontal="right" vertical="center"/>
    </xf>
    <xf numFmtId="10" fontId="1" fillId="0" borderId="6" xfId="0" applyNumberFormat="1" applyFont="1" applyBorder="1" applyAlignment="1">
      <alignment horizontal="right" vertical="center"/>
    </xf>
    <xf numFmtId="0" fontId="1" fillId="0" borderId="16" xfId="0" applyFont="1" applyBorder="1" applyAlignment="1">
      <alignment vertical="center"/>
    </xf>
    <xf numFmtId="0" fontId="1" fillId="0" borderId="2" xfId="0" applyFont="1" applyBorder="1" applyAlignment="1">
      <alignment vertical="center"/>
    </xf>
    <xf numFmtId="0" fontId="31" fillId="0" borderId="0" xfId="0" applyFont="1" applyAlignment="1">
      <alignment horizontal="center" vertical="center"/>
    </xf>
    <xf numFmtId="0" fontId="32" fillId="0" borderId="0" xfId="0" applyFont="1" applyAlignment="1">
      <alignment horizontal="center" vertical="center"/>
    </xf>
    <xf numFmtId="0" fontId="1" fillId="0" borderId="0" xfId="0" applyFont="1" applyAlignment="1">
      <alignment vertical="center"/>
    </xf>
    <xf numFmtId="0" fontId="1" fillId="0" borderId="17" xfId="0" applyFont="1" applyBorder="1" applyAlignment="1">
      <alignment vertical="center"/>
    </xf>
    <xf numFmtId="0" fontId="1" fillId="0" borderId="18" xfId="0" applyFont="1" applyBorder="1" applyAlignment="1">
      <alignment vertical="center"/>
    </xf>
    <xf numFmtId="0" fontId="1" fillId="0" borderId="19" xfId="0" applyFont="1" applyBorder="1" applyAlignment="1">
      <alignment vertical="center"/>
    </xf>
    <xf numFmtId="0" fontId="5" fillId="15" borderId="20" xfId="0" applyFont="1" applyFill="1" applyBorder="1" applyAlignment="1">
      <alignment horizontal="center" vertical="center"/>
    </xf>
    <xf numFmtId="0" fontId="32" fillId="0" borderId="21" xfId="0" applyFont="1" applyBorder="1" applyAlignment="1">
      <alignment horizontal="center" vertical="center"/>
    </xf>
    <xf numFmtId="0" fontId="32" fillId="0" borderId="22" xfId="0" applyFont="1" applyBorder="1" applyAlignment="1">
      <alignment horizontal="center" vertical="center"/>
    </xf>
    <xf numFmtId="0" fontId="1" fillId="0" borderId="22" xfId="0" applyFont="1" applyBorder="1" applyAlignment="1">
      <alignment horizontal="right" vertical="center"/>
    </xf>
    <xf numFmtId="0" fontId="1" fillId="0" borderId="21" xfId="0" applyFont="1" applyBorder="1" applyAlignment="1">
      <alignment horizontal="right" vertical="center"/>
    </xf>
    <xf numFmtId="0" fontId="0" fillId="0" borderId="0" xfId="0" applyAlignment="1">
      <alignment horizontal="left"/>
    </xf>
    <xf numFmtId="10" fontId="0" fillId="0" borderId="0" xfId="0" applyNumberFormat="1" applyAlignment="1">
      <alignment horizontal="left"/>
    </xf>
    <xf numFmtId="0" fontId="1" fillId="0" borderId="0" xfId="0" applyFont="1" applyAlignment="1">
      <alignment horizontal="left"/>
    </xf>
    <xf numFmtId="0" fontId="22" fillId="0" borderId="0" xfId="0" applyFont="1" applyAlignment="1">
      <alignment horizontal="left"/>
    </xf>
    <xf numFmtId="0" fontId="35" fillId="14" borderId="0" xfId="0" applyFont="1" applyFill="1" applyAlignment="1">
      <alignment horizontal="center" vertical="center"/>
    </xf>
    <xf numFmtId="0" fontId="22" fillId="0" borderId="0" xfId="0" applyFont="1" applyAlignment="1">
      <alignment horizontal="left"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Ebrainich\Local%20Settings\Temporary%20Internet%20Files\OLK129\BRE%203%20Model%20v1.0.BC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F"/>
      <sheetName val="PoF"/>
      <sheetName val="Factors"/>
    </sheetNames>
    <sheetDataSet>
      <sheetData sheetId="0"/>
      <sheetData sheetId="1"/>
      <sheetData sheetId="2">
        <row r="15">
          <cell r="A15" t="str">
            <v>N/A</v>
          </cell>
        </row>
        <row r="16">
          <cell r="A16" t="str">
            <v>Chemicals (tank delivery)</v>
          </cell>
        </row>
        <row r="17">
          <cell r="A17" t="str">
            <v>Natural Gas (per day)</v>
          </cell>
        </row>
        <row r="25">
          <cell r="A25" t="str">
            <v>N/A</v>
          </cell>
          <cell r="E25" t="str">
            <v>N/A</v>
          </cell>
          <cell r="I25" t="str">
            <v>N/A</v>
          </cell>
          <cell r="M25" t="str">
            <v>N/A</v>
          </cell>
        </row>
        <row r="26">
          <cell r="A26" t="str">
            <v>Electricity</v>
          </cell>
          <cell r="E26" t="str">
            <v>Residential</v>
          </cell>
          <cell r="I26">
            <v>10</v>
          </cell>
          <cell r="M26" t="str">
            <v>1 Day</v>
          </cell>
        </row>
        <row r="27">
          <cell r="A27" t="str">
            <v>Water</v>
          </cell>
          <cell r="E27" t="str">
            <v>Commercial</v>
          </cell>
          <cell r="I27">
            <v>100</v>
          </cell>
          <cell r="M27" t="str">
            <v>3 Days</v>
          </cell>
        </row>
        <row r="28">
          <cell r="A28" t="str">
            <v>Telecommunications</v>
          </cell>
          <cell r="E28" t="str">
            <v>Industrial</v>
          </cell>
          <cell r="I28">
            <v>1000</v>
          </cell>
          <cell r="M28" t="str">
            <v>1 Week</v>
          </cell>
        </row>
        <row r="29">
          <cell r="A29" t="str">
            <v>Gas</v>
          </cell>
          <cell r="E29" t="str">
            <v>Mixed</v>
          </cell>
          <cell r="I29" t="str">
            <v>10 000</v>
          </cell>
          <cell r="M29" t="str">
            <v>2 Weeks</v>
          </cell>
        </row>
        <row r="30">
          <cell r="A30" t="str">
            <v>Rail</v>
          </cell>
          <cell r="I30" t="str">
            <v>50 000</v>
          </cell>
          <cell r="M30" t="str">
            <v>1 Month</v>
          </cell>
        </row>
        <row r="31">
          <cell r="A31" t="str">
            <v>Air Travel</v>
          </cell>
          <cell r="I31" t="str">
            <v>100 000</v>
          </cell>
          <cell r="M31" t="str">
            <v>3 Months</v>
          </cell>
        </row>
        <row r="32">
          <cell r="M32" t="str">
            <v>6 Months</v>
          </cell>
        </row>
        <row r="33">
          <cell r="M33" t="str">
            <v>1 Year</v>
          </cell>
        </row>
        <row r="41">
          <cell r="A41" t="str">
            <v>N/A</v>
          </cell>
        </row>
        <row r="42">
          <cell r="A42" t="str">
            <v>Individual Case</v>
          </cell>
        </row>
        <row r="43">
          <cell r="A43" t="str">
            <v>Minor</v>
          </cell>
        </row>
        <row r="44">
          <cell r="A44" t="str">
            <v>Intermediate</v>
          </cell>
        </row>
        <row r="45">
          <cell r="A45" t="str">
            <v>Major</v>
          </cell>
        </row>
        <row r="46">
          <cell r="A46" t="str">
            <v>Extreme</v>
          </cell>
        </row>
        <row r="47">
          <cell r="A47" t="str">
            <v>Catastrophic</v>
          </cell>
        </row>
        <row r="55">
          <cell r="E55" t="str">
            <v>TOTAL GALLONS</v>
          </cell>
          <cell r="I55" t="str">
            <v>TYPE OF VIOLATION</v>
          </cell>
          <cell r="M55" t="str">
            <v>N/A</v>
          </cell>
        </row>
        <row r="56">
          <cell r="E56">
            <v>100</v>
          </cell>
          <cell r="I56" t="str">
            <v>Low</v>
          </cell>
          <cell r="M56" t="str">
            <v>Criminal</v>
          </cell>
        </row>
        <row r="57">
          <cell r="E57">
            <v>1000</v>
          </cell>
          <cell r="I57" t="str">
            <v>Serious</v>
          </cell>
          <cell r="M57" t="str">
            <v>Civil</v>
          </cell>
        </row>
        <row r="58">
          <cell r="E58" t="str">
            <v>10 000</v>
          </cell>
          <cell r="I58" t="str">
            <v>Agregious</v>
          </cell>
        </row>
        <row r="59">
          <cell r="E59" t="str">
            <v>100 000</v>
          </cell>
        </row>
        <row r="60">
          <cell r="E60" t="str">
            <v>1 000 000</v>
          </cell>
        </row>
        <row r="61">
          <cell r="E61" t="str">
            <v>10 000 000</v>
          </cell>
        </row>
        <row r="81">
          <cell r="A81" t="str">
            <v>N/A</v>
          </cell>
          <cell r="E81" t="str">
            <v>N/A</v>
          </cell>
          <cell r="I81" t="str">
            <v>N/A</v>
          </cell>
        </row>
        <row r="82">
          <cell r="A82" t="str">
            <v>1 - Odor Complaints</v>
          </cell>
          <cell r="E82" t="str">
            <v>1 Week</v>
          </cell>
          <cell r="I82" t="str">
            <v>No</v>
          </cell>
        </row>
        <row r="83">
          <cell r="A83" t="str">
            <v>2 - Sewage Spill</v>
          </cell>
          <cell r="E83" t="str">
            <v>1 Month</v>
          </cell>
          <cell r="I83" t="str">
            <v>Yes</v>
          </cell>
        </row>
        <row r="84">
          <cell r="A84" t="str">
            <v>3 - Local Construction</v>
          </cell>
          <cell r="E84" t="str">
            <v>3 Months</v>
          </cell>
        </row>
        <row r="85">
          <cell r="A85" t="str">
            <v>4 - Major Spill</v>
          </cell>
          <cell r="E85" t="str">
            <v>6 Months</v>
          </cell>
        </row>
        <row r="86">
          <cell r="A86" t="str">
            <v>5 - Rate Increase</v>
          </cell>
          <cell r="E86" t="str">
            <v>1 Year</v>
          </cell>
        </row>
        <row r="94">
          <cell r="A94" t="str">
            <v>N/A</v>
          </cell>
          <cell r="E94" t="str">
            <v>N/A</v>
          </cell>
          <cell r="I94" t="str">
            <v>N/A</v>
          </cell>
          <cell r="M94" t="str">
            <v>N/A</v>
          </cell>
        </row>
        <row r="95">
          <cell r="A95" t="str">
            <v>Odor (OCSD)</v>
          </cell>
          <cell r="E95" t="str">
            <v>Residential</v>
          </cell>
          <cell r="I95">
            <v>10</v>
          </cell>
          <cell r="M95" t="str">
            <v>1 Day</v>
          </cell>
        </row>
        <row r="96">
          <cell r="A96" t="str">
            <v>Noise (OCSD)</v>
          </cell>
          <cell r="E96" t="str">
            <v>Commercial</v>
          </cell>
          <cell r="I96">
            <v>100</v>
          </cell>
          <cell r="M96" t="str">
            <v>3 Days</v>
          </cell>
        </row>
        <row r="97">
          <cell r="A97" t="str">
            <v>Electricity</v>
          </cell>
          <cell r="E97" t="str">
            <v>Industrial</v>
          </cell>
          <cell r="I97">
            <v>1000</v>
          </cell>
          <cell r="M97" t="str">
            <v>1 Week</v>
          </cell>
        </row>
        <row r="98">
          <cell r="A98" t="str">
            <v>Water</v>
          </cell>
          <cell r="E98" t="str">
            <v>Mixed</v>
          </cell>
          <cell r="I98" t="str">
            <v>10 000</v>
          </cell>
          <cell r="M98" t="str">
            <v>2 Weeks</v>
          </cell>
        </row>
        <row r="99">
          <cell r="A99" t="str">
            <v>Wastewater</v>
          </cell>
          <cell r="I99" t="str">
            <v>50 000</v>
          </cell>
          <cell r="M99" t="str">
            <v>1 Month</v>
          </cell>
        </row>
        <row r="100">
          <cell r="A100" t="str">
            <v>Telecommunications</v>
          </cell>
          <cell r="I100" t="str">
            <v>100 000</v>
          </cell>
          <cell r="M100" t="str">
            <v>3 Months</v>
          </cell>
        </row>
        <row r="101">
          <cell r="A101" t="str">
            <v>Gas</v>
          </cell>
          <cell r="M101" t="str">
            <v>6 Months</v>
          </cell>
        </row>
        <row r="102">
          <cell r="A102" t="str">
            <v>Rail</v>
          </cell>
          <cell r="M102" t="str">
            <v>1 Year</v>
          </cell>
        </row>
        <row r="103">
          <cell r="A103" t="str">
            <v>Tourism</v>
          </cell>
        </row>
        <row r="104">
          <cell r="A104" t="str">
            <v>Air Travel</v>
          </cell>
        </row>
        <row r="105">
          <cell r="A105" t="str">
            <v>Closure</v>
          </cell>
        </row>
        <row r="113">
          <cell r="A113" t="str">
            <v>N/A</v>
          </cell>
          <cell r="E113" t="str">
            <v>N/A</v>
          </cell>
        </row>
        <row r="114">
          <cell r="A114" t="str">
            <v>None</v>
          </cell>
          <cell r="E114" t="str">
            <v>Heavy Vehicular Traffic</v>
          </cell>
        </row>
        <row r="115">
          <cell r="A115" t="str">
            <v>Slight</v>
          </cell>
          <cell r="E115" t="str">
            <v>Heavy Pedestrian Traffic</v>
          </cell>
        </row>
        <row r="116">
          <cell r="A116" t="str">
            <v>Minor</v>
          </cell>
          <cell r="E116" t="str">
            <v>Light Vehicular Traffic</v>
          </cell>
        </row>
        <row r="117">
          <cell r="A117" t="str">
            <v>Moderate</v>
          </cell>
          <cell r="E117" t="str">
            <v>Light Pedestrian Traffic</v>
          </cell>
        </row>
        <row r="118">
          <cell r="A118" t="str">
            <v>Major</v>
          </cell>
          <cell r="E118" t="str">
            <v>Minimal Traffic</v>
          </cell>
        </row>
        <row r="119">
          <cell r="A119" t="str">
            <v>Death</v>
          </cell>
        </row>
        <row r="127">
          <cell r="A127" t="str">
            <v>N/A</v>
          </cell>
        </row>
        <row r="128">
          <cell r="A128" t="str">
            <v>Minor</v>
          </cell>
        </row>
        <row r="129">
          <cell r="A129" t="str">
            <v>Moderate</v>
          </cell>
        </row>
        <row r="130">
          <cell r="A130" t="str">
            <v>Major</v>
          </cell>
        </row>
        <row r="131">
          <cell r="A131" t="str">
            <v>Severe</v>
          </cell>
        </row>
        <row r="139">
          <cell r="A139" t="str">
            <v>N/A</v>
          </cell>
          <cell r="E139" t="str">
            <v>N/A</v>
          </cell>
          <cell r="I139" t="str">
            <v>N/A</v>
          </cell>
        </row>
        <row r="140">
          <cell r="A140" t="str">
            <v>Urban</v>
          </cell>
          <cell r="E140" t="str">
            <v>1 Month</v>
          </cell>
          <cell r="I140" t="str">
            <v>Minor</v>
          </cell>
        </row>
        <row r="141">
          <cell r="A141" t="str">
            <v>Farm</v>
          </cell>
          <cell r="E141" t="str">
            <v>6 Months</v>
          </cell>
          <cell r="I141" t="str">
            <v>Moderate</v>
          </cell>
        </row>
        <row r="142">
          <cell r="A142" t="str">
            <v>Forest</v>
          </cell>
          <cell r="E142" t="str">
            <v>1 Year</v>
          </cell>
          <cell r="I142" t="str">
            <v>Major</v>
          </cell>
        </row>
        <row r="143">
          <cell r="A143" t="str">
            <v>Riverfront</v>
          </cell>
          <cell r="E143" t="str">
            <v>5 Years</v>
          </cell>
        </row>
        <row r="144">
          <cell r="A144" t="str">
            <v>Coastal</v>
          </cell>
          <cell r="E144" t="str">
            <v>10 Years</v>
          </cell>
        </row>
        <row r="145">
          <cell r="A145" t="str">
            <v>Ecological Reserve</v>
          </cell>
          <cell r="E145" t="str">
            <v>50 Years</v>
          </cell>
        </row>
        <row r="146">
          <cell r="E146" t="str">
            <v>100 Years</v>
          </cell>
        </row>
        <row r="150">
          <cell r="A150" t="str">
            <v>N/A</v>
          </cell>
        </row>
        <row r="151">
          <cell r="A151" t="str">
            <v>Ocean</v>
          </cell>
        </row>
        <row r="152">
          <cell r="A152" t="str">
            <v>River/Creek</v>
          </cell>
        </row>
        <row r="153">
          <cell r="A153" t="str">
            <v>Lake</v>
          </cell>
        </row>
        <row r="154">
          <cell r="A154" t="str">
            <v>Groundwater</v>
          </cell>
        </row>
        <row r="159">
          <cell r="A159" t="str">
            <v>N/A</v>
          </cell>
        </row>
        <row r="160">
          <cell r="A160" t="str">
            <v>Air Pollution</v>
          </cell>
        </row>
        <row r="168">
          <cell r="A168" t="str">
            <v>N/A</v>
          </cell>
          <cell r="E168" t="str">
            <v>N/A</v>
          </cell>
        </row>
        <row r="169">
          <cell r="A169" t="str">
            <v>Minor</v>
          </cell>
          <cell r="E169" t="str">
            <v>No</v>
          </cell>
        </row>
        <row r="170">
          <cell r="A170" t="str">
            <v>Chronic</v>
          </cell>
          <cell r="E170" t="str">
            <v>Yes</v>
          </cell>
        </row>
        <row r="171">
          <cell r="A171" t="str">
            <v>Acute</v>
          </cell>
        </row>
        <row r="179">
          <cell r="A179" t="str">
            <v>N/A</v>
          </cell>
          <cell r="E179" t="str">
            <v>N/A</v>
          </cell>
          <cell r="H179" t="str">
            <v>N/A</v>
          </cell>
          <cell r="K179" t="str">
            <v>N/A</v>
          </cell>
        </row>
        <row r="180">
          <cell r="A180" t="str">
            <v>&lt;1000</v>
          </cell>
          <cell r="E180" t="str">
            <v>Yes</v>
          </cell>
          <cell r="H180" t="str">
            <v>Yes</v>
          </cell>
          <cell r="K180" t="str">
            <v>Minor</v>
          </cell>
        </row>
        <row r="181">
          <cell r="A181">
            <v>1000</v>
          </cell>
          <cell r="E181" t="str">
            <v>No</v>
          </cell>
          <cell r="H181" t="str">
            <v>No</v>
          </cell>
          <cell r="K181" t="str">
            <v>Overfill</v>
          </cell>
        </row>
        <row r="182">
          <cell r="A182" t="str">
            <v>10 000</v>
          </cell>
          <cell r="K182" t="str">
            <v>Tank Leak</v>
          </cell>
        </row>
        <row r="183">
          <cell r="A183" t="str">
            <v>100 000</v>
          </cell>
          <cell r="K183" t="str">
            <v>Groundwater</v>
          </cell>
        </row>
        <row r="184">
          <cell r="A184" t="str">
            <v>1 000 000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25"/>
  </sheetPr>
  <dimension ref="A1:S18"/>
  <sheetViews>
    <sheetView showGridLines="0" zoomScale="130" zoomScaleNormal="130" workbookViewId="0">
      <selection activeCell="A12" sqref="A12"/>
    </sheetView>
  </sheetViews>
  <sheetFormatPr defaultRowHeight="12.75" x14ac:dyDescent="0.2"/>
  <cols>
    <col min="1" max="1" width="143.85546875" customWidth="1"/>
  </cols>
  <sheetData>
    <row r="1" spans="1:19" ht="30" x14ac:dyDescent="0.4">
      <c r="A1" s="58" t="s">
        <v>60</v>
      </c>
    </row>
    <row r="3" spans="1:19" ht="18" customHeight="1" x14ac:dyDescent="0.2">
      <c r="A3" s="46" t="s">
        <v>57</v>
      </c>
    </row>
    <row r="4" spans="1:19" ht="105" customHeight="1" x14ac:dyDescent="0.2">
      <c r="A4" s="47" t="s">
        <v>73</v>
      </c>
    </row>
    <row r="5" spans="1:19" ht="15.75" x14ac:dyDescent="0.25">
      <c r="A5" s="43"/>
    </row>
    <row r="6" spans="1:19" ht="75" customHeight="1" x14ac:dyDescent="0.2">
      <c r="A6" s="44" t="s">
        <v>74</v>
      </c>
    </row>
    <row r="7" spans="1:19" ht="15.75" customHeight="1" x14ac:dyDescent="0.25">
      <c r="A7" s="43"/>
    </row>
    <row r="8" spans="1:19" ht="126.75" customHeight="1" x14ac:dyDescent="0.2">
      <c r="A8" s="44" t="s">
        <v>85</v>
      </c>
    </row>
    <row r="9" spans="1:19" ht="15.75" customHeight="1" x14ac:dyDescent="0.25">
      <c r="A9" s="43"/>
    </row>
    <row r="10" spans="1:19" ht="157.5" customHeight="1" x14ac:dyDescent="0.2">
      <c r="A10" s="44" t="s">
        <v>86</v>
      </c>
    </row>
    <row r="11" spans="1:19" ht="15.75" customHeight="1" x14ac:dyDescent="0.25">
      <c r="A11" s="43"/>
    </row>
    <row r="12" spans="1:19" ht="234" customHeight="1" x14ac:dyDescent="0.2">
      <c r="A12" s="90" t="s">
        <v>90</v>
      </c>
    </row>
    <row r="13" spans="1:19" ht="15.75" customHeight="1" x14ac:dyDescent="0.2">
      <c r="S13" s="74"/>
    </row>
    <row r="14" spans="1:19" ht="67.5" customHeight="1" x14ac:dyDescent="0.2">
      <c r="A14" s="70" t="s">
        <v>87</v>
      </c>
    </row>
    <row r="15" spans="1:19" ht="15.75" customHeight="1" x14ac:dyDescent="0.2">
      <c r="S15" s="74"/>
    </row>
    <row r="16" spans="1:19" ht="111" customHeight="1" x14ac:dyDescent="0.2">
      <c r="A16" s="70" t="s">
        <v>75</v>
      </c>
    </row>
    <row r="17" spans="1:19" ht="15.75" customHeight="1" thickBot="1" x14ac:dyDescent="0.25">
      <c r="S17" s="74"/>
    </row>
    <row r="18" spans="1:19" ht="169.5" customHeight="1" thickBot="1" x14ac:dyDescent="0.25">
      <c r="A18" s="75" t="s">
        <v>88</v>
      </c>
    </row>
  </sheetData>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E0CC0-51F1-408D-86A7-72957658C98C}">
  <dimension ref="B2:L53"/>
  <sheetViews>
    <sheetView tabSelected="1" workbookViewId="0">
      <selection activeCell="D6" sqref="D6"/>
    </sheetView>
  </sheetViews>
  <sheetFormatPr defaultRowHeight="12.75" x14ac:dyDescent="0.2"/>
  <cols>
    <col min="2" max="2" width="36" customWidth="1"/>
    <col min="3" max="3" width="53.85546875" customWidth="1"/>
    <col min="4" max="4" width="38.42578125" customWidth="1"/>
    <col min="5" max="5" width="52.42578125" customWidth="1"/>
    <col min="258" max="258" width="36" customWidth="1"/>
    <col min="259" max="259" width="53.85546875" customWidth="1"/>
    <col min="260" max="260" width="31" customWidth="1"/>
    <col min="261" max="261" width="47.5703125" customWidth="1"/>
    <col min="514" max="514" width="36" customWidth="1"/>
    <col min="515" max="515" width="53.85546875" customWidth="1"/>
    <col min="516" max="516" width="31" customWidth="1"/>
    <col min="517" max="517" width="47.5703125" customWidth="1"/>
    <col min="770" max="770" width="36" customWidth="1"/>
    <col min="771" max="771" width="53.85546875" customWidth="1"/>
    <col min="772" max="772" width="31" customWidth="1"/>
    <col min="773" max="773" width="47.5703125" customWidth="1"/>
    <col min="1026" max="1026" width="36" customWidth="1"/>
    <col min="1027" max="1027" width="53.85546875" customWidth="1"/>
    <col min="1028" max="1028" width="31" customWidth="1"/>
    <col min="1029" max="1029" width="47.5703125" customWidth="1"/>
    <col min="1282" max="1282" width="36" customWidth="1"/>
    <col min="1283" max="1283" width="53.85546875" customWidth="1"/>
    <col min="1284" max="1284" width="31" customWidth="1"/>
    <col min="1285" max="1285" width="47.5703125" customWidth="1"/>
    <col min="1538" max="1538" width="36" customWidth="1"/>
    <col min="1539" max="1539" width="53.85546875" customWidth="1"/>
    <col min="1540" max="1540" width="31" customWidth="1"/>
    <col min="1541" max="1541" width="47.5703125" customWidth="1"/>
    <col min="1794" max="1794" width="36" customWidth="1"/>
    <col min="1795" max="1795" width="53.85546875" customWidth="1"/>
    <col min="1796" max="1796" width="31" customWidth="1"/>
    <col min="1797" max="1797" width="47.5703125" customWidth="1"/>
    <col min="2050" max="2050" width="36" customWidth="1"/>
    <col min="2051" max="2051" width="53.85546875" customWidth="1"/>
    <col min="2052" max="2052" width="31" customWidth="1"/>
    <col min="2053" max="2053" width="47.5703125" customWidth="1"/>
    <col min="2306" max="2306" width="36" customWidth="1"/>
    <col min="2307" max="2307" width="53.85546875" customWidth="1"/>
    <col min="2308" max="2308" width="31" customWidth="1"/>
    <col min="2309" max="2309" width="47.5703125" customWidth="1"/>
    <col min="2562" max="2562" width="36" customWidth="1"/>
    <col min="2563" max="2563" width="53.85546875" customWidth="1"/>
    <col min="2564" max="2564" width="31" customWidth="1"/>
    <col min="2565" max="2565" width="47.5703125" customWidth="1"/>
    <col min="2818" max="2818" width="36" customWidth="1"/>
    <col min="2819" max="2819" width="53.85546875" customWidth="1"/>
    <col min="2820" max="2820" width="31" customWidth="1"/>
    <col min="2821" max="2821" width="47.5703125" customWidth="1"/>
    <col min="3074" max="3074" width="36" customWidth="1"/>
    <col min="3075" max="3075" width="53.85546875" customWidth="1"/>
    <col min="3076" max="3076" width="31" customWidth="1"/>
    <col min="3077" max="3077" width="47.5703125" customWidth="1"/>
    <col min="3330" max="3330" width="36" customWidth="1"/>
    <col min="3331" max="3331" width="53.85546875" customWidth="1"/>
    <col min="3332" max="3332" width="31" customWidth="1"/>
    <col min="3333" max="3333" width="47.5703125" customWidth="1"/>
    <col min="3586" max="3586" width="36" customWidth="1"/>
    <col min="3587" max="3587" width="53.85546875" customWidth="1"/>
    <col min="3588" max="3588" width="31" customWidth="1"/>
    <col min="3589" max="3589" width="47.5703125" customWidth="1"/>
    <col min="3842" max="3842" width="36" customWidth="1"/>
    <col min="3843" max="3843" width="53.85546875" customWidth="1"/>
    <col min="3844" max="3844" width="31" customWidth="1"/>
    <col min="3845" max="3845" width="47.5703125" customWidth="1"/>
    <col min="4098" max="4098" width="36" customWidth="1"/>
    <col min="4099" max="4099" width="53.85546875" customWidth="1"/>
    <col min="4100" max="4100" width="31" customWidth="1"/>
    <col min="4101" max="4101" width="47.5703125" customWidth="1"/>
    <col min="4354" max="4354" width="36" customWidth="1"/>
    <col min="4355" max="4355" width="53.85546875" customWidth="1"/>
    <col min="4356" max="4356" width="31" customWidth="1"/>
    <col min="4357" max="4357" width="47.5703125" customWidth="1"/>
    <col min="4610" max="4610" width="36" customWidth="1"/>
    <col min="4611" max="4611" width="53.85546875" customWidth="1"/>
    <col min="4612" max="4612" width="31" customWidth="1"/>
    <col min="4613" max="4613" width="47.5703125" customWidth="1"/>
    <col min="4866" max="4866" width="36" customWidth="1"/>
    <col min="4867" max="4867" width="53.85546875" customWidth="1"/>
    <col min="4868" max="4868" width="31" customWidth="1"/>
    <col min="4869" max="4869" width="47.5703125" customWidth="1"/>
    <col min="5122" max="5122" width="36" customWidth="1"/>
    <col min="5123" max="5123" width="53.85546875" customWidth="1"/>
    <col min="5124" max="5124" width="31" customWidth="1"/>
    <col min="5125" max="5125" width="47.5703125" customWidth="1"/>
    <col min="5378" max="5378" width="36" customWidth="1"/>
    <col min="5379" max="5379" width="53.85546875" customWidth="1"/>
    <col min="5380" max="5380" width="31" customWidth="1"/>
    <col min="5381" max="5381" width="47.5703125" customWidth="1"/>
    <col min="5634" max="5634" width="36" customWidth="1"/>
    <col min="5635" max="5635" width="53.85546875" customWidth="1"/>
    <col min="5636" max="5636" width="31" customWidth="1"/>
    <col min="5637" max="5637" width="47.5703125" customWidth="1"/>
    <col min="5890" max="5890" width="36" customWidth="1"/>
    <col min="5891" max="5891" width="53.85546875" customWidth="1"/>
    <col min="5892" max="5892" width="31" customWidth="1"/>
    <col min="5893" max="5893" width="47.5703125" customWidth="1"/>
    <col min="6146" max="6146" width="36" customWidth="1"/>
    <col min="6147" max="6147" width="53.85546875" customWidth="1"/>
    <col min="6148" max="6148" width="31" customWidth="1"/>
    <col min="6149" max="6149" width="47.5703125" customWidth="1"/>
    <col min="6402" max="6402" width="36" customWidth="1"/>
    <col min="6403" max="6403" width="53.85546875" customWidth="1"/>
    <col min="6404" max="6404" width="31" customWidth="1"/>
    <col min="6405" max="6405" width="47.5703125" customWidth="1"/>
    <col min="6658" max="6658" width="36" customWidth="1"/>
    <col min="6659" max="6659" width="53.85546875" customWidth="1"/>
    <col min="6660" max="6660" width="31" customWidth="1"/>
    <col min="6661" max="6661" width="47.5703125" customWidth="1"/>
    <col min="6914" max="6914" width="36" customWidth="1"/>
    <col min="6915" max="6915" width="53.85546875" customWidth="1"/>
    <col min="6916" max="6916" width="31" customWidth="1"/>
    <col min="6917" max="6917" width="47.5703125" customWidth="1"/>
    <col min="7170" max="7170" width="36" customWidth="1"/>
    <col min="7171" max="7171" width="53.85546875" customWidth="1"/>
    <col min="7172" max="7172" width="31" customWidth="1"/>
    <col min="7173" max="7173" width="47.5703125" customWidth="1"/>
    <col min="7426" max="7426" width="36" customWidth="1"/>
    <col min="7427" max="7427" width="53.85546875" customWidth="1"/>
    <col min="7428" max="7428" width="31" customWidth="1"/>
    <col min="7429" max="7429" width="47.5703125" customWidth="1"/>
    <col min="7682" max="7682" width="36" customWidth="1"/>
    <col min="7683" max="7683" width="53.85546875" customWidth="1"/>
    <col min="7684" max="7684" width="31" customWidth="1"/>
    <col min="7685" max="7685" width="47.5703125" customWidth="1"/>
    <col min="7938" max="7938" width="36" customWidth="1"/>
    <col min="7939" max="7939" width="53.85546875" customWidth="1"/>
    <col min="7940" max="7940" width="31" customWidth="1"/>
    <col min="7941" max="7941" width="47.5703125" customWidth="1"/>
    <col min="8194" max="8194" width="36" customWidth="1"/>
    <col min="8195" max="8195" width="53.85546875" customWidth="1"/>
    <col min="8196" max="8196" width="31" customWidth="1"/>
    <col min="8197" max="8197" width="47.5703125" customWidth="1"/>
    <col min="8450" max="8450" width="36" customWidth="1"/>
    <col min="8451" max="8451" width="53.85546875" customWidth="1"/>
    <col min="8452" max="8452" width="31" customWidth="1"/>
    <col min="8453" max="8453" width="47.5703125" customWidth="1"/>
    <col min="8706" max="8706" width="36" customWidth="1"/>
    <col min="8707" max="8707" width="53.85546875" customWidth="1"/>
    <col min="8708" max="8708" width="31" customWidth="1"/>
    <col min="8709" max="8709" width="47.5703125" customWidth="1"/>
    <col min="8962" max="8962" width="36" customWidth="1"/>
    <col min="8963" max="8963" width="53.85546875" customWidth="1"/>
    <col min="8964" max="8964" width="31" customWidth="1"/>
    <col min="8965" max="8965" width="47.5703125" customWidth="1"/>
    <col min="9218" max="9218" width="36" customWidth="1"/>
    <col min="9219" max="9219" width="53.85546875" customWidth="1"/>
    <col min="9220" max="9220" width="31" customWidth="1"/>
    <col min="9221" max="9221" width="47.5703125" customWidth="1"/>
    <col min="9474" max="9474" width="36" customWidth="1"/>
    <col min="9475" max="9475" width="53.85546875" customWidth="1"/>
    <col min="9476" max="9476" width="31" customWidth="1"/>
    <col min="9477" max="9477" width="47.5703125" customWidth="1"/>
    <col min="9730" max="9730" width="36" customWidth="1"/>
    <col min="9731" max="9731" width="53.85546875" customWidth="1"/>
    <col min="9732" max="9732" width="31" customWidth="1"/>
    <col min="9733" max="9733" width="47.5703125" customWidth="1"/>
    <col min="9986" max="9986" width="36" customWidth="1"/>
    <col min="9987" max="9987" width="53.85546875" customWidth="1"/>
    <col min="9988" max="9988" width="31" customWidth="1"/>
    <col min="9989" max="9989" width="47.5703125" customWidth="1"/>
    <col min="10242" max="10242" width="36" customWidth="1"/>
    <col min="10243" max="10243" width="53.85546875" customWidth="1"/>
    <col min="10244" max="10244" width="31" customWidth="1"/>
    <col min="10245" max="10245" width="47.5703125" customWidth="1"/>
    <col min="10498" max="10498" width="36" customWidth="1"/>
    <col min="10499" max="10499" width="53.85546875" customWidth="1"/>
    <col min="10500" max="10500" width="31" customWidth="1"/>
    <col min="10501" max="10501" width="47.5703125" customWidth="1"/>
    <col min="10754" max="10754" width="36" customWidth="1"/>
    <col min="10755" max="10755" width="53.85546875" customWidth="1"/>
    <col min="10756" max="10756" width="31" customWidth="1"/>
    <col min="10757" max="10757" width="47.5703125" customWidth="1"/>
    <col min="11010" max="11010" width="36" customWidth="1"/>
    <col min="11011" max="11011" width="53.85546875" customWidth="1"/>
    <col min="11012" max="11012" width="31" customWidth="1"/>
    <col min="11013" max="11013" width="47.5703125" customWidth="1"/>
    <col min="11266" max="11266" width="36" customWidth="1"/>
    <col min="11267" max="11267" width="53.85546875" customWidth="1"/>
    <col min="11268" max="11268" width="31" customWidth="1"/>
    <col min="11269" max="11269" width="47.5703125" customWidth="1"/>
    <col min="11522" max="11522" width="36" customWidth="1"/>
    <col min="11523" max="11523" width="53.85546875" customWidth="1"/>
    <col min="11524" max="11524" width="31" customWidth="1"/>
    <col min="11525" max="11525" width="47.5703125" customWidth="1"/>
    <col min="11778" max="11778" width="36" customWidth="1"/>
    <col min="11779" max="11779" width="53.85546875" customWidth="1"/>
    <col min="11780" max="11780" width="31" customWidth="1"/>
    <col min="11781" max="11781" width="47.5703125" customWidth="1"/>
    <col min="12034" max="12034" width="36" customWidth="1"/>
    <col min="12035" max="12035" width="53.85546875" customWidth="1"/>
    <col min="12036" max="12036" width="31" customWidth="1"/>
    <col min="12037" max="12037" width="47.5703125" customWidth="1"/>
    <col min="12290" max="12290" width="36" customWidth="1"/>
    <col min="12291" max="12291" width="53.85546875" customWidth="1"/>
    <col min="12292" max="12292" width="31" customWidth="1"/>
    <col min="12293" max="12293" width="47.5703125" customWidth="1"/>
    <col min="12546" max="12546" width="36" customWidth="1"/>
    <col min="12547" max="12547" width="53.85546875" customWidth="1"/>
    <col min="12548" max="12548" width="31" customWidth="1"/>
    <col min="12549" max="12549" width="47.5703125" customWidth="1"/>
    <col min="12802" max="12802" width="36" customWidth="1"/>
    <col min="12803" max="12803" width="53.85546875" customWidth="1"/>
    <col min="12804" max="12804" width="31" customWidth="1"/>
    <col min="12805" max="12805" width="47.5703125" customWidth="1"/>
    <col min="13058" max="13058" width="36" customWidth="1"/>
    <col min="13059" max="13059" width="53.85546875" customWidth="1"/>
    <col min="13060" max="13060" width="31" customWidth="1"/>
    <col min="13061" max="13061" width="47.5703125" customWidth="1"/>
    <col min="13314" max="13314" width="36" customWidth="1"/>
    <col min="13315" max="13315" width="53.85546875" customWidth="1"/>
    <col min="13316" max="13316" width="31" customWidth="1"/>
    <col min="13317" max="13317" width="47.5703125" customWidth="1"/>
    <col min="13570" max="13570" width="36" customWidth="1"/>
    <col min="13571" max="13571" width="53.85546875" customWidth="1"/>
    <col min="13572" max="13572" width="31" customWidth="1"/>
    <col min="13573" max="13573" width="47.5703125" customWidth="1"/>
    <col min="13826" max="13826" width="36" customWidth="1"/>
    <col min="13827" max="13827" width="53.85546875" customWidth="1"/>
    <col min="13828" max="13828" width="31" customWidth="1"/>
    <col min="13829" max="13829" width="47.5703125" customWidth="1"/>
    <col min="14082" max="14082" width="36" customWidth="1"/>
    <col min="14083" max="14083" width="53.85546875" customWidth="1"/>
    <col min="14084" max="14084" width="31" customWidth="1"/>
    <col min="14085" max="14085" width="47.5703125" customWidth="1"/>
    <col min="14338" max="14338" width="36" customWidth="1"/>
    <col min="14339" max="14339" width="53.85546875" customWidth="1"/>
    <col min="14340" max="14340" width="31" customWidth="1"/>
    <col min="14341" max="14341" width="47.5703125" customWidth="1"/>
    <col min="14594" max="14594" width="36" customWidth="1"/>
    <col min="14595" max="14595" width="53.85546875" customWidth="1"/>
    <col min="14596" max="14596" width="31" customWidth="1"/>
    <col min="14597" max="14597" width="47.5703125" customWidth="1"/>
    <col min="14850" max="14850" width="36" customWidth="1"/>
    <col min="14851" max="14851" width="53.85546875" customWidth="1"/>
    <col min="14852" max="14852" width="31" customWidth="1"/>
    <col min="14853" max="14853" width="47.5703125" customWidth="1"/>
    <col min="15106" max="15106" width="36" customWidth="1"/>
    <col min="15107" max="15107" width="53.85546875" customWidth="1"/>
    <col min="15108" max="15108" width="31" customWidth="1"/>
    <col min="15109" max="15109" width="47.5703125" customWidth="1"/>
    <col min="15362" max="15362" width="36" customWidth="1"/>
    <col min="15363" max="15363" width="53.85546875" customWidth="1"/>
    <col min="15364" max="15364" width="31" customWidth="1"/>
    <col min="15365" max="15365" width="47.5703125" customWidth="1"/>
    <col min="15618" max="15618" width="36" customWidth="1"/>
    <col min="15619" max="15619" width="53.85546875" customWidth="1"/>
    <col min="15620" max="15620" width="31" customWidth="1"/>
    <col min="15621" max="15621" width="47.5703125" customWidth="1"/>
    <col min="15874" max="15874" width="36" customWidth="1"/>
    <col min="15875" max="15875" width="53.85546875" customWidth="1"/>
    <col min="15876" max="15876" width="31" customWidth="1"/>
    <col min="15877" max="15877" width="47.5703125" customWidth="1"/>
    <col min="16130" max="16130" width="36" customWidth="1"/>
    <col min="16131" max="16131" width="53.85546875" customWidth="1"/>
    <col min="16132" max="16132" width="31" customWidth="1"/>
    <col min="16133" max="16133" width="47.5703125" customWidth="1"/>
  </cols>
  <sheetData>
    <row r="2" spans="2:11" x14ac:dyDescent="0.2">
      <c r="B2" t="s">
        <v>91</v>
      </c>
    </row>
    <row r="4" spans="2:11" ht="29.25" customHeight="1" x14ac:dyDescent="0.2">
      <c r="B4" s="125" t="s">
        <v>127</v>
      </c>
      <c r="C4" s="125" t="s">
        <v>93</v>
      </c>
      <c r="D4" s="125" t="s">
        <v>94</v>
      </c>
      <c r="E4" s="125" t="s">
        <v>95</v>
      </c>
    </row>
    <row r="5" spans="2:11" ht="25.5" customHeight="1" x14ac:dyDescent="0.2">
      <c r="B5" s="121" t="s">
        <v>96</v>
      </c>
      <c r="C5" s="122">
        <v>0.03</v>
      </c>
      <c r="D5" s="121" t="s">
        <v>97</v>
      </c>
      <c r="E5" s="121"/>
    </row>
    <row r="6" spans="2:11" ht="39" x14ac:dyDescent="0.25">
      <c r="B6" s="123" t="s">
        <v>98</v>
      </c>
      <c r="C6" s="124" t="s">
        <v>99</v>
      </c>
      <c r="D6" s="96" t="s">
        <v>101</v>
      </c>
      <c r="E6" s="123"/>
    </row>
    <row r="7" spans="2:11" ht="60" x14ac:dyDescent="0.25">
      <c r="B7" s="121" t="s">
        <v>100</v>
      </c>
      <c r="C7" s="96" t="s">
        <v>128</v>
      </c>
      <c r="D7" s="124" t="s">
        <v>125</v>
      </c>
      <c r="E7" s="126" t="s">
        <v>126</v>
      </c>
    </row>
    <row r="9" spans="2:11" ht="15" x14ac:dyDescent="0.2">
      <c r="B9" s="74"/>
    </row>
    <row r="10" spans="2:11" ht="15.75" thickBot="1" x14ac:dyDescent="0.25">
      <c r="B10" s="74"/>
    </row>
    <row r="11" spans="2:11" ht="13.5" thickTop="1" x14ac:dyDescent="0.2">
      <c r="B11" s="97"/>
      <c r="C11" s="98"/>
      <c r="D11" s="98"/>
      <c r="E11" s="98"/>
      <c r="F11" s="98"/>
      <c r="G11" s="98"/>
      <c r="H11" s="98"/>
      <c r="I11" s="98"/>
      <c r="J11" s="98"/>
      <c r="K11" s="98"/>
    </row>
    <row r="12" spans="2:11" x14ac:dyDescent="0.2">
      <c r="B12" s="99"/>
      <c r="C12" s="110" t="s">
        <v>102</v>
      </c>
      <c r="D12" s="110"/>
      <c r="E12" s="110"/>
      <c r="F12" s="110"/>
      <c r="G12" s="110"/>
      <c r="H12" s="110"/>
      <c r="I12" s="110"/>
      <c r="J12" s="110"/>
      <c r="K12" s="110"/>
    </row>
    <row r="13" spans="2:11" x14ac:dyDescent="0.2">
      <c r="B13" s="99"/>
      <c r="C13" s="111" t="s">
        <v>103</v>
      </c>
      <c r="D13" s="111"/>
      <c r="E13" s="111"/>
      <c r="F13" s="111"/>
      <c r="G13" s="111"/>
      <c r="H13" s="111"/>
      <c r="I13" s="111"/>
      <c r="J13" s="111"/>
      <c r="K13" s="111"/>
    </row>
    <row r="14" spans="2:11" ht="13.5" thickBot="1" x14ac:dyDescent="0.25">
      <c r="B14" s="99"/>
      <c r="C14" s="100"/>
      <c r="D14" s="100"/>
      <c r="E14" s="100"/>
      <c r="F14" s="100"/>
      <c r="G14" s="100"/>
      <c r="H14" s="100"/>
      <c r="I14" s="100"/>
      <c r="J14" s="100"/>
      <c r="K14" s="100"/>
    </row>
    <row r="15" spans="2:11" ht="15" thickBot="1" x14ac:dyDescent="0.25">
      <c r="B15" s="99"/>
      <c r="C15" s="101" t="s">
        <v>104</v>
      </c>
      <c r="D15" s="102" t="s">
        <v>105</v>
      </c>
      <c r="E15" s="102" t="s">
        <v>106</v>
      </c>
      <c r="F15" s="102" t="s">
        <v>107</v>
      </c>
      <c r="G15" s="102" t="s">
        <v>108</v>
      </c>
      <c r="H15" s="102" t="s">
        <v>109</v>
      </c>
      <c r="I15" s="102" t="s">
        <v>110</v>
      </c>
      <c r="J15" s="102" t="s">
        <v>111</v>
      </c>
      <c r="K15" s="100"/>
    </row>
    <row r="16" spans="2:11" ht="13.5" thickBot="1" x14ac:dyDescent="0.25">
      <c r="B16" s="99"/>
      <c r="C16" s="103" t="s">
        <v>112</v>
      </c>
      <c r="D16" s="104">
        <v>1</v>
      </c>
      <c r="E16" s="105">
        <v>165</v>
      </c>
      <c r="F16" s="105">
        <v>40</v>
      </c>
      <c r="G16" s="105">
        <v>67100</v>
      </c>
      <c r="H16" s="105">
        <v>549400</v>
      </c>
      <c r="I16" s="105">
        <v>206400</v>
      </c>
      <c r="J16" s="105">
        <v>4170</v>
      </c>
      <c r="K16" s="100"/>
    </row>
    <row r="17" spans="2:12" ht="13.5" thickBot="1" x14ac:dyDescent="0.25">
      <c r="B17" s="99"/>
      <c r="C17" s="103" t="s">
        <v>113</v>
      </c>
      <c r="D17" s="104">
        <v>2</v>
      </c>
      <c r="E17" s="105">
        <v>85</v>
      </c>
      <c r="F17" s="105">
        <v>40</v>
      </c>
      <c r="G17" s="105">
        <v>19600</v>
      </c>
      <c r="H17" s="105">
        <v>158600</v>
      </c>
      <c r="I17" s="105">
        <v>79200</v>
      </c>
      <c r="J17" s="105">
        <v>1375</v>
      </c>
      <c r="K17" s="100"/>
    </row>
    <row r="18" spans="2:12" ht="13.5" thickBot="1" x14ac:dyDescent="0.25">
      <c r="B18" s="99"/>
      <c r="C18" s="103" t="s">
        <v>114</v>
      </c>
      <c r="D18" s="104">
        <v>3</v>
      </c>
      <c r="E18" s="105">
        <v>80</v>
      </c>
      <c r="F18" s="105">
        <v>40</v>
      </c>
      <c r="G18" s="105">
        <v>14600</v>
      </c>
      <c r="H18" s="105">
        <v>113100</v>
      </c>
      <c r="I18" s="105">
        <v>57200</v>
      </c>
      <c r="J18" s="105">
        <v>1080</v>
      </c>
      <c r="K18" s="100"/>
    </row>
    <row r="19" spans="2:12" ht="13.5" thickBot="1" x14ac:dyDescent="0.25">
      <c r="B19" s="99"/>
      <c r="C19" s="100"/>
      <c r="D19" s="100"/>
      <c r="E19" s="100"/>
      <c r="F19" s="100"/>
      <c r="G19" s="100"/>
      <c r="H19" s="100"/>
      <c r="I19" s="100"/>
      <c r="J19" s="100"/>
      <c r="K19" s="100"/>
    </row>
    <row r="20" spans="2:12" ht="16.5" thickBot="1" x14ac:dyDescent="0.25">
      <c r="B20" s="99"/>
      <c r="C20" s="100"/>
      <c r="D20" s="100"/>
      <c r="E20" s="106" t="s">
        <v>115</v>
      </c>
      <c r="F20" s="107">
        <v>0.02</v>
      </c>
      <c r="G20" s="113" t="s">
        <v>116</v>
      </c>
      <c r="H20" s="112"/>
      <c r="I20" s="112"/>
      <c r="J20" s="100"/>
      <c r="K20" s="100"/>
    </row>
    <row r="21" spans="2:12" ht="13.5" thickBot="1" x14ac:dyDescent="0.25">
      <c r="B21" s="108"/>
      <c r="C21" s="109"/>
      <c r="D21" s="109"/>
      <c r="E21" s="109"/>
      <c r="F21" s="109"/>
      <c r="G21" s="109"/>
      <c r="H21" s="109"/>
      <c r="I21" s="109"/>
      <c r="J21" s="109"/>
      <c r="K21" s="109"/>
    </row>
    <row r="22" spans="2:12" ht="16.5" thickTop="1" thickBot="1" x14ac:dyDescent="0.25">
      <c r="B22" s="74"/>
    </row>
    <row r="23" spans="2:12" ht="13.5" thickTop="1" x14ac:dyDescent="0.2">
      <c r="B23" s="97"/>
      <c r="C23" s="98"/>
      <c r="D23" s="98"/>
      <c r="E23" s="98"/>
      <c r="F23" s="98"/>
      <c r="G23" s="98"/>
      <c r="H23" s="98"/>
      <c r="I23" s="98"/>
      <c r="J23" s="98"/>
      <c r="K23" s="98"/>
      <c r="L23" s="114"/>
    </row>
    <row r="24" spans="2:12" x14ac:dyDescent="0.2">
      <c r="B24" s="99"/>
      <c r="C24" s="110" t="s">
        <v>117</v>
      </c>
      <c r="D24" s="110"/>
      <c r="E24" s="110"/>
      <c r="F24" s="110"/>
      <c r="G24" s="110"/>
      <c r="H24" s="110"/>
      <c r="I24" s="110"/>
      <c r="J24" s="110"/>
      <c r="K24" s="110"/>
      <c r="L24" s="115"/>
    </row>
    <row r="25" spans="2:12" x14ac:dyDescent="0.2">
      <c r="B25" s="99"/>
      <c r="C25" s="111" t="s">
        <v>118</v>
      </c>
      <c r="D25" s="111"/>
      <c r="E25" s="111"/>
      <c r="F25" s="111"/>
      <c r="G25" s="111"/>
      <c r="H25" s="111"/>
      <c r="I25" s="111"/>
      <c r="J25" s="111"/>
      <c r="K25" s="111"/>
      <c r="L25" s="115"/>
    </row>
    <row r="26" spans="2:12" ht="13.5" thickBot="1" x14ac:dyDescent="0.25">
      <c r="B26" s="99"/>
      <c r="C26" s="100"/>
      <c r="D26" s="100"/>
      <c r="E26" s="100"/>
      <c r="F26" s="100"/>
      <c r="G26" s="100"/>
      <c r="H26" s="100"/>
      <c r="I26" s="100"/>
      <c r="J26" s="100"/>
      <c r="K26" s="100"/>
      <c r="L26" s="115"/>
    </row>
    <row r="27" spans="2:12" ht="15" thickBot="1" x14ac:dyDescent="0.25">
      <c r="B27" s="99"/>
      <c r="C27" s="101" t="s">
        <v>119</v>
      </c>
      <c r="D27" s="102" t="s">
        <v>120</v>
      </c>
      <c r="E27" s="102" t="s">
        <v>106</v>
      </c>
      <c r="F27" s="102" t="s">
        <v>121</v>
      </c>
      <c r="G27" s="102" t="s">
        <v>108</v>
      </c>
      <c r="H27" s="102" t="s">
        <v>109</v>
      </c>
      <c r="I27" s="102" t="s">
        <v>110</v>
      </c>
      <c r="J27" s="116" t="s">
        <v>111</v>
      </c>
      <c r="K27" s="101" t="s">
        <v>122</v>
      </c>
      <c r="L27" s="115"/>
    </row>
    <row r="28" spans="2:12" x14ac:dyDescent="0.2">
      <c r="B28" s="99"/>
      <c r="C28" s="117" t="s">
        <v>123</v>
      </c>
      <c r="D28" s="118">
        <v>0</v>
      </c>
      <c r="E28" s="119">
        <v>3.4104000000000001</v>
      </c>
      <c r="F28" s="119">
        <v>81.98</v>
      </c>
      <c r="G28" s="119">
        <v>0.27400000000000002</v>
      </c>
      <c r="H28" s="119">
        <v>2.8E-3</v>
      </c>
      <c r="I28" s="119">
        <v>8.9999999999999998E-4</v>
      </c>
      <c r="J28" s="106">
        <v>0.28260000000000002</v>
      </c>
      <c r="K28" s="120">
        <v>2.5999999999999999E-3</v>
      </c>
      <c r="L28" s="115"/>
    </row>
    <row r="29" spans="2:12" x14ac:dyDescent="0.2">
      <c r="B29" s="99"/>
      <c r="C29" s="117"/>
      <c r="D29" s="118">
        <v>5</v>
      </c>
      <c r="E29" s="119">
        <v>3.6818</v>
      </c>
      <c r="F29" s="119">
        <v>1213.1600000000001</v>
      </c>
      <c r="G29" s="119">
        <v>0.34649999999999997</v>
      </c>
      <c r="H29" s="119">
        <v>1.3299999999999999E-2</v>
      </c>
      <c r="I29" s="119">
        <v>1.2200000000000001E-2</v>
      </c>
      <c r="J29" s="106">
        <v>0.33860000000000001</v>
      </c>
      <c r="K29" s="120">
        <v>1.23E-2</v>
      </c>
      <c r="L29" s="115"/>
    </row>
    <row r="30" spans="2:12" x14ac:dyDescent="0.2">
      <c r="B30" s="99"/>
      <c r="C30" s="117"/>
      <c r="D30" s="118">
        <v>6</v>
      </c>
      <c r="E30" s="119">
        <v>3.5051000000000001</v>
      </c>
      <c r="F30" s="119">
        <v>1148.57</v>
      </c>
      <c r="G30" s="119">
        <v>0.32819999999999999</v>
      </c>
      <c r="H30" s="119">
        <v>1.23E-2</v>
      </c>
      <c r="I30" s="119">
        <v>1.15E-2</v>
      </c>
      <c r="J30" s="106">
        <v>0.3105</v>
      </c>
      <c r="K30" s="120">
        <v>1.14E-2</v>
      </c>
      <c r="L30" s="115"/>
    </row>
    <row r="31" spans="2:12" x14ac:dyDescent="0.2">
      <c r="B31" s="99"/>
      <c r="C31" s="117"/>
      <c r="D31" s="118">
        <v>7</v>
      </c>
      <c r="E31" s="119">
        <v>3.3283999999999998</v>
      </c>
      <c r="F31" s="119">
        <v>1083.98</v>
      </c>
      <c r="G31" s="119">
        <v>0.30990000000000001</v>
      </c>
      <c r="H31" s="119">
        <v>1.1299999999999999E-2</v>
      </c>
      <c r="I31" s="119">
        <v>1.09E-2</v>
      </c>
      <c r="J31" s="106">
        <v>0.28239999999999998</v>
      </c>
      <c r="K31" s="120">
        <v>1.04E-2</v>
      </c>
      <c r="L31" s="115"/>
    </row>
    <row r="32" spans="2:12" x14ac:dyDescent="0.2">
      <c r="B32" s="99"/>
      <c r="C32" s="117"/>
      <c r="D32" s="118">
        <v>8</v>
      </c>
      <c r="E32" s="119">
        <v>3.1516000000000002</v>
      </c>
      <c r="F32" s="119">
        <v>1019.4</v>
      </c>
      <c r="G32" s="119">
        <v>0.29170000000000001</v>
      </c>
      <c r="H32" s="119">
        <v>1.03E-2</v>
      </c>
      <c r="I32" s="119">
        <v>1.0200000000000001E-2</v>
      </c>
      <c r="J32" s="106">
        <v>0.25430000000000003</v>
      </c>
      <c r="K32" s="120">
        <v>9.4999999999999998E-3</v>
      </c>
      <c r="L32" s="115"/>
    </row>
    <row r="33" spans="2:12" x14ac:dyDescent="0.2">
      <c r="B33" s="99"/>
      <c r="C33" s="117"/>
      <c r="D33" s="118">
        <v>9</v>
      </c>
      <c r="E33" s="119">
        <v>2.9748999999999999</v>
      </c>
      <c r="F33" s="119">
        <v>954.81</v>
      </c>
      <c r="G33" s="119">
        <v>0.27339999999999998</v>
      </c>
      <c r="H33" s="119">
        <v>9.2999999999999992E-3</v>
      </c>
      <c r="I33" s="119">
        <v>9.5999999999999992E-3</v>
      </c>
      <c r="J33" s="106">
        <v>0.22620000000000001</v>
      </c>
      <c r="K33" s="120">
        <v>8.6E-3</v>
      </c>
      <c r="L33" s="115"/>
    </row>
    <row r="34" spans="2:12" x14ac:dyDescent="0.2">
      <c r="B34" s="99"/>
      <c r="C34" s="117"/>
      <c r="D34" s="118">
        <v>10</v>
      </c>
      <c r="E34" s="119">
        <v>2.7982</v>
      </c>
      <c r="F34" s="119">
        <v>890.22</v>
      </c>
      <c r="G34" s="119">
        <v>0.25519999999999998</v>
      </c>
      <c r="H34" s="119">
        <v>8.3000000000000001E-3</v>
      </c>
      <c r="I34" s="119">
        <v>8.8999999999999999E-3</v>
      </c>
      <c r="J34" s="106">
        <v>0.19819999999999999</v>
      </c>
      <c r="K34" s="120">
        <v>7.7000000000000002E-3</v>
      </c>
      <c r="L34" s="115"/>
    </row>
    <row r="35" spans="2:12" x14ac:dyDescent="0.2">
      <c r="B35" s="99"/>
      <c r="C35" s="117"/>
      <c r="D35" s="118">
        <v>11</v>
      </c>
      <c r="E35" s="119">
        <v>2.7334999999999998</v>
      </c>
      <c r="F35" s="119">
        <v>850.65</v>
      </c>
      <c r="G35" s="119">
        <v>0.24970000000000001</v>
      </c>
      <c r="H35" s="119">
        <v>7.7999999999999996E-3</v>
      </c>
      <c r="I35" s="119">
        <v>8.5000000000000006E-3</v>
      </c>
      <c r="J35" s="106">
        <v>0.18640000000000001</v>
      </c>
      <c r="K35" s="120">
        <v>7.1999999999999998E-3</v>
      </c>
      <c r="L35" s="115"/>
    </row>
    <row r="36" spans="2:12" x14ac:dyDescent="0.2">
      <c r="B36" s="99"/>
      <c r="C36" s="117"/>
      <c r="D36" s="118">
        <v>12</v>
      </c>
      <c r="E36" s="119">
        <v>2.6688000000000001</v>
      </c>
      <c r="F36" s="119">
        <v>811.08</v>
      </c>
      <c r="G36" s="119">
        <v>0.24429999999999999</v>
      </c>
      <c r="H36" s="119">
        <v>7.1999999999999998E-3</v>
      </c>
      <c r="I36" s="119">
        <v>8.0999999999999996E-3</v>
      </c>
      <c r="J36" s="106">
        <v>0.17469999999999999</v>
      </c>
      <c r="K36" s="120">
        <v>6.7000000000000002E-3</v>
      </c>
      <c r="L36" s="115"/>
    </row>
    <row r="37" spans="2:12" x14ac:dyDescent="0.2">
      <c r="B37" s="99"/>
      <c r="C37" s="117"/>
      <c r="D37" s="118">
        <v>13</v>
      </c>
      <c r="E37" s="119">
        <v>2.6040999999999999</v>
      </c>
      <c r="F37" s="119">
        <v>771.51</v>
      </c>
      <c r="G37" s="119">
        <v>0.2389</v>
      </c>
      <c r="H37" s="119">
        <v>6.7000000000000002E-3</v>
      </c>
      <c r="I37" s="119">
        <v>7.7000000000000002E-3</v>
      </c>
      <c r="J37" s="106">
        <v>0.16300000000000001</v>
      </c>
      <c r="K37" s="120">
        <v>6.1999999999999998E-3</v>
      </c>
      <c r="L37" s="115"/>
    </row>
    <row r="38" spans="2:12" x14ac:dyDescent="0.2">
      <c r="B38" s="99"/>
      <c r="C38" s="117"/>
      <c r="D38" s="118">
        <v>14</v>
      </c>
      <c r="E38" s="119">
        <v>2.5394999999999999</v>
      </c>
      <c r="F38" s="119">
        <v>731.95</v>
      </c>
      <c r="G38" s="119">
        <v>0.23350000000000001</v>
      </c>
      <c r="H38" s="119">
        <v>6.1999999999999998E-3</v>
      </c>
      <c r="I38" s="119">
        <v>7.3000000000000001E-3</v>
      </c>
      <c r="J38" s="106">
        <v>0.1512</v>
      </c>
      <c r="K38" s="120">
        <v>5.7000000000000002E-3</v>
      </c>
      <c r="L38" s="115"/>
    </row>
    <row r="39" spans="2:12" x14ac:dyDescent="0.2">
      <c r="B39" s="99"/>
      <c r="C39" s="117"/>
      <c r="D39" s="118">
        <v>15</v>
      </c>
      <c r="E39" s="119">
        <v>2.4748000000000001</v>
      </c>
      <c r="F39" s="119">
        <v>692.38</v>
      </c>
      <c r="G39" s="119">
        <v>0.2281</v>
      </c>
      <c r="H39" s="119">
        <v>5.5999999999999999E-3</v>
      </c>
      <c r="I39" s="119">
        <v>7.0000000000000001E-3</v>
      </c>
      <c r="J39" s="106">
        <v>0.13950000000000001</v>
      </c>
      <c r="K39" s="120">
        <v>5.1999999999999998E-3</v>
      </c>
      <c r="L39" s="115"/>
    </row>
    <row r="40" spans="2:12" x14ac:dyDescent="0.2">
      <c r="B40" s="99"/>
      <c r="C40" s="117"/>
      <c r="D40" s="118">
        <v>16</v>
      </c>
      <c r="E40" s="119">
        <v>2.4098999999999999</v>
      </c>
      <c r="F40" s="119">
        <v>664.13</v>
      </c>
      <c r="G40" s="119">
        <v>0.2225</v>
      </c>
      <c r="H40" s="119">
        <v>5.3E-3</v>
      </c>
      <c r="I40" s="119">
        <v>6.7000000000000002E-3</v>
      </c>
      <c r="J40" s="106">
        <v>0.13139999999999999</v>
      </c>
      <c r="K40" s="120">
        <v>4.8999999999999998E-3</v>
      </c>
      <c r="L40" s="115"/>
    </row>
    <row r="41" spans="2:12" x14ac:dyDescent="0.2">
      <c r="B41" s="99"/>
      <c r="C41" s="117"/>
      <c r="D41" s="118">
        <v>17</v>
      </c>
      <c r="E41" s="119">
        <v>2.3450000000000002</v>
      </c>
      <c r="F41" s="119">
        <v>635.88</v>
      </c>
      <c r="G41" s="119">
        <v>0.21679999999999999</v>
      </c>
      <c r="H41" s="119">
        <v>5.0000000000000001E-3</v>
      </c>
      <c r="I41" s="119">
        <v>6.4000000000000003E-3</v>
      </c>
      <c r="J41" s="106">
        <v>0.1232</v>
      </c>
      <c r="K41" s="120">
        <v>4.5999999999999999E-3</v>
      </c>
      <c r="L41" s="115"/>
    </row>
    <row r="42" spans="2:12" x14ac:dyDescent="0.2">
      <c r="B42" s="99"/>
      <c r="C42" s="117"/>
      <c r="D42" s="118">
        <v>18</v>
      </c>
      <c r="E42" s="119">
        <v>2.2801</v>
      </c>
      <c r="F42" s="119">
        <v>607.62</v>
      </c>
      <c r="G42" s="119">
        <v>0.2112</v>
      </c>
      <c r="H42" s="119">
        <v>4.7000000000000002E-3</v>
      </c>
      <c r="I42" s="119">
        <v>6.1000000000000004E-3</v>
      </c>
      <c r="J42" s="106">
        <v>0.115</v>
      </c>
      <c r="K42" s="120">
        <v>4.3E-3</v>
      </c>
      <c r="L42" s="115"/>
    </row>
    <row r="43" spans="2:12" x14ac:dyDescent="0.2">
      <c r="B43" s="99"/>
      <c r="C43" s="117"/>
      <c r="D43" s="118">
        <v>19</v>
      </c>
      <c r="E43" s="119">
        <v>2.2153</v>
      </c>
      <c r="F43" s="119">
        <v>579.37</v>
      </c>
      <c r="G43" s="119">
        <v>0.2056</v>
      </c>
      <c r="H43" s="119">
        <v>4.4000000000000003E-3</v>
      </c>
      <c r="I43" s="119">
        <v>5.7999999999999996E-3</v>
      </c>
      <c r="J43" s="106">
        <v>0.1069</v>
      </c>
      <c r="K43" s="120">
        <v>4.0000000000000001E-3</v>
      </c>
      <c r="L43" s="115"/>
    </row>
    <row r="44" spans="2:12" x14ac:dyDescent="0.2">
      <c r="B44" s="99"/>
      <c r="C44" s="117"/>
      <c r="D44" s="118">
        <v>20</v>
      </c>
      <c r="E44" s="119">
        <v>2.1503999999999999</v>
      </c>
      <c r="F44" s="119">
        <v>551.12</v>
      </c>
      <c r="G44" s="119">
        <v>0.19989999999999999</v>
      </c>
      <c r="H44" s="119">
        <v>4.0000000000000001E-3</v>
      </c>
      <c r="I44" s="119">
        <v>5.4999999999999997E-3</v>
      </c>
      <c r="J44" s="106">
        <v>9.8699999999999996E-2</v>
      </c>
      <c r="K44" s="120">
        <v>3.7000000000000002E-3</v>
      </c>
      <c r="L44" s="115"/>
    </row>
    <row r="45" spans="2:12" x14ac:dyDescent="0.2">
      <c r="B45" s="99"/>
      <c r="C45" s="117"/>
      <c r="D45" s="118">
        <v>21</v>
      </c>
      <c r="E45" s="119">
        <v>2.0928</v>
      </c>
      <c r="F45" s="119">
        <v>532.04</v>
      </c>
      <c r="G45" s="119">
        <v>0.1948</v>
      </c>
      <c r="H45" s="119">
        <v>3.8E-3</v>
      </c>
      <c r="I45" s="119">
        <v>5.3E-3</v>
      </c>
      <c r="J45" s="106">
        <v>9.3399999999999997E-2</v>
      </c>
      <c r="K45" s="120">
        <v>3.5000000000000001E-3</v>
      </c>
      <c r="L45" s="115"/>
    </row>
    <row r="46" spans="2:12" x14ac:dyDescent="0.2">
      <c r="B46" s="99"/>
      <c r="C46" s="117"/>
      <c r="D46" s="118">
        <v>22</v>
      </c>
      <c r="E46" s="119">
        <v>2.0352999999999999</v>
      </c>
      <c r="F46" s="119">
        <v>512.95000000000005</v>
      </c>
      <c r="G46" s="119">
        <v>0.18970000000000001</v>
      </c>
      <c r="H46" s="119">
        <v>3.5999999999999999E-3</v>
      </c>
      <c r="I46" s="119">
        <v>5.1999999999999998E-3</v>
      </c>
      <c r="J46" s="106">
        <v>8.8099999999999998E-2</v>
      </c>
      <c r="K46" s="120">
        <v>3.3E-3</v>
      </c>
      <c r="L46" s="115"/>
    </row>
    <row r="47" spans="2:12" x14ac:dyDescent="0.2">
      <c r="B47" s="99"/>
      <c r="C47" s="117"/>
      <c r="D47" s="118">
        <v>23</v>
      </c>
      <c r="E47" s="119">
        <v>1.9777</v>
      </c>
      <c r="F47" s="119">
        <v>493.87</v>
      </c>
      <c r="G47" s="119">
        <v>0.18459999999999999</v>
      </c>
      <c r="H47" s="119">
        <v>3.3999999999999998E-3</v>
      </c>
      <c r="I47" s="119">
        <v>5.0000000000000001E-3</v>
      </c>
      <c r="J47" s="106">
        <v>8.2799999999999999E-2</v>
      </c>
      <c r="K47" s="120">
        <v>3.0999999999999999E-3</v>
      </c>
      <c r="L47" s="115"/>
    </row>
    <row r="48" spans="2:12" x14ac:dyDescent="0.2">
      <c r="B48" s="99"/>
      <c r="C48" s="117"/>
      <c r="D48" s="118">
        <v>24</v>
      </c>
      <c r="E48" s="119">
        <v>1.9201999999999999</v>
      </c>
      <c r="F48" s="119">
        <v>474.78</v>
      </c>
      <c r="G48" s="119">
        <v>0.17949999999999999</v>
      </c>
      <c r="H48" s="119">
        <v>3.2000000000000002E-3</v>
      </c>
      <c r="I48" s="119">
        <v>4.7999999999999996E-3</v>
      </c>
      <c r="J48" s="106">
        <v>7.7499999999999999E-2</v>
      </c>
      <c r="K48" s="120">
        <v>2.8999999999999998E-3</v>
      </c>
      <c r="L48" s="115"/>
    </row>
    <row r="49" spans="2:12" x14ac:dyDescent="0.2">
      <c r="B49" s="99"/>
      <c r="C49" s="117"/>
      <c r="D49" s="118">
        <v>25</v>
      </c>
      <c r="E49" s="119">
        <v>1.8626</v>
      </c>
      <c r="F49" s="119">
        <v>455.7</v>
      </c>
      <c r="G49" s="119">
        <v>0.1744</v>
      </c>
      <c r="H49" s="119">
        <v>3.0000000000000001E-3</v>
      </c>
      <c r="I49" s="119">
        <v>4.5999999999999999E-3</v>
      </c>
      <c r="J49" s="106">
        <v>7.22E-2</v>
      </c>
      <c r="K49" s="120">
        <v>2.7000000000000001E-3</v>
      </c>
      <c r="L49" s="115"/>
    </row>
    <row r="50" spans="2:12" ht="15" x14ac:dyDescent="0.2">
      <c r="B50" s="74"/>
    </row>
    <row r="51" spans="2:12" ht="15" x14ac:dyDescent="0.2">
      <c r="B51" s="74"/>
    </row>
    <row r="52" spans="2:12" ht="15" x14ac:dyDescent="0.2">
      <c r="B52" s="74"/>
    </row>
    <row r="53" spans="2:12" ht="15" x14ac:dyDescent="0.2">
      <c r="B53" s="74"/>
    </row>
  </sheetData>
  <mergeCells count="5">
    <mergeCell ref="C25:K25"/>
    <mergeCell ref="C12:K12"/>
    <mergeCell ref="C13:K13"/>
    <mergeCell ref="G20:I20"/>
    <mergeCell ref="C24:K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A1CBE-E6A4-457C-B9F4-DF22746AC62D}">
  <dimension ref="A1:R80"/>
  <sheetViews>
    <sheetView zoomScaleNormal="100" workbookViewId="0">
      <selection activeCell="B1" sqref="B1"/>
    </sheetView>
  </sheetViews>
  <sheetFormatPr defaultRowHeight="12.75" x14ac:dyDescent="0.2"/>
  <cols>
    <col min="1" max="1" width="1.140625" style="24" customWidth="1"/>
    <col min="2" max="2" width="44.7109375" style="27" customWidth="1"/>
    <col min="3" max="3" width="5" style="24" customWidth="1"/>
    <col min="4" max="4" width="11" style="24" customWidth="1"/>
    <col min="5" max="5" width="1.85546875" style="24" customWidth="1"/>
    <col min="6" max="6" width="11" style="24" customWidth="1"/>
    <col min="7" max="7" width="1.85546875" style="24" customWidth="1"/>
    <col min="8" max="8" width="11" style="24" customWidth="1"/>
    <col min="9" max="9" width="1.85546875" style="24" customWidth="1"/>
    <col min="10" max="10" width="11" style="24" customWidth="1"/>
    <col min="11" max="11" width="1.85546875" style="24" customWidth="1"/>
    <col min="12" max="12" width="11" style="24" customWidth="1"/>
    <col min="13" max="13" width="1.85546875" style="24" customWidth="1"/>
    <col min="14" max="14" width="12" style="24" customWidth="1"/>
    <col min="15" max="15" width="2.42578125" style="24" customWidth="1"/>
    <col min="16" max="16384" width="9.140625" style="24"/>
  </cols>
  <sheetData>
    <row r="1" spans="1:18" x14ac:dyDescent="0.2">
      <c r="A1" s="1"/>
      <c r="B1" s="57" t="s">
        <v>89</v>
      </c>
      <c r="C1" s="1"/>
      <c r="D1" s="91"/>
      <c r="E1" s="92"/>
      <c r="F1" s="92" t="s">
        <v>58</v>
      </c>
      <c r="G1" s="92"/>
      <c r="H1" s="92"/>
      <c r="I1" s="92"/>
      <c r="J1" s="92"/>
      <c r="K1" s="92"/>
      <c r="L1" s="92"/>
      <c r="M1" s="92"/>
      <c r="N1" s="92"/>
      <c r="O1" s="92"/>
      <c r="P1" s="92"/>
      <c r="Q1" s="92"/>
      <c r="R1" s="93"/>
    </row>
    <row r="2" spans="1:18" ht="6" customHeight="1" x14ac:dyDescent="0.2">
      <c r="A2" s="1"/>
      <c r="B2" s="5"/>
      <c r="C2" s="1"/>
      <c r="D2" s="1"/>
      <c r="E2" s="1"/>
      <c r="F2" s="1"/>
      <c r="G2" s="1"/>
      <c r="H2" s="1"/>
      <c r="I2" s="1"/>
      <c r="J2" s="1"/>
      <c r="K2" s="1"/>
      <c r="L2" s="1"/>
      <c r="M2" s="1"/>
      <c r="N2" s="1"/>
      <c r="O2" s="1"/>
    </row>
    <row r="3" spans="1:18" x14ac:dyDescent="0.2">
      <c r="A3" s="1"/>
      <c r="B3" s="28" t="s">
        <v>0</v>
      </c>
      <c r="C3" s="1"/>
      <c r="D3" s="49">
        <v>0.03</v>
      </c>
      <c r="E3" s="1"/>
      <c r="F3" s="1"/>
      <c r="G3" s="1"/>
      <c r="H3" s="1"/>
      <c r="I3" s="1"/>
      <c r="J3" s="1"/>
      <c r="K3" s="1"/>
      <c r="L3" s="1"/>
      <c r="M3" s="1"/>
      <c r="N3" s="1"/>
      <c r="O3" s="1"/>
    </row>
    <row r="4" spans="1:18" ht="12.75" customHeight="1" x14ac:dyDescent="0.2">
      <c r="A4" s="1"/>
      <c r="B4" s="3" t="s">
        <v>27</v>
      </c>
      <c r="C4" s="1"/>
      <c r="D4" s="55">
        <v>5</v>
      </c>
      <c r="E4" s="1"/>
      <c r="F4" s="1"/>
      <c r="G4" s="1"/>
      <c r="H4" s="1"/>
      <c r="I4" s="1"/>
      <c r="J4" s="1"/>
      <c r="K4" s="1"/>
      <c r="L4" s="1"/>
      <c r="M4" s="1"/>
      <c r="N4" s="1"/>
      <c r="O4" s="1"/>
    </row>
    <row r="5" spans="1:18" ht="12.75" customHeight="1" x14ac:dyDescent="0.2">
      <c r="A5" s="1"/>
      <c r="B5" s="3"/>
      <c r="C5" s="39" t="s">
        <v>52</v>
      </c>
      <c r="D5" s="36">
        <v>1</v>
      </c>
      <c r="E5" s="37"/>
      <c r="F5" s="36">
        <f>1+D5</f>
        <v>2</v>
      </c>
      <c r="G5" s="37"/>
      <c r="H5" s="36">
        <f>1+F5</f>
        <v>3</v>
      </c>
      <c r="I5" s="37"/>
      <c r="J5" s="36">
        <f>1+H5</f>
        <v>4</v>
      </c>
      <c r="K5" s="37"/>
      <c r="L5" s="36">
        <f>1+J5</f>
        <v>5</v>
      </c>
      <c r="M5" s="37"/>
      <c r="N5" s="37" t="s">
        <v>20</v>
      </c>
      <c r="O5" s="1"/>
    </row>
    <row r="6" spans="1:18" x14ac:dyDescent="0.2">
      <c r="A6" s="1"/>
      <c r="B6" s="29" t="s">
        <v>13</v>
      </c>
      <c r="C6" s="1"/>
      <c r="D6" s="1"/>
      <c r="E6" s="1"/>
      <c r="F6" s="1"/>
      <c r="G6" s="1"/>
      <c r="H6" s="1"/>
      <c r="I6" s="1"/>
      <c r="J6" s="1"/>
      <c r="K6" s="1"/>
      <c r="L6" s="1"/>
      <c r="M6" s="1"/>
      <c r="N6" s="1"/>
      <c r="O6" s="11"/>
      <c r="P6" s="38"/>
    </row>
    <row r="7" spans="1:18" s="26" customFormat="1" ht="12" x14ac:dyDescent="0.2">
      <c r="A7" s="2"/>
      <c r="B7" s="12"/>
      <c r="C7" s="2"/>
      <c r="D7" s="37"/>
      <c r="E7" s="37"/>
      <c r="F7" s="37"/>
      <c r="G7" s="37"/>
      <c r="H7" s="37"/>
      <c r="I7" s="37"/>
      <c r="J7" s="37"/>
      <c r="K7" s="37"/>
      <c r="L7" s="37"/>
      <c r="M7" s="37"/>
      <c r="N7" s="37"/>
      <c r="O7" s="2"/>
    </row>
    <row r="8" spans="1:18" x14ac:dyDescent="0.2">
      <c r="A8" s="1"/>
      <c r="B8" s="28" t="s">
        <v>26</v>
      </c>
      <c r="C8" s="8"/>
      <c r="D8" s="48"/>
      <c r="E8" s="8"/>
      <c r="F8" s="1"/>
      <c r="G8" s="8"/>
      <c r="H8" s="1"/>
      <c r="I8" s="8"/>
      <c r="J8" s="1"/>
      <c r="K8" s="8"/>
      <c r="L8" s="1"/>
      <c r="M8" s="8"/>
      <c r="N8" s="1"/>
      <c r="O8" s="1"/>
    </row>
    <row r="9" spans="1:18" x14ac:dyDescent="0.2">
      <c r="A9" s="1"/>
      <c r="B9" s="30" t="s">
        <v>40</v>
      </c>
      <c r="C9" s="1"/>
      <c r="D9" s="56">
        <v>500</v>
      </c>
      <c r="E9" s="13"/>
      <c r="F9" s="56">
        <v>500</v>
      </c>
      <c r="G9" s="13"/>
      <c r="H9" s="56">
        <v>500</v>
      </c>
      <c r="I9" s="13"/>
      <c r="J9" s="56">
        <v>500</v>
      </c>
      <c r="K9" s="13"/>
      <c r="L9" s="56">
        <v>500</v>
      </c>
      <c r="M9" s="13"/>
      <c r="N9" s="15">
        <f>SUM(D9:M9)</f>
        <v>2500</v>
      </c>
      <c r="O9" s="1"/>
    </row>
    <row r="10" spans="1:18" x14ac:dyDescent="0.2">
      <c r="A10" s="1"/>
      <c r="B10" s="30" t="s">
        <v>41</v>
      </c>
      <c r="C10" s="1"/>
      <c r="D10" s="56"/>
      <c r="E10" s="13"/>
      <c r="F10" s="56"/>
      <c r="G10" s="13"/>
      <c r="H10" s="56"/>
      <c r="I10" s="13"/>
      <c r="J10" s="56"/>
      <c r="K10" s="13"/>
      <c r="L10" s="56"/>
      <c r="M10" s="13"/>
      <c r="N10" s="15"/>
      <c r="O10" s="1"/>
    </row>
    <row r="11" spans="1:18" x14ac:dyDescent="0.2">
      <c r="A11" s="1"/>
      <c r="B11" s="30" t="s">
        <v>50</v>
      </c>
      <c r="C11" s="1"/>
      <c r="D11" s="56"/>
      <c r="E11" s="13"/>
      <c r="F11" s="56"/>
      <c r="G11" s="13"/>
      <c r="H11" s="56"/>
      <c r="I11" s="13"/>
      <c r="J11" s="56"/>
      <c r="K11" s="13"/>
      <c r="L11" s="56"/>
      <c r="M11" s="13"/>
      <c r="N11" s="15">
        <f>SUM(D11:M11)</f>
        <v>0</v>
      </c>
      <c r="O11" s="1"/>
    </row>
    <row r="12" spans="1:18" x14ac:dyDescent="0.2">
      <c r="A12" s="1"/>
      <c r="B12" s="30"/>
      <c r="C12" s="1"/>
      <c r="D12" s="13"/>
      <c r="E12" s="13"/>
      <c r="F12" s="13"/>
      <c r="G12" s="13"/>
      <c r="H12" s="13"/>
      <c r="I12" s="13"/>
      <c r="J12" s="13"/>
      <c r="K12" s="13"/>
      <c r="L12" s="13"/>
      <c r="M12" s="13"/>
      <c r="N12" s="13"/>
      <c r="O12" s="1"/>
    </row>
    <row r="13" spans="1:18" x14ac:dyDescent="0.2">
      <c r="A13" s="1"/>
      <c r="B13" s="28" t="s">
        <v>1</v>
      </c>
      <c r="C13" s="4"/>
      <c r="D13" s="48"/>
      <c r="E13" s="13"/>
      <c r="F13" s="48"/>
      <c r="G13" s="13"/>
      <c r="H13" s="48"/>
      <c r="I13" s="13"/>
      <c r="J13" s="48"/>
      <c r="K13" s="13"/>
      <c r="L13" s="13"/>
      <c r="M13" s="13"/>
      <c r="N13" s="13"/>
      <c r="O13" s="1"/>
    </row>
    <row r="14" spans="1:18" x14ac:dyDescent="0.2">
      <c r="A14" s="1"/>
      <c r="B14" s="30" t="s">
        <v>42</v>
      </c>
      <c r="C14" s="1"/>
      <c r="D14" s="56"/>
      <c r="E14" s="13"/>
      <c r="F14" s="56"/>
      <c r="G14" s="13"/>
      <c r="H14" s="56"/>
      <c r="I14" s="13"/>
      <c r="J14" s="56"/>
      <c r="K14" s="13"/>
      <c r="L14" s="56"/>
      <c r="M14" s="13"/>
      <c r="N14" s="15">
        <f t="shared" ref="N14:N20" si="0">SUM(D14:M14)</f>
        <v>0</v>
      </c>
      <c r="O14" s="1"/>
    </row>
    <row r="15" spans="1:18" x14ac:dyDescent="0.2">
      <c r="A15" s="1"/>
      <c r="B15" s="30" t="s">
        <v>43</v>
      </c>
      <c r="C15" s="1"/>
      <c r="D15" s="56"/>
      <c r="E15" s="13"/>
      <c r="F15" s="56"/>
      <c r="G15" s="13"/>
      <c r="H15" s="56"/>
      <c r="I15" s="13"/>
      <c r="J15" s="56"/>
      <c r="K15" s="13"/>
      <c r="L15" s="56"/>
      <c r="M15" s="13"/>
      <c r="N15" s="15">
        <f t="shared" si="0"/>
        <v>0</v>
      </c>
      <c r="O15" s="1"/>
    </row>
    <row r="16" spans="1:18" x14ac:dyDescent="0.2">
      <c r="A16" s="1"/>
      <c r="B16" s="30" t="s">
        <v>44</v>
      </c>
      <c r="C16" s="1"/>
      <c r="D16" s="56"/>
      <c r="E16" s="13"/>
      <c r="F16" s="56"/>
      <c r="G16" s="13"/>
      <c r="H16" s="56"/>
      <c r="I16" s="13"/>
      <c r="J16" s="56"/>
      <c r="K16" s="13"/>
      <c r="L16" s="56"/>
      <c r="M16" s="13"/>
      <c r="N16" s="15">
        <f t="shared" si="0"/>
        <v>0</v>
      </c>
      <c r="O16" s="1"/>
    </row>
    <row r="17" spans="1:16" x14ac:dyDescent="0.2">
      <c r="A17" s="1"/>
      <c r="B17" s="30" t="s">
        <v>45</v>
      </c>
      <c r="C17" s="1"/>
      <c r="D17" s="56"/>
      <c r="E17" s="13"/>
      <c r="F17" s="56"/>
      <c r="G17" s="13"/>
      <c r="H17" s="56"/>
      <c r="I17" s="13"/>
      <c r="J17" s="56"/>
      <c r="K17" s="13"/>
      <c r="L17" s="56"/>
      <c r="M17" s="13"/>
      <c r="N17" s="15">
        <f t="shared" si="0"/>
        <v>0</v>
      </c>
      <c r="O17" s="1"/>
    </row>
    <row r="18" spans="1:16" x14ac:dyDescent="0.2">
      <c r="A18" s="1"/>
      <c r="B18" s="30" t="s">
        <v>46</v>
      </c>
      <c r="C18" s="1"/>
      <c r="D18" s="56"/>
      <c r="E18" s="13"/>
      <c r="F18" s="56"/>
      <c r="G18" s="13"/>
      <c r="H18" s="56"/>
      <c r="I18" s="13"/>
      <c r="J18" s="56"/>
      <c r="K18" s="13"/>
      <c r="L18" s="56"/>
      <c r="M18" s="13"/>
      <c r="N18" s="15">
        <f t="shared" si="0"/>
        <v>0</v>
      </c>
      <c r="O18" s="13"/>
    </row>
    <row r="19" spans="1:16" x14ac:dyDescent="0.2">
      <c r="A19" s="1"/>
      <c r="B19" s="30" t="s">
        <v>47</v>
      </c>
      <c r="C19" s="1"/>
      <c r="D19" s="56">
        <v>2500</v>
      </c>
      <c r="E19" s="13"/>
      <c r="F19" s="56">
        <v>2500</v>
      </c>
      <c r="G19" s="13"/>
      <c r="H19" s="56">
        <v>2500</v>
      </c>
      <c r="I19" s="13"/>
      <c r="J19" s="56">
        <v>2500</v>
      </c>
      <c r="K19" s="13"/>
      <c r="L19" s="56">
        <v>2500</v>
      </c>
      <c r="M19" s="13"/>
      <c r="N19" s="15">
        <f t="shared" si="0"/>
        <v>12500</v>
      </c>
      <c r="O19" s="13"/>
    </row>
    <row r="20" spans="1:16" x14ac:dyDescent="0.2">
      <c r="A20" s="1"/>
      <c r="B20" s="5"/>
      <c r="C20" s="1"/>
      <c r="D20" s="56"/>
      <c r="E20" s="13"/>
      <c r="F20" s="56"/>
      <c r="G20" s="13"/>
      <c r="H20" s="56"/>
      <c r="I20" s="13"/>
      <c r="J20" s="56"/>
      <c r="K20" s="13"/>
      <c r="L20" s="56"/>
      <c r="M20" s="13"/>
      <c r="N20" s="15">
        <f t="shared" si="0"/>
        <v>0</v>
      </c>
      <c r="O20" s="1"/>
    </row>
    <row r="21" spans="1:16" x14ac:dyDescent="0.2">
      <c r="A21" s="1"/>
      <c r="B21" s="5"/>
      <c r="C21" s="1"/>
      <c r="D21" s="13"/>
      <c r="E21" s="13"/>
      <c r="F21" s="13"/>
      <c r="G21" s="13"/>
      <c r="H21" s="13"/>
      <c r="I21" s="13"/>
      <c r="J21" s="13"/>
      <c r="K21" s="13"/>
      <c r="L21" s="13"/>
      <c r="M21" s="13"/>
      <c r="N21" s="13"/>
      <c r="O21" s="13"/>
    </row>
    <row r="22" spans="1:16" x14ac:dyDescent="0.2">
      <c r="A22" s="1"/>
      <c r="B22" s="28" t="s">
        <v>25</v>
      </c>
      <c r="C22" s="4"/>
      <c r="D22" s="48"/>
      <c r="E22" s="13"/>
      <c r="F22" s="13"/>
      <c r="G22" s="13"/>
      <c r="H22" s="13"/>
      <c r="I22" s="13"/>
      <c r="J22" s="13"/>
      <c r="K22" s="13"/>
      <c r="L22" s="13"/>
      <c r="M22" s="13"/>
      <c r="N22" s="13"/>
      <c r="O22" s="1"/>
    </row>
    <row r="23" spans="1:16" x14ac:dyDescent="0.2">
      <c r="A23" s="1"/>
      <c r="B23" s="30" t="s">
        <v>48</v>
      </c>
      <c r="C23" s="4"/>
      <c r="D23" s="56"/>
      <c r="E23" s="13"/>
      <c r="F23" s="56"/>
      <c r="G23" s="13"/>
      <c r="H23" s="56"/>
      <c r="I23" s="13"/>
      <c r="J23" s="56"/>
      <c r="K23" s="13"/>
      <c r="L23" s="56"/>
      <c r="M23" s="13"/>
      <c r="N23" s="15">
        <f>SUM(D23:M23)</f>
        <v>0</v>
      </c>
      <c r="O23" s="1"/>
    </row>
    <row r="24" spans="1:16" x14ac:dyDescent="0.2">
      <c r="A24" s="1"/>
      <c r="B24" s="30" t="s">
        <v>49</v>
      </c>
      <c r="C24" s="4"/>
      <c r="D24" s="56"/>
      <c r="E24" s="13"/>
      <c r="F24" s="56"/>
      <c r="G24" s="13"/>
      <c r="H24" s="56"/>
      <c r="I24" s="13"/>
      <c r="J24" s="56"/>
      <c r="K24" s="13"/>
      <c r="L24" s="56"/>
      <c r="M24" s="13"/>
      <c r="N24" s="15"/>
      <c r="O24" s="1"/>
    </row>
    <row r="25" spans="1:16" x14ac:dyDescent="0.2">
      <c r="A25" s="1"/>
      <c r="B25" s="30" t="s">
        <v>54</v>
      </c>
      <c r="C25" s="4"/>
      <c r="D25" s="56"/>
      <c r="E25" s="13"/>
      <c r="F25" s="56"/>
      <c r="G25" s="13"/>
      <c r="H25" s="56"/>
      <c r="I25" s="13"/>
      <c r="J25" s="56"/>
      <c r="K25" s="13"/>
      <c r="L25" s="56"/>
      <c r="M25" s="13"/>
      <c r="N25" s="15"/>
      <c r="O25" s="1"/>
    </row>
    <row r="26" spans="1:16" x14ac:dyDescent="0.2">
      <c r="A26" s="1"/>
      <c r="B26" s="30" t="s">
        <v>55</v>
      </c>
      <c r="C26" s="4"/>
      <c r="D26" s="56"/>
      <c r="E26" s="13"/>
      <c r="F26" s="56"/>
      <c r="G26" s="13"/>
      <c r="H26" s="56"/>
      <c r="I26" s="13"/>
      <c r="J26" s="56"/>
      <c r="K26" s="13"/>
      <c r="L26" s="56"/>
      <c r="M26" s="13"/>
      <c r="N26" s="15"/>
      <c r="O26" s="1"/>
    </row>
    <row r="27" spans="1:16" x14ac:dyDescent="0.2">
      <c r="A27" s="1"/>
      <c r="B27" s="30"/>
      <c r="C27" s="4"/>
      <c r="D27" s="56"/>
      <c r="E27" s="13"/>
      <c r="F27" s="56"/>
      <c r="G27" s="13"/>
      <c r="H27" s="56"/>
      <c r="I27" s="13"/>
      <c r="J27" s="56"/>
      <c r="K27" s="13"/>
      <c r="L27" s="56"/>
      <c r="M27" s="13"/>
      <c r="N27" s="15">
        <f>SUM(D27:M27)</f>
        <v>0</v>
      </c>
      <c r="O27" s="1"/>
    </row>
    <row r="28" spans="1:16" s="25" customFormat="1" ht="12.75" customHeight="1" x14ac:dyDescent="0.2">
      <c r="A28" s="4"/>
      <c r="B28" s="28"/>
      <c r="C28" s="4"/>
      <c r="D28" s="14"/>
      <c r="E28" s="14"/>
      <c r="F28" s="14"/>
      <c r="G28" s="14"/>
      <c r="H28" s="14"/>
      <c r="I28" s="14"/>
      <c r="J28" s="14"/>
      <c r="K28" s="14"/>
      <c r="L28" s="14"/>
      <c r="M28" s="14"/>
      <c r="N28" s="14"/>
      <c r="O28" s="4"/>
    </row>
    <row r="29" spans="1:16" x14ac:dyDescent="0.2">
      <c r="A29" s="1"/>
      <c r="B29" s="31" t="s">
        <v>15</v>
      </c>
      <c r="C29" s="1"/>
      <c r="D29" s="40">
        <f>SUM(D9:D27)</f>
        <v>3000</v>
      </c>
      <c r="E29" s="16"/>
      <c r="F29" s="40">
        <f>SUM(F9:F27)</f>
        <v>3000</v>
      </c>
      <c r="G29" s="16"/>
      <c r="H29" s="40">
        <f>SUM(H9:H27)</f>
        <v>3000</v>
      </c>
      <c r="I29" s="16"/>
      <c r="J29" s="40">
        <f>SUM(J9:J27)</f>
        <v>3000</v>
      </c>
      <c r="K29" s="16"/>
      <c r="L29" s="40">
        <f>SUM(L9:L27)</f>
        <v>3000</v>
      </c>
      <c r="M29" s="16"/>
      <c r="N29" s="40">
        <f>SUM(D29:M29)</f>
        <v>15000</v>
      </c>
      <c r="O29" s="1"/>
    </row>
    <row r="30" spans="1:16" x14ac:dyDescent="0.2">
      <c r="A30" s="1"/>
      <c r="B30" s="31" t="s">
        <v>17</v>
      </c>
      <c r="C30" s="1"/>
      <c r="D30" s="15">
        <f>PV($D$3,D$5-1,,-D$29)</f>
        <v>3000</v>
      </c>
      <c r="E30" s="16"/>
      <c r="F30" s="15">
        <f>PV($D$3,F$5-1,,-F$29)</f>
        <v>2912.6213592233007</v>
      </c>
      <c r="G30" s="16"/>
      <c r="H30" s="15">
        <f>PV($D$3,H$5-1,,-H$29)</f>
        <v>2827.7877274012631</v>
      </c>
      <c r="I30" s="16"/>
      <c r="J30" s="15">
        <f>PV($D$3,J$5-1,,-J$29)</f>
        <v>2745.4249780594787</v>
      </c>
      <c r="K30" s="16"/>
      <c r="L30" s="15">
        <f>PV($D$3,L$5-1,,-L$29)</f>
        <v>2665.4611437470671</v>
      </c>
      <c r="M30" s="16"/>
      <c r="N30" s="15">
        <f>SUM(D30:M30)</f>
        <v>14151.295208431109</v>
      </c>
      <c r="O30" s="1"/>
    </row>
    <row r="31" spans="1:16" x14ac:dyDescent="0.2">
      <c r="A31" s="1"/>
      <c r="B31" s="5"/>
      <c r="C31" s="1"/>
      <c r="D31" s="17"/>
      <c r="E31" s="16"/>
      <c r="F31" s="16"/>
      <c r="G31" s="16"/>
      <c r="H31" s="16"/>
      <c r="I31" s="16"/>
      <c r="J31" s="16"/>
      <c r="K31" s="16"/>
      <c r="L31" s="16"/>
      <c r="M31" s="16"/>
      <c r="N31" s="16"/>
      <c r="O31" s="1"/>
      <c r="P31" s="25"/>
    </row>
    <row r="32" spans="1:16" x14ac:dyDescent="0.2">
      <c r="A32" s="1"/>
      <c r="B32" s="29" t="s">
        <v>14</v>
      </c>
      <c r="C32" s="9"/>
      <c r="D32" s="18"/>
      <c r="E32" s="19"/>
      <c r="F32" s="19"/>
      <c r="G32" s="19"/>
      <c r="H32" s="19"/>
      <c r="I32" s="19"/>
      <c r="J32" s="19"/>
      <c r="K32" s="19"/>
      <c r="L32" s="19"/>
      <c r="M32" s="19"/>
      <c r="N32" s="19"/>
      <c r="O32" s="1"/>
    </row>
    <row r="33" spans="1:15" x14ac:dyDescent="0.2">
      <c r="A33" s="1"/>
      <c r="B33" s="28" t="s">
        <v>53</v>
      </c>
      <c r="C33" s="3"/>
      <c r="D33" s="16"/>
      <c r="E33" s="20"/>
      <c r="F33" s="16"/>
      <c r="G33" s="20"/>
      <c r="H33" s="16"/>
      <c r="I33" s="20"/>
      <c r="J33" s="16"/>
      <c r="K33" s="20"/>
      <c r="L33" s="16"/>
      <c r="M33" s="20"/>
      <c r="N33" s="16"/>
      <c r="O33" s="1"/>
    </row>
    <row r="34" spans="1:15" x14ac:dyDescent="0.2">
      <c r="A34" s="1"/>
      <c r="B34" s="35" t="s">
        <v>24</v>
      </c>
      <c r="C34" s="3"/>
      <c r="D34" s="48"/>
      <c r="E34" s="20"/>
      <c r="F34" s="16"/>
      <c r="G34" s="20"/>
      <c r="H34" s="16"/>
      <c r="I34" s="20"/>
      <c r="J34" s="16"/>
      <c r="K34" s="20"/>
      <c r="L34" s="16"/>
      <c r="M34" s="20"/>
      <c r="N34" s="16"/>
      <c r="O34" s="1"/>
    </row>
    <row r="35" spans="1:15" s="27" customFormat="1" x14ac:dyDescent="0.2">
      <c r="A35" s="5"/>
      <c r="B35" s="34" t="s">
        <v>28</v>
      </c>
      <c r="C35" s="6"/>
      <c r="D35" s="56"/>
      <c r="E35" s="13"/>
      <c r="F35" s="56"/>
      <c r="G35" s="13"/>
      <c r="H35" s="56"/>
      <c r="I35" s="13"/>
      <c r="J35" s="56"/>
      <c r="K35" s="13"/>
      <c r="L35" s="56"/>
      <c r="M35" s="13"/>
      <c r="N35" s="15">
        <f t="shared" ref="N35:N49" si="1">SUM(D35:M35)</f>
        <v>0</v>
      </c>
      <c r="O35" s="5"/>
    </row>
    <row r="36" spans="1:15" s="27" customFormat="1" x14ac:dyDescent="0.2">
      <c r="A36" s="5"/>
      <c r="B36" s="34" t="s">
        <v>29</v>
      </c>
      <c r="C36" s="6"/>
      <c r="D36" s="56"/>
      <c r="E36" s="13"/>
      <c r="F36" s="56"/>
      <c r="G36" s="13"/>
      <c r="H36" s="56"/>
      <c r="I36" s="13"/>
      <c r="J36" s="56"/>
      <c r="K36" s="13"/>
      <c r="L36" s="56"/>
      <c r="M36" s="13"/>
      <c r="N36" s="15">
        <f t="shared" si="1"/>
        <v>0</v>
      </c>
      <c r="O36" s="4"/>
    </row>
    <row r="37" spans="1:15" s="27" customFormat="1" x14ac:dyDescent="0.2">
      <c r="A37" s="5"/>
      <c r="B37" s="34" t="s">
        <v>30</v>
      </c>
      <c r="C37" s="6"/>
      <c r="D37" s="56"/>
      <c r="E37" s="13"/>
      <c r="F37" s="56"/>
      <c r="G37" s="13"/>
      <c r="H37" s="56"/>
      <c r="I37" s="13"/>
      <c r="J37" s="56"/>
      <c r="K37" s="13"/>
      <c r="L37" s="56"/>
      <c r="M37" s="13"/>
      <c r="N37" s="15">
        <f t="shared" si="1"/>
        <v>0</v>
      </c>
      <c r="O37" s="5"/>
    </row>
    <row r="38" spans="1:15" s="27" customFormat="1" x14ac:dyDescent="0.2">
      <c r="A38" s="5"/>
      <c r="B38" s="34" t="s">
        <v>31</v>
      </c>
      <c r="C38" s="6"/>
      <c r="D38" s="56"/>
      <c r="E38" s="13"/>
      <c r="F38" s="56"/>
      <c r="G38" s="13"/>
      <c r="H38" s="56"/>
      <c r="I38" s="13"/>
      <c r="J38" s="56"/>
      <c r="K38" s="13"/>
      <c r="L38" s="56"/>
      <c r="M38" s="13"/>
      <c r="N38" s="15">
        <f t="shared" si="1"/>
        <v>0</v>
      </c>
      <c r="O38" s="5"/>
    </row>
    <row r="39" spans="1:15" s="27" customFormat="1" x14ac:dyDescent="0.2">
      <c r="A39" s="5"/>
      <c r="B39" s="34" t="s">
        <v>32</v>
      </c>
      <c r="C39" s="6"/>
      <c r="D39" s="56"/>
      <c r="E39" s="13"/>
      <c r="F39" s="56"/>
      <c r="G39" s="13"/>
      <c r="H39" s="56"/>
      <c r="I39" s="13"/>
      <c r="J39" s="56"/>
      <c r="K39" s="13"/>
      <c r="L39" s="56"/>
      <c r="M39" s="13"/>
      <c r="N39" s="15">
        <f t="shared" si="1"/>
        <v>0</v>
      </c>
      <c r="O39" s="5"/>
    </row>
    <row r="40" spans="1:15" s="27" customFormat="1" x14ac:dyDescent="0.2">
      <c r="A40" s="5"/>
      <c r="B40" s="34" t="s">
        <v>33</v>
      </c>
      <c r="C40" s="6"/>
      <c r="D40" s="56"/>
      <c r="E40" s="13"/>
      <c r="F40" s="56"/>
      <c r="G40" s="13"/>
      <c r="H40" s="56"/>
      <c r="I40" s="13"/>
      <c r="J40" s="56"/>
      <c r="K40" s="13"/>
      <c r="L40" s="56"/>
      <c r="M40" s="13"/>
      <c r="N40" s="15">
        <f t="shared" si="1"/>
        <v>0</v>
      </c>
      <c r="O40" s="5"/>
    </row>
    <row r="41" spans="1:15" s="27" customFormat="1" x14ac:dyDescent="0.2">
      <c r="A41" s="5"/>
      <c r="B41" s="34" t="s">
        <v>34</v>
      </c>
      <c r="C41" s="6"/>
      <c r="D41" s="56"/>
      <c r="E41" s="13"/>
      <c r="F41" s="56"/>
      <c r="G41" s="13"/>
      <c r="H41" s="56"/>
      <c r="I41" s="13"/>
      <c r="J41" s="56"/>
      <c r="K41" s="13"/>
      <c r="L41" s="56"/>
      <c r="M41" s="13"/>
      <c r="N41" s="15">
        <f t="shared" si="1"/>
        <v>0</v>
      </c>
      <c r="O41" s="5"/>
    </row>
    <row r="42" spans="1:15" s="27" customFormat="1" x14ac:dyDescent="0.2">
      <c r="A42" s="5"/>
      <c r="B42" s="34" t="s">
        <v>35</v>
      </c>
      <c r="C42" s="6"/>
      <c r="D42" s="56">
        <v>1500</v>
      </c>
      <c r="E42" s="13"/>
      <c r="F42" s="56">
        <v>1500</v>
      </c>
      <c r="G42" s="13"/>
      <c r="H42" s="56">
        <v>1500</v>
      </c>
      <c r="I42" s="13"/>
      <c r="J42" s="56">
        <v>1500</v>
      </c>
      <c r="K42" s="13"/>
      <c r="L42" s="56">
        <v>1500</v>
      </c>
      <c r="M42" s="13"/>
      <c r="N42" s="15">
        <f t="shared" si="1"/>
        <v>7500</v>
      </c>
      <c r="O42" s="5"/>
    </row>
    <row r="43" spans="1:15" s="27" customFormat="1" x14ac:dyDescent="0.2">
      <c r="A43" s="5"/>
      <c r="B43" s="34" t="s">
        <v>36</v>
      </c>
      <c r="C43" s="6"/>
      <c r="D43" s="56"/>
      <c r="E43" s="13"/>
      <c r="F43" s="56"/>
      <c r="G43" s="13"/>
      <c r="H43" s="56"/>
      <c r="I43" s="13"/>
      <c r="J43" s="56"/>
      <c r="K43" s="13"/>
      <c r="L43" s="56"/>
      <c r="M43" s="13"/>
      <c r="N43" s="15">
        <f t="shared" si="1"/>
        <v>0</v>
      </c>
      <c r="O43" s="5"/>
    </row>
    <row r="44" spans="1:15" s="27" customFormat="1" x14ac:dyDescent="0.2">
      <c r="A44" s="5"/>
      <c r="B44" s="34" t="s">
        <v>37</v>
      </c>
      <c r="C44" s="6"/>
      <c r="D44" s="56"/>
      <c r="E44" s="13"/>
      <c r="F44" s="56"/>
      <c r="G44" s="13"/>
      <c r="H44" s="56"/>
      <c r="I44" s="13"/>
      <c r="J44" s="56"/>
      <c r="K44" s="13"/>
      <c r="L44" s="56"/>
      <c r="M44" s="13"/>
      <c r="N44" s="15">
        <f t="shared" si="1"/>
        <v>0</v>
      </c>
      <c r="O44" s="5"/>
    </row>
    <row r="45" spans="1:15" s="27" customFormat="1" x14ac:dyDescent="0.2">
      <c r="A45" s="5"/>
      <c r="B45" s="34" t="s">
        <v>38</v>
      </c>
      <c r="C45" s="6"/>
      <c r="D45" s="56"/>
      <c r="E45" s="13"/>
      <c r="F45" s="56"/>
      <c r="G45" s="13"/>
      <c r="H45" s="56"/>
      <c r="I45" s="13"/>
      <c r="J45" s="56"/>
      <c r="K45" s="13"/>
      <c r="L45" s="56"/>
      <c r="M45" s="13"/>
      <c r="N45" s="15">
        <f t="shared" si="1"/>
        <v>0</v>
      </c>
      <c r="O45" s="5"/>
    </row>
    <row r="46" spans="1:15" s="27" customFormat="1" x14ac:dyDescent="0.2">
      <c r="A46" s="5"/>
      <c r="B46" s="34" t="s">
        <v>72</v>
      </c>
      <c r="C46" s="6"/>
      <c r="D46" s="56"/>
      <c r="E46" s="13"/>
      <c r="F46" s="56"/>
      <c r="G46" s="13"/>
      <c r="H46" s="56"/>
      <c r="I46" s="13"/>
      <c r="J46" s="56"/>
      <c r="K46" s="13"/>
      <c r="L46" s="56"/>
      <c r="M46" s="13"/>
      <c r="N46" s="15">
        <f t="shared" si="1"/>
        <v>0</v>
      </c>
      <c r="O46" s="5"/>
    </row>
    <row r="47" spans="1:15" s="27" customFormat="1" x14ac:dyDescent="0.2">
      <c r="A47" s="5"/>
      <c r="B47" s="34"/>
      <c r="C47" s="6"/>
      <c r="D47" s="56"/>
      <c r="E47" s="13"/>
      <c r="F47" s="56"/>
      <c r="G47" s="13"/>
      <c r="H47" s="56"/>
      <c r="I47" s="13"/>
      <c r="J47" s="56"/>
      <c r="K47" s="13"/>
      <c r="L47" s="56"/>
      <c r="M47" s="13"/>
      <c r="N47" s="15">
        <f t="shared" si="1"/>
        <v>0</v>
      </c>
      <c r="O47" s="5"/>
    </row>
    <row r="48" spans="1:15" s="27" customFormat="1" x14ac:dyDescent="0.2">
      <c r="A48" s="5"/>
      <c r="B48" s="34"/>
      <c r="C48" s="6"/>
      <c r="D48" s="56"/>
      <c r="E48" s="13"/>
      <c r="F48" s="56"/>
      <c r="G48" s="13"/>
      <c r="H48" s="56"/>
      <c r="I48" s="13"/>
      <c r="J48" s="56"/>
      <c r="K48" s="13"/>
      <c r="L48" s="56"/>
      <c r="M48" s="13"/>
      <c r="N48" s="15">
        <f t="shared" si="1"/>
        <v>0</v>
      </c>
      <c r="O48" s="5"/>
    </row>
    <row r="49" spans="1:15" s="27" customFormat="1" x14ac:dyDescent="0.2">
      <c r="A49" s="5"/>
      <c r="B49" s="34"/>
      <c r="C49" s="6"/>
      <c r="D49" s="56"/>
      <c r="E49" s="13"/>
      <c r="F49" s="56"/>
      <c r="G49" s="13"/>
      <c r="H49" s="56"/>
      <c r="I49" s="13"/>
      <c r="J49" s="56"/>
      <c r="K49" s="13"/>
      <c r="L49" s="56"/>
      <c r="M49" s="13"/>
      <c r="N49" s="15">
        <f t="shared" si="1"/>
        <v>0</v>
      </c>
      <c r="O49" s="5"/>
    </row>
    <row r="50" spans="1:15" x14ac:dyDescent="0.2">
      <c r="A50" s="1"/>
      <c r="B50" s="5"/>
      <c r="C50" s="1"/>
      <c r="D50" s="13"/>
      <c r="E50" s="13"/>
      <c r="F50" s="13"/>
      <c r="G50" s="13"/>
      <c r="H50" s="13"/>
      <c r="I50" s="13"/>
      <c r="J50" s="13"/>
      <c r="K50" s="13"/>
      <c r="L50" s="13"/>
      <c r="M50" s="13"/>
      <c r="N50" s="13"/>
      <c r="O50" s="1"/>
    </row>
    <row r="51" spans="1:15" x14ac:dyDescent="0.2">
      <c r="A51" s="1"/>
      <c r="B51" s="28" t="s">
        <v>2</v>
      </c>
      <c r="C51" s="4"/>
      <c r="D51" s="48"/>
      <c r="E51" s="13"/>
      <c r="F51" s="13"/>
      <c r="G51" s="13"/>
      <c r="H51" s="13"/>
      <c r="I51" s="13"/>
      <c r="J51" s="13"/>
      <c r="K51" s="13"/>
      <c r="L51" s="13"/>
      <c r="M51" s="13"/>
      <c r="N51" s="13"/>
      <c r="O51" s="1"/>
    </row>
    <row r="52" spans="1:15" x14ac:dyDescent="0.2">
      <c r="A52" s="1"/>
      <c r="B52" s="30" t="s">
        <v>4</v>
      </c>
      <c r="C52" s="7"/>
      <c r="D52" s="56"/>
      <c r="E52" s="13"/>
      <c r="F52" s="56"/>
      <c r="G52" s="13"/>
      <c r="H52" s="56"/>
      <c r="I52" s="13"/>
      <c r="J52" s="56"/>
      <c r="K52" s="13"/>
      <c r="L52" s="56"/>
      <c r="M52" s="13"/>
      <c r="N52" s="15">
        <f>SUM(D52:M52)</f>
        <v>0</v>
      </c>
      <c r="O52" s="1"/>
    </row>
    <row r="53" spans="1:15" x14ac:dyDescent="0.2">
      <c r="A53" s="1"/>
      <c r="B53" s="30" t="s">
        <v>5</v>
      </c>
      <c r="C53" s="7"/>
      <c r="D53" s="56"/>
      <c r="E53" s="13"/>
      <c r="F53" s="56"/>
      <c r="G53" s="13"/>
      <c r="H53" s="56"/>
      <c r="I53" s="13"/>
      <c r="J53" s="56"/>
      <c r="K53" s="13"/>
      <c r="L53" s="56"/>
      <c r="M53" s="13"/>
      <c r="N53" s="15">
        <f>SUM(D53:M53)</f>
        <v>0</v>
      </c>
      <c r="O53" s="1"/>
    </row>
    <row r="54" spans="1:15" x14ac:dyDescent="0.2">
      <c r="A54" s="1"/>
      <c r="B54" s="30" t="s">
        <v>6</v>
      </c>
      <c r="C54" s="7"/>
      <c r="D54" s="56"/>
      <c r="E54" s="13"/>
      <c r="F54" s="56"/>
      <c r="G54" s="13"/>
      <c r="H54" s="56"/>
      <c r="I54" s="13"/>
      <c r="J54" s="56"/>
      <c r="K54" s="13"/>
      <c r="L54" s="56"/>
      <c r="M54" s="13"/>
      <c r="N54" s="15">
        <f>SUM(D54:M54)</f>
        <v>0</v>
      </c>
      <c r="O54" s="1"/>
    </row>
    <row r="55" spans="1:15" x14ac:dyDescent="0.2">
      <c r="A55" s="1"/>
      <c r="B55" s="30" t="s">
        <v>7</v>
      </c>
      <c r="C55" s="7"/>
      <c r="D55" s="56"/>
      <c r="E55" s="13"/>
      <c r="F55" s="56"/>
      <c r="G55" s="13"/>
      <c r="H55" s="56"/>
      <c r="I55" s="13"/>
      <c r="J55" s="56"/>
      <c r="K55" s="13"/>
      <c r="L55" s="56"/>
      <c r="M55" s="13"/>
      <c r="N55" s="15">
        <f>SUM(D55:M55)</f>
        <v>0</v>
      </c>
      <c r="O55" s="1"/>
    </row>
    <row r="56" spans="1:15" x14ac:dyDescent="0.2">
      <c r="A56" s="1"/>
      <c r="B56" s="30" t="s">
        <v>8</v>
      </c>
      <c r="C56" s="7"/>
      <c r="D56" s="56"/>
      <c r="E56" s="13"/>
      <c r="F56" s="56"/>
      <c r="G56" s="13"/>
      <c r="H56" s="56"/>
      <c r="I56" s="13"/>
      <c r="J56" s="56"/>
      <c r="K56" s="13"/>
      <c r="L56" s="56"/>
      <c r="M56" s="13"/>
      <c r="N56" s="15">
        <f>SUM(D56:M56)</f>
        <v>0</v>
      </c>
      <c r="O56" s="1"/>
    </row>
    <row r="57" spans="1:15" x14ac:dyDescent="0.2">
      <c r="A57" s="1"/>
      <c r="B57" s="5"/>
      <c r="C57" s="1"/>
      <c r="D57" s="13"/>
      <c r="E57" s="13"/>
      <c r="F57" s="13"/>
      <c r="G57" s="13"/>
      <c r="H57" s="13"/>
      <c r="I57" s="13"/>
      <c r="J57" s="13"/>
      <c r="K57" s="13"/>
      <c r="L57" s="13"/>
      <c r="M57" s="13"/>
      <c r="N57" s="13"/>
      <c r="O57" s="1"/>
    </row>
    <row r="58" spans="1:15" x14ac:dyDescent="0.2">
      <c r="A58" s="1"/>
      <c r="B58" s="28" t="s">
        <v>3</v>
      </c>
      <c r="C58" s="4"/>
      <c r="D58" s="48"/>
      <c r="E58" s="13"/>
      <c r="F58" s="13"/>
      <c r="G58" s="13"/>
      <c r="H58" s="13"/>
      <c r="I58" s="13"/>
      <c r="J58" s="13"/>
      <c r="K58" s="13"/>
      <c r="L58" s="13"/>
      <c r="M58" s="13"/>
      <c r="N58" s="13"/>
      <c r="O58" s="1"/>
    </row>
    <row r="59" spans="1:15" x14ac:dyDescent="0.2">
      <c r="A59" s="1"/>
      <c r="B59" s="30" t="s">
        <v>9</v>
      </c>
      <c r="C59" s="7"/>
      <c r="D59" s="56"/>
      <c r="E59" s="13"/>
      <c r="F59" s="56"/>
      <c r="G59" s="13"/>
      <c r="H59" s="56"/>
      <c r="I59" s="13"/>
      <c r="J59" s="56"/>
      <c r="K59" s="13"/>
      <c r="L59" s="56"/>
      <c r="M59" s="13"/>
      <c r="N59" s="15">
        <f>SUM(D59:M59)</f>
        <v>0</v>
      </c>
      <c r="O59" s="1"/>
    </row>
    <row r="60" spans="1:15" x14ac:dyDescent="0.2">
      <c r="A60" s="1"/>
      <c r="B60" s="30" t="s">
        <v>10</v>
      </c>
      <c r="C60" s="7"/>
      <c r="D60" s="56"/>
      <c r="E60" s="13"/>
      <c r="F60" s="56"/>
      <c r="G60" s="13"/>
      <c r="H60" s="56"/>
      <c r="I60" s="13"/>
      <c r="J60" s="56"/>
      <c r="K60" s="13"/>
      <c r="L60" s="56"/>
      <c r="M60" s="13"/>
      <c r="N60" s="15">
        <f>SUM(D60:M60)</f>
        <v>0</v>
      </c>
      <c r="O60" s="1"/>
    </row>
    <row r="61" spans="1:15" x14ac:dyDescent="0.2">
      <c r="A61" s="1"/>
      <c r="B61" s="30" t="s">
        <v>11</v>
      </c>
      <c r="C61" s="7"/>
      <c r="D61" s="56"/>
      <c r="E61" s="13"/>
      <c r="F61" s="56"/>
      <c r="G61" s="13"/>
      <c r="H61" s="56"/>
      <c r="I61" s="13"/>
      <c r="J61" s="56"/>
      <c r="K61" s="13"/>
      <c r="L61" s="56"/>
      <c r="M61" s="13"/>
      <c r="N61" s="15">
        <f>SUM(D61:M61)</f>
        <v>0</v>
      </c>
      <c r="O61" s="1"/>
    </row>
    <row r="62" spans="1:15" x14ac:dyDescent="0.2">
      <c r="A62" s="1"/>
      <c r="B62" s="30" t="s">
        <v>12</v>
      </c>
      <c r="C62" s="7"/>
      <c r="D62" s="56"/>
      <c r="E62" s="13"/>
      <c r="F62" s="56"/>
      <c r="G62" s="13"/>
      <c r="H62" s="56"/>
      <c r="I62" s="13"/>
      <c r="J62" s="56"/>
      <c r="K62" s="13"/>
      <c r="L62" s="56"/>
      <c r="M62" s="13"/>
      <c r="N62" s="15">
        <f>SUM(D62:M62)</f>
        <v>0</v>
      </c>
      <c r="O62" s="1"/>
    </row>
    <row r="63" spans="1:15" ht="6" customHeight="1" x14ac:dyDescent="0.2">
      <c r="A63" s="1"/>
      <c r="B63" s="30"/>
      <c r="C63" s="7"/>
      <c r="D63" s="14"/>
      <c r="E63" s="14"/>
      <c r="F63" s="14"/>
      <c r="G63" s="14"/>
      <c r="H63" s="14"/>
      <c r="I63" s="14"/>
      <c r="J63" s="14"/>
      <c r="K63" s="14"/>
      <c r="L63" s="14"/>
      <c r="M63" s="14"/>
      <c r="N63" s="14"/>
      <c r="O63" s="1"/>
    </row>
    <row r="64" spans="1:15" s="25" customFormat="1" x14ac:dyDescent="0.2">
      <c r="A64" s="4"/>
      <c r="B64" s="28" t="s">
        <v>16</v>
      </c>
      <c r="C64" s="4"/>
      <c r="D64" s="40">
        <f>SUM(D35:D62)</f>
        <v>1500</v>
      </c>
      <c r="E64" s="16"/>
      <c r="F64" s="40">
        <f>SUM(F35:F62)</f>
        <v>1500</v>
      </c>
      <c r="G64" s="16"/>
      <c r="H64" s="40">
        <f>SUM(H35:H62)</f>
        <v>1500</v>
      </c>
      <c r="I64" s="16"/>
      <c r="J64" s="40">
        <f>SUM(J35:J62)</f>
        <v>1500</v>
      </c>
      <c r="K64" s="16"/>
      <c r="L64" s="40">
        <f>SUM(L35:L62)</f>
        <v>1500</v>
      </c>
      <c r="M64" s="16"/>
      <c r="N64" s="40">
        <f>SUM(D64:M64)</f>
        <v>7500</v>
      </c>
      <c r="O64" s="4"/>
    </row>
    <row r="65" spans="1:15" x14ac:dyDescent="0.2">
      <c r="A65" s="1"/>
      <c r="B65" s="31" t="s">
        <v>18</v>
      </c>
      <c r="C65" s="1"/>
      <c r="D65" s="15">
        <f>PV($D$3,D$5-1,,-D$64)</f>
        <v>1500</v>
      </c>
      <c r="E65" s="16"/>
      <c r="F65" s="15">
        <f>PV($D$3,F$5-1,,-F$64)</f>
        <v>1456.3106796116504</v>
      </c>
      <c r="G65" s="16"/>
      <c r="H65" s="15">
        <f>PV($D$3,H$5-1,,-H$64)</f>
        <v>1413.8938637006315</v>
      </c>
      <c r="I65" s="16"/>
      <c r="J65" s="15">
        <f>PV($D$3,J$5-1,,-J$64)</f>
        <v>1372.7124890297393</v>
      </c>
      <c r="K65" s="16"/>
      <c r="L65" s="15">
        <f>PV($D$3,L$5-1,,-L$64)</f>
        <v>1332.7305718735336</v>
      </c>
      <c r="M65" s="16"/>
      <c r="N65" s="15">
        <f>SUM(D65:M65)</f>
        <v>7075.6476042155546</v>
      </c>
      <c r="O65" s="1"/>
    </row>
    <row r="66" spans="1:15" ht="13.5" thickBot="1" x14ac:dyDescent="0.25">
      <c r="A66" s="1"/>
      <c r="B66" s="32"/>
      <c r="C66" s="10"/>
      <c r="D66" s="21"/>
      <c r="E66" s="21"/>
      <c r="F66" s="21"/>
      <c r="G66" s="21"/>
      <c r="H66" s="21"/>
      <c r="I66" s="21"/>
      <c r="J66" s="21"/>
      <c r="K66" s="21"/>
      <c r="L66" s="21"/>
      <c r="M66" s="21"/>
      <c r="N66" s="21"/>
      <c r="O66" s="1"/>
    </row>
    <row r="67" spans="1:15" ht="5.25" customHeight="1" thickTop="1" thickBot="1" x14ac:dyDescent="0.25">
      <c r="A67" s="1"/>
      <c r="B67" s="33"/>
      <c r="C67" s="11"/>
      <c r="D67" s="22"/>
      <c r="E67" s="22"/>
      <c r="F67" s="22"/>
      <c r="G67" s="22"/>
      <c r="H67" s="22"/>
      <c r="I67" s="22"/>
      <c r="J67" s="22"/>
      <c r="K67" s="22"/>
      <c r="L67" s="22"/>
      <c r="M67" s="22"/>
      <c r="N67" s="22"/>
      <c r="O67" s="1"/>
    </row>
    <row r="68" spans="1:15" ht="13.5" thickBot="1" x14ac:dyDescent="0.25">
      <c r="A68" s="1"/>
      <c r="B68" s="28" t="s">
        <v>19</v>
      </c>
      <c r="C68" s="1"/>
      <c r="D68" s="50">
        <f>D30-D65</f>
        <v>1500</v>
      </c>
      <c r="E68" s="16"/>
      <c r="F68" s="50">
        <f>F30-F65</f>
        <v>1456.3106796116504</v>
      </c>
      <c r="G68" s="16"/>
      <c r="H68" s="50">
        <f>H30-H65</f>
        <v>1413.8938637006315</v>
      </c>
      <c r="I68" s="16"/>
      <c r="J68" s="50">
        <f>J30-J65</f>
        <v>1372.7124890297393</v>
      </c>
      <c r="K68" s="16"/>
      <c r="L68" s="50">
        <f>L30-L65</f>
        <v>1332.7305718735336</v>
      </c>
      <c r="M68" s="16"/>
      <c r="N68" s="51">
        <f>SUM(D68:M68)</f>
        <v>7075.6476042155546</v>
      </c>
      <c r="O68" s="1"/>
    </row>
    <row r="69" spans="1:15" x14ac:dyDescent="0.2">
      <c r="A69" s="1"/>
      <c r="B69" s="5"/>
      <c r="C69" s="1"/>
      <c r="D69" s="1"/>
      <c r="E69" s="1"/>
      <c r="F69" s="1"/>
      <c r="G69" s="1"/>
      <c r="H69" s="1"/>
      <c r="I69" s="1"/>
      <c r="J69" s="1"/>
      <c r="K69" s="1"/>
      <c r="L69" s="1"/>
      <c r="M69" s="1"/>
      <c r="N69" s="1"/>
      <c r="O69" s="1"/>
    </row>
    <row r="70" spans="1:15" ht="12.75" customHeight="1" x14ac:dyDescent="0.2">
      <c r="A70" s="1"/>
      <c r="B70" s="41" t="s">
        <v>15</v>
      </c>
      <c r="C70" s="1"/>
      <c r="D70" s="52">
        <f>N29</f>
        <v>15000</v>
      </c>
      <c r="E70" s="1"/>
      <c r="F70" s="1"/>
      <c r="G70" s="1"/>
      <c r="H70" s="1"/>
      <c r="I70" s="1"/>
      <c r="J70" s="1"/>
      <c r="K70" s="1"/>
      <c r="L70" s="1"/>
      <c r="M70" s="1"/>
      <c r="N70" s="1"/>
      <c r="O70" s="1"/>
    </row>
    <row r="71" spans="1:15" ht="12.75" customHeight="1" x14ac:dyDescent="0.2">
      <c r="A71" s="1"/>
      <c r="B71" s="31" t="s">
        <v>77</v>
      </c>
      <c r="C71" s="1"/>
      <c r="D71" s="53">
        <f>N30</f>
        <v>14151.295208431109</v>
      </c>
      <c r="E71" s="1"/>
      <c r="F71" s="1"/>
      <c r="G71" s="1"/>
      <c r="H71" s="73"/>
      <c r="I71" s="1"/>
      <c r="J71" s="1"/>
      <c r="K71" s="1"/>
      <c r="L71" s="1"/>
      <c r="M71" s="1"/>
      <c r="N71" s="1"/>
      <c r="O71" s="1"/>
    </row>
    <row r="72" spans="1:15" ht="12.75" customHeight="1" x14ac:dyDescent="0.2">
      <c r="A72" s="1"/>
      <c r="B72" s="31" t="s">
        <v>70</v>
      </c>
      <c r="C72" s="1"/>
      <c r="D72" s="72">
        <f>-PMT($D$3,$D$4,D71)</f>
        <v>3090</v>
      </c>
      <c r="E72" s="1"/>
      <c r="F72" s="71"/>
      <c r="G72" s="1"/>
      <c r="H72" s="73"/>
      <c r="I72" s="1"/>
      <c r="J72" s="1"/>
      <c r="K72" s="1"/>
      <c r="L72" s="1"/>
      <c r="M72" s="1"/>
      <c r="N72" s="1"/>
      <c r="O72" s="1"/>
    </row>
    <row r="73" spans="1:15" ht="12.75" customHeight="1" x14ac:dyDescent="0.2">
      <c r="A73" s="1"/>
      <c r="B73" s="5"/>
      <c r="C73" s="1"/>
      <c r="D73" s="1"/>
      <c r="E73" s="1"/>
      <c r="F73" s="1"/>
      <c r="G73" s="1"/>
      <c r="H73" s="73"/>
      <c r="I73" s="1"/>
      <c r="J73" s="1"/>
      <c r="K73" s="1"/>
      <c r="L73" s="1"/>
      <c r="M73" s="1"/>
      <c r="N73" s="1"/>
      <c r="O73" s="1"/>
    </row>
    <row r="74" spans="1:15" ht="12.75" customHeight="1" x14ac:dyDescent="0.2">
      <c r="A74" s="1"/>
      <c r="B74" s="41" t="s">
        <v>16</v>
      </c>
      <c r="C74" s="1"/>
      <c r="D74" s="52">
        <f>N64</f>
        <v>7500</v>
      </c>
      <c r="E74" s="1"/>
      <c r="F74" s="1"/>
      <c r="G74" s="1"/>
      <c r="H74" s="73"/>
      <c r="I74" s="1"/>
      <c r="J74" s="1"/>
      <c r="K74" s="1"/>
      <c r="L74" s="1"/>
      <c r="M74" s="1"/>
      <c r="N74" s="1"/>
      <c r="O74" s="1"/>
    </row>
    <row r="75" spans="1:15" ht="12.75" customHeight="1" x14ac:dyDescent="0.2">
      <c r="A75" s="1"/>
      <c r="B75" s="31" t="s">
        <v>78</v>
      </c>
      <c r="C75" s="1"/>
      <c r="D75" s="53">
        <f>N65</f>
        <v>7075.6476042155546</v>
      </c>
      <c r="E75" s="1"/>
      <c r="F75" s="1"/>
      <c r="G75" s="1"/>
      <c r="H75" s="73"/>
      <c r="I75" s="1"/>
      <c r="J75" s="1"/>
      <c r="K75" s="1"/>
      <c r="L75" s="1"/>
      <c r="M75" s="1"/>
      <c r="N75" s="1"/>
      <c r="O75" s="1"/>
    </row>
    <row r="76" spans="1:15" ht="12.75" customHeight="1" x14ac:dyDescent="0.2">
      <c r="A76" s="1"/>
      <c r="B76" s="31" t="s">
        <v>71</v>
      </c>
      <c r="C76" s="1"/>
      <c r="D76" s="72">
        <f>-PMT($D$3,$D$4,D75)</f>
        <v>1545</v>
      </c>
      <c r="E76" s="1"/>
      <c r="F76" s="1"/>
      <c r="G76" s="1"/>
      <c r="H76" s="1"/>
      <c r="I76" s="1"/>
      <c r="J76" s="1"/>
      <c r="K76" s="1"/>
      <c r="L76" s="1"/>
      <c r="M76" s="1"/>
      <c r="N76" s="1"/>
      <c r="O76" s="1"/>
    </row>
    <row r="77" spans="1:15" ht="12.75" customHeight="1" x14ac:dyDescent="0.2">
      <c r="A77" s="1"/>
      <c r="B77" s="5"/>
      <c r="C77" s="1"/>
      <c r="D77" s="1"/>
      <c r="E77" s="1"/>
      <c r="F77" s="73"/>
      <c r="G77" s="1"/>
      <c r="H77" s="1"/>
      <c r="I77" s="1"/>
      <c r="J77" s="1"/>
      <c r="K77" s="1"/>
      <c r="L77" s="1"/>
      <c r="M77" s="1"/>
      <c r="N77" s="1"/>
      <c r="O77" s="1"/>
    </row>
    <row r="78" spans="1:15" ht="12.75" customHeight="1" x14ac:dyDescent="0.2">
      <c r="A78" s="1"/>
      <c r="B78" s="3" t="s">
        <v>39</v>
      </c>
      <c r="C78" s="1"/>
      <c r="D78" s="54">
        <f>SUM(N30-N65)</f>
        <v>7075.6476042155546</v>
      </c>
      <c r="E78" s="1"/>
      <c r="F78" s="71"/>
      <c r="G78" s="1"/>
      <c r="H78" s="1"/>
      <c r="I78" s="1"/>
      <c r="J78" s="1"/>
      <c r="K78" s="1"/>
      <c r="L78" s="1"/>
      <c r="M78" s="1"/>
      <c r="N78" s="1"/>
      <c r="O78" s="1"/>
    </row>
    <row r="79" spans="1:15" ht="12.75" customHeight="1" x14ac:dyDescent="0.2">
      <c r="A79" s="1"/>
      <c r="B79" s="28" t="s">
        <v>21</v>
      </c>
      <c r="C79" s="1"/>
      <c r="D79" s="89">
        <f>D72/D76</f>
        <v>2</v>
      </c>
      <c r="E79" s="4" t="s">
        <v>59</v>
      </c>
      <c r="F79" s="23" t="s">
        <v>22</v>
      </c>
      <c r="G79" s="1"/>
      <c r="H79" s="1"/>
      <c r="I79" s="1"/>
      <c r="J79" s="1"/>
      <c r="K79" s="1"/>
      <c r="L79" s="1"/>
      <c r="M79" s="1"/>
      <c r="N79" s="1"/>
      <c r="O79" s="1"/>
    </row>
    <row r="80" spans="1:15" ht="12.75" customHeight="1" x14ac:dyDescent="0.2">
      <c r="A80" s="1"/>
      <c r="B80" s="5"/>
      <c r="C80" s="1"/>
      <c r="D80" s="1"/>
      <c r="E80" s="1"/>
      <c r="F80" s="1"/>
      <c r="G80" s="1"/>
      <c r="H80" s="1"/>
      <c r="I80" s="1"/>
      <c r="J80" s="1"/>
      <c r="K80" s="1"/>
      <c r="L80" s="1"/>
      <c r="M80" s="1"/>
      <c r="N80" s="1"/>
      <c r="O80" s="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C9050-C79C-413D-82D1-DE6386C10AD7}">
  <sheetPr>
    <tabColor theme="9" tint="0.59999389629810485"/>
  </sheetPr>
  <dimension ref="A1:Z84"/>
  <sheetViews>
    <sheetView workbookViewId="0">
      <selection activeCell="D1" sqref="D1:R1"/>
    </sheetView>
  </sheetViews>
  <sheetFormatPr defaultRowHeight="12.75" x14ac:dyDescent="0.2"/>
  <cols>
    <col min="1" max="1" width="1.140625" style="24" customWidth="1"/>
    <col min="2" max="2" width="44.7109375" style="27" customWidth="1"/>
    <col min="3" max="3" width="5" style="24" customWidth="1"/>
    <col min="4" max="4" width="11" style="24" customWidth="1"/>
    <col min="5" max="5" width="1.85546875" style="24" customWidth="1"/>
    <col min="6" max="6" width="11" style="24" customWidth="1"/>
    <col min="7" max="7" width="1.85546875" style="24" customWidth="1"/>
    <col min="8" max="8" width="11" style="24" customWidth="1"/>
    <col min="9" max="9" width="1.85546875" style="24" customWidth="1"/>
    <col min="10" max="10" width="11" style="24" customWidth="1"/>
    <col min="11" max="11" width="1.85546875" style="24" customWidth="1"/>
    <col min="12" max="12" width="11" style="24" customWidth="1"/>
    <col min="13" max="13" width="1.85546875" style="24" customWidth="1"/>
    <col min="14" max="14" width="11" style="24" customWidth="1"/>
    <col min="15" max="15" width="1.85546875" style="24" customWidth="1"/>
    <col min="16" max="16" width="11" style="24" customWidth="1"/>
    <col min="17" max="17" width="1.85546875" style="24" customWidth="1"/>
    <col min="18" max="18" width="11" style="24" customWidth="1"/>
    <col min="19" max="19" width="1.85546875" style="24" customWidth="1"/>
    <col min="20" max="20" width="11" style="24" customWidth="1"/>
    <col min="21" max="21" width="1.85546875" style="24" customWidth="1"/>
    <col min="22" max="22" width="11" style="24" customWidth="1"/>
    <col min="23" max="23" width="1.85546875" style="24" customWidth="1"/>
    <col min="24" max="24" width="12" style="24" customWidth="1"/>
    <col min="25" max="25" width="2.42578125" style="24" customWidth="1"/>
    <col min="26" max="16384" width="9.140625" style="24"/>
  </cols>
  <sheetData>
    <row r="1" spans="1:26" x14ac:dyDescent="0.2">
      <c r="A1" s="1"/>
      <c r="B1" s="57" t="s">
        <v>23</v>
      </c>
      <c r="C1" s="1"/>
      <c r="D1" s="91"/>
      <c r="E1" s="92"/>
      <c r="F1" s="92" t="s">
        <v>58</v>
      </c>
      <c r="G1" s="92"/>
      <c r="H1" s="92"/>
      <c r="I1" s="92"/>
      <c r="J1" s="92"/>
      <c r="K1" s="92"/>
      <c r="L1" s="92"/>
      <c r="M1" s="92"/>
      <c r="N1" s="92"/>
      <c r="O1" s="92"/>
      <c r="P1" s="92"/>
      <c r="Q1" s="92"/>
      <c r="R1" s="93"/>
      <c r="S1" s="1"/>
      <c r="T1" s="1"/>
      <c r="U1" s="1"/>
      <c r="V1" s="1"/>
      <c r="W1" s="1"/>
      <c r="X1" s="1"/>
      <c r="Y1" s="1"/>
    </row>
    <row r="2" spans="1:26" ht="6" customHeight="1" x14ac:dyDescent="0.2">
      <c r="A2" s="1"/>
      <c r="B2" s="5"/>
      <c r="C2" s="1"/>
      <c r="D2" s="1"/>
      <c r="E2" s="1"/>
      <c r="F2" s="1"/>
      <c r="G2" s="1"/>
      <c r="H2" s="1"/>
      <c r="I2" s="1"/>
      <c r="J2" s="1"/>
      <c r="K2" s="1"/>
      <c r="L2" s="1"/>
      <c r="M2" s="1"/>
      <c r="N2" s="1"/>
      <c r="O2" s="1"/>
      <c r="P2" s="1"/>
      <c r="Q2" s="1"/>
      <c r="R2" s="1"/>
      <c r="S2" s="1"/>
      <c r="T2" s="1"/>
      <c r="U2" s="1"/>
      <c r="V2" s="1"/>
      <c r="W2" s="1"/>
      <c r="X2" s="1"/>
      <c r="Y2" s="1"/>
    </row>
    <row r="3" spans="1:26" x14ac:dyDescent="0.2">
      <c r="A3" s="1"/>
      <c r="B3" s="3" t="s">
        <v>0</v>
      </c>
      <c r="C3" s="1"/>
      <c r="D3" s="49">
        <v>0.03</v>
      </c>
      <c r="E3" s="1"/>
      <c r="F3" s="1"/>
      <c r="G3" s="1"/>
      <c r="H3" s="1"/>
      <c r="I3" s="1"/>
      <c r="J3" s="1"/>
      <c r="K3" s="1"/>
      <c r="L3" s="1"/>
      <c r="M3" s="1"/>
      <c r="N3" s="1"/>
      <c r="O3" s="1"/>
      <c r="P3" s="1"/>
      <c r="Q3" s="1"/>
      <c r="R3" s="1"/>
      <c r="S3" s="1"/>
      <c r="T3" s="1"/>
      <c r="U3" s="1"/>
      <c r="V3" s="1"/>
      <c r="W3" s="1"/>
      <c r="X3" s="1"/>
      <c r="Y3" s="1"/>
    </row>
    <row r="4" spans="1:26" ht="12.75" customHeight="1" x14ac:dyDescent="0.2">
      <c r="A4" s="1"/>
      <c r="B4" s="3" t="s">
        <v>27</v>
      </c>
      <c r="C4" s="1"/>
      <c r="D4" s="55">
        <v>10</v>
      </c>
      <c r="E4" s="1"/>
      <c r="F4" s="1"/>
      <c r="G4" s="1"/>
      <c r="H4" s="1"/>
      <c r="I4" s="1"/>
      <c r="J4" s="1"/>
      <c r="K4" s="1"/>
      <c r="L4" s="1"/>
      <c r="M4" s="1"/>
      <c r="N4" s="1"/>
      <c r="O4" s="1"/>
      <c r="P4" s="1"/>
      <c r="Q4" s="1"/>
      <c r="R4" s="1"/>
      <c r="S4" s="1"/>
      <c r="T4" s="1"/>
      <c r="U4" s="1"/>
      <c r="V4" s="1"/>
      <c r="W4" s="1"/>
      <c r="X4" s="1"/>
      <c r="Y4" s="1"/>
    </row>
    <row r="5" spans="1:26" ht="12.75" customHeight="1" x14ac:dyDescent="0.2">
      <c r="A5" s="1"/>
      <c r="B5" s="3"/>
      <c r="C5" s="39" t="s">
        <v>52</v>
      </c>
      <c r="D5" s="36">
        <v>1</v>
      </c>
      <c r="E5" s="37"/>
      <c r="F5" s="36">
        <f>1+D5</f>
        <v>2</v>
      </c>
      <c r="G5" s="37"/>
      <c r="H5" s="36">
        <f t="shared" ref="H5" si="0">1+F5</f>
        <v>3</v>
      </c>
      <c r="I5" s="37"/>
      <c r="J5" s="36">
        <f t="shared" ref="J5" si="1">1+H5</f>
        <v>4</v>
      </c>
      <c r="K5" s="37"/>
      <c r="L5" s="36">
        <f t="shared" ref="L5" si="2">1+J5</f>
        <v>5</v>
      </c>
      <c r="M5" s="37"/>
      <c r="N5" s="36">
        <f t="shared" ref="N5" si="3">1+L5</f>
        <v>6</v>
      </c>
      <c r="O5" s="37"/>
      <c r="P5" s="36">
        <f t="shared" ref="P5" si="4">1+N5</f>
        <v>7</v>
      </c>
      <c r="Q5" s="37"/>
      <c r="R5" s="36">
        <f t="shared" ref="R5" si="5">1+P5</f>
        <v>8</v>
      </c>
      <c r="S5" s="37"/>
      <c r="T5" s="36">
        <f t="shared" ref="T5" si="6">1+R5</f>
        <v>9</v>
      </c>
      <c r="U5" s="37"/>
      <c r="V5" s="36">
        <f t="shared" ref="V5" si="7">1+T5</f>
        <v>10</v>
      </c>
      <c r="W5" s="37"/>
      <c r="X5" s="37" t="s">
        <v>20</v>
      </c>
      <c r="Y5" s="1"/>
    </row>
    <row r="6" spans="1:26" x14ac:dyDescent="0.2">
      <c r="A6" s="1"/>
      <c r="B6" s="76" t="s">
        <v>13</v>
      </c>
      <c r="C6" s="1"/>
      <c r="D6" s="1"/>
      <c r="E6" s="1"/>
      <c r="F6" s="1"/>
      <c r="G6" s="1"/>
      <c r="H6" s="1"/>
      <c r="I6" s="1"/>
      <c r="J6" s="1"/>
      <c r="K6" s="1"/>
      <c r="L6" s="1"/>
      <c r="M6" s="1"/>
      <c r="N6" s="1"/>
      <c r="O6" s="1"/>
      <c r="P6" s="1"/>
      <c r="Q6" s="1"/>
      <c r="R6" s="1"/>
      <c r="S6" s="1"/>
      <c r="T6" s="1"/>
      <c r="U6" s="1"/>
      <c r="V6" s="1"/>
      <c r="W6" s="1"/>
      <c r="X6" s="1"/>
      <c r="Y6" s="11"/>
      <c r="Z6" s="38"/>
    </row>
    <row r="7" spans="1:26" s="26" customFormat="1" ht="12" x14ac:dyDescent="0.2">
      <c r="A7" s="2"/>
      <c r="B7" s="12"/>
      <c r="C7" s="2"/>
      <c r="D7" s="37"/>
      <c r="E7" s="37"/>
      <c r="F7" s="37"/>
      <c r="G7" s="37"/>
      <c r="H7" s="37"/>
      <c r="I7" s="37"/>
      <c r="J7" s="37"/>
      <c r="K7" s="37"/>
      <c r="L7" s="37"/>
      <c r="M7" s="37"/>
      <c r="N7" s="37"/>
      <c r="O7" s="37"/>
      <c r="P7" s="37"/>
      <c r="Q7" s="37"/>
      <c r="R7" s="37"/>
      <c r="S7" s="37"/>
      <c r="T7" s="37"/>
      <c r="U7" s="37"/>
      <c r="V7" s="37"/>
      <c r="W7" s="37"/>
      <c r="X7" s="37"/>
      <c r="Y7" s="2"/>
    </row>
    <row r="8" spans="1:26" x14ac:dyDescent="0.2">
      <c r="A8" s="1"/>
      <c r="B8" s="3" t="s">
        <v>26</v>
      </c>
      <c r="C8" s="8"/>
      <c r="D8" s="48"/>
      <c r="E8" s="8"/>
      <c r="F8" s="1"/>
      <c r="G8" s="8"/>
      <c r="H8" s="1"/>
      <c r="I8" s="8"/>
      <c r="J8" s="1"/>
      <c r="K8" s="8"/>
      <c r="L8" s="1"/>
      <c r="M8" s="8"/>
      <c r="N8" s="1"/>
      <c r="O8" s="8"/>
      <c r="P8" s="1"/>
      <c r="Q8" s="8"/>
      <c r="R8" s="1"/>
      <c r="S8" s="8"/>
      <c r="T8" s="1"/>
      <c r="U8" s="8"/>
      <c r="V8" s="1"/>
      <c r="W8" s="8"/>
      <c r="X8" s="1"/>
      <c r="Y8" s="1"/>
    </row>
    <row r="9" spans="1:26" x14ac:dyDescent="0.2">
      <c r="A9" s="1"/>
      <c r="B9" s="30" t="s">
        <v>40</v>
      </c>
      <c r="C9" s="1"/>
      <c r="D9" s="56">
        <v>2000</v>
      </c>
      <c r="E9" s="77"/>
      <c r="F9" s="56">
        <v>2000</v>
      </c>
      <c r="G9" s="77"/>
      <c r="H9" s="56">
        <v>2000</v>
      </c>
      <c r="I9" s="77"/>
      <c r="J9" s="56">
        <v>2000</v>
      </c>
      <c r="K9" s="77"/>
      <c r="L9" s="56">
        <v>2000</v>
      </c>
      <c r="M9" s="77"/>
      <c r="N9" s="56">
        <v>2000</v>
      </c>
      <c r="O9" s="77"/>
      <c r="P9" s="56">
        <v>2000</v>
      </c>
      <c r="Q9" s="77"/>
      <c r="R9" s="56">
        <v>2000</v>
      </c>
      <c r="S9" s="77"/>
      <c r="T9" s="56">
        <v>2000</v>
      </c>
      <c r="U9" s="77"/>
      <c r="V9" s="56">
        <v>2000</v>
      </c>
      <c r="W9" s="77"/>
      <c r="X9" s="15">
        <f>SUM(D9:V9)</f>
        <v>20000</v>
      </c>
      <c r="Y9" s="1"/>
    </row>
    <row r="10" spans="1:26" x14ac:dyDescent="0.2">
      <c r="A10" s="1"/>
      <c r="B10" s="30" t="s">
        <v>41</v>
      </c>
      <c r="C10" s="1"/>
      <c r="D10" s="56"/>
      <c r="E10" s="77"/>
      <c r="F10" s="56"/>
      <c r="G10" s="77"/>
      <c r="H10" s="56"/>
      <c r="I10" s="77"/>
      <c r="J10" s="56"/>
      <c r="K10" s="77"/>
      <c r="L10" s="56"/>
      <c r="M10" s="77"/>
      <c r="N10" s="56"/>
      <c r="O10" s="77"/>
      <c r="P10" s="56"/>
      <c r="Q10" s="77"/>
      <c r="R10" s="56"/>
      <c r="S10" s="77"/>
      <c r="T10" s="56"/>
      <c r="U10" s="77"/>
      <c r="V10" s="56"/>
      <c r="W10" s="77"/>
      <c r="X10" s="15">
        <f t="shared" ref="X10:X11" si="8">SUM(D10:V10)</f>
        <v>0</v>
      </c>
      <c r="Y10" s="1"/>
    </row>
    <row r="11" spans="1:26" x14ac:dyDescent="0.2">
      <c r="A11" s="1"/>
      <c r="B11" s="30" t="s">
        <v>50</v>
      </c>
      <c r="C11" s="1"/>
      <c r="D11" s="56"/>
      <c r="E11" s="77"/>
      <c r="F11" s="56"/>
      <c r="G11" s="77"/>
      <c r="H11" s="56"/>
      <c r="I11" s="77"/>
      <c r="J11" s="56"/>
      <c r="K11" s="77"/>
      <c r="L11" s="56"/>
      <c r="M11" s="77"/>
      <c r="N11" s="56"/>
      <c r="O11" s="77"/>
      <c r="P11" s="56"/>
      <c r="Q11" s="77"/>
      <c r="R11" s="56"/>
      <c r="S11" s="77"/>
      <c r="T11" s="56"/>
      <c r="U11" s="77"/>
      <c r="V11" s="56"/>
      <c r="W11" s="77"/>
      <c r="X11" s="15">
        <f t="shared" si="8"/>
        <v>0</v>
      </c>
      <c r="Y11" s="1"/>
    </row>
    <row r="12" spans="1:26" x14ac:dyDescent="0.2">
      <c r="A12" s="1"/>
      <c r="B12" s="30"/>
      <c r="C12" s="1"/>
      <c r="D12" s="77"/>
      <c r="E12" s="77"/>
      <c r="F12" s="77"/>
      <c r="G12" s="77"/>
      <c r="H12" s="77"/>
      <c r="I12" s="77"/>
      <c r="J12" s="77"/>
      <c r="K12" s="77"/>
      <c r="L12" s="77"/>
      <c r="M12" s="77"/>
      <c r="N12" s="77"/>
      <c r="O12" s="77"/>
      <c r="P12" s="77"/>
      <c r="Q12" s="77"/>
      <c r="R12" s="77"/>
      <c r="S12" s="77"/>
      <c r="T12" s="77"/>
      <c r="U12" s="77"/>
      <c r="V12" s="77"/>
      <c r="W12" s="77"/>
      <c r="X12" s="77"/>
      <c r="Y12" s="1"/>
    </row>
    <row r="13" spans="1:26" x14ac:dyDescent="0.2">
      <c r="A13" s="1"/>
      <c r="B13" s="3" t="s">
        <v>1</v>
      </c>
      <c r="C13" s="4"/>
      <c r="D13" s="48"/>
      <c r="E13" s="77"/>
      <c r="F13" s="77"/>
      <c r="G13" s="77"/>
      <c r="H13" s="77"/>
      <c r="I13" s="77"/>
      <c r="J13" s="77"/>
      <c r="K13" s="77"/>
      <c r="L13" s="77"/>
      <c r="M13" s="77"/>
      <c r="N13" s="77"/>
      <c r="O13" s="77"/>
      <c r="P13" s="77"/>
      <c r="Q13" s="77"/>
      <c r="R13" s="77"/>
      <c r="S13" s="77"/>
      <c r="T13" s="77"/>
      <c r="U13" s="77"/>
      <c r="V13" s="77"/>
      <c r="W13" s="77"/>
      <c r="X13" s="77"/>
      <c r="Y13" s="1"/>
    </row>
    <row r="14" spans="1:26" x14ac:dyDescent="0.2">
      <c r="A14" s="1"/>
      <c r="B14" s="30" t="s">
        <v>42</v>
      </c>
      <c r="C14" s="1"/>
      <c r="D14" s="56"/>
      <c r="E14" s="77"/>
      <c r="F14" s="56"/>
      <c r="G14" s="77"/>
      <c r="H14" s="56"/>
      <c r="I14" s="77"/>
      <c r="J14" s="56"/>
      <c r="K14" s="77"/>
      <c r="L14" s="56"/>
      <c r="M14" s="77"/>
      <c r="N14" s="56"/>
      <c r="O14" s="77"/>
      <c r="P14" s="56"/>
      <c r="Q14" s="77"/>
      <c r="R14" s="56"/>
      <c r="S14" s="77"/>
      <c r="T14" s="56"/>
      <c r="U14" s="77"/>
      <c r="V14" s="56"/>
      <c r="W14" s="77"/>
      <c r="X14" s="15">
        <f t="shared" ref="X14:X20" si="9">SUM(D14:V14)</f>
        <v>0</v>
      </c>
      <c r="Y14" s="1"/>
    </row>
    <row r="15" spans="1:26" x14ac:dyDescent="0.2">
      <c r="A15" s="1"/>
      <c r="B15" s="30" t="s">
        <v>43</v>
      </c>
      <c r="C15" s="1"/>
      <c r="D15" s="56"/>
      <c r="E15" s="77"/>
      <c r="F15" s="56"/>
      <c r="G15" s="77"/>
      <c r="H15" s="56"/>
      <c r="I15" s="77"/>
      <c r="J15" s="56"/>
      <c r="K15" s="77"/>
      <c r="L15" s="56"/>
      <c r="M15" s="77"/>
      <c r="N15" s="56"/>
      <c r="O15" s="77"/>
      <c r="P15" s="56"/>
      <c r="Q15" s="77"/>
      <c r="R15" s="56"/>
      <c r="S15" s="77"/>
      <c r="T15" s="56"/>
      <c r="U15" s="77"/>
      <c r="V15" s="56"/>
      <c r="W15" s="77"/>
      <c r="X15" s="15">
        <f t="shared" si="9"/>
        <v>0</v>
      </c>
      <c r="Y15" s="1"/>
    </row>
    <row r="16" spans="1:26" x14ac:dyDescent="0.2">
      <c r="A16" s="1"/>
      <c r="B16" s="30" t="s">
        <v>44</v>
      </c>
      <c r="C16" s="1"/>
      <c r="D16" s="56"/>
      <c r="E16" s="77"/>
      <c r="F16" s="56"/>
      <c r="G16" s="77"/>
      <c r="H16" s="56"/>
      <c r="I16" s="77"/>
      <c r="J16" s="56"/>
      <c r="K16" s="77"/>
      <c r="L16" s="56"/>
      <c r="M16" s="77"/>
      <c r="N16" s="56"/>
      <c r="O16" s="77"/>
      <c r="P16" s="56"/>
      <c r="Q16" s="77"/>
      <c r="R16" s="56"/>
      <c r="S16" s="77"/>
      <c r="T16" s="56"/>
      <c r="U16" s="77"/>
      <c r="V16" s="56"/>
      <c r="W16" s="77"/>
      <c r="X16" s="15">
        <f t="shared" si="9"/>
        <v>0</v>
      </c>
      <c r="Y16" s="1"/>
    </row>
    <row r="17" spans="1:26" x14ac:dyDescent="0.2">
      <c r="A17" s="1"/>
      <c r="B17" s="30" t="s">
        <v>45</v>
      </c>
      <c r="C17" s="1"/>
      <c r="D17" s="56"/>
      <c r="E17" s="77"/>
      <c r="F17" s="56"/>
      <c r="G17" s="77"/>
      <c r="H17" s="56"/>
      <c r="I17" s="77"/>
      <c r="J17" s="56"/>
      <c r="K17" s="77"/>
      <c r="L17" s="56"/>
      <c r="M17" s="77"/>
      <c r="N17" s="56"/>
      <c r="O17" s="77"/>
      <c r="P17" s="56"/>
      <c r="Q17" s="77"/>
      <c r="R17" s="56"/>
      <c r="S17" s="77"/>
      <c r="T17" s="56"/>
      <c r="U17" s="77"/>
      <c r="V17" s="56"/>
      <c r="W17" s="77"/>
      <c r="X17" s="15">
        <f t="shared" si="9"/>
        <v>0</v>
      </c>
      <c r="Y17" s="1"/>
    </row>
    <row r="18" spans="1:26" x14ac:dyDescent="0.2">
      <c r="A18" s="1"/>
      <c r="B18" s="30" t="s">
        <v>46</v>
      </c>
      <c r="C18" s="1"/>
      <c r="D18" s="56"/>
      <c r="E18" s="77"/>
      <c r="F18" s="56"/>
      <c r="G18" s="77"/>
      <c r="H18" s="56"/>
      <c r="I18" s="77"/>
      <c r="J18" s="56"/>
      <c r="K18" s="77"/>
      <c r="L18" s="56"/>
      <c r="M18" s="77"/>
      <c r="N18" s="56"/>
      <c r="O18" s="77"/>
      <c r="P18" s="56"/>
      <c r="Q18" s="77"/>
      <c r="R18" s="56"/>
      <c r="S18" s="77"/>
      <c r="T18" s="56"/>
      <c r="U18" s="77"/>
      <c r="V18" s="56"/>
      <c r="W18" s="77"/>
      <c r="X18" s="15">
        <f t="shared" si="9"/>
        <v>0</v>
      </c>
      <c r="Y18" s="77"/>
    </row>
    <row r="19" spans="1:26" x14ac:dyDescent="0.2">
      <c r="A19" s="1"/>
      <c r="B19" s="30" t="s">
        <v>47</v>
      </c>
      <c r="C19" s="1"/>
      <c r="D19" s="56">
        <v>5000</v>
      </c>
      <c r="E19" s="77"/>
      <c r="F19" s="56">
        <v>5000</v>
      </c>
      <c r="G19" s="77"/>
      <c r="H19" s="56">
        <v>5000</v>
      </c>
      <c r="I19" s="77"/>
      <c r="J19" s="56">
        <v>5000</v>
      </c>
      <c r="K19" s="77"/>
      <c r="L19" s="56">
        <v>5000</v>
      </c>
      <c r="M19" s="77"/>
      <c r="N19" s="56">
        <v>5000</v>
      </c>
      <c r="O19" s="77"/>
      <c r="P19" s="56">
        <v>5000</v>
      </c>
      <c r="Q19" s="77"/>
      <c r="R19" s="56">
        <v>5000</v>
      </c>
      <c r="S19" s="77"/>
      <c r="T19" s="56">
        <v>5000</v>
      </c>
      <c r="U19" s="77"/>
      <c r="V19" s="56">
        <v>5000</v>
      </c>
      <c r="W19" s="77"/>
      <c r="X19" s="15">
        <f t="shared" si="9"/>
        <v>50000</v>
      </c>
      <c r="Y19" s="77"/>
    </row>
    <row r="20" spans="1:26" x14ac:dyDescent="0.2">
      <c r="A20" s="1"/>
      <c r="B20" s="5"/>
      <c r="C20" s="1"/>
      <c r="D20" s="56"/>
      <c r="E20" s="77"/>
      <c r="F20" s="56"/>
      <c r="G20" s="77"/>
      <c r="H20" s="56"/>
      <c r="I20" s="77"/>
      <c r="J20" s="56"/>
      <c r="K20" s="77"/>
      <c r="L20" s="56"/>
      <c r="M20" s="77"/>
      <c r="N20" s="56"/>
      <c r="O20" s="77"/>
      <c r="P20" s="56"/>
      <c r="Q20" s="77"/>
      <c r="R20" s="56"/>
      <c r="S20" s="77"/>
      <c r="T20" s="56"/>
      <c r="U20" s="77"/>
      <c r="V20" s="56"/>
      <c r="W20" s="77"/>
      <c r="X20" s="15">
        <f t="shared" si="9"/>
        <v>0</v>
      </c>
      <c r="Y20" s="1"/>
    </row>
    <row r="21" spans="1:26" x14ac:dyDescent="0.2">
      <c r="A21" s="1"/>
      <c r="B21" s="5"/>
      <c r="C21" s="1"/>
      <c r="D21" s="77"/>
      <c r="E21" s="77"/>
      <c r="F21" s="77"/>
      <c r="G21" s="77"/>
      <c r="H21" s="77"/>
      <c r="I21" s="77"/>
      <c r="J21" s="77"/>
      <c r="K21" s="77"/>
      <c r="L21" s="77"/>
      <c r="M21" s="77"/>
      <c r="N21" s="77"/>
      <c r="O21" s="77"/>
      <c r="P21" s="77"/>
      <c r="Q21" s="77"/>
      <c r="R21" s="77"/>
      <c r="S21" s="77"/>
      <c r="T21" s="77"/>
      <c r="U21" s="77"/>
      <c r="V21" s="77"/>
      <c r="W21" s="77"/>
      <c r="X21" s="77"/>
      <c r="Y21" s="77"/>
    </row>
    <row r="22" spans="1:26" x14ac:dyDescent="0.2">
      <c r="A22" s="1"/>
      <c r="B22" s="3" t="s">
        <v>25</v>
      </c>
      <c r="C22" s="4"/>
      <c r="D22" s="48"/>
      <c r="E22" s="77"/>
      <c r="F22" s="77"/>
      <c r="G22" s="77"/>
      <c r="H22" s="77"/>
      <c r="I22" s="77"/>
      <c r="J22" s="77"/>
      <c r="K22" s="77"/>
      <c r="L22" s="77"/>
      <c r="M22" s="77"/>
      <c r="N22" s="77"/>
      <c r="O22" s="77"/>
      <c r="P22" s="77"/>
      <c r="Q22" s="77"/>
      <c r="R22" s="77"/>
      <c r="S22" s="77"/>
      <c r="T22" s="77"/>
      <c r="U22" s="77"/>
      <c r="V22" s="77"/>
      <c r="W22" s="77"/>
      <c r="X22" s="77"/>
      <c r="Y22" s="1"/>
    </row>
    <row r="23" spans="1:26" x14ac:dyDescent="0.2">
      <c r="A23" s="1"/>
      <c r="B23" s="30" t="s">
        <v>48</v>
      </c>
      <c r="C23" s="4"/>
      <c r="D23" s="56"/>
      <c r="E23" s="77"/>
      <c r="F23" s="56"/>
      <c r="G23" s="77"/>
      <c r="H23" s="56"/>
      <c r="I23" s="77"/>
      <c r="J23" s="56"/>
      <c r="K23" s="77"/>
      <c r="L23" s="56"/>
      <c r="M23" s="77"/>
      <c r="N23" s="56"/>
      <c r="O23" s="77"/>
      <c r="P23" s="56"/>
      <c r="Q23" s="77"/>
      <c r="R23" s="56"/>
      <c r="S23" s="77"/>
      <c r="T23" s="56"/>
      <c r="U23" s="77"/>
      <c r="V23" s="56"/>
      <c r="W23" s="77"/>
      <c r="X23" s="15">
        <f>SUM(D23:V23)</f>
        <v>0</v>
      </c>
      <c r="Y23" s="1"/>
    </row>
    <row r="24" spans="1:26" x14ac:dyDescent="0.2">
      <c r="A24" s="1"/>
      <c r="B24" s="30" t="s">
        <v>49</v>
      </c>
      <c r="C24" s="4"/>
      <c r="D24" s="56"/>
      <c r="E24" s="77"/>
      <c r="F24" s="56"/>
      <c r="G24" s="77"/>
      <c r="H24" s="56"/>
      <c r="I24" s="77"/>
      <c r="J24" s="56"/>
      <c r="K24" s="77"/>
      <c r="L24" s="56"/>
      <c r="M24" s="77"/>
      <c r="N24" s="56"/>
      <c r="O24" s="77"/>
      <c r="P24" s="56"/>
      <c r="Q24" s="77"/>
      <c r="R24" s="56"/>
      <c r="S24" s="77"/>
      <c r="T24" s="56"/>
      <c r="U24" s="77"/>
      <c r="V24" s="56"/>
      <c r="W24" s="77"/>
      <c r="X24" s="15">
        <f t="shared" ref="X24:X27" si="10">SUM(D24:V24)</f>
        <v>0</v>
      </c>
      <c r="Y24" s="1"/>
    </row>
    <row r="25" spans="1:26" x14ac:dyDescent="0.2">
      <c r="A25" s="1"/>
      <c r="B25" s="30" t="s">
        <v>54</v>
      </c>
      <c r="C25" s="4"/>
      <c r="D25" s="56"/>
      <c r="E25" s="77"/>
      <c r="F25" s="56"/>
      <c r="G25" s="77"/>
      <c r="H25" s="56"/>
      <c r="I25" s="77"/>
      <c r="J25" s="56"/>
      <c r="K25" s="77"/>
      <c r="L25" s="56"/>
      <c r="M25" s="77"/>
      <c r="N25" s="56"/>
      <c r="O25" s="77"/>
      <c r="P25" s="56"/>
      <c r="Q25" s="77"/>
      <c r="R25" s="56"/>
      <c r="S25" s="77"/>
      <c r="T25" s="56"/>
      <c r="U25" s="77"/>
      <c r="V25" s="56"/>
      <c r="W25" s="77"/>
      <c r="X25" s="15">
        <f t="shared" si="10"/>
        <v>0</v>
      </c>
      <c r="Y25" s="1"/>
    </row>
    <row r="26" spans="1:26" x14ac:dyDescent="0.2">
      <c r="A26" s="1"/>
      <c r="B26" s="30" t="s">
        <v>55</v>
      </c>
      <c r="C26" s="4"/>
      <c r="D26" s="56"/>
      <c r="E26" s="77"/>
      <c r="F26" s="56"/>
      <c r="G26" s="77"/>
      <c r="H26" s="56"/>
      <c r="I26" s="77"/>
      <c r="J26" s="56"/>
      <c r="K26" s="77"/>
      <c r="L26" s="56"/>
      <c r="M26" s="77"/>
      <c r="N26" s="56"/>
      <c r="O26" s="77"/>
      <c r="P26" s="56"/>
      <c r="Q26" s="77"/>
      <c r="R26" s="56"/>
      <c r="S26" s="77"/>
      <c r="T26" s="56"/>
      <c r="U26" s="77"/>
      <c r="V26" s="56"/>
      <c r="W26" s="77"/>
      <c r="X26" s="15">
        <f t="shared" si="10"/>
        <v>0</v>
      </c>
      <c r="Y26" s="1"/>
    </row>
    <row r="27" spans="1:26" x14ac:dyDescent="0.2">
      <c r="A27" s="1"/>
      <c r="B27" s="30"/>
      <c r="C27" s="4"/>
      <c r="D27" s="56"/>
      <c r="E27" s="77"/>
      <c r="F27" s="56"/>
      <c r="G27" s="77"/>
      <c r="H27" s="56"/>
      <c r="I27" s="77"/>
      <c r="J27" s="56"/>
      <c r="K27" s="77"/>
      <c r="L27" s="56"/>
      <c r="M27" s="77"/>
      <c r="N27" s="56"/>
      <c r="O27" s="77"/>
      <c r="P27" s="56"/>
      <c r="Q27" s="77"/>
      <c r="R27" s="56"/>
      <c r="S27" s="77"/>
      <c r="T27" s="56"/>
      <c r="U27" s="77"/>
      <c r="V27" s="56"/>
      <c r="W27" s="77"/>
      <c r="X27" s="15">
        <f t="shared" si="10"/>
        <v>0</v>
      </c>
      <c r="Y27" s="1"/>
    </row>
    <row r="28" spans="1:26" s="25" customFormat="1" ht="12.75" customHeight="1" x14ac:dyDescent="0.2">
      <c r="A28" s="4"/>
      <c r="B28" s="3"/>
      <c r="C28" s="4"/>
      <c r="D28" s="14"/>
      <c r="E28" s="14"/>
      <c r="F28" s="14"/>
      <c r="G28" s="14"/>
      <c r="H28" s="14"/>
      <c r="I28" s="14"/>
      <c r="J28" s="14"/>
      <c r="K28" s="14"/>
      <c r="L28" s="14"/>
      <c r="M28" s="14"/>
      <c r="N28" s="14"/>
      <c r="O28" s="14"/>
      <c r="P28" s="14"/>
      <c r="Q28" s="14"/>
      <c r="R28" s="14"/>
      <c r="S28" s="14"/>
      <c r="T28" s="14"/>
      <c r="U28" s="14"/>
      <c r="V28" s="14"/>
      <c r="W28" s="14"/>
      <c r="X28" s="14"/>
      <c r="Y28" s="4"/>
    </row>
    <row r="29" spans="1:26" x14ac:dyDescent="0.2">
      <c r="A29" s="1"/>
      <c r="B29" s="31" t="s">
        <v>15</v>
      </c>
      <c r="C29" s="1"/>
      <c r="D29" s="40">
        <f>SUM(D9:D27)</f>
        <v>7000</v>
      </c>
      <c r="E29" s="16"/>
      <c r="F29" s="40">
        <f>SUM(F9:F27)</f>
        <v>7000</v>
      </c>
      <c r="G29" s="16"/>
      <c r="H29" s="40">
        <f>SUM(H9:H27)</f>
        <v>7000</v>
      </c>
      <c r="I29" s="16"/>
      <c r="J29" s="40">
        <f>SUM(J9:J27)</f>
        <v>7000</v>
      </c>
      <c r="K29" s="16"/>
      <c r="L29" s="40">
        <f>SUM(L9:L27)</f>
        <v>7000</v>
      </c>
      <c r="M29" s="16"/>
      <c r="N29" s="40">
        <f>SUM(N9:N27)</f>
        <v>7000</v>
      </c>
      <c r="O29" s="16"/>
      <c r="P29" s="40">
        <f>SUM(P9:P27)</f>
        <v>7000</v>
      </c>
      <c r="Q29" s="16"/>
      <c r="R29" s="40">
        <f>SUM(R9:R27)</f>
        <v>7000</v>
      </c>
      <c r="S29" s="16"/>
      <c r="T29" s="40">
        <f>SUM(T9:T27)</f>
        <v>7000</v>
      </c>
      <c r="U29" s="16"/>
      <c r="V29" s="40">
        <f>SUM(V9:V27)</f>
        <v>7000</v>
      </c>
      <c r="W29" s="16"/>
      <c r="X29" s="40">
        <f>SUM(D29:V29)</f>
        <v>70000</v>
      </c>
      <c r="Y29" s="1"/>
    </row>
    <row r="30" spans="1:26" x14ac:dyDescent="0.2">
      <c r="A30" s="1"/>
      <c r="B30" s="31" t="s">
        <v>17</v>
      </c>
      <c r="C30" s="1"/>
      <c r="D30" s="15">
        <f>PV($D$3,D$5-1,,-D$29)</f>
        <v>7000</v>
      </c>
      <c r="E30" s="16"/>
      <c r="F30" s="15">
        <f>PV($D$3,F$5-1,,-F$29)</f>
        <v>6796.1165048543689</v>
      </c>
      <c r="G30" s="16"/>
      <c r="H30" s="15">
        <f>PV($D$3,H$5-1,,-H$29)</f>
        <v>6598.1713639362806</v>
      </c>
      <c r="I30" s="16"/>
      <c r="J30" s="15">
        <f>PV($D$3,J$5-1,,-J$29)</f>
        <v>6405.9916154721168</v>
      </c>
      <c r="K30" s="16"/>
      <c r="L30" s="15">
        <f>PV($D$3,L$5-1,,-L$29)</f>
        <v>6219.4093354098231</v>
      </c>
      <c r="M30" s="16"/>
      <c r="N30" s="15">
        <f>PV($D$3,N$5-1,,-N$29)</f>
        <v>6038.2614906891486</v>
      </c>
      <c r="O30" s="16"/>
      <c r="P30" s="15">
        <f>PV($D$3,P$5-1,,-P$29)</f>
        <v>5862.389796785581</v>
      </c>
      <c r="Q30" s="16"/>
      <c r="R30" s="15">
        <f>PV($D$3,R$5-1,,-R$29)</f>
        <v>5691.6405794034763</v>
      </c>
      <c r="S30" s="16"/>
      <c r="T30" s="15">
        <f>PV($D$3,T$5-1,,-T$29)</f>
        <v>5525.8646401975502</v>
      </c>
      <c r="U30" s="16"/>
      <c r="V30" s="15">
        <f>PV($D$3,V$5-1,,-V$29)</f>
        <v>5364.9171264053884</v>
      </c>
      <c r="W30" s="16"/>
      <c r="X30" s="15">
        <f>SUM(D30:V30)</f>
        <v>61502.762453153737</v>
      </c>
      <c r="Y30" s="1"/>
    </row>
    <row r="31" spans="1:26" x14ac:dyDescent="0.2">
      <c r="A31" s="1"/>
      <c r="B31" s="5"/>
      <c r="C31" s="1"/>
      <c r="D31" s="17"/>
      <c r="E31" s="16"/>
      <c r="F31" s="16"/>
      <c r="G31" s="16"/>
      <c r="H31" s="16"/>
      <c r="I31" s="16"/>
      <c r="J31" s="16"/>
      <c r="K31" s="16"/>
      <c r="L31" s="16"/>
      <c r="M31" s="16"/>
      <c r="N31" s="16"/>
      <c r="O31" s="16"/>
      <c r="P31" s="16"/>
      <c r="Q31" s="16"/>
      <c r="R31" s="16"/>
      <c r="S31" s="16"/>
      <c r="T31" s="16"/>
      <c r="U31" s="16"/>
      <c r="V31" s="16"/>
      <c r="W31" s="16"/>
      <c r="X31" s="16"/>
      <c r="Y31" s="1"/>
      <c r="Z31" s="25"/>
    </row>
    <row r="32" spans="1:26" x14ac:dyDescent="0.2">
      <c r="A32" s="1"/>
      <c r="B32" s="76" t="s">
        <v>14</v>
      </c>
      <c r="C32" s="9"/>
      <c r="D32" s="18"/>
      <c r="E32" s="19"/>
      <c r="F32" s="19"/>
      <c r="G32" s="19"/>
      <c r="H32" s="19"/>
      <c r="I32" s="19"/>
      <c r="J32" s="19"/>
      <c r="K32" s="19"/>
      <c r="L32" s="19"/>
      <c r="M32" s="19"/>
      <c r="N32" s="19"/>
      <c r="O32" s="19"/>
      <c r="P32" s="19"/>
      <c r="Q32" s="19"/>
      <c r="R32" s="19"/>
      <c r="S32" s="19"/>
      <c r="T32" s="19"/>
      <c r="U32" s="19"/>
      <c r="V32" s="19"/>
      <c r="W32" s="19"/>
      <c r="X32" s="19"/>
      <c r="Y32" s="1"/>
    </row>
    <row r="33" spans="1:25" x14ac:dyDescent="0.2">
      <c r="A33" s="1"/>
      <c r="B33" s="3" t="s">
        <v>53</v>
      </c>
      <c r="C33" s="3"/>
      <c r="D33" s="16"/>
      <c r="E33" s="20"/>
      <c r="F33" s="16"/>
      <c r="G33" s="20"/>
      <c r="H33" s="16"/>
      <c r="I33" s="20"/>
      <c r="J33" s="16"/>
      <c r="K33" s="20"/>
      <c r="L33" s="16"/>
      <c r="M33" s="20"/>
      <c r="N33" s="16"/>
      <c r="O33" s="20"/>
      <c r="P33" s="16"/>
      <c r="Q33" s="20"/>
      <c r="R33" s="16"/>
      <c r="S33" s="20"/>
      <c r="T33" s="16"/>
      <c r="U33" s="20"/>
      <c r="V33" s="16"/>
      <c r="W33" s="20"/>
      <c r="X33" s="16"/>
      <c r="Y33" s="1"/>
    </row>
    <row r="34" spans="1:25" x14ac:dyDescent="0.2">
      <c r="A34" s="1"/>
      <c r="B34" s="78" t="s">
        <v>24</v>
      </c>
      <c r="C34" s="3"/>
      <c r="D34" s="48"/>
      <c r="E34" s="20"/>
      <c r="F34" s="16"/>
      <c r="G34" s="20"/>
      <c r="H34" s="16"/>
      <c r="I34" s="20"/>
      <c r="J34" s="16"/>
      <c r="K34" s="20"/>
      <c r="L34" s="16"/>
      <c r="M34" s="20"/>
      <c r="N34" s="16"/>
      <c r="O34" s="20"/>
      <c r="P34" s="16"/>
      <c r="Q34" s="20"/>
      <c r="R34" s="16"/>
      <c r="S34" s="20"/>
      <c r="T34" s="16"/>
      <c r="U34" s="20"/>
      <c r="V34" s="16"/>
      <c r="W34" s="20"/>
      <c r="X34" s="16"/>
      <c r="Y34" s="1"/>
    </row>
    <row r="35" spans="1:25" s="27" customFormat="1" x14ac:dyDescent="0.2">
      <c r="A35" s="5"/>
      <c r="B35" s="34" t="s">
        <v>28</v>
      </c>
      <c r="C35" s="6"/>
      <c r="D35" s="56"/>
      <c r="E35" s="77"/>
      <c r="F35" s="56"/>
      <c r="G35" s="77"/>
      <c r="H35" s="56"/>
      <c r="I35" s="77"/>
      <c r="J35" s="56"/>
      <c r="K35" s="77"/>
      <c r="L35" s="56"/>
      <c r="M35" s="77"/>
      <c r="N35" s="56"/>
      <c r="O35" s="77"/>
      <c r="P35" s="56"/>
      <c r="Q35" s="77"/>
      <c r="R35" s="56"/>
      <c r="S35" s="77"/>
      <c r="T35" s="56"/>
      <c r="U35" s="77"/>
      <c r="V35" s="56"/>
      <c r="W35" s="79"/>
      <c r="X35" s="15">
        <f>SUM(D35:V35)</f>
        <v>0</v>
      </c>
      <c r="Y35" s="5"/>
    </row>
    <row r="36" spans="1:25" s="27" customFormat="1" x14ac:dyDescent="0.2">
      <c r="A36" s="5"/>
      <c r="B36" s="34" t="s">
        <v>29</v>
      </c>
      <c r="C36" s="6"/>
      <c r="D36" s="56"/>
      <c r="E36" s="77"/>
      <c r="F36" s="56"/>
      <c r="G36" s="77"/>
      <c r="H36" s="56"/>
      <c r="I36" s="77"/>
      <c r="J36" s="56"/>
      <c r="K36" s="77"/>
      <c r="L36" s="56"/>
      <c r="M36" s="77"/>
      <c r="N36" s="56"/>
      <c r="O36" s="77"/>
      <c r="P36" s="56"/>
      <c r="Q36" s="77"/>
      <c r="R36" s="56"/>
      <c r="S36" s="77"/>
      <c r="T36" s="56"/>
      <c r="U36" s="77"/>
      <c r="V36" s="56"/>
      <c r="W36" s="79"/>
      <c r="X36" s="15">
        <f>SUM(D36:V36)</f>
        <v>0</v>
      </c>
      <c r="Y36" s="4"/>
    </row>
    <row r="37" spans="1:25" s="27" customFormat="1" x14ac:dyDescent="0.2">
      <c r="A37" s="5"/>
      <c r="B37" s="34" t="s">
        <v>30</v>
      </c>
      <c r="C37" s="6"/>
      <c r="D37" s="56"/>
      <c r="E37" s="77"/>
      <c r="F37" s="56"/>
      <c r="G37" s="77"/>
      <c r="H37" s="56"/>
      <c r="I37" s="77"/>
      <c r="J37" s="56"/>
      <c r="K37" s="77"/>
      <c r="L37" s="56"/>
      <c r="M37" s="77"/>
      <c r="N37" s="56"/>
      <c r="O37" s="77"/>
      <c r="P37" s="56"/>
      <c r="Q37" s="77"/>
      <c r="R37" s="56"/>
      <c r="S37" s="77"/>
      <c r="T37" s="56"/>
      <c r="U37" s="77"/>
      <c r="V37" s="56"/>
      <c r="W37" s="79"/>
      <c r="X37" s="15">
        <f>SUM(D37:V37)</f>
        <v>0</v>
      </c>
      <c r="Y37" s="5"/>
    </row>
    <row r="38" spans="1:25" s="27" customFormat="1" x14ac:dyDescent="0.2">
      <c r="A38" s="5"/>
      <c r="B38" s="34" t="s">
        <v>31</v>
      </c>
      <c r="C38" s="6"/>
      <c r="D38" s="56"/>
      <c r="E38" s="77"/>
      <c r="F38" s="56"/>
      <c r="G38" s="77"/>
      <c r="H38" s="56"/>
      <c r="I38" s="77"/>
      <c r="J38" s="56"/>
      <c r="K38" s="77"/>
      <c r="L38" s="56"/>
      <c r="M38" s="77"/>
      <c r="N38" s="56"/>
      <c r="O38" s="77"/>
      <c r="P38" s="56"/>
      <c r="Q38" s="77"/>
      <c r="R38" s="56"/>
      <c r="S38" s="77"/>
      <c r="T38" s="56"/>
      <c r="U38" s="77"/>
      <c r="V38" s="56"/>
      <c r="W38" s="79"/>
      <c r="X38" s="15">
        <f t="shared" ref="X38:X50" si="11">SUM(D38:V38)</f>
        <v>0</v>
      </c>
      <c r="Y38" s="5"/>
    </row>
    <row r="39" spans="1:25" s="27" customFormat="1" x14ac:dyDescent="0.2">
      <c r="A39" s="5"/>
      <c r="B39" s="34" t="s">
        <v>82</v>
      </c>
      <c r="C39" s="6"/>
      <c r="D39" s="56">
        <v>1000</v>
      </c>
      <c r="E39" s="77"/>
      <c r="F39" s="56"/>
      <c r="G39" s="77"/>
      <c r="H39" s="56"/>
      <c r="I39" s="77"/>
      <c r="J39" s="56"/>
      <c r="K39" s="77"/>
      <c r="L39" s="56"/>
      <c r="M39" s="77"/>
      <c r="N39" s="56"/>
      <c r="O39" s="77"/>
      <c r="P39" s="56"/>
      <c r="Q39" s="77"/>
      <c r="R39" s="56"/>
      <c r="S39" s="77"/>
      <c r="T39" s="56"/>
      <c r="U39" s="77"/>
      <c r="V39" s="56">
        <f>'Residual value'!B9</f>
        <v>-372</v>
      </c>
      <c r="W39" s="79"/>
      <c r="X39" s="15">
        <f t="shared" si="11"/>
        <v>628</v>
      </c>
      <c r="Y39" s="5"/>
    </row>
    <row r="40" spans="1:25" s="27" customFormat="1" x14ac:dyDescent="0.2">
      <c r="A40" s="5"/>
      <c r="B40" s="34" t="s">
        <v>81</v>
      </c>
      <c r="C40" s="6"/>
      <c r="D40" s="56">
        <v>20000</v>
      </c>
      <c r="E40" s="77"/>
      <c r="F40" s="56"/>
      <c r="G40" s="77"/>
      <c r="H40" s="56"/>
      <c r="I40" s="77"/>
      <c r="J40" s="56"/>
      <c r="K40" s="77"/>
      <c r="L40" s="56"/>
      <c r="M40" s="77"/>
      <c r="N40" s="56"/>
      <c r="O40" s="77"/>
      <c r="P40" s="56"/>
      <c r="Q40" s="77"/>
      <c r="R40" s="56"/>
      <c r="S40" s="77"/>
      <c r="T40" s="56"/>
      <c r="U40" s="77"/>
      <c r="V40" s="56"/>
      <c r="W40" s="79"/>
      <c r="X40" s="15">
        <f t="shared" si="11"/>
        <v>20000</v>
      </c>
      <c r="Y40" s="5"/>
    </row>
    <row r="41" spans="1:25" s="27" customFormat="1" x14ac:dyDescent="0.2">
      <c r="A41" s="5"/>
      <c r="B41" s="34" t="s">
        <v>33</v>
      </c>
      <c r="C41" s="6"/>
      <c r="D41" s="56"/>
      <c r="E41" s="77"/>
      <c r="F41" s="56"/>
      <c r="G41" s="77"/>
      <c r="H41" s="56"/>
      <c r="I41" s="77"/>
      <c r="J41" s="56"/>
      <c r="K41" s="77"/>
      <c r="L41" s="56"/>
      <c r="M41" s="77"/>
      <c r="N41" s="56"/>
      <c r="O41" s="77"/>
      <c r="P41" s="56"/>
      <c r="Q41" s="77"/>
      <c r="R41" s="56"/>
      <c r="S41" s="77"/>
      <c r="T41" s="56"/>
      <c r="U41" s="77"/>
      <c r="V41" s="56"/>
      <c r="W41" s="79"/>
      <c r="X41" s="15">
        <f t="shared" si="11"/>
        <v>0</v>
      </c>
      <c r="Y41" s="5"/>
    </row>
    <row r="42" spans="1:25" s="27" customFormat="1" x14ac:dyDescent="0.2">
      <c r="A42" s="5"/>
      <c r="B42" s="34" t="s">
        <v>34</v>
      </c>
      <c r="C42" s="6"/>
      <c r="D42" s="56"/>
      <c r="E42" s="77"/>
      <c r="F42" s="56"/>
      <c r="G42" s="77"/>
      <c r="H42" s="56"/>
      <c r="I42" s="77"/>
      <c r="J42" s="56"/>
      <c r="K42" s="77"/>
      <c r="L42" s="56"/>
      <c r="M42" s="77"/>
      <c r="N42" s="56"/>
      <c r="O42" s="77"/>
      <c r="P42" s="56"/>
      <c r="Q42" s="77"/>
      <c r="R42" s="56"/>
      <c r="S42" s="77"/>
      <c r="T42" s="56"/>
      <c r="U42" s="77"/>
      <c r="V42" s="56"/>
      <c r="W42" s="79"/>
      <c r="X42" s="15">
        <f t="shared" si="11"/>
        <v>0</v>
      </c>
      <c r="Y42" s="5"/>
    </row>
    <row r="43" spans="1:25" s="27" customFormat="1" x14ac:dyDescent="0.2">
      <c r="A43" s="5"/>
      <c r="B43" s="34" t="s">
        <v>35</v>
      </c>
      <c r="C43" s="6"/>
      <c r="D43" s="56"/>
      <c r="E43" s="77"/>
      <c r="F43" s="56">
        <v>250</v>
      </c>
      <c r="G43" s="77"/>
      <c r="H43" s="56">
        <v>250</v>
      </c>
      <c r="I43" s="77"/>
      <c r="J43" s="56">
        <v>250</v>
      </c>
      <c r="K43" s="77"/>
      <c r="L43" s="56">
        <v>250</v>
      </c>
      <c r="M43" s="77"/>
      <c r="N43" s="56">
        <v>250</v>
      </c>
      <c r="O43" s="77"/>
      <c r="P43" s="56">
        <v>250</v>
      </c>
      <c r="Q43" s="77"/>
      <c r="R43" s="56">
        <v>250</v>
      </c>
      <c r="S43" s="77"/>
      <c r="T43" s="56">
        <v>250</v>
      </c>
      <c r="U43" s="77"/>
      <c r="V43" s="56">
        <v>250</v>
      </c>
      <c r="W43" s="79"/>
      <c r="X43" s="15">
        <f t="shared" si="11"/>
        <v>2250</v>
      </c>
      <c r="Y43" s="5"/>
    </row>
    <row r="44" spans="1:25" s="27" customFormat="1" x14ac:dyDescent="0.2">
      <c r="A44" s="5"/>
      <c r="B44" s="34" t="s">
        <v>36</v>
      </c>
      <c r="C44" s="6"/>
      <c r="D44" s="56"/>
      <c r="E44" s="77"/>
      <c r="F44" s="56"/>
      <c r="G44" s="77"/>
      <c r="H44" s="56"/>
      <c r="I44" s="77"/>
      <c r="J44" s="56"/>
      <c r="K44" s="77"/>
      <c r="L44" s="56"/>
      <c r="M44" s="77"/>
      <c r="N44" s="56">
        <v>5000</v>
      </c>
      <c r="O44" s="77"/>
      <c r="P44" s="56"/>
      <c r="Q44" s="77"/>
      <c r="R44" s="56"/>
      <c r="S44" s="77"/>
      <c r="T44" s="56"/>
      <c r="U44" s="77"/>
      <c r="V44" s="56"/>
      <c r="W44" s="77"/>
      <c r="X44" s="15">
        <f t="shared" si="11"/>
        <v>5000</v>
      </c>
      <c r="Y44" s="5"/>
    </row>
    <row r="45" spans="1:25" s="27" customFormat="1" x14ac:dyDescent="0.2">
      <c r="A45" s="5"/>
      <c r="B45" s="34" t="s">
        <v>37</v>
      </c>
      <c r="C45" s="6"/>
      <c r="D45" s="56"/>
      <c r="E45" s="77"/>
      <c r="F45" s="56"/>
      <c r="G45" s="77"/>
      <c r="H45" s="56"/>
      <c r="I45" s="77"/>
      <c r="J45" s="56"/>
      <c r="K45" s="77"/>
      <c r="L45" s="56"/>
      <c r="M45" s="77"/>
      <c r="N45" s="56"/>
      <c r="O45" s="77"/>
      <c r="P45" s="56"/>
      <c r="Q45" s="77"/>
      <c r="R45" s="56"/>
      <c r="S45" s="77"/>
      <c r="T45" s="56"/>
      <c r="U45" s="77"/>
      <c r="V45" s="56"/>
      <c r="W45" s="79"/>
      <c r="X45" s="15">
        <f t="shared" si="11"/>
        <v>0</v>
      </c>
      <c r="Y45" s="5"/>
    </row>
    <row r="46" spans="1:25" s="27" customFormat="1" x14ac:dyDescent="0.2">
      <c r="A46" s="5"/>
      <c r="B46" s="34" t="s">
        <v>38</v>
      </c>
      <c r="C46" s="6"/>
      <c r="D46" s="56"/>
      <c r="E46" s="77"/>
      <c r="F46" s="56"/>
      <c r="G46" s="77"/>
      <c r="H46" s="56"/>
      <c r="I46" s="77"/>
      <c r="J46" s="56"/>
      <c r="K46" s="77"/>
      <c r="L46" s="56"/>
      <c r="M46" s="77"/>
      <c r="N46" s="56"/>
      <c r="O46" s="77"/>
      <c r="P46" s="56"/>
      <c r="Q46" s="77"/>
      <c r="R46" s="56"/>
      <c r="S46" s="77"/>
      <c r="T46" s="56"/>
      <c r="U46" s="77"/>
      <c r="V46" s="56"/>
      <c r="W46" s="79"/>
      <c r="X46" s="15">
        <f t="shared" si="11"/>
        <v>0</v>
      </c>
      <c r="Y46" s="5"/>
    </row>
    <row r="47" spans="1:25" s="27" customFormat="1" x14ac:dyDescent="0.2">
      <c r="A47" s="5"/>
      <c r="B47" s="34" t="s">
        <v>51</v>
      </c>
      <c r="C47" s="6"/>
      <c r="D47" s="56"/>
      <c r="E47" s="77"/>
      <c r="F47" s="56"/>
      <c r="G47" s="77"/>
      <c r="H47" s="56"/>
      <c r="I47" s="77"/>
      <c r="J47" s="56"/>
      <c r="K47" s="77"/>
      <c r="L47" s="56"/>
      <c r="M47" s="77"/>
      <c r="N47" s="56"/>
      <c r="O47" s="77"/>
      <c r="P47" s="56"/>
      <c r="Q47" s="77"/>
      <c r="R47" s="56"/>
      <c r="S47" s="77"/>
      <c r="T47" s="56"/>
      <c r="U47" s="77"/>
      <c r="V47" s="56"/>
      <c r="W47" s="79"/>
      <c r="X47" s="15">
        <f t="shared" si="11"/>
        <v>0</v>
      </c>
      <c r="Y47" s="5"/>
    </row>
    <row r="48" spans="1:25" s="27" customFormat="1" x14ac:dyDescent="0.2">
      <c r="A48" s="5"/>
      <c r="B48" s="34"/>
      <c r="C48" s="6"/>
      <c r="D48" s="56"/>
      <c r="E48" s="77"/>
      <c r="F48" s="56"/>
      <c r="G48" s="77"/>
      <c r="H48" s="56"/>
      <c r="I48" s="77"/>
      <c r="J48" s="56"/>
      <c r="K48" s="77"/>
      <c r="L48" s="56"/>
      <c r="M48" s="77"/>
      <c r="N48" s="56"/>
      <c r="O48" s="77"/>
      <c r="P48" s="56"/>
      <c r="Q48" s="77"/>
      <c r="R48" s="56"/>
      <c r="S48" s="77"/>
      <c r="T48" s="56"/>
      <c r="U48" s="77"/>
      <c r="V48" s="56"/>
      <c r="W48" s="79"/>
      <c r="X48" s="15">
        <f t="shared" si="11"/>
        <v>0</v>
      </c>
      <c r="Y48" s="5"/>
    </row>
    <row r="49" spans="1:25" s="27" customFormat="1" x14ac:dyDescent="0.2">
      <c r="A49" s="5"/>
      <c r="B49" s="34"/>
      <c r="C49" s="6"/>
      <c r="D49" s="56"/>
      <c r="E49" s="77"/>
      <c r="F49" s="56"/>
      <c r="G49" s="77"/>
      <c r="H49" s="56"/>
      <c r="I49" s="77"/>
      <c r="J49" s="56"/>
      <c r="K49" s="77"/>
      <c r="L49" s="56"/>
      <c r="M49" s="77"/>
      <c r="N49" s="56"/>
      <c r="O49" s="77"/>
      <c r="P49" s="56"/>
      <c r="Q49" s="77"/>
      <c r="R49" s="56"/>
      <c r="S49" s="77"/>
      <c r="T49" s="56"/>
      <c r="U49" s="77"/>
      <c r="V49" s="56"/>
      <c r="W49" s="79"/>
      <c r="X49" s="15">
        <f t="shared" si="11"/>
        <v>0</v>
      </c>
      <c r="Y49" s="5"/>
    </row>
    <row r="50" spans="1:25" s="27" customFormat="1" x14ac:dyDescent="0.2">
      <c r="A50" s="5"/>
      <c r="B50" s="34"/>
      <c r="C50" s="6"/>
      <c r="D50" s="56"/>
      <c r="E50" s="77"/>
      <c r="F50" s="56"/>
      <c r="G50" s="77"/>
      <c r="H50" s="56"/>
      <c r="I50" s="77"/>
      <c r="J50" s="56"/>
      <c r="K50" s="77"/>
      <c r="L50" s="56"/>
      <c r="M50" s="77"/>
      <c r="N50" s="56"/>
      <c r="O50" s="77"/>
      <c r="P50" s="56"/>
      <c r="Q50" s="77"/>
      <c r="R50" s="56"/>
      <c r="S50" s="77"/>
      <c r="T50" s="56"/>
      <c r="U50" s="77"/>
      <c r="V50" s="56"/>
      <c r="W50" s="79"/>
      <c r="X50" s="15">
        <f t="shared" si="11"/>
        <v>0</v>
      </c>
      <c r="Y50" s="5"/>
    </row>
    <row r="51" spans="1:25" x14ac:dyDescent="0.2">
      <c r="A51" s="1"/>
      <c r="B51" s="5"/>
      <c r="C51" s="1"/>
      <c r="D51" s="77"/>
      <c r="E51" s="77"/>
      <c r="F51" s="77"/>
      <c r="G51" s="77"/>
      <c r="H51" s="77"/>
      <c r="I51" s="77"/>
      <c r="J51" s="77"/>
      <c r="K51" s="77"/>
      <c r="L51" s="77"/>
      <c r="M51" s="77"/>
      <c r="N51" s="77"/>
      <c r="O51" s="77"/>
      <c r="P51" s="77"/>
      <c r="Q51" s="77"/>
      <c r="R51" s="77"/>
      <c r="S51" s="77"/>
      <c r="T51" s="77"/>
      <c r="U51" s="77"/>
      <c r="V51" s="77"/>
      <c r="W51" s="77"/>
      <c r="X51" s="77"/>
      <c r="Y51" s="1"/>
    </row>
    <row r="52" spans="1:25" x14ac:dyDescent="0.2">
      <c r="A52" s="1"/>
      <c r="B52" s="3" t="s">
        <v>2</v>
      </c>
      <c r="C52" s="4"/>
      <c r="D52" s="48"/>
      <c r="E52" s="77"/>
      <c r="F52" s="77"/>
      <c r="G52" s="77"/>
      <c r="H52" s="77"/>
      <c r="I52" s="77"/>
      <c r="J52" s="77"/>
      <c r="K52" s="77"/>
      <c r="L52" s="77"/>
      <c r="M52" s="77"/>
      <c r="N52" s="77"/>
      <c r="O52" s="77"/>
      <c r="P52" s="77"/>
      <c r="Q52" s="77"/>
      <c r="R52" s="77"/>
      <c r="S52" s="77"/>
      <c r="T52" s="77"/>
      <c r="U52" s="77"/>
      <c r="V52" s="77"/>
      <c r="W52" s="77"/>
      <c r="X52" s="77"/>
      <c r="Y52" s="1"/>
    </row>
    <row r="53" spans="1:25" x14ac:dyDescent="0.2">
      <c r="A53" s="1"/>
      <c r="B53" s="30" t="s">
        <v>4</v>
      </c>
      <c r="C53" s="7"/>
      <c r="D53" s="56"/>
      <c r="E53" s="77"/>
      <c r="F53" s="56"/>
      <c r="G53" s="77"/>
      <c r="H53" s="56"/>
      <c r="I53" s="77"/>
      <c r="J53" s="56"/>
      <c r="K53" s="77"/>
      <c r="L53" s="56"/>
      <c r="M53" s="77"/>
      <c r="N53" s="56"/>
      <c r="O53" s="77"/>
      <c r="P53" s="56"/>
      <c r="Q53" s="77"/>
      <c r="R53" s="56"/>
      <c r="S53" s="77"/>
      <c r="T53" s="56"/>
      <c r="U53" s="77"/>
      <c r="V53" s="56"/>
      <c r="W53" s="80"/>
      <c r="X53" s="15">
        <f>SUM(D53:V53)</f>
        <v>0</v>
      </c>
      <c r="Y53" s="1"/>
    </row>
    <row r="54" spans="1:25" x14ac:dyDescent="0.2">
      <c r="A54" s="1"/>
      <c r="B54" s="30" t="s">
        <v>5</v>
      </c>
      <c r="C54" s="7"/>
      <c r="D54" s="56"/>
      <c r="E54" s="77"/>
      <c r="F54" s="56"/>
      <c r="G54" s="77"/>
      <c r="H54" s="56"/>
      <c r="I54" s="77"/>
      <c r="J54" s="56"/>
      <c r="K54" s="77"/>
      <c r="L54" s="56"/>
      <c r="M54" s="77"/>
      <c r="N54" s="56"/>
      <c r="O54" s="77"/>
      <c r="P54" s="56"/>
      <c r="Q54" s="77"/>
      <c r="R54" s="56"/>
      <c r="S54" s="77"/>
      <c r="T54" s="56"/>
      <c r="U54" s="77"/>
      <c r="V54" s="56"/>
      <c r="W54" s="80"/>
      <c r="X54" s="15">
        <f>SUM(D54:V54)</f>
        <v>0</v>
      </c>
      <c r="Y54" s="1"/>
    </row>
    <row r="55" spans="1:25" x14ac:dyDescent="0.2">
      <c r="A55" s="1"/>
      <c r="B55" s="30" t="s">
        <v>6</v>
      </c>
      <c r="C55" s="7"/>
      <c r="D55" s="56"/>
      <c r="E55" s="77"/>
      <c r="F55" s="56"/>
      <c r="G55" s="77"/>
      <c r="H55" s="56"/>
      <c r="I55" s="77"/>
      <c r="J55" s="56"/>
      <c r="K55" s="77"/>
      <c r="L55" s="56"/>
      <c r="M55" s="77"/>
      <c r="N55" s="56"/>
      <c r="O55" s="77"/>
      <c r="P55" s="56"/>
      <c r="Q55" s="77"/>
      <c r="R55" s="56"/>
      <c r="S55" s="77"/>
      <c r="T55" s="56"/>
      <c r="U55" s="77"/>
      <c r="V55" s="56"/>
      <c r="W55" s="80"/>
      <c r="X55" s="15">
        <f>SUM(D55:V55)</f>
        <v>0</v>
      </c>
      <c r="Y55" s="1"/>
    </row>
    <row r="56" spans="1:25" x14ac:dyDescent="0.2">
      <c r="A56" s="1"/>
      <c r="B56" s="30" t="s">
        <v>7</v>
      </c>
      <c r="C56" s="7"/>
      <c r="D56" s="56"/>
      <c r="E56" s="77"/>
      <c r="F56" s="56"/>
      <c r="G56" s="77"/>
      <c r="H56" s="56"/>
      <c r="I56" s="77"/>
      <c r="J56" s="56"/>
      <c r="K56" s="77"/>
      <c r="L56" s="56"/>
      <c r="M56" s="77"/>
      <c r="N56" s="56"/>
      <c r="O56" s="77"/>
      <c r="P56" s="56"/>
      <c r="Q56" s="77"/>
      <c r="R56" s="56"/>
      <c r="S56" s="77"/>
      <c r="T56" s="56"/>
      <c r="U56" s="77"/>
      <c r="V56" s="56"/>
      <c r="W56" s="80"/>
      <c r="X56" s="15">
        <f>SUM(D56:V56)</f>
        <v>0</v>
      </c>
      <c r="Y56" s="1"/>
    </row>
    <row r="57" spans="1:25" x14ac:dyDescent="0.2">
      <c r="A57" s="1"/>
      <c r="B57" s="30" t="s">
        <v>8</v>
      </c>
      <c r="C57" s="7"/>
      <c r="D57" s="56"/>
      <c r="E57" s="77"/>
      <c r="F57" s="56"/>
      <c r="G57" s="77"/>
      <c r="H57" s="56"/>
      <c r="I57" s="77"/>
      <c r="J57" s="56"/>
      <c r="K57" s="77"/>
      <c r="L57" s="56"/>
      <c r="M57" s="77"/>
      <c r="N57" s="56"/>
      <c r="O57" s="77"/>
      <c r="P57" s="56"/>
      <c r="Q57" s="77"/>
      <c r="R57" s="56"/>
      <c r="S57" s="77"/>
      <c r="T57" s="56"/>
      <c r="U57" s="77"/>
      <c r="V57" s="56"/>
      <c r="W57" s="80"/>
      <c r="X57" s="15">
        <f>SUM(D57:V57)</f>
        <v>0</v>
      </c>
      <c r="Y57" s="1"/>
    </row>
    <row r="58" spans="1:25" x14ac:dyDescent="0.2">
      <c r="A58" s="1"/>
      <c r="B58" s="5"/>
      <c r="C58" s="1"/>
      <c r="D58" s="77"/>
      <c r="E58" s="77"/>
      <c r="F58" s="77"/>
      <c r="G58" s="77"/>
      <c r="H58" s="77"/>
      <c r="I58" s="77"/>
      <c r="J58" s="77"/>
      <c r="K58" s="77"/>
      <c r="L58" s="77"/>
      <c r="M58" s="77"/>
      <c r="N58" s="77"/>
      <c r="O58" s="77"/>
      <c r="P58" s="77"/>
      <c r="Q58" s="77"/>
      <c r="R58" s="77"/>
      <c r="S58" s="77"/>
      <c r="T58" s="77"/>
      <c r="U58" s="77"/>
      <c r="V58" s="77"/>
      <c r="W58" s="77"/>
      <c r="X58" s="77"/>
      <c r="Y58" s="1"/>
    </row>
    <row r="59" spans="1:25" x14ac:dyDescent="0.2">
      <c r="A59" s="1"/>
      <c r="B59" s="3" t="s">
        <v>3</v>
      </c>
      <c r="C59" s="4"/>
      <c r="D59" s="48"/>
      <c r="E59" s="77"/>
      <c r="F59" s="77"/>
      <c r="G59" s="77"/>
      <c r="H59" s="77"/>
      <c r="I59" s="77"/>
      <c r="J59" s="77"/>
      <c r="K59" s="77"/>
      <c r="L59" s="77"/>
      <c r="M59" s="77"/>
      <c r="N59" s="77"/>
      <c r="O59" s="77"/>
      <c r="P59" s="77"/>
      <c r="Q59" s="77"/>
      <c r="R59" s="77"/>
      <c r="S59" s="77"/>
      <c r="T59" s="77"/>
      <c r="U59" s="77"/>
      <c r="V59" s="77"/>
      <c r="W59" s="77"/>
      <c r="X59" s="77"/>
      <c r="Y59" s="1"/>
    </row>
    <row r="60" spans="1:25" x14ac:dyDescent="0.2">
      <c r="A60" s="1"/>
      <c r="B60" s="30" t="s">
        <v>9</v>
      </c>
      <c r="C60" s="7"/>
      <c r="D60" s="56"/>
      <c r="E60" s="77"/>
      <c r="F60" s="56"/>
      <c r="G60" s="77"/>
      <c r="H60" s="56"/>
      <c r="I60" s="77"/>
      <c r="J60" s="56"/>
      <c r="K60" s="77"/>
      <c r="L60" s="56"/>
      <c r="M60" s="77"/>
      <c r="N60" s="56"/>
      <c r="O60" s="77"/>
      <c r="P60" s="56"/>
      <c r="Q60" s="77"/>
      <c r="R60" s="56"/>
      <c r="S60" s="77"/>
      <c r="T60" s="56"/>
      <c r="U60" s="77"/>
      <c r="V60" s="56"/>
      <c r="W60" s="80"/>
      <c r="X60" s="15">
        <f>SUM(D60:V60)</f>
        <v>0</v>
      </c>
      <c r="Y60" s="1"/>
    </row>
    <row r="61" spans="1:25" x14ac:dyDescent="0.2">
      <c r="A61" s="1"/>
      <c r="B61" s="30" t="s">
        <v>10</v>
      </c>
      <c r="C61" s="7"/>
      <c r="D61" s="56"/>
      <c r="E61" s="77"/>
      <c r="F61" s="56"/>
      <c r="G61" s="77"/>
      <c r="H61" s="56"/>
      <c r="I61" s="77"/>
      <c r="J61" s="56"/>
      <c r="K61" s="77"/>
      <c r="L61" s="56"/>
      <c r="M61" s="77"/>
      <c r="N61" s="56"/>
      <c r="O61" s="77"/>
      <c r="P61" s="56"/>
      <c r="Q61" s="77"/>
      <c r="R61" s="56"/>
      <c r="S61" s="77"/>
      <c r="T61" s="56"/>
      <c r="U61" s="77"/>
      <c r="V61" s="56"/>
      <c r="W61" s="80"/>
      <c r="X61" s="15">
        <f>SUM(D61:V61)</f>
        <v>0</v>
      </c>
      <c r="Y61" s="1"/>
    </row>
    <row r="62" spans="1:25" x14ac:dyDescent="0.2">
      <c r="A62" s="1"/>
      <c r="B62" s="30" t="s">
        <v>11</v>
      </c>
      <c r="C62" s="7"/>
      <c r="D62" s="56"/>
      <c r="E62" s="77"/>
      <c r="F62" s="56"/>
      <c r="G62" s="77"/>
      <c r="H62" s="56"/>
      <c r="I62" s="77"/>
      <c r="J62" s="56"/>
      <c r="K62" s="77"/>
      <c r="L62" s="56"/>
      <c r="M62" s="77"/>
      <c r="N62" s="56"/>
      <c r="O62" s="77"/>
      <c r="P62" s="56"/>
      <c r="Q62" s="77"/>
      <c r="R62" s="56"/>
      <c r="S62" s="77"/>
      <c r="T62" s="56"/>
      <c r="U62" s="77"/>
      <c r="V62" s="56"/>
      <c r="W62" s="80"/>
      <c r="X62" s="15">
        <f>SUM(D62:V62)</f>
        <v>0</v>
      </c>
      <c r="Y62" s="1"/>
    </row>
    <row r="63" spans="1:25" x14ac:dyDescent="0.2">
      <c r="A63" s="1"/>
      <c r="B63" s="30" t="s">
        <v>12</v>
      </c>
      <c r="C63" s="7"/>
      <c r="D63" s="56"/>
      <c r="E63" s="77"/>
      <c r="F63" s="56"/>
      <c r="G63" s="77"/>
      <c r="H63" s="56"/>
      <c r="I63" s="77"/>
      <c r="J63" s="56"/>
      <c r="K63" s="77"/>
      <c r="L63" s="56"/>
      <c r="M63" s="77"/>
      <c r="N63" s="56"/>
      <c r="O63" s="77"/>
      <c r="P63" s="56"/>
      <c r="Q63" s="77"/>
      <c r="R63" s="56"/>
      <c r="S63" s="77"/>
      <c r="T63" s="56"/>
      <c r="U63" s="77"/>
      <c r="V63" s="56"/>
      <c r="W63" s="80"/>
      <c r="X63" s="15">
        <f>SUM(D63:V63)</f>
        <v>0</v>
      </c>
      <c r="Y63" s="1"/>
    </row>
    <row r="64" spans="1:25" ht="6" customHeight="1" x14ac:dyDescent="0.2">
      <c r="A64" s="1"/>
      <c r="B64" s="30"/>
      <c r="C64" s="7"/>
      <c r="D64" s="14"/>
      <c r="E64" s="14"/>
      <c r="F64" s="14"/>
      <c r="G64" s="14"/>
      <c r="H64" s="14"/>
      <c r="I64" s="14"/>
      <c r="J64" s="14"/>
      <c r="K64" s="14"/>
      <c r="L64" s="14"/>
      <c r="M64" s="14"/>
      <c r="N64" s="14"/>
      <c r="O64" s="14"/>
      <c r="P64" s="14"/>
      <c r="Q64" s="14"/>
      <c r="R64" s="14"/>
      <c r="S64" s="14"/>
      <c r="T64" s="14"/>
      <c r="U64" s="14"/>
      <c r="V64" s="14"/>
      <c r="W64" s="14"/>
      <c r="X64" s="14"/>
      <c r="Y64" s="1"/>
    </row>
    <row r="65" spans="1:25" s="25" customFormat="1" x14ac:dyDescent="0.2">
      <c r="A65" s="4"/>
      <c r="B65" s="3" t="s">
        <v>16</v>
      </c>
      <c r="C65" s="4"/>
      <c r="D65" s="40">
        <f>SUM(D35:D63)</f>
        <v>21000</v>
      </c>
      <c r="E65" s="16"/>
      <c r="F65" s="40">
        <f>SUM(F35:F63)</f>
        <v>250</v>
      </c>
      <c r="G65" s="16"/>
      <c r="H65" s="40">
        <f>SUM(H35:H63)</f>
        <v>250</v>
      </c>
      <c r="I65" s="16"/>
      <c r="J65" s="40">
        <f>SUM(J35:J63)</f>
        <v>250</v>
      </c>
      <c r="K65" s="16"/>
      <c r="L65" s="40">
        <f>SUM(L35:L63)</f>
        <v>250</v>
      </c>
      <c r="M65" s="16"/>
      <c r="N65" s="40">
        <f>SUM(N35:N63)</f>
        <v>5250</v>
      </c>
      <c r="O65" s="16"/>
      <c r="P65" s="40">
        <f>SUM(P35:P63)</f>
        <v>250</v>
      </c>
      <c r="Q65" s="16"/>
      <c r="R65" s="40">
        <f>SUM(R35:R63)</f>
        <v>250</v>
      </c>
      <c r="S65" s="16"/>
      <c r="T65" s="40">
        <f>SUM(T35:T63)</f>
        <v>250</v>
      </c>
      <c r="U65" s="16"/>
      <c r="V65" s="40">
        <f>SUM(V35:V63)</f>
        <v>-122</v>
      </c>
      <c r="W65" s="16"/>
      <c r="X65" s="40">
        <f>SUM(D65:V65)</f>
        <v>27878</v>
      </c>
      <c r="Y65" s="4"/>
    </row>
    <row r="66" spans="1:25" x14ac:dyDescent="0.2">
      <c r="A66" s="1"/>
      <c r="B66" s="31" t="s">
        <v>18</v>
      </c>
      <c r="C66" s="1"/>
      <c r="D66" s="15">
        <f>PV($D$3,D$5-1,,-D$65)</f>
        <v>21000</v>
      </c>
      <c r="E66" s="16"/>
      <c r="F66" s="15">
        <f>PV($D$3,F$5-1,,-F$65)</f>
        <v>242.71844660194174</v>
      </c>
      <c r="G66" s="16"/>
      <c r="H66" s="15">
        <f>PV($D$3,H$5-1,,-H$65)</f>
        <v>235.6489772834386</v>
      </c>
      <c r="I66" s="16"/>
      <c r="J66" s="15">
        <f>PV($D$3,J$5-1,,-J$65)</f>
        <v>228.78541483828988</v>
      </c>
      <c r="K66" s="16"/>
      <c r="L66" s="15">
        <f>PV($D$3,L$5-1,,-L$65)</f>
        <v>222.12176197892225</v>
      </c>
      <c r="M66" s="16"/>
      <c r="N66" s="15">
        <f>PV($D$3,N$5-1,,-N$65)</f>
        <v>4528.6961180168619</v>
      </c>
      <c r="O66" s="16"/>
      <c r="P66" s="15">
        <f>PV($D$3,P$5-1,,-P$65)</f>
        <v>209.3710641709136</v>
      </c>
      <c r="Q66" s="16"/>
      <c r="R66" s="15">
        <f>PV($D$3,R$5-1,,-R$65)</f>
        <v>203.27287783583844</v>
      </c>
      <c r="S66" s="16"/>
      <c r="T66" s="15">
        <f>PV($D$3,T$5-1,,-T$65)</f>
        <v>197.35230857848396</v>
      </c>
      <c r="U66" s="16"/>
      <c r="V66" s="15">
        <f>PV($D$3,V$5-1,,-V$65)</f>
        <v>-93.502841345922491</v>
      </c>
      <c r="W66" s="16"/>
      <c r="X66" s="15">
        <f>SUM(D66:V66)</f>
        <v>26974.464127958774</v>
      </c>
      <c r="Y66" s="1"/>
    </row>
    <row r="67" spans="1:25" ht="13.5" thickBot="1" x14ac:dyDescent="0.25">
      <c r="A67" s="1"/>
      <c r="B67" s="32"/>
      <c r="C67" s="10"/>
      <c r="D67" s="21"/>
      <c r="E67" s="21"/>
      <c r="F67" s="21"/>
      <c r="G67" s="21"/>
      <c r="H67" s="21"/>
      <c r="I67" s="21"/>
      <c r="J67" s="21"/>
      <c r="K67" s="21"/>
      <c r="L67" s="21"/>
      <c r="M67" s="21"/>
      <c r="N67" s="21"/>
      <c r="O67" s="21"/>
      <c r="P67" s="21"/>
      <c r="Q67" s="21"/>
      <c r="R67" s="21"/>
      <c r="S67" s="21"/>
      <c r="T67" s="21"/>
      <c r="U67" s="21"/>
      <c r="V67" s="21"/>
      <c r="W67" s="21"/>
      <c r="X67" s="21"/>
      <c r="Y67" s="1"/>
    </row>
    <row r="68" spans="1:25" ht="5.25" customHeight="1" thickTop="1" thickBot="1" x14ac:dyDescent="0.25">
      <c r="A68" s="1"/>
      <c r="B68" s="33"/>
      <c r="C68" s="11"/>
      <c r="D68" s="22"/>
      <c r="E68" s="22"/>
      <c r="F68" s="22"/>
      <c r="G68" s="22"/>
      <c r="H68" s="22"/>
      <c r="I68" s="22"/>
      <c r="J68" s="22"/>
      <c r="K68" s="22"/>
      <c r="L68" s="22"/>
      <c r="M68" s="22"/>
      <c r="N68" s="22"/>
      <c r="O68" s="22"/>
      <c r="P68" s="22"/>
      <c r="Q68" s="22"/>
      <c r="R68" s="22"/>
      <c r="S68" s="22"/>
      <c r="T68" s="22"/>
      <c r="U68" s="22"/>
      <c r="V68" s="22"/>
      <c r="W68" s="22"/>
      <c r="X68" s="22"/>
      <c r="Y68" s="1"/>
    </row>
    <row r="69" spans="1:25" ht="13.5" thickBot="1" x14ac:dyDescent="0.25">
      <c r="A69" s="1"/>
      <c r="B69" s="3" t="s">
        <v>19</v>
      </c>
      <c r="C69" s="1"/>
      <c r="D69" s="81">
        <f>D30-D66</f>
        <v>-14000</v>
      </c>
      <c r="E69" s="16"/>
      <c r="F69" s="81">
        <f>F30-F66</f>
        <v>6553.3980582524273</v>
      </c>
      <c r="G69" s="16"/>
      <c r="H69" s="81">
        <f>H30-H66</f>
        <v>6362.5223866528422</v>
      </c>
      <c r="I69" s="16"/>
      <c r="J69" s="81">
        <f>J30-J66</f>
        <v>6177.2062006338265</v>
      </c>
      <c r="K69" s="16"/>
      <c r="L69" s="81">
        <f>L30-L66</f>
        <v>5997.2875734309009</v>
      </c>
      <c r="M69" s="16"/>
      <c r="N69" s="81">
        <f>N30-N66</f>
        <v>1509.5653726722867</v>
      </c>
      <c r="O69" s="16"/>
      <c r="P69" s="81">
        <f>P30-P66</f>
        <v>5653.018732614667</v>
      </c>
      <c r="Q69" s="16"/>
      <c r="R69" s="81">
        <f>R30-R66</f>
        <v>5488.3677015676376</v>
      </c>
      <c r="S69" s="16"/>
      <c r="T69" s="81">
        <f>T30-T66</f>
        <v>5328.5123316190666</v>
      </c>
      <c r="U69" s="16"/>
      <c r="V69" s="81">
        <f>V30-V66</f>
        <v>5458.4199677513107</v>
      </c>
      <c r="W69" s="16"/>
      <c r="X69" s="82">
        <f>SUM(D69:V69)</f>
        <v>34528.298325194963</v>
      </c>
      <c r="Y69" s="1"/>
    </row>
    <row r="70" spans="1:25" x14ac:dyDescent="0.2">
      <c r="A70" s="1"/>
      <c r="B70" s="5"/>
      <c r="C70" s="1"/>
      <c r="D70" s="1"/>
      <c r="E70" s="1"/>
      <c r="F70" s="1"/>
      <c r="G70" s="1"/>
      <c r="H70" s="1"/>
      <c r="I70" s="1"/>
      <c r="J70" s="1"/>
      <c r="K70" s="1"/>
      <c r="L70" s="1"/>
      <c r="M70" s="1"/>
      <c r="N70" s="1"/>
      <c r="O70" s="1"/>
      <c r="P70" s="1"/>
      <c r="Q70" s="1"/>
      <c r="R70" s="1"/>
      <c r="S70" s="1"/>
      <c r="T70" s="1"/>
      <c r="U70" s="1"/>
      <c r="V70" s="1"/>
      <c r="W70" s="1"/>
      <c r="X70" s="1"/>
      <c r="Y70" s="1"/>
    </row>
    <row r="71" spans="1:25" x14ac:dyDescent="0.2">
      <c r="A71" s="1"/>
      <c r="B71" s="41" t="s">
        <v>15</v>
      </c>
      <c r="C71" s="1"/>
      <c r="D71" s="83">
        <f>X29</f>
        <v>70000</v>
      </c>
      <c r="E71" s="1"/>
      <c r="F71" s="1"/>
      <c r="G71" s="1"/>
      <c r="H71" s="1"/>
      <c r="I71" s="1"/>
      <c r="J71" s="1"/>
      <c r="K71" s="1"/>
      <c r="L71" s="1"/>
      <c r="M71" s="1"/>
      <c r="N71" s="1"/>
      <c r="O71" s="1"/>
      <c r="P71" s="1"/>
      <c r="Q71" s="1"/>
      <c r="R71" s="1"/>
      <c r="S71" s="1"/>
      <c r="T71" s="1"/>
      <c r="U71" s="1"/>
      <c r="V71" s="1"/>
      <c r="W71" s="1"/>
      <c r="X71" s="1"/>
      <c r="Y71" s="1"/>
    </row>
    <row r="72" spans="1:25" ht="12.75" customHeight="1" x14ac:dyDescent="0.2">
      <c r="A72" s="1"/>
      <c r="B72" s="31" t="s">
        <v>77</v>
      </c>
      <c r="C72" s="1"/>
      <c r="D72" s="84">
        <f>X30</f>
        <v>61502.762453153737</v>
      </c>
      <c r="E72" s="1"/>
      <c r="F72" s="1"/>
      <c r="G72" s="1"/>
      <c r="H72" s="73"/>
      <c r="I72" s="1"/>
      <c r="J72" s="1"/>
      <c r="K72" s="1"/>
      <c r="L72" s="1"/>
      <c r="M72" s="1"/>
      <c r="N72" s="1"/>
      <c r="O72" s="1"/>
      <c r="P72" s="1"/>
      <c r="Q72" s="1"/>
      <c r="R72" s="1"/>
      <c r="S72" s="1"/>
      <c r="T72" s="1"/>
      <c r="U72" s="1"/>
      <c r="V72" s="1"/>
      <c r="W72" s="1"/>
      <c r="X72" s="1"/>
      <c r="Y72" s="1"/>
    </row>
    <row r="73" spans="1:25" ht="12.75" customHeight="1" x14ac:dyDescent="0.2">
      <c r="A73" s="1"/>
      <c r="B73" s="31" t="s">
        <v>70</v>
      </c>
      <c r="C73" s="1"/>
      <c r="D73" s="85">
        <f>-PMT($D$3,$D$4-1,D72)</f>
        <v>7899.0369991267244</v>
      </c>
      <c r="E73" s="1"/>
      <c r="F73" s="1"/>
      <c r="G73" s="1"/>
      <c r="H73" s="1"/>
      <c r="I73" s="1"/>
      <c r="J73" s="1"/>
      <c r="K73" s="1"/>
      <c r="L73" s="1"/>
      <c r="M73" s="1"/>
      <c r="N73" s="1"/>
      <c r="O73" s="1"/>
      <c r="P73" s="1"/>
      <c r="Q73" s="1"/>
      <c r="R73" s="1"/>
      <c r="S73" s="1"/>
      <c r="T73" s="1"/>
      <c r="U73" s="1"/>
      <c r="V73" s="1"/>
      <c r="W73" s="1"/>
      <c r="X73" s="1"/>
      <c r="Y73" s="1"/>
    </row>
    <row r="74" spans="1:25" ht="12.75" customHeight="1" x14ac:dyDescent="0.2">
      <c r="A74" s="1"/>
      <c r="B74" s="5"/>
      <c r="C74" s="1"/>
      <c r="D74" s="1"/>
      <c r="E74" s="1"/>
      <c r="F74" s="1"/>
      <c r="G74" s="1"/>
      <c r="H74" s="1"/>
      <c r="I74" s="1"/>
      <c r="J74" s="1"/>
      <c r="K74" s="1"/>
      <c r="L74" s="1"/>
      <c r="M74" s="1"/>
      <c r="N74" s="1"/>
      <c r="O74" s="1"/>
      <c r="P74" s="1"/>
      <c r="Q74" s="1"/>
      <c r="R74" s="1"/>
      <c r="S74" s="1"/>
      <c r="T74" s="1"/>
      <c r="U74" s="1"/>
      <c r="V74" s="1"/>
      <c r="W74" s="1"/>
      <c r="X74" s="1"/>
      <c r="Y74" s="1"/>
    </row>
    <row r="75" spans="1:25" ht="12.75" customHeight="1" x14ac:dyDescent="0.2">
      <c r="A75" s="1"/>
      <c r="B75" s="41" t="s">
        <v>16</v>
      </c>
      <c r="C75" s="1"/>
      <c r="D75" s="83">
        <f>X65</f>
        <v>27878</v>
      </c>
      <c r="E75" s="1"/>
      <c r="F75" s="1"/>
      <c r="G75" s="1"/>
      <c r="H75" s="1"/>
      <c r="I75" s="1"/>
      <c r="J75" s="1"/>
      <c r="K75" s="1"/>
      <c r="L75" s="1"/>
      <c r="M75" s="1"/>
      <c r="N75" s="1"/>
      <c r="O75" s="1"/>
      <c r="P75" s="1"/>
      <c r="Q75" s="1"/>
      <c r="R75" s="1"/>
      <c r="S75" s="1"/>
      <c r="T75" s="1"/>
      <c r="U75" s="1"/>
      <c r="V75" s="1"/>
      <c r="W75" s="1"/>
      <c r="X75" s="1"/>
      <c r="Y75" s="1"/>
    </row>
    <row r="76" spans="1:25" ht="12.75" customHeight="1" x14ac:dyDescent="0.2">
      <c r="A76" s="1"/>
      <c r="B76" s="31" t="s">
        <v>78</v>
      </c>
      <c r="C76" s="1"/>
      <c r="D76" s="84">
        <f>X66</f>
        <v>26974.464127958774</v>
      </c>
      <c r="E76" s="1"/>
      <c r="F76" s="1"/>
      <c r="G76" s="1"/>
      <c r="H76" s="73"/>
      <c r="I76" s="1"/>
      <c r="J76" s="1"/>
      <c r="K76" s="1"/>
      <c r="L76" s="1"/>
      <c r="M76" s="1"/>
      <c r="N76" s="1"/>
      <c r="O76" s="1"/>
      <c r="P76" s="1"/>
      <c r="Q76" s="1"/>
      <c r="R76" s="1"/>
      <c r="S76" s="1"/>
      <c r="T76" s="1"/>
      <c r="U76" s="1"/>
      <c r="V76" s="1"/>
      <c r="W76" s="1"/>
      <c r="X76" s="1"/>
      <c r="Y76" s="1"/>
    </row>
    <row r="77" spans="1:25" ht="12.75" customHeight="1" x14ac:dyDescent="0.2">
      <c r="A77" s="1"/>
      <c r="B77" s="31" t="s">
        <v>71</v>
      </c>
      <c r="C77" s="1"/>
      <c r="D77" s="85">
        <f>-PMT($D$3,$D$4-1,D76)</f>
        <v>3464.4344689502163</v>
      </c>
      <c r="E77" s="1"/>
      <c r="F77" s="1"/>
      <c r="G77" s="1"/>
      <c r="H77" s="1"/>
      <c r="I77" s="1"/>
      <c r="J77" s="1"/>
      <c r="K77" s="1"/>
      <c r="L77" s="1"/>
      <c r="M77" s="1"/>
      <c r="N77" s="1"/>
      <c r="O77" s="1"/>
      <c r="P77" s="1"/>
      <c r="Q77" s="1"/>
      <c r="R77" s="1"/>
      <c r="S77" s="1"/>
      <c r="T77" s="1"/>
      <c r="U77" s="1"/>
      <c r="V77" s="1"/>
      <c r="W77" s="1"/>
      <c r="X77" s="1"/>
      <c r="Y77" s="1"/>
    </row>
    <row r="78" spans="1:25" ht="12.75" customHeight="1" x14ac:dyDescent="0.2">
      <c r="A78" s="1"/>
      <c r="B78" s="5"/>
      <c r="C78" s="1"/>
      <c r="D78" s="1"/>
      <c r="E78" s="1"/>
      <c r="F78" s="1"/>
      <c r="G78" s="1"/>
      <c r="H78" s="1"/>
      <c r="I78" s="1"/>
      <c r="J78" s="1"/>
      <c r="K78" s="1"/>
      <c r="L78" s="1"/>
      <c r="M78" s="1"/>
      <c r="N78" s="1"/>
      <c r="O78" s="1"/>
      <c r="P78" s="1"/>
      <c r="Q78" s="1"/>
      <c r="R78" s="1"/>
      <c r="S78" s="1"/>
      <c r="T78" s="1"/>
      <c r="U78" s="1"/>
      <c r="V78" s="1"/>
      <c r="W78" s="1"/>
      <c r="X78" s="1"/>
      <c r="Y78" s="1"/>
    </row>
    <row r="79" spans="1:25" ht="12.75" customHeight="1" x14ac:dyDescent="0.2">
      <c r="A79" s="1"/>
      <c r="B79" s="3" t="s">
        <v>39</v>
      </c>
      <c r="C79" s="1"/>
      <c r="D79" s="84">
        <f>D72-D76</f>
        <v>34528.298325194963</v>
      </c>
      <c r="E79" s="1"/>
      <c r="F79" s="1"/>
      <c r="G79" s="1"/>
      <c r="H79" s="1"/>
      <c r="I79" s="1"/>
      <c r="J79" s="1"/>
      <c r="K79" s="1"/>
      <c r="L79" s="1"/>
      <c r="M79" s="1"/>
      <c r="N79" s="1"/>
      <c r="O79" s="1"/>
      <c r="P79" s="1"/>
      <c r="Q79" s="1"/>
      <c r="R79" s="1"/>
      <c r="S79" s="1"/>
      <c r="T79" s="1"/>
      <c r="U79" s="1"/>
      <c r="V79" s="1"/>
      <c r="W79" s="1"/>
      <c r="X79" s="1"/>
      <c r="Y79" s="1"/>
    </row>
    <row r="80" spans="1:25" ht="12.75" customHeight="1" x14ac:dyDescent="0.2">
      <c r="A80" s="1"/>
      <c r="B80" s="3" t="s">
        <v>76</v>
      </c>
      <c r="C80" s="1"/>
      <c r="D80" s="85">
        <f>D73-D77</f>
        <v>4434.6025301765076</v>
      </c>
      <c r="E80" s="1"/>
      <c r="F80" s="1"/>
      <c r="G80" s="1"/>
      <c r="H80" s="1"/>
      <c r="I80" s="1"/>
      <c r="J80" s="1"/>
      <c r="K80" s="1"/>
      <c r="L80" s="1"/>
      <c r="M80" s="1"/>
      <c r="N80" s="1"/>
      <c r="O80" s="1"/>
      <c r="P80" s="1"/>
      <c r="Q80" s="1"/>
      <c r="R80" s="1"/>
      <c r="S80" s="1"/>
      <c r="T80" s="1"/>
      <c r="U80" s="1"/>
      <c r="V80" s="1"/>
      <c r="W80" s="1"/>
      <c r="X80" s="1"/>
      <c r="Y80" s="1"/>
    </row>
    <row r="81" spans="1:25" ht="12.75" customHeight="1" x14ac:dyDescent="0.2">
      <c r="A81" s="1"/>
      <c r="B81" s="3" t="s">
        <v>21</v>
      </c>
      <c r="C81" s="1"/>
      <c r="D81" s="89">
        <f>D73/D77</f>
        <v>2.2800364878947383</v>
      </c>
      <c r="E81" s="4" t="s">
        <v>59</v>
      </c>
      <c r="F81" s="23" t="s">
        <v>22</v>
      </c>
      <c r="G81" s="1"/>
      <c r="H81" s="86"/>
      <c r="I81" s="1"/>
      <c r="J81" s="1"/>
      <c r="K81" s="1"/>
      <c r="L81" s="1"/>
      <c r="M81" s="1"/>
      <c r="N81" s="1"/>
      <c r="O81" s="1"/>
      <c r="P81" s="1"/>
      <c r="Q81" s="1"/>
      <c r="R81" s="1"/>
      <c r="S81" s="1"/>
      <c r="T81" s="1"/>
      <c r="U81" s="1"/>
      <c r="V81" s="1"/>
      <c r="W81" s="1"/>
      <c r="X81" s="1"/>
      <c r="Y81" s="1"/>
    </row>
    <row r="82" spans="1:25" ht="12.75" customHeight="1" x14ac:dyDescent="0.2">
      <c r="A82" s="1"/>
      <c r="B82" s="5"/>
      <c r="C82" s="1"/>
      <c r="D82" s="1"/>
      <c r="E82" s="1"/>
      <c r="F82" s="1"/>
      <c r="G82" s="1"/>
      <c r="H82" s="1"/>
      <c r="I82" s="1"/>
      <c r="J82" s="1"/>
      <c r="K82" s="1"/>
      <c r="L82" s="1"/>
      <c r="M82" s="1"/>
      <c r="N82" s="1"/>
      <c r="O82" s="1"/>
      <c r="P82" s="1"/>
      <c r="Q82" s="1"/>
      <c r="R82" s="1"/>
      <c r="S82" s="1"/>
      <c r="T82" s="1"/>
      <c r="U82" s="1"/>
      <c r="V82" s="1"/>
      <c r="W82" s="1"/>
      <c r="X82" s="1"/>
      <c r="Y82" s="1"/>
    </row>
    <row r="83" spans="1:25" x14ac:dyDescent="0.2">
      <c r="N83" s="25"/>
    </row>
    <row r="84" spans="1:25" x14ac:dyDescent="0.2">
      <c r="N84" s="25"/>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3"/>
  <sheetViews>
    <sheetView workbookViewId="0">
      <selection activeCell="A6" sqref="A6"/>
    </sheetView>
  </sheetViews>
  <sheetFormatPr defaultRowHeight="12.75" x14ac:dyDescent="0.2"/>
  <cols>
    <col min="1" max="1" width="26.5703125" customWidth="1"/>
    <col min="2" max="2" width="11.28515625" bestFit="1" customWidth="1"/>
  </cols>
  <sheetData>
    <row r="1" spans="1:12" x14ac:dyDescent="0.2">
      <c r="A1" s="68" t="s">
        <v>67</v>
      </c>
      <c r="B1">
        <v>10</v>
      </c>
    </row>
    <row r="2" spans="1:12" x14ac:dyDescent="0.2">
      <c r="A2" t="s">
        <v>62</v>
      </c>
      <c r="B2">
        <v>20</v>
      </c>
    </row>
    <row r="3" spans="1:12" x14ac:dyDescent="0.2">
      <c r="A3" s="68" t="s">
        <v>66</v>
      </c>
      <c r="B3">
        <v>0</v>
      </c>
    </row>
    <row r="4" spans="1:12" x14ac:dyDescent="0.2">
      <c r="A4" t="s">
        <v>63</v>
      </c>
      <c r="B4">
        <f>B1-B3</f>
        <v>10</v>
      </c>
    </row>
    <row r="5" spans="1:12" x14ac:dyDescent="0.2">
      <c r="A5" t="s">
        <v>64</v>
      </c>
      <c r="B5" s="66">
        <f>B4/B2</f>
        <v>0.5</v>
      </c>
    </row>
    <row r="7" spans="1:12" x14ac:dyDescent="0.2">
      <c r="A7" t="s">
        <v>65</v>
      </c>
      <c r="B7" s="67">
        <f>'Alternative 10 yrs'!D39</f>
        <v>1000</v>
      </c>
    </row>
    <row r="8" spans="1:12" x14ac:dyDescent="0.2">
      <c r="A8" s="68" t="s">
        <v>69</v>
      </c>
      <c r="B8" s="67">
        <f>-B7*B5</f>
        <v>-500</v>
      </c>
    </row>
    <row r="9" spans="1:12" x14ac:dyDescent="0.2">
      <c r="A9" s="68" t="s">
        <v>68</v>
      </c>
      <c r="B9" s="69">
        <f>ROUND(-PV('Alternative 10 yrs'!D3,'Residual value'!B1,,'Residual value'!B8),0)</f>
        <v>-372</v>
      </c>
    </row>
    <row r="13" spans="1:12" ht="94.5" customHeight="1" x14ac:dyDescent="0.2">
      <c r="A13" s="94" t="s">
        <v>84</v>
      </c>
      <c r="B13" s="95"/>
      <c r="C13" s="95"/>
      <c r="D13" s="95"/>
      <c r="E13" s="95"/>
      <c r="F13" s="95"/>
      <c r="G13" s="95"/>
      <c r="H13" s="95"/>
      <c r="I13" s="95"/>
      <c r="J13" s="95"/>
      <c r="K13" s="95"/>
      <c r="L13" s="95"/>
    </row>
  </sheetData>
  <mergeCells count="1">
    <mergeCell ref="A13:L1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R12"/>
  <sheetViews>
    <sheetView workbookViewId="0">
      <selection activeCell="E4" sqref="E4"/>
    </sheetView>
  </sheetViews>
  <sheetFormatPr defaultRowHeight="12.75" x14ac:dyDescent="0.2"/>
  <cols>
    <col min="1" max="1" width="17" style="59" customWidth="1"/>
    <col min="2" max="2" width="2.28515625" style="59" customWidth="1"/>
    <col min="3" max="3" width="13.42578125" style="59" customWidth="1"/>
    <col min="4" max="4" width="2.28515625" style="59" customWidth="1"/>
    <col min="5" max="5" width="14" style="59" customWidth="1"/>
    <col min="6" max="6" width="2.28515625" style="59" customWidth="1"/>
    <col min="7" max="7" width="15.5703125" style="59" customWidth="1"/>
    <col min="8" max="8" width="11.7109375" style="59" customWidth="1"/>
    <col min="9" max="9" width="14.28515625" style="59" customWidth="1"/>
    <col min="10" max="10" width="2.28515625" style="59" customWidth="1"/>
    <col min="11" max="11" width="15.5703125" style="59" customWidth="1"/>
    <col min="12" max="12" width="3.140625" style="59" customWidth="1"/>
    <col min="13" max="13" width="9.140625" style="59"/>
    <col min="14" max="14" width="11.5703125" style="59" bestFit="1" customWidth="1"/>
    <col min="15" max="17" width="9.140625" style="59"/>
    <col min="18" max="18" width="10.5703125" style="59" customWidth="1"/>
    <col min="19" max="16384" width="9.140625" style="59"/>
  </cols>
  <sheetData>
    <row r="3" spans="1:18" ht="26.25" thickBot="1" x14ac:dyDescent="0.25">
      <c r="C3" s="42" t="s">
        <v>79</v>
      </c>
      <c r="D3" s="60"/>
      <c r="E3" s="42" t="s">
        <v>80</v>
      </c>
      <c r="F3" s="62"/>
      <c r="G3" s="62"/>
      <c r="H3" s="62"/>
    </row>
    <row r="4" spans="1:18" ht="14.1" customHeight="1" x14ac:dyDescent="0.2">
      <c r="A4" s="59" t="s">
        <v>13</v>
      </c>
      <c r="C4" s="61">
        <f>'Status Quo 5yrs'!D72</f>
        <v>3090</v>
      </c>
      <c r="D4" s="61"/>
      <c r="E4" s="61">
        <f>'Alternative 10 yrs'!D73</f>
        <v>7899.0369991267244</v>
      </c>
      <c r="F4" s="61"/>
      <c r="G4" s="61">
        <f>E4-C4</f>
        <v>4809.0369991267244</v>
      </c>
      <c r="H4" s="61"/>
      <c r="O4" s="62"/>
      <c r="P4" s="61"/>
      <c r="Q4" s="61"/>
      <c r="R4" s="61"/>
    </row>
    <row r="5" spans="1:18" ht="14.1" customHeight="1" x14ac:dyDescent="0.2">
      <c r="A5" s="59" t="s">
        <v>14</v>
      </c>
      <c r="C5" s="61">
        <f>'Status Quo 5yrs'!D76</f>
        <v>1545</v>
      </c>
      <c r="D5" s="61"/>
      <c r="E5" s="61">
        <f>'Alternative 10 yrs'!D77</f>
        <v>3464.4344689502163</v>
      </c>
      <c r="F5" s="61"/>
      <c r="G5" s="61">
        <f>E5-C5</f>
        <v>1919.4344689502163</v>
      </c>
      <c r="H5" s="61"/>
      <c r="O5" s="62"/>
      <c r="P5" s="61"/>
      <c r="Q5" s="61"/>
      <c r="R5" s="61"/>
    </row>
    <row r="6" spans="1:18" ht="14.1" customHeight="1" x14ac:dyDescent="0.2">
      <c r="A6" s="63" t="s">
        <v>61</v>
      </c>
      <c r="C6" s="61"/>
      <c r="D6" s="61"/>
      <c r="E6" s="61"/>
      <c r="F6" s="61"/>
      <c r="G6" s="88">
        <f>G4/G5</f>
        <v>2.505444742667823</v>
      </c>
      <c r="H6" s="65"/>
      <c r="O6" s="62"/>
      <c r="P6" s="61"/>
      <c r="Q6" s="61"/>
      <c r="R6" s="61"/>
    </row>
    <row r="7" spans="1:18" x14ac:dyDescent="0.2">
      <c r="A7" s="63"/>
      <c r="C7" s="61"/>
      <c r="D7" s="61"/>
      <c r="E7" s="61"/>
      <c r="F7" s="61"/>
      <c r="G7" s="65"/>
      <c r="H7" s="65"/>
      <c r="I7" s="64"/>
      <c r="J7" s="64"/>
      <c r="K7" s="64"/>
      <c r="L7" s="64"/>
      <c r="M7" s="65"/>
      <c r="N7" s="61"/>
      <c r="O7" s="62"/>
      <c r="P7" s="61"/>
      <c r="Q7" s="61"/>
      <c r="R7" s="61"/>
    </row>
    <row r="8" spans="1:18" x14ac:dyDescent="0.2">
      <c r="A8" s="45" t="s">
        <v>56</v>
      </c>
      <c r="B8"/>
      <c r="C8" s="64"/>
      <c r="D8" s="64"/>
      <c r="E8" s="64"/>
      <c r="F8" s="64"/>
      <c r="R8" s="87"/>
    </row>
    <row r="9" spans="1:18" ht="92.25" customHeight="1" x14ac:dyDescent="0.2">
      <c r="A9" s="94" t="s">
        <v>83</v>
      </c>
      <c r="B9" s="95"/>
      <c r="C9" s="95"/>
      <c r="D9" s="95"/>
      <c r="E9" s="95"/>
      <c r="F9" s="95"/>
      <c r="G9" s="95"/>
      <c r="H9" s="95"/>
      <c r="I9" s="95"/>
      <c r="J9" s="95"/>
      <c r="K9" s="95"/>
      <c r="L9" s="95"/>
      <c r="M9" s="62"/>
    </row>
    <row r="10" spans="1:18" ht="15.75" x14ac:dyDescent="0.25">
      <c r="A10" s="43"/>
      <c r="B10"/>
      <c r="C10"/>
      <c r="D10"/>
      <c r="E10"/>
      <c r="F10"/>
      <c r="G10"/>
      <c r="H10"/>
      <c r="I10"/>
      <c r="J10"/>
      <c r="K10"/>
      <c r="L10"/>
      <c r="M10" s="62"/>
    </row>
    <row r="11" spans="1:18" x14ac:dyDescent="0.2">
      <c r="C11" s="62"/>
      <c r="D11" s="62"/>
      <c r="E11" s="62"/>
      <c r="F11" s="62"/>
      <c r="G11" s="62"/>
      <c r="H11" s="62"/>
      <c r="I11" s="62"/>
      <c r="J11" s="62"/>
      <c r="K11" s="62"/>
      <c r="L11" s="62"/>
      <c r="M11" s="62"/>
    </row>
    <row r="12" spans="1:18" x14ac:dyDescent="0.2">
      <c r="C12" s="62"/>
      <c r="D12" s="62"/>
      <c r="E12" s="62"/>
      <c r="F12" s="62"/>
      <c r="G12" s="62"/>
      <c r="H12" s="62"/>
      <c r="I12" s="62"/>
      <c r="J12" s="62"/>
      <c r="K12" s="62"/>
      <c r="L12" s="62"/>
      <c r="M12" s="62"/>
    </row>
  </sheetData>
  <mergeCells count="1">
    <mergeCell ref="A9:L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 &amp; Notes</vt:lpstr>
      <vt:lpstr>Sheet1</vt:lpstr>
      <vt:lpstr>Status Quo 5yrs</vt:lpstr>
      <vt:lpstr>Alternative 10 yrs</vt:lpstr>
      <vt:lpstr>Residual value</vt:lpstr>
      <vt:lpstr>SummaryNetBC</vt:lpstr>
    </vt:vector>
  </TitlesOfParts>
  <Company>GHD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Rose</dc:creator>
  <cp:lastModifiedBy>Fairchild, Shannon</cp:lastModifiedBy>
  <cp:lastPrinted>2009-01-20T20:56:20Z</cp:lastPrinted>
  <dcterms:created xsi:type="dcterms:W3CDTF">2007-10-03T13:14:52Z</dcterms:created>
  <dcterms:modified xsi:type="dcterms:W3CDTF">2020-01-28T17:06:55Z</dcterms:modified>
</cp:coreProperties>
</file>