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 windowWidth="13572" windowHeight="7506" firstSheet="1" activeTab="3"/>
  </bookViews>
  <sheets>
    <sheet name="Yearly ADC calculator" sheetId="2" r:id="rId1"/>
    <sheet name="Monthly ADC calculator" sheetId="1" r:id="rId2"/>
    <sheet name="Peak_slow season calculator" sheetId="3" r:id="rId3"/>
    <sheet name="average weighter for LOS" sheetId="4" r:id="rId4"/>
  </sheets>
  <calcPr calcId="145621"/>
</workbook>
</file>

<file path=xl/calcChain.xml><?xml version="1.0" encoding="utf-8"?>
<calcChain xmlns="http://schemas.openxmlformats.org/spreadsheetml/2006/main">
  <c r="D14" i="1" l="1"/>
  <c r="C20" i="2" l="1"/>
  <c r="C23" i="1"/>
  <c r="C19" i="1"/>
  <c r="D19" i="1" s="1"/>
  <c r="C14" i="1"/>
  <c r="H10" i="1"/>
  <c r="G10" i="1"/>
  <c r="C6" i="1"/>
  <c r="G14" i="1"/>
  <c r="F10" i="1"/>
  <c r="E10" i="1" s="1"/>
  <c r="G11" i="2"/>
  <c r="C7" i="2"/>
  <c r="B23" i="3"/>
  <c r="B22" i="3"/>
  <c r="D6" i="4"/>
  <c r="E6" i="4" s="1"/>
  <c r="B10" i="4" s="1"/>
  <c r="B12" i="3"/>
  <c r="B11" i="3"/>
  <c r="A10" i="4" l="1"/>
  <c r="H14" i="1"/>
  <c r="B24" i="3"/>
  <c r="B13" i="3"/>
  <c r="F11" i="2"/>
  <c r="C24" i="2"/>
  <c r="G15" i="2"/>
  <c r="D15" i="2"/>
  <c r="C15" i="2"/>
  <c r="H15" i="2" l="1"/>
  <c r="E11" i="2"/>
  <c r="H11" i="2" s="1"/>
</calcChain>
</file>

<file path=xl/sharedStrings.xml><?xml version="1.0" encoding="utf-8"?>
<sst xmlns="http://schemas.openxmlformats.org/spreadsheetml/2006/main" count="96" uniqueCount="56">
  <si>
    <t>Adoptions per month</t>
  </si>
  <si>
    <t>Target length of stay</t>
  </si>
  <si>
    <t xml:space="preserve">Target LOS: fast track </t>
  </si>
  <si>
    <t>Percent fast track</t>
  </si>
  <si>
    <t>Percent slow track</t>
  </si>
  <si>
    <t>Actual daily population</t>
  </si>
  <si>
    <t>Average length of stay (days)</t>
  </si>
  <si>
    <t>% "fast track"*</t>
  </si>
  <si>
    <t>Fast track target LOS</t>
  </si>
  <si>
    <t>% "slow track"</t>
  </si>
  <si>
    <t>slow track LOS</t>
  </si>
  <si>
    <t>Theoretical daily population</t>
  </si>
  <si>
    <t>Target LOS</t>
  </si>
  <si>
    <t>Monthly adoptions</t>
  </si>
  <si>
    <t>Peak season calculator</t>
  </si>
  <si>
    <t>Adult adoptions per month</t>
  </si>
  <si>
    <t>Adults per housing unit</t>
  </si>
  <si>
    <t>Target average adult length of stay</t>
  </si>
  <si>
    <t>Juvenile adoptions per month</t>
  </si>
  <si>
    <t># of kittens housed per unit</t>
  </si>
  <si>
    <t>Average target kitten length of stay</t>
  </si>
  <si>
    <t>Recommended # of adult housing units</t>
  </si>
  <si>
    <t>Recommended # of kitten housing units</t>
  </si>
  <si>
    <t>Recommended total peak season housing units</t>
  </si>
  <si>
    <t>Adoption length of stay reverse calculator</t>
  </si>
  <si>
    <t>Recommended daily population: fast track</t>
  </si>
  <si>
    <t>Recommended daily population: slow track animals</t>
  </si>
  <si>
    <t>Annual adoptions</t>
  </si>
  <si>
    <t>Adoptions per year</t>
  </si>
  <si>
    <t>Adoptions per day</t>
  </si>
  <si>
    <t>Average weighter</t>
  </si>
  <si>
    <t>% fast track</t>
  </si>
  <si>
    <t>fast track average</t>
  </si>
  <si>
    <t>% slow track</t>
  </si>
  <si>
    <t>Basic monthly adoption driven capacity calculator</t>
  </si>
  <si>
    <t>Overall average LOS in adoption</t>
  </si>
  <si>
    <t>Slow season calculator</t>
  </si>
  <si>
    <t>Recommended total slow season housing units</t>
  </si>
  <si>
    <t>Basic yearly adoption driven capacity calculator</t>
  </si>
  <si>
    <t>Recommended daily adoption population (# of animals)</t>
  </si>
  <si>
    <t>Overal target LOS</t>
  </si>
  <si>
    <t>LOS: slow track</t>
  </si>
  <si>
    <t>Target annual adoptions</t>
  </si>
  <si>
    <t>Adoption calculator by # of animals for adoption (assuming 1 cat/unit)</t>
  </si>
  <si>
    <t>Recommended daily population: slow track</t>
  </si>
  <si>
    <t>Target monthly adoptions</t>
  </si>
  <si>
    <t xml:space="preserve"> Reverse calculator: average LOS based on adoptions and daily population</t>
  </si>
  <si>
    <t xml:space="preserve">For all fields highlighted yellow, fill in data for your organization. The ADC calculator will calculate all non-highlighted fields. For full instructions, see Adoption Driven Capacity at http://www.sheltermedicine.com/documents/adoption_driven_capacity_calculator </t>
  </si>
  <si>
    <t>Adoption driven capacity calculator: fast track/slow track*</t>
  </si>
  <si>
    <t xml:space="preserve">*Fast track/slow track: Although we can calculate an average length of stay based on daily population for adoption and the monthly number of adoptions, the reality is that "length of stay" does not tend to be equally distributed amongst animals. Commonly, some animals (often, friendly juveniles or uncommon breeds) move through quickly while other animals (such as older and timid animals, breeds or individuals requiring special care) will take longer to place. We call these fast track and slow track animals, respectively. The adoption length of stay calculator allows you to calculate the length of stay for your "slow track" animals based on your estimated proportion and length of stay for your "fast track" animals. Different housing should be planned for each: condo or other individual housing the provides for excellent disease control is appropriate for fast track animals staying two weeks or less, while more spacious enclosures allowing for full expression of a wide range of behaviors outside a traditional cage environment are important for animals staying longer. See the article on Adoption Driven Capacity for more information. </t>
  </si>
  <si>
    <t>slow track average LOS</t>
  </si>
  <si>
    <t>Daily population predictor (based on data entered in highlighted fields above)</t>
  </si>
  <si>
    <t>Adoption calculator by # of animals for adoption</t>
  </si>
  <si>
    <t>Population capacity calculator for monthly adoptions</t>
  </si>
  <si>
    <t>Recommended # of animals for adoption</t>
  </si>
  <si>
    <t xml:space="preserve">Population capacity calculator for annual adoptions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</si>
</sst>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wrapText="1"/>
    </xf>
    <xf numFmtId="1" fontId="1" fillId="3" borderId="3" xfId="0" applyNumberFormat="1" applyFont="1" applyFill="1" applyBorder="1" applyAlignment="1">
      <alignment wrapText="1"/>
    </xf>
    <xf numFmtId="1" fontId="0" fillId="0" borderId="0" xfId="0" applyNumberFormat="1" applyFill="1" applyBorder="1" applyAlignment="1">
      <alignment wrapText="1"/>
    </xf>
    <xf numFmtId="9" fontId="0" fillId="0" borderId="0" xfId="0" applyNumberFormat="1" applyFill="1" applyBorder="1" applyAlignment="1">
      <alignment wrapText="1"/>
    </xf>
    <xf numFmtId="1" fontId="0" fillId="0" borderId="0" xfId="0" applyNumberFormat="1" applyBorder="1" applyAlignment="1">
      <alignment wrapText="1"/>
    </xf>
    <xf numFmtId="0" fontId="0" fillId="0" borderId="0" xfId="0" applyFill="1" applyBorder="1" applyAlignment="1">
      <alignment wrapText="1"/>
    </xf>
    <xf numFmtId="0" fontId="1" fillId="0" borderId="0" xfId="0" applyFont="1" applyFill="1" applyBorder="1" applyAlignment="1">
      <alignment wrapText="1"/>
    </xf>
    <xf numFmtId="9" fontId="1" fillId="0" borderId="0" xfId="0" applyNumberFormat="1" applyFont="1" applyFill="1" applyBorder="1" applyAlignment="1">
      <alignment wrapText="1"/>
    </xf>
    <xf numFmtId="1" fontId="1" fillId="0" borderId="0" xfId="0" applyNumberFormat="1" applyFont="1" applyFill="1" applyBorder="1" applyAlignment="1">
      <alignment wrapText="1"/>
    </xf>
    <xf numFmtId="1" fontId="0" fillId="0" borderId="5" xfId="0" applyNumberFormat="1" applyBorder="1" applyAlignment="1"/>
    <xf numFmtId="1" fontId="0" fillId="4" borderId="6" xfId="0" applyNumberFormat="1" applyFill="1" applyBorder="1" applyAlignment="1"/>
    <xf numFmtId="1" fontId="1" fillId="0" borderId="12" xfId="0" applyNumberFormat="1" applyFont="1" applyBorder="1" applyAlignment="1"/>
    <xf numFmtId="1" fontId="0" fillId="0" borderId="13" xfId="0" applyNumberFormat="1" applyFill="1" applyBorder="1" applyAlignment="1"/>
    <xf numFmtId="1" fontId="1" fillId="0" borderId="5" xfId="0" applyNumberFormat="1" applyFont="1" applyBorder="1" applyAlignment="1"/>
    <xf numFmtId="1" fontId="0" fillId="0" borderId="6" xfId="0" applyNumberFormat="1" applyBorder="1" applyAlignment="1"/>
    <xf numFmtId="1" fontId="1" fillId="0" borderId="7" xfId="0" applyNumberFormat="1" applyFont="1" applyBorder="1" applyAlignment="1"/>
    <xf numFmtId="1" fontId="0" fillId="0" borderId="9" xfId="0" applyNumberFormat="1" applyBorder="1" applyAlignment="1"/>
    <xf numFmtId="1" fontId="1" fillId="3" borderId="3" xfId="0" applyNumberFormat="1" applyFont="1" applyFill="1" applyBorder="1" applyAlignment="1">
      <alignment vertical="top" wrapText="1"/>
    </xf>
    <xf numFmtId="0" fontId="1" fillId="3" borderId="3" xfId="0" applyFont="1" applyFill="1" applyBorder="1" applyAlignment="1">
      <alignment vertical="top" wrapText="1"/>
    </xf>
    <xf numFmtId="1" fontId="0" fillId="4" borderId="3" xfId="0" applyNumberFormat="1" applyFill="1" applyBorder="1" applyAlignment="1">
      <alignment wrapText="1"/>
    </xf>
    <xf numFmtId="9" fontId="0" fillId="4" borderId="3" xfId="0" applyNumberFormat="1" applyFill="1" applyBorder="1" applyAlignment="1">
      <alignment wrapText="1"/>
    </xf>
    <xf numFmtId="9" fontId="0" fillId="0" borderId="3" xfId="0" applyNumberFormat="1" applyFill="1" applyBorder="1" applyAlignment="1">
      <alignment wrapText="1"/>
    </xf>
    <xf numFmtId="1" fontId="0" fillId="0" borderId="3" xfId="0" applyNumberFormat="1" applyBorder="1" applyAlignment="1">
      <alignment wrapText="1"/>
    </xf>
    <xf numFmtId="9" fontId="0" fillId="0" borderId="3" xfId="0" applyNumberFormat="1" applyBorder="1"/>
    <xf numFmtId="1" fontId="0" fillId="0" borderId="3" xfId="0" applyNumberFormat="1" applyFill="1" applyBorder="1" applyAlignment="1">
      <alignment wrapText="1"/>
    </xf>
    <xf numFmtId="0" fontId="1" fillId="2" borderId="3" xfId="0" applyFont="1" applyFill="1" applyBorder="1" applyAlignment="1">
      <alignment wrapText="1"/>
    </xf>
    <xf numFmtId="1" fontId="0" fillId="5" borderId="3" xfId="0" applyNumberFormat="1" applyFill="1" applyBorder="1" applyAlignment="1">
      <alignment wrapText="1"/>
    </xf>
    <xf numFmtId="9" fontId="0" fillId="0" borderId="3" xfId="0" applyNumberFormat="1" applyBorder="1" applyAlignment="1">
      <alignment wrapText="1"/>
    </xf>
    <xf numFmtId="0" fontId="0" fillId="4" borderId="3" xfId="0" applyFill="1" applyBorder="1" applyAlignment="1">
      <alignment wrapText="1"/>
    </xf>
    <xf numFmtId="1" fontId="1" fillId="3" borderId="3" xfId="0" applyNumberFormat="1" applyFont="1" applyFill="1" applyBorder="1" applyAlignment="1">
      <alignment horizontal="left" vertical="top" wrapText="1"/>
    </xf>
    <xf numFmtId="0" fontId="0" fillId="0" borderId="0" xfId="0"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 fontId="0" fillId="0" borderId="10" xfId="0" applyNumberFormat="1" applyBorder="1" applyAlignment="1">
      <alignment horizontal="left" vertical="top" wrapText="1"/>
    </xf>
    <xf numFmtId="1" fontId="0" fillId="0" borderId="11" xfId="0" applyNumberFormat="1" applyBorder="1" applyAlignment="1">
      <alignment horizontal="left" vertical="top" wrapText="1"/>
    </xf>
    <xf numFmtId="1" fontId="0" fillId="0" borderId="14" xfId="0" applyNumberFormat="1" applyBorder="1" applyAlignment="1">
      <alignment horizontal="left" vertical="top" wrapText="1"/>
    </xf>
    <xf numFmtId="1" fontId="0" fillId="0" borderId="5" xfId="0" applyNumberFormat="1" applyBorder="1" applyAlignment="1">
      <alignment horizontal="left" vertical="top" wrapText="1"/>
    </xf>
    <xf numFmtId="1" fontId="0" fillId="0" borderId="0" xfId="0" applyNumberFormat="1" applyBorder="1" applyAlignment="1">
      <alignment horizontal="left" vertical="top" wrapText="1"/>
    </xf>
    <xf numFmtId="1" fontId="0" fillId="0" borderId="6" xfId="0" applyNumberFormat="1" applyBorder="1" applyAlignment="1">
      <alignment horizontal="left" vertical="top" wrapText="1"/>
    </xf>
    <xf numFmtId="1" fontId="0" fillId="0" borderId="7" xfId="0" applyNumberFormat="1" applyBorder="1" applyAlignment="1">
      <alignment horizontal="left" vertical="top" wrapText="1"/>
    </xf>
    <xf numFmtId="1" fontId="0" fillId="0" borderId="8" xfId="0" applyNumberFormat="1" applyBorder="1" applyAlignment="1">
      <alignment horizontal="left" vertical="top" wrapText="1"/>
    </xf>
    <xf numFmtId="1" fontId="0" fillId="0" borderId="9" xfId="0" applyNumberFormat="1" applyBorder="1" applyAlignment="1">
      <alignment horizontal="left" vertical="top" wrapText="1"/>
    </xf>
    <xf numFmtId="0" fontId="1" fillId="0" borderId="0"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16" xfId="0" applyFont="1" applyFill="1" applyBorder="1" applyAlignment="1">
      <alignment horizontal="center" wrapText="1"/>
    </xf>
    <xf numFmtId="0" fontId="1" fillId="2" borderId="15" xfId="0" applyFont="1" applyFill="1" applyBorder="1" applyAlignment="1">
      <alignment horizontal="center" wrapText="1"/>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D6" sqref="D6"/>
    </sheetView>
  </sheetViews>
  <sheetFormatPr defaultRowHeight="14.65" x14ac:dyDescent="0.3"/>
  <cols>
    <col min="1" max="1" width="34.44140625" bestFit="1" customWidth="1"/>
    <col min="2" max="2" width="19.5546875" customWidth="1"/>
    <col min="3" max="3" width="34.109375" customWidth="1"/>
    <col min="4" max="4" width="28" customWidth="1"/>
    <col min="5" max="5" width="17.5546875" customWidth="1"/>
    <col min="6" max="6" width="21.77734375" customWidth="1"/>
    <col min="7" max="7" width="21.44140625" customWidth="1"/>
    <col min="8" max="8" width="19.109375" customWidth="1"/>
  </cols>
  <sheetData>
    <row r="1" spans="1:8" ht="14.65" customHeight="1" x14ac:dyDescent="0.3">
      <c r="A1" s="32" t="s">
        <v>47</v>
      </c>
      <c r="B1" s="33"/>
      <c r="C1" s="33"/>
      <c r="D1" s="34"/>
    </row>
    <row r="2" spans="1:8" ht="15.3" thickBot="1" x14ac:dyDescent="0.35">
      <c r="A2" s="35"/>
      <c r="B2" s="36"/>
      <c r="C2" s="36"/>
      <c r="D2" s="37"/>
    </row>
    <row r="3" spans="1:8" x14ac:dyDescent="0.3">
      <c r="A3" s="31"/>
      <c r="B3" s="31"/>
      <c r="C3" s="31"/>
    </row>
    <row r="5" spans="1:8" x14ac:dyDescent="0.3">
      <c r="A5" s="48" t="s">
        <v>38</v>
      </c>
      <c r="B5" s="48"/>
      <c r="C5" s="48"/>
    </row>
    <row r="6" spans="1:8" ht="29.35" x14ac:dyDescent="0.3">
      <c r="A6" s="2" t="s">
        <v>28</v>
      </c>
      <c r="B6" s="2" t="s">
        <v>1</v>
      </c>
      <c r="C6" s="2" t="s">
        <v>39</v>
      </c>
    </row>
    <row r="7" spans="1:8" x14ac:dyDescent="0.3">
      <c r="A7" s="20">
        <v>1200</v>
      </c>
      <c r="B7" s="20">
        <v>7</v>
      </c>
      <c r="C7" s="23">
        <f>(A7/365)*B7</f>
        <v>23.013698630136986</v>
      </c>
    </row>
    <row r="9" spans="1:8" ht="14.65" customHeight="1" x14ac:dyDescent="0.3">
      <c r="A9" s="48" t="s">
        <v>48</v>
      </c>
      <c r="B9" s="48"/>
      <c r="C9" s="48"/>
      <c r="D9" s="48"/>
      <c r="E9" s="48"/>
      <c r="F9" s="48"/>
      <c r="G9" s="48"/>
      <c r="H9" s="48"/>
    </row>
    <row r="10" spans="1:8" ht="44" x14ac:dyDescent="0.3">
      <c r="A10" s="2" t="s">
        <v>28</v>
      </c>
      <c r="B10" s="2" t="s">
        <v>40</v>
      </c>
      <c r="C10" s="2" t="s">
        <v>2</v>
      </c>
      <c r="D10" s="2" t="s">
        <v>3</v>
      </c>
      <c r="E10" s="2" t="s">
        <v>41</v>
      </c>
      <c r="F10" s="2" t="s">
        <v>4</v>
      </c>
      <c r="G10" s="2" t="s">
        <v>25</v>
      </c>
      <c r="H10" s="2" t="s">
        <v>26</v>
      </c>
    </row>
    <row r="11" spans="1:8" x14ac:dyDescent="0.3">
      <c r="A11" s="20">
        <v>1200</v>
      </c>
      <c r="B11" s="20">
        <v>7</v>
      </c>
      <c r="C11" s="20">
        <v>3</v>
      </c>
      <c r="D11" s="21">
        <v>0.7</v>
      </c>
      <c r="E11" s="25">
        <f>(B11-(D11*C11))/F11</f>
        <v>16.333333333333332</v>
      </c>
      <c r="F11" s="22">
        <f>1-D11</f>
        <v>0.30000000000000004</v>
      </c>
      <c r="G11" s="23">
        <f>(((A11/365)*D11)*C11)</f>
        <v>6.9041095890410951</v>
      </c>
      <c r="H11" s="25">
        <f>(((A11/365)*F11)*E11)</f>
        <v>16.109589041095891</v>
      </c>
    </row>
    <row r="12" spans="1:8" x14ac:dyDescent="0.3">
      <c r="F12" s="5"/>
      <c r="G12" s="3"/>
      <c r="H12" s="5"/>
    </row>
    <row r="13" spans="1:8" x14ac:dyDescent="0.3">
      <c r="A13" s="49" t="s">
        <v>46</v>
      </c>
      <c r="B13" s="50"/>
      <c r="C13" s="50"/>
      <c r="D13" s="50"/>
      <c r="E13" s="50"/>
      <c r="F13" s="50"/>
      <c r="G13" s="50"/>
      <c r="H13" s="51"/>
    </row>
    <row r="14" spans="1:8" x14ac:dyDescent="0.3">
      <c r="A14" s="2" t="s">
        <v>28</v>
      </c>
      <c r="B14" s="2" t="s">
        <v>5</v>
      </c>
      <c r="C14" s="2" t="s">
        <v>29</v>
      </c>
      <c r="D14" s="2" t="s">
        <v>6</v>
      </c>
      <c r="E14" s="2" t="s">
        <v>7</v>
      </c>
      <c r="F14" s="2" t="s">
        <v>8</v>
      </c>
      <c r="G14" s="2" t="s">
        <v>9</v>
      </c>
      <c r="H14" s="2" t="s">
        <v>10</v>
      </c>
    </row>
    <row r="15" spans="1:8" x14ac:dyDescent="0.3">
      <c r="A15" s="20">
        <v>1200</v>
      </c>
      <c r="B15" s="20">
        <v>46</v>
      </c>
      <c r="C15" s="27">
        <f>A15/365</f>
        <v>3.2876712328767121</v>
      </c>
      <c r="D15" s="23">
        <f>(B15*365)/A15</f>
        <v>13.991666666666667</v>
      </c>
      <c r="E15" s="21">
        <v>0.7</v>
      </c>
      <c r="F15" s="20">
        <v>3</v>
      </c>
      <c r="G15" s="28">
        <f>1-E15</f>
        <v>0.30000000000000004</v>
      </c>
      <c r="H15" s="23">
        <f>(D15-(E15*F15))/G15</f>
        <v>39.638888888888886</v>
      </c>
    </row>
    <row r="16" spans="1:8" x14ac:dyDescent="0.3">
      <c r="A16" s="9"/>
      <c r="B16" s="9"/>
      <c r="C16" s="3"/>
      <c r="D16" s="3"/>
      <c r="E16" s="3"/>
      <c r="F16" s="3"/>
      <c r="G16" s="3"/>
      <c r="H16" s="1"/>
    </row>
    <row r="17" spans="1:8" x14ac:dyDescent="0.3">
      <c r="A17" s="47"/>
      <c r="B17" s="47"/>
      <c r="C17" s="47"/>
      <c r="D17" s="6"/>
      <c r="E17" s="6"/>
      <c r="F17" s="6"/>
      <c r="G17" s="6"/>
      <c r="H17" s="1"/>
    </row>
    <row r="18" spans="1:8" ht="14.65" customHeight="1" x14ac:dyDescent="0.3">
      <c r="A18" s="48" t="s">
        <v>43</v>
      </c>
      <c r="B18" s="48"/>
      <c r="C18" s="48"/>
      <c r="D18" s="6"/>
      <c r="E18" s="8"/>
      <c r="F18" s="7"/>
      <c r="G18" s="6"/>
      <c r="H18" s="1"/>
    </row>
    <row r="19" spans="1:8" x14ac:dyDescent="0.3">
      <c r="A19" s="2" t="s">
        <v>11</v>
      </c>
      <c r="B19" s="2" t="s">
        <v>12</v>
      </c>
      <c r="C19" s="2" t="s">
        <v>27</v>
      </c>
      <c r="D19" s="4"/>
      <c r="E19" s="3"/>
      <c r="F19" s="6"/>
      <c r="G19" s="1"/>
    </row>
    <row r="20" spans="1:8" x14ac:dyDescent="0.3">
      <c r="A20" s="29">
        <v>46</v>
      </c>
      <c r="B20" s="29">
        <v>7</v>
      </c>
      <c r="C20" s="23">
        <f>(A20*365)/B20</f>
        <v>2398.5714285714284</v>
      </c>
      <c r="D20" s="6"/>
      <c r="E20" s="6"/>
      <c r="F20" s="6"/>
      <c r="G20" s="1"/>
    </row>
    <row r="21" spans="1:8" x14ac:dyDescent="0.3">
      <c r="A21" s="1"/>
      <c r="B21" s="1"/>
      <c r="C21" s="1"/>
      <c r="D21" s="1"/>
      <c r="E21" s="1"/>
      <c r="F21" s="1"/>
      <c r="G21" s="1"/>
      <c r="H21" s="1"/>
    </row>
    <row r="22" spans="1:8" x14ac:dyDescent="0.3">
      <c r="A22" s="48" t="s">
        <v>55</v>
      </c>
      <c r="B22" s="48"/>
      <c r="C22" s="48"/>
      <c r="E22" s="1"/>
      <c r="F22" s="1"/>
      <c r="G22" s="1"/>
    </row>
    <row r="23" spans="1:8" x14ac:dyDescent="0.3">
      <c r="A23" s="2" t="s">
        <v>42</v>
      </c>
      <c r="B23" s="2" t="s">
        <v>12</v>
      </c>
      <c r="C23" s="2" t="s">
        <v>54</v>
      </c>
      <c r="D23" s="1"/>
      <c r="E23" s="1"/>
      <c r="F23" s="1"/>
    </row>
    <row r="24" spans="1:8" x14ac:dyDescent="0.3">
      <c r="A24" s="29">
        <v>1500</v>
      </c>
      <c r="B24" s="29">
        <v>7</v>
      </c>
      <c r="C24" s="23">
        <f>(A24*B24)/365</f>
        <v>28.767123287671232</v>
      </c>
      <c r="D24" s="1"/>
      <c r="E24" s="1"/>
      <c r="F24" s="1"/>
    </row>
    <row r="25" spans="1:8" ht="15.3" thickBot="1" x14ac:dyDescent="0.35"/>
    <row r="26" spans="1:8" x14ac:dyDescent="0.3">
      <c r="A26" s="38" t="s">
        <v>49</v>
      </c>
      <c r="B26" s="39"/>
      <c r="C26" s="40"/>
    </row>
    <row r="27" spans="1:8" x14ac:dyDescent="0.3">
      <c r="A27" s="41"/>
      <c r="B27" s="42"/>
      <c r="C27" s="43"/>
    </row>
    <row r="28" spans="1:8" x14ac:dyDescent="0.3">
      <c r="A28" s="41"/>
      <c r="B28" s="42"/>
      <c r="C28" s="43"/>
    </row>
    <row r="29" spans="1:8" x14ac:dyDescent="0.3">
      <c r="A29" s="41"/>
      <c r="B29" s="42"/>
      <c r="C29" s="43"/>
    </row>
    <row r="30" spans="1:8" x14ac:dyDescent="0.3">
      <c r="A30" s="41"/>
      <c r="B30" s="42"/>
      <c r="C30" s="43"/>
    </row>
    <row r="31" spans="1:8" x14ac:dyDescent="0.3">
      <c r="A31" s="41"/>
      <c r="B31" s="42"/>
      <c r="C31" s="43"/>
    </row>
    <row r="32" spans="1:8" x14ac:dyDescent="0.3">
      <c r="A32" s="41"/>
      <c r="B32" s="42"/>
      <c r="C32" s="43"/>
    </row>
    <row r="33" spans="1:3" x14ac:dyDescent="0.3">
      <c r="A33" s="41"/>
      <c r="B33" s="42"/>
      <c r="C33" s="43"/>
    </row>
    <row r="34" spans="1:3" x14ac:dyDescent="0.3">
      <c r="A34" s="41"/>
      <c r="B34" s="42"/>
      <c r="C34" s="43"/>
    </row>
    <row r="35" spans="1:3" x14ac:dyDescent="0.3">
      <c r="A35" s="41"/>
      <c r="B35" s="42"/>
      <c r="C35" s="43"/>
    </row>
    <row r="36" spans="1:3" x14ac:dyDescent="0.3">
      <c r="A36" s="41"/>
      <c r="B36" s="42"/>
      <c r="C36" s="43"/>
    </row>
    <row r="37" spans="1:3" x14ac:dyDescent="0.3">
      <c r="A37" s="41"/>
      <c r="B37" s="42"/>
      <c r="C37" s="43"/>
    </row>
    <row r="38" spans="1:3" ht="15.3" thickBot="1" x14ac:dyDescent="0.35">
      <c r="A38" s="44"/>
      <c r="B38" s="45"/>
      <c r="C38" s="46"/>
    </row>
  </sheetData>
  <mergeCells count="8">
    <mergeCell ref="A1:D2"/>
    <mergeCell ref="A26:C38"/>
    <mergeCell ref="A17:C17"/>
    <mergeCell ref="A5:C5"/>
    <mergeCell ref="A9:H9"/>
    <mergeCell ref="A22:C22"/>
    <mergeCell ref="A18:C18"/>
    <mergeCell ref="A13: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F17" sqref="F17"/>
    </sheetView>
  </sheetViews>
  <sheetFormatPr defaultRowHeight="14.65" x14ac:dyDescent="0.3"/>
  <cols>
    <col min="1" max="1" width="38.88671875" style="1" bestFit="1" customWidth="1"/>
    <col min="2" max="2" width="19.109375" style="1" bestFit="1" customWidth="1"/>
    <col min="3" max="3" width="18.6640625" style="1" customWidth="1"/>
    <col min="4" max="4" width="36.88671875" style="1" customWidth="1"/>
    <col min="5" max="5" width="19.6640625" style="1" customWidth="1"/>
    <col min="6" max="6" width="15.44140625" style="1" customWidth="1"/>
    <col min="7" max="7" width="19" style="1" customWidth="1"/>
    <col min="8" max="8" width="25.109375" style="1" customWidth="1"/>
    <col min="9" max="16384" width="8.88671875" style="1"/>
  </cols>
  <sheetData>
    <row r="1" spans="1:8" ht="14.65" customHeight="1" x14ac:dyDescent="0.3">
      <c r="A1" s="32" t="s">
        <v>47</v>
      </c>
      <c r="B1" s="33"/>
      <c r="C1" s="33"/>
      <c r="D1" s="34"/>
    </row>
    <row r="2" spans="1:8" ht="15.3" thickBot="1" x14ac:dyDescent="0.35">
      <c r="A2" s="35"/>
      <c r="B2" s="36"/>
      <c r="C2" s="36"/>
      <c r="D2" s="37"/>
    </row>
    <row r="4" spans="1:8" x14ac:dyDescent="0.3">
      <c r="A4" s="48" t="s">
        <v>34</v>
      </c>
      <c r="B4" s="48"/>
      <c r="C4" s="48"/>
      <c r="D4"/>
      <c r="E4"/>
      <c r="F4"/>
      <c r="G4"/>
      <c r="H4"/>
    </row>
    <row r="5" spans="1:8" ht="44" x14ac:dyDescent="0.3">
      <c r="A5" s="2" t="s">
        <v>0</v>
      </c>
      <c r="B5" s="2" t="s">
        <v>1</v>
      </c>
      <c r="C5" s="2" t="s">
        <v>39</v>
      </c>
      <c r="D5"/>
      <c r="E5"/>
      <c r="F5"/>
      <c r="G5"/>
      <c r="H5"/>
    </row>
    <row r="6" spans="1:8" x14ac:dyDescent="0.3">
      <c r="A6" s="20">
        <v>100</v>
      </c>
      <c r="B6" s="20">
        <v>10</v>
      </c>
      <c r="C6" s="23">
        <f>(A6/30.5)*B6</f>
        <v>32.786885245901644</v>
      </c>
      <c r="D6"/>
      <c r="E6"/>
      <c r="F6"/>
      <c r="G6"/>
      <c r="H6"/>
    </row>
    <row r="7" spans="1:8" x14ac:dyDescent="0.3">
      <c r="A7"/>
      <c r="B7"/>
      <c r="C7"/>
      <c r="D7"/>
      <c r="E7"/>
      <c r="F7"/>
      <c r="G7"/>
      <c r="H7"/>
    </row>
    <row r="8" spans="1:8" ht="14.65" customHeight="1" x14ac:dyDescent="0.3">
      <c r="A8" s="48" t="s">
        <v>48</v>
      </c>
      <c r="B8" s="48"/>
      <c r="C8" s="48"/>
      <c r="D8" s="48"/>
      <c r="E8" s="48"/>
      <c r="F8" s="48"/>
      <c r="G8" s="48"/>
      <c r="H8" s="48"/>
    </row>
    <row r="9" spans="1:8" ht="48.45" customHeight="1" x14ac:dyDescent="0.3">
      <c r="A9" s="30" t="s">
        <v>0</v>
      </c>
      <c r="B9" s="30" t="s">
        <v>40</v>
      </c>
      <c r="C9" s="30" t="s">
        <v>2</v>
      </c>
      <c r="D9" s="30" t="s">
        <v>3</v>
      </c>
      <c r="E9" s="30" t="s">
        <v>41</v>
      </c>
      <c r="F9" s="30" t="s">
        <v>4</v>
      </c>
      <c r="G9" s="30" t="s">
        <v>25</v>
      </c>
      <c r="H9" s="30" t="s">
        <v>44</v>
      </c>
    </row>
    <row r="10" spans="1:8" x14ac:dyDescent="0.3">
      <c r="A10" s="20">
        <v>300</v>
      </c>
      <c r="B10" s="20">
        <v>7</v>
      </c>
      <c r="C10" s="20">
        <v>3</v>
      </c>
      <c r="D10" s="21">
        <v>0.7</v>
      </c>
      <c r="E10" s="25">
        <f>(B10-(D10*C10))/F10</f>
        <v>16.333333333333332</v>
      </c>
      <c r="F10" s="22">
        <f>1-D10</f>
        <v>0.30000000000000004</v>
      </c>
      <c r="G10" s="23">
        <f>(((A10/30.5)*D10)*C10)</f>
        <v>20.655737704918032</v>
      </c>
      <c r="H10" s="25">
        <f>(((A10/30.5)*F10)*E10)</f>
        <v>48.196721311475414</v>
      </c>
    </row>
    <row r="11" spans="1:8" x14ac:dyDescent="0.3">
      <c r="A11"/>
      <c r="B11"/>
      <c r="C11"/>
      <c r="D11"/>
      <c r="E11"/>
      <c r="F11" s="5"/>
      <c r="G11" s="3"/>
      <c r="H11" s="5"/>
    </row>
    <row r="12" spans="1:8" x14ac:dyDescent="0.3">
      <c r="A12" s="26" t="s">
        <v>24</v>
      </c>
      <c r="B12" s="26"/>
      <c r="C12" s="26"/>
      <c r="D12" s="26"/>
      <c r="E12" s="26"/>
      <c r="F12" s="26"/>
      <c r="G12" s="26"/>
      <c r="H12" s="26"/>
    </row>
    <row r="13" spans="1:8" ht="29.35" x14ac:dyDescent="0.3">
      <c r="A13" s="2" t="s">
        <v>0</v>
      </c>
      <c r="B13" s="2" t="s">
        <v>5</v>
      </c>
      <c r="C13" s="2" t="s">
        <v>29</v>
      </c>
      <c r="D13" s="2" t="s">
        <v>6</v>
      </c>
      <c r="E13" s="2" t="s">
        <v>7</v>
      </c>
      <c r="F13" s="2" t="s">
        <v>8</v>
      </c>
      <c r="G13" s="2" t="s">
        <v>9</v>
      </c>
      <c r="H13" s="2" t="s">
        <v>10</v>
      </c>
    </row>
    <row r="14" spans="1:8" x14ac:dyDescent="0.3">
      <c r="A14" s="20">
        <v>613</v>
      </c>
      <c r="B14" s="20">
        <v>180</v>
      </c>
      <c r="C14" s="27">
        <f>A14/30.5</f>
        <v>20.098360655737704</v>
      </c>
      <c r="D14" s="23">
        <f>(B14*30.5)/A14</f>
        <v>8.955954323001631</v>
      </c>
      <c r="E14" s="21">
        <v>0.7</v>
      </c>
      <c r="F14" s="20">
        <v>5</v>
      </c>
      <c r="G14" s="28">
        <f>1-E14</f>
        <v>0.30000000000000004</v>
      </c>
      <c r="H14" s="23">
        <f>(D14-(E14*F14))/G14</f>
        <v>18.186514410005433</v>
      </c>
    </row>
    <row r="15" spans="1:8" x14ac:dyDescent="0.3">
      <c r="A15" s="9"/>
      <c r="B15" s="9"/>
      <c r="C15" s="3"/>
      <c r="D15" s="3"/>
      <c r="E15" s="3"/>
      <c r="F15" s="3"/>
      <c r="G15" s="3"/>
    </row>
    <row r="16" spans="1:8" x14ac:dyDescent="0.3">
      <c r="A16" s="47"/>
      <c r="B16" s="47"/>
      <c r="C16" s="47"/>
      <c r="D16" s="6"/>
      <c r="E16" s="6"/>
      <c r="F16" s="6"/>
      <c r="G16" s="6"/>
    </row>
    <row r="17" spans="1:8" ht="14.65" customHeight="1" x14ac:dyDescent="0.3">
      <c r="A17" s="48" t="s">
        <v>52</v>
      </c>
      <c r="B17" s="48"/>
      <c r="C17" s="48"/>
      <c r="D17" s="48"/>
      <c r="E17" s="8"/>
      <c r="F17" s="7"/>
      <c r="G17" s="6"/>
    </row>
    <row r="18" spans="1:8" x14ac:dyDescent="0.3">
      <c r="A18" s="2" t="s">
        <v>11</v>
      </c>
      <c r="B18" s="2" t="s">
        <v>12</v>
      </c>
      <c r="C18" s="2" t="s">
        <v>13</v>
      </c>
      <c r="D18" s="2" t="s">
        <v>27</v>
      </c>
      <c r="E18" s="4"/>
      <c r="F18" s="3"/>
      <c r="G18" s="6"/>
    </row>
    <row r="19" spans="1:8" x14ac:dyDescent="0.3">
      <c r="A19" s="29">
        <v>70</v>
      </c>
      <c r="B19" s="29">
        <v>10</v>
      </c>
      <c r="C19" s="23">
        <f>(A19*30.5)/B19</f>
        <v>213.5</v>
      </c>
      <c r="D19" s="25">
        <f>C19*12</f>
        <v>2562</v>
      </c>
      <c r="E19" s="6"/>
      <c r="F19" s="6"/>
      <c r="G19" s="6"/>
    </row>
    <row r="21" spans="1:8" ht="14.65" customHeight="1" x14ac:dyDescent="0.3">
      <c r="A21" s="48" t="s">
        <v>53</v>
      </c>
      <c r="B21" s="48"/>
      <c r="C21" s="48"/>
      <c r="D21"/>
      <c r="H21"/>
    </row>
    <row r="22" spans="1:8" ht="29.35" x14ac:dyDescent="0.3">
      <c r="A22" s="2" t="s">
        <v>45</v>
      </c>
      <c r="B22" s="2" t="s">
        <v>12</v>
      </c>
      <c r="C22" s="2" t="s">
        <v>54</v>
      </c>
      <c r="G22"/>
      <c r="H22"/>
    </row>
    <row r="23" spans="1:8" x14ac:dyDescent="0.3">
      <c r="A23" s="29">
        <v>1200</v>
      </c>
      <c r="B23" s="29">
        <v>5</v>
      </c>
      <c r="C23" s="23">
        <f>(A23*B23)/30.5</f>
        <v>196.72131147540983</v>
      </c>
      <c r="G23"/>
      <c r="H23"/>
    </row>
    <row r="24" spans="1:8" ht="15.3" thickBot="1" x14ac:dyDescent="0.35"/>
    <row r="25" spans="1:8" x14ac:dyDescent="0.3">
      <c r="A25" s="38" t="s">
        <v>49</v>
      </c>
      <c r="B25" s="39"/>
      <c r="C25" s="40"/>
    </row>
    <row r="26" spans="1:8" x14ac:dyDescent="0.3">
      <c r="A26" s="41"/>
      <c r="B26" s="42"/>
      <c r="C26" s="43"/>
    </row>
    <row r="27" spans="1:8" x14ac:dyDescent="0.3">
      <c r="A27" s="41"/>
      <c r="B27" s="42"/>
      <c r="C27" s="43"/>
    </row>
    <row r="28" spans="1:8" x14ac:dyDescent="0.3">
      <c r="A28" s="41"/>
      <c r="B28" s="42"/>
      <c r="C28" s="43"/>
    </row>
    <row r="29" spans="1:8" x14ac:dyDescent="0.3">
      <c r="A29" s="41"/>
      <c r="B29" s="42"/>
      <c r="C29" s="43"/>
    </row>
    <row r="30" spans="1:8" x14ac:dyDescent="0.3">
      <c r="A30" s="41"/>
      <c r="B30" s="42"/>
      <c r="C30" s="43"/>
    </row>
    <row r="31" spans="1:8" x14ac:dyDescent="0.3">
      <c r="A31" s="41"/>
      <c r="B31" s="42"/>
      <c r="C31" s="43"/>
    </row>
    <row r="32" spans="1:8" x14ac:dyDescent="0.3">
      <c r="A32" s="41"/>
      <c r="B32" s="42"/>
      <c r="C32" s="43"/>
    </row>
    <row r="33" spans="1:3" x14ac:dyDescent="0.3">
      <c r="A33" s="41"/>
      <c r="B33" s="42"/>
      <c r="C33" s="43"/>
    </row>
    <row r="34" spans="1:3" x14ac:dyDescent="0.3">
      <c r="A34" s="41"/>
      <c r="B34" s="42"/>
      <c r="C34" s="43"/>
    </row>
    <row r="35" spans="1:3" x14ac:dyDescent="0.3">
      <c r="A35" s="41"/>
      <c r="B35" s="42"/>
      <c r="C35" s="43"/>
    </row>
    <row r="36" spans="1:3" x14ac:dyDescent="0.3">
      <c r="A36" s="41"/>
      <c r="B36" s="42"/>
      <c r="C36" s="43"/>
    </row>
    <row r="37" spans="1:3" ht="15.3" thickBot="1" x14ac:dyDescent="0.35">
      <c r="A37" s="44"/>
      <c r="B37" s="45"/>
      <c r="C37" s="46"/>
    </row>
  </sheetData>
  <mergeCells count="7">
    <mergeCell ref="A1:D2"/>
    <mergeCell ref="A17:D17"/>
    <mergeCell ref="A21:C21"/>
    <mergeCell ref="A25:C37"/>
    <mergeCell ref="A4:C4"/>
    <mergeCell ref="A8:H8"/>
    <mergeCell ref="A16:C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3" workbookViewId="0">
      <selection activeCell="C21" sqref="C21"/>
    </sheetView>
  </sheetViews>
  <sheetFormatPr defaultRowHeight="14.65" x14ac:dyDescent="0.3"/>
  <cols>
    <col min="1" max="1" width="39.5546875" customWidth="1"/>
    <col min="2" max="2" width="24.109375" customWidth="1"/>
    <col min="4" max="4" width="32.5546875" customWidth="1"/>
  </cols>
  <sheetData>
    <row r="1" spans="1:4" x14ac:dyDescent="0.3">
      <c r="A1" s="32" t="s">
        <v>47</v>
      </c>
      <c r="B1" s="33"/>
      <c r="C1" s="33"/>
      <c r="D1" s="34"/>
    </row>
    <row r="2" spans="1:4" ht="15.3" thickBot="1" x14ac:dyDescent="0.35">
      <c r="A2" s="35"/>
      <c r="B2" s="36"/>
      <c r="C2" s="36"/>
      <c r="D2" s="37"/>
    </row>
    <row r="3" spans="1:4" ht="15.3" thickBot="1" x14ac:dyDescent="0.35"/>
    <row r="4" spans="1:4" x14ac:dyDescent="0.3">
      <c r="A4" s="52" t="s">
        <v>14</v>
      </c>
      <c r="B4" s="53"/>
    </row>
    <row r="5" spans="1:4" x14ac:dyDescent="0.3">
      <c r="A5" s="10" t="s">
        <v>15</v>
      </c>
      <c r="B5" s="11">
        <v>25</v>
      </c>
    </row>
    <row r="6" spans="1:4" x14ac:dyDescent="0.3">
      <c r="A6" s="10" t="s">
        <v>16</v>
      </c>
      <c r="B6" s="11">
        <v>1</v>
      </c>
    </row>
    <row r="7" spans="1:4" x14ac:dyDescent="0.3">
      <c r="A7" s="10" t="s">
        <v>17</v>
      </c>
      <c r="B7" s="11">
        <v>14</v>
      </c>
    </row>
    <row r="8" spans="1:4" x14ac:dyDescent="0.3">
      <c r="A8" s="10" t="s">
        <v>18</v>
      </c>
      <c r="B8" s="11">
        <v>75</v>
      </c>
    </row>
    <row r="9" spans="1:4" x14ac:dyDescent="0.3">
      <c r="A9" s="10" t="s">
        <v>19</v>
      </c>
      <c r="B9" s="11">
        <v>2</v>
      </c>
    </row>
    <row r="10" spans="1:4" x14ac:dyDescent="0.3">
      <c r="A10" s="10" t="s">
        <v>20</v>
      </c>
      <c r="B10" s="11">
        <v>3</v>
      </c>
    </row>
    <row r="11" spans="1:4" x14ac:dyDescent="0.3">
      <c r="A11" s="12" t="s">
        <v>21</v>
      </c>
      <c r="B11" s="13">
        <f>((B5/30.5)*B7)/B6</f>
        <v>11.475409836065573</v>
      </c>
    </row>
    <row r="12" spans="1:4" x14ac:dyDescent="0.3">
      <c r="A12" s="14" t="s">
        <v>22</v>
      </c>
      <c r="B12" s="15">
        <f>((B8/30.5)*B10)/B9</f>
        <v>3.6885245901639347</v>
      </c>
    </row>
    <row r="13" spans="1:4" ht="15.3" thickBot="1" x14ac:dyDescent="0.35">
      <c r="A13" s="16" t="s">
        <v>23</v>
      </c>
      <c r="B13" s="17">
        <f>SUM(B11:B12)</f>
        <v>15.163934426229508</v>
      </c>
    </row>
    <row r="14" spans="1:4" ht="15.3" thickBot="1" x14ac:dyDescent="0.35"/>
    <row r="15" spans="1:4" x14ac:dyDescent="0.3">
      <c r="A15" s="52" t="s">
        <v>36</v>
      </c>
      <c r="B15" s="53"/>
    </row>
    <row r="16" spans="1:4" x14ac:dyDescent="0.3">
      <c r="A16" s="10" t="s">
        <v>15</v>
      </c>
      <c r="B16" s="11">
        <v>50</v>
      </c>
    </row>
    <row r="17" spans="1:2" x14ac:dyDescent="0.3">
      <c r="A17" s="10" t="s">
        <v>16</v>
      </c>
      <c r="B17" s="11">
        <v>1</v>
      </c>
    </row>
    <row r="18" spans="1:2" x14ac:dyDescent="0.3">
      <c r="A18" s="10" t="s">
        <v>17</v>
      </c>
      <c r="B18" s="11">
        <v>14</v>
      </c>
    </row>
    <row r="19" spans="1:2" x14ac:dyDescent="0.3">
      <c r="A19" s="10" t="s">
        <v>18</v>
      </c>
      <c r="B19" s="11">
        <v>15</v>
      </c>
    </row>
    <row r="20" spans="1:2" x14ac:dyDescent="0.3">
      <c r="A20" s="10" t="s">
        <v>19</v>
      </c>
      <c r="B20" s="11">
        <v>2</v>
      </c>
    </row>
    <row r="21" spans="1:2" x14ac:dyDescent="0.3">
      <c r="A21" s="10" t="s">
        <v>20</v>
      </c>
      <c r="B21" s="11">
        <v>3</v>
      </c>
    </row>
    <row r="22" spans="1:2" x14ac:dyDescent="0.3">
      <c r="A22" s="12" t="s">
        <v>21</v>
      </c>
      <c r="B22" s="13">
        <f>((B16/30.5)*B18)/B17</f>
        <v>22.950819672131146</v>
      </c>
    </row>
    <row r="23" spans="1:2" x14ac:dyDescent="0.3">
      <c r="A23" s="14" t="s">
        <v>22</v>
      </c>
      <c r="B23" s="15">
        <f>((B19/30.5)*B21)/B20</f>
        <v>0.73770491803278682</v>
      </c>
    </row>
    <row r="24" spans="1:2" ht="15.3" thickBot="1" x14ac:dyDescent="0.35">
      <c r="A24" s="16" t="s">
        <v>37</v>
      </c>
      <c r="B24" s="17">
        <f>SUM(B22:B23)</f>
        <v>23.688524590163933</v>
      </c>
    </row>
  </sheetData>
  <mergeCells count="3">
    <mergeCell ref="A4:B4"/>
    <mergeCell ref="A15:B15"/>
    <mergeCell ref="A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A6" sqref="A6"/>
    </sheetView>
  </sheetViews>
  <sheetFormatPr defaultRowHeight="14.65" x14ac:dyDescent="0.3"/>
  <cols>
    <col min="1" max="1" width="28.88671875" customWidth="1"/>
    <col min="2" max="2" width="40.77734375" customWidth="1"/>
    <col min="3" max="3" width="16.5546875" customWidth="1"/>
    <col min="4" max="4" width="41.88671875" customWidth="1"/>
    <col min="5" max="5" width="25.109375" customWidth="1"/>
  </cols>
  <sheetData>
    <row r="1" spans="1:5" ht="14.65" customHeight="1" x14ac:dyDescent="0.3">
      <c r="A1" s="32" t="s">
        <v>47</v>
      </c>
      <c r="B1" s="33"/>
      <c r="C1" s="33"/>
      <c r="D1" s="34"/>
    </row>
    <row r="2" spans="1:5" ht="15.3" thickBot="1" x14ac:dyDescent="0.35">
      <c r="A2" s="35"/>
      <c r="B2" s="36"/>
      <c r="C2" s="36"/>
      <c r="D2" s="37"/>
    </row>
    <row r="4" spans="1:5" x14ac:dyDescent="0.3">
      <c r="A4" s="48" t="s">
        <v>30</v>
      </c>
      <c r="B4" s="48"/>
      <c r="C4" s="48"/>
      <c r="D4" s="48"/>
      <c r="E4" s="48"/>
    </row>
    <row r="5" spans="1:5" x14ac:dyDescent="0.3">
      <c r="A5" s="18" t="s">
        <v>35</v>
      </c>
      <c r="B5" s="18" t="s">
        <v>31</v>
      </c>
      <c r="C5" s="18" t="s">
        <v>32</v>
      </c>
      <c r="D5" s="18" t="s">
        <v>33</v>
      </c>
      <c r="E5" s="19" t="s">
        <v>50</v>
      </c>
    </row>
    <row r="6" spans="1:5" x14ac:dyDescent="0.3">
      <c r="A6" s="20">
        <v>20</v>
      </c>
      <c r="B6" s="21">
        <v>0.5</v>
      </c>
      <c r="C6" s="20">
        <v>3</v>
      </c>
      <c r="D6" s="22">
        <f>1-B6</f>
        <v>0.5</v>
      </c>
      <c r="E6" s="23">
        <f>(A6-(B6*C6))/D6</f>
        <v>37</v>
      </c>
    </row>
    <row r="8" spans="1:5" x14ac:dyDescent="0.3">
      <c r="A8" s="48" t="s">
        <v>51</v>
      </c>
      <c r="B8" s="48"/>
    </row>
    <row r="9" spans="1:5" x14ac:dyDescent="0.3">
      <c r="A9" s="18" t="s">
        <v>3</v>
      </c>
      <c r="B9" s="18" t="s">
        <v>4</v>
      </c>
    </row>
    <row r="10" spans="1:5" x14ac:dyDescent="0.3">
      <c r="A10" s="24">
        <f>(B6*C6)/((B6*C6)+(D6*E6))</f>
        <v>7.4999999999999997E-2</v>
      </c>
      <c r="B10" s="24">
        <f>(D6*E6)/((B6*C6)+(D6*E6))</f>
        <v>0.92500000000000004</v>
      </c>
    </row>
  </sheetData>
  <mergeCells count="3">
    <mergeCell ref="A4:E4"/>
    <mergeCell ref="A8:B8"/>
    <mergeCell ref="A1: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Yearly ADC calculator</vt:lpstr>
      <vt:lpstr>Monthly ADC calculator</vt:lpstr>
      <vt:lpstr>Peak_slow season calculator</vt:lpstr>
      <vt:lpstr>average weighter for LOS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Hurley</dc:creator>
  <cp:lastModifiedBy>Kate Hurley</cp:lastModifiedBy>
  <dcterms:created xsi:type="dcterms:W3CDTF">2013-01-17T19:28:09Z</dcterms:created>
  <dcterms:modified xsi:type="dcterms:W3CDTF">2014-07-20T06:02:33Z</dcterms:modified>
</cp:coreProperties>
</file>