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8" documentId="8_{A4F3946F-0110-4142-9A9E-E27AA42FCB88}" xr6:coauthVersionLast="47" xr6:coauthVersionMax="47" xr10:uidLastSave="{0FE6D97E-50AC-4D06-B283-2688D7330FEF}"/>
  <bookViews>
    <workbookView xWindow="-23148" yWindow="-108" windowWidth="23256" windowHeight="12456" activeTab="4" xr2:uid="{00000000-000D-0000-FFFF-FFFF00000000}"/>
  </bookViews>
  <sheets>
    <sheet name="Datos" sheetId="1" r:id="rId1"/>
    <sheet name="Árbol de decisión" sheetId="2" r:id="rId2"/>
    <sheet name="Matrices" sheetId="3" r:id="rId3"/>
    <sheet name="Análisis de Consistencia" sheetId="5" r:id="rId4"/>
    <sheet name="Decisió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B8" i="5"/>
  <c r="E9" i="6" l="1"/>
  <c r="D9" i="6"/>
  <c r="C9" i="6"/>
  <c r="B7" i="5"/>
  <c r="B6" i="5"/>
  <c r="F6" i="3"/>
  <c r="E6" i="3"/>
  <c r="B12" i="2"/>
  <c r="B12" i="6" l="1"/>
  <c r="B11" i="6"/>
  <c r="B10" i="6"/>
  <c r="B17" i="5"/>
  <c r="B41" i="5" s="1"/>
  <c r="B16" i="5"/>
  <c r="B40" i="5" s="1"/>
  <c r="B15" i="5"/>
  <c r="B39" i="5" s="1"/>
  <c r="B9" i="5"/>
  <c r="C37" i="5" s="1"/>
  <c r="F9" i="6"/>
  <c r="C29" i="5"/>
  <c r="C21" i="5"/>
  <c r="C13" i="5"/>
  <c r="F16" i="3"/>
  <c r="F43" i="3" s="1"/>
  <c r="K43" i="3" s="1"/>
  <c r="E16" i="3"/>
  <c r="E34" i="3" s="1"/>
  <c r="J34" i="3" s="1"/>
  <c r="D16" i="3"/>
  <c r="D43" i="3" s="1"/>
  <c r="I43" i="3" s="1"/>
  <c r="G6" i="3"/>
  <c r="L6" i="3" s="1"/>
  <c r="F48" i="3"/>
  <c r="K46" i="3" s="1"/>
  <c r="E48" i="3"/>
  <c r="J46" i="3" s="1"/>
  <c r="D48" i="3"/>
  <c r="I44" i="3" s="1"/>
  <c r="F39" i="3"/>
  <c r="K37" i="3" s="1"/>
  <c r="E39" i="3"/>
  <c r="J36" i="3" s="1"/>
  <c r="D39" i="3"/>
  <c r="I36" i="3" s="1"/>
  <c r="F30" i="3"/>
  <c r="K28" i="3" s="1"/>
  <c r="E30" i="3"/>
  <c r="J27" i="3" s="1"/>
  <c r="D30" i="3"/>
  <c r="I26" i="3" s="1"/>
  <c r="F21" i="3"/>
  <c r="K17" i="3" s="1"/>
  <c r="E21" i="3"/>
  <c r="J18" i="3" s="1"/>
  <c r="D21" i="3"/>
  <c r="I18" i="3" s="1"/>
  <c r="G12" i="3"/>
  <c r="L9" i="3" s="1"/>
  <c r="F12" i="3"/>
  <c r="K10" i="3" s="1"/>
  <c r="E12" i="3"/>
  <c r="J9" i="3" s="1"/>
  <c r="D12" i="3"/>
  <c r="D33" i="3"/>
  <c r="J6" i="3"/>
  <c r="D15" i="3"/>
  <c r="H12" i="2"/>
  <c r="F12" i="2"/>
  <c r="D12" i="2"/>
  <c r="G18" i="2"/>
  <c r="E18" i="2"/>
  <c r="C18" i="2"/>
  <c r="I10" i="3" l="1"/>
  <c r="I8" i="3"/>
  <c r="J8" i="3"/>
  <c r="J28" i="3"/>
  <c r="L7" i="3"/>
  <c r="L10" i="3"/>
  <c r="N10" i="3" s="1"/>
  <c r="F14" i="6" s="1"/>
  <c r="K18" i="3"/>
  <c r="K19" i="3"/>
  <c r="K8" i="3"/>
  <c r="I35" i="3"/>
  <c r="J44" i="3"/>
  <c r="L8" i="3"/>
  <c r="J26" i="3"/>
  <c r="J30" i="3" s="1"/>
  <c r="J35" i="3"/>
  <c r="J39" i="3" s="1"/>
  <c r="J45" i="3"/>
  <c r="K9" i="3"/>
  <c r="K35" i="3"/>
  <c r="K45" i="3"/>
  <c r="K27" i="3"/>
  <c r="K36" i="3"/>
  <c r="K7" i="3"/>
  <c r="J17" i="3"/>
  <c r="I17" i="3"/>
  <c r="N18" i="3"/>
  <c r="C11" i="6" s="1"/>
  <c r="N36" i="3"/>
  <c r="E11" i="6" s="1"/>
  <c r="I19" i="3"/>
  <c r="K26" i="3"/>
  <c r="I37" i="3"/>
  <c r="K44" i="3"/>
  <c r="J10" i="3"/>
  <c r="J19" i="3"/>
  <c r="I27" i="3"/>
  <c r="J37" i="3"/>
  <c r="I45" i="3"/>
  <c r="K39" i="3"/>
  <c r="I7" i="3"/>
  <c r="I9" i="3"/>
  <c r="N27" i="3"/>
  <c r="D11" i="6" s="1"/>
  <c r="K21" i="3"/>
  <c r="I28" i="3"/>
  <c r="N28" i="3" s="1"/>
  <c r="D12" i="6" s="1"/>
  <c r="I46" i="3"/>
  <c r="N46" i="3" s="1"/>
  <c r="F12" i="6" s="1"/>
  <c r="J7" i="3"/>
  <c r="B25" i="5"/>
  <c r="B33" i="5"/>
  <c r="B23" i="5"/>
  <c r="B24" i="5"/>
  <c r="B31" i="5"/>
  <c r="B32" i="5"/>
  <c r="I6" i="3"/>
  <c r="K6" i="3"/>
  <c r="C7" i="3"/>
  <c r="C8" i="3"/>
  <c r="C9" i="3"/>
  <c r="C10" i="3"/>
  <c r="J16" i="3"/>
  <c r="C17" i="3"/>
  <c r="C19" i="3"/>
  <c r="D24" i="3"/>
  <c r="E25" i="3"/>
  <c r="J25" i="3" s="1"/>
  <c r="D34" i="3"/>
  <c r="I34" i="3" s="1"/>
  <c r="F34" i="3"/>
  <c r="K34" i="3" s="1"/>
  <c r="D42" i="3"/>
  <c r="E43" i="3"/>
  <c r="J43" i="3" s="1"/>
  <c r="I16" i="3"/>
  <c r="K16" i="3"/>
  <c r="C18" i="3"/>
  <c r="D25" i="3"/>
  <c r="I25" i="3" s="1"/>
  <c r="F25" i="3"/>
  <c r="K25" i="3" s="1"/>
  <c r="L12" i="3" l="1"/>
  <c r="J12" i="3"/>
  <c r="N8" i="3"/>
  <c r="D14" i="6" s="1"/>
  <c r="K30" i="3"/>
  <c r="K12" i="3"/>
  <c r="J48" i="3"/>
  <c r="N45" i="3"/>
  <c r="F11" i="6" s="1"/>
  <c r="I30" i="3"/>
  <c r="N17" i="3"/>
  <c r="N37" i="3"/>
  <c r="E12" i="6" s="1"/>
  <c r="N35" i="3"/>
  <c r="N44" i="3"/>
  <c r="C40" i="5" s="1"/>
  <c r="E40" i="5" s="1"/>
  <c r="C10" i="6"/>
  <c r="N19" i="3"/>
  <c r="C12" i="6" s="1"/>
  <c r="J21" i="3"/>
  <c r="N9" i="3"/>
  <c r="E14" i="6" s="1"/>
  <c r="K48" i="3"/>
  <c r="I48" i="3"/>
  <c r="I39" i="3"/>
  <c r="N26" i="3"/>
  <c r="I21" i="3"/>
  <c r="I12" i="3"/>
  <c r="N7" i="3"/>
  <c r="C36" i="3"/>
  <c r="C45" i="3"/>
  <c r="C27" i="3"/>
  <c r="C46" i="3"/>
  <c r="C28" i="3"/>
  <c r="C37" i="3"/>
  <c r="C44" i="3"/>
  <c r="C26" i="3"/>
  <c r="C35" i="3"/>
  <c r="C24" i="5" l="1"/>
  <c r="E24" i="5" s="1"/>
  <c r="C25" i="5"/>
  <c r="E25" i="5" s="1"/>
  <c r="C23" i="5"/>
  <c r="N39" i="3"/>
  <c r="C32" i="5"/>
  <c r="E32" i="5" s="1"/>
  <c r="C33" i="5"/>
  <c r="E33" i="5" s="1"/>
  <c r="C31" i="5"/>
  <c r="E10" i="6"/>
  <c r="N48" i="3"/>
  <c r="C39" i="5"/>
  <c r="E39" i="5" s="1"/>
  <c r="F10" i="6"/>
  <c r="C41" i="5"/>
  <c r="E41" i="5" s="1"/>
  <c r="C15" i="5"/>
  <c r="E15" i="5" s="1"/>
  <c r="C17" i="5"/>
  <c r="E17" i="5" s="1"/>
  <c r="N21" i="3"/>
  <c r="C16" i="5"/>
  <c r="E16" i="5" s="1"/>
  <c r="N30" i="3"/>
  <c r="D10" i="6"/>
  <c r="C6" i="5"/>
  <c r="E6" i="5" s="1"/>
  <c r="C9" i="5"/>
  <c r="E9" i="5" s="1"/>
  <c r="C8" i="5"/>
  <c r="E8" i="5" s="1"/>
  <c r="C7" i="5"/>
  <c r="E7" i="5" s="1"/>
  <c r="N12" i="3"/>
  <c r="C14" i="6"/>
  <c r="G6" i="5" l="1"/>
  <c r="E23" i="5"/>
  <c r="G23" i="5" s="1"/>
  <c r="C27" i="5"/>
  <c r="G15" i="5"/>
  <c r="E31" i="5"/>
  <c r="G31" i="5" s="1"/>
  <c r="C35" i="5"/>
  <c r="C43" i="5"/>
  <c r="G39" i="5"/>
  <c r="C19" i="5"/>
  <c r="C11" i="5"/>
  <c r="I12" i="6"/>
  <c r="I10" i="6"/>
  <c r="I11" i="6"/>
  <c r="I6" i="5" l="1"/>
  <c r="K6" i="5" s="1"/>
  <c r="I23" i="5"/>
  <c r="K23" i="5" s="1"/>
  <c r="I15" i="5"/>
  <c r="K15" i="5" s="1"/>
  <c r="I31" i="5"/>
  <c r="K31" i="5" s="1"/>
  <c r="I39" i="5"/>
  <c r="K39" i="5" s="1"/>
  <c r="J11" i="6"/>
  <c r="J12" i="6"/>
  <c r="J10" i="6"/>
</calcChain>
</file>

<file path=xl/sharedStrings.xml><?xml version="1.0" encoding="utf-8"?>
<sst xmlns="http://schemas.openxmlformats.org/spreadsheetml/2006/main" count="74" uniqueCount="53">
  <si>
    <t>Proceso Analítico Jerárquico (AHP)</t>
  </si>
  <si>
    <t>ESCALA DE PREFERENCIA DE SAATY</t>
  </si>
  <si>
    <t>Preferencia</t>
  </si>
  <si>
    <t>Criterios</t>
  </si>
  <si>
    <t>Alternativas</t>
  </si>
  <si>
    <t>CRITERIO 1</t>
  </si>
  <si>
    <t>CRITERIO 2</t>
  </si>
  <si>
    <t>CRITERIO 3</t>
  </si>
  <si>
    <t>CRITERIO 4</t>
  </si>
  <si>
    <t>ALTERNATIVA 1</t>
  </si>
  <si>
    <t>ALTERNATIVA 2</t>
  </si>
  <si>
    <t>ALTERNATIVA 3</t>
  </si>
  <si>
    <t>OBJETIVO DE DECISIÓN</t>
  </si>
  <si>
    <t>n =</t>
  </si>
  <si>
    <t>Matriz de comparación por pares (A)</t>
  </si>
  <si>
    <t>Matriz Normalizada (N)</t>
  </si>
  <si>
    <t>Vector prioridad  (w)</t>
  </si>
  <si>
    <t>CRITERIOS</t>
  </si>
  <si>
    <t>CRITERIO:</t>
  </si>
  <si>
    <t>ALTERNATIVA</t>
  </si>
  <si>
    <t>Análisis de Consistencia</t>
  </si>
  <si>
    <t xml:space="preserve">        máx.</t>
  </si>
  <si>
    <t>CI</t>
  </si>
  <si>
    <t>CR=CI/RI</t>
  </si>
  <si>
    <t>ÍNDICE ALEATORIO</t>
  </si>
  <si>
    <t>n</t>
  </si>
  <si>
    <t>RI</t>
  </si>
  <si>
    <t>ALTERNATIVAS</t>
  </si>
  <si>
    <t>Determinación de la Mejor Alternativa</t>
  </si>
  <si>
    <t>Matriz de prioridades</t>
  </si>
  <si>
    <t>Vector Prioridad Alternativa</t>
  </si>
  <si>
    <t>Vector Prioridad</t>
  </si>
  <si>
    <t>Extremadamente preferido</t>
  </si>
  <si>
    <t>Entre muy fuerte y extremadamente preferido</t>
  </si>
  <si>
    <t>Muy fuertemente preferido</t>
  </si>
  <si>
    <t>Entre fuertemente y muy fuertemente preferido</t>
  </si>
  <si>
    <t>Fuertemente preferido</t>
  </si>
  <si>
    <t>Entre moderadamente y fuertemente preferido</t>
  </si>
  <si>
    <t>Moderadamente preferido</t>
  </si>
  <si>
    <t>Entre igualmente y moderadamente preferido</t>
  </si>
  <si>
    <t>Igualmente preferido</t>
  </si>
  <si>
    <t>DESARROLLO DE UNA SALVAGUARDA DE INTEGRIDAD</t>
  </si>
  <si>
    <t>Matrices de Comparación por Pares</t>
  </si>
  <si>
    <t xml:space="preserve"> (A) AES-256-GCM</t>
  </si>
  <si>
    <t xml:space="preserve"> (B) AES-128-GCM</t>
  </si>
  <si>
    <t>(C) ChaCha20-Poly1305</t>
  </si>
  <si>
    <t>Confidencialidad</t>
  </si>
  <si>
    <t>Integridad</t>
  </si>
  <si>
    <t>Tiempo Cifrado</t>
  </si>
  <si>
    <t>Tiempo Descifrado</t>
  </si>
  <si>
    <t>AES-256-GCM</t>
  </si>
  <si>
    <t>AES-128-GCM</t>
  </si>
  <si>
    <t>ChaCha20-Polu1305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</si>
</sst>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2"/>
      <color indexed="10"/>
      <name val="Book Antiqua"/>
      <family val="1"/>
    </font>
    <font>
      <b/>
      <u/>
      <sz val="10"/>
      <name val="Book Antiqua"/>
      <family val="1"/>
    </font>
    <font>
      <b/>
      <sz val="8"/>
      <color indexed="10"/>
      <name val="Book Antiqua"/>
      <family val="1"/>
    </font>
    <font>
      <b/>
      <u/>
      <sz val="9"/>
      <color indexed="23"/>
      <name val="Book Antiqua"/>
      <family val="1"/>
    </font>
    <font>
      <b/>
      <sz val="7"/>
      <color indexed="10"/>
      <name val="Book Antiqua"/>
      <family val="1"/>
    </font>
    <font>
      <b/>
      <sz val="6"/>
      <color indexed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5"/>
      <name val="Book Antiqua"/>
      <family val="1"/>
    </font>
    <font>
      <sz val="9"/>
      <name val="Book Antiqua"/>
      <family val="1"/>
    </font>
    <font>
      <sz val="6"/>
      <name val="Arial"/>
      <family val="2"/>
    </font>
    <font>
      <sz val="10"/>
      <color indexed="57"/>
      <name val="Book Antiqua"/>
      <family val="1"/>
    </font>
    <font>
      <b/>
      <sz val="5"/>
      <color indexed="57"/>
      <name val="Book Antiqua"/>
      <family val="1"/>
    </font>
    <font>
      <b/>
      <sz val="14"/>
      <color indexed="17"/>
      <name val="Book Antiqua"/>
      <family val="1"/>
    </font>
    <font>
      <b/>
      <sz val="10"/>
      <name val="Book Antiqua"/>
      <family val="1"/>
    </font>
    <font>
      <b/>
      <u/>
      <sz val="8"/>
      <color indexed="10"/>
      <name val="Book Antiqua"/>
      <family val="1"/>
    </font>
    <font>
      <b/>
      <u/>
      <sz val="12"/>
      <color indexed="53"/>
      <name val="Book Antiqua"/>
      <family val="1"/>
    </font>
    <font>
      <b/>
      <u/>
      <sz val="12"/>
      <name val="Book Antiqua"/>
      <family val="1"/>
    </font>
    <font>
      <b/>
      <i/>
      <u/>
      <sz val="24"/>
      <name val="Arial Black"/>
      <family val="2"/>
    </font>
    <font>
      <b/>
      <u/>
      <sz val="11"/>
      <color rgb="FF002060"/>
      <name val="Arial Black"/>
      <family val="2"/>
    </font>
    <font>
      <b/>
      <i/>
      <u/>
      <sz val="20"/>
      <name val="Arial Black"/>
      <family val="2"/>
    </font>
    <font>
      <b/>
      <u/>
      <sz val="12"/>
      <color indexed="10"/>
      <name val="Arial Black"/>
      <family val="2"/>
    </font>
    <font>
      <sz val="10"/>
      <name val="Arial Black"/>
      <family val="2"/>
    </font>
    <font>
      <b/>
      <sz val="10"/>
      <color indexed="10"/>
      <name val="Arial Black"/>
      <family val="2"/>
    </font>
    <font>
      <b/>
      <sz val="9"/>
      <color indexed="10"/>
      <name val="Arial Black"/>
      <family val="2"/>
    </font>
    <font>
      <b/>
      <sz val="12"/>
      <color indexed="10"/>
      <name val="Arial Black"/>
      <family val="2"/>
    </font>
    <font>
      <b/>
      <u/>
      <sz val="10"/>
      <color indexed="10"/>
      <name val="Arial Black"/>
      <family val="2"/>
    </font>
    <font>
      <sz val="9"/>
      <name val="Arial Black"/>
      <family val="2"/>
    </font>
    <font>
      <b/>
      <sz val="12"/>
      <name val="Arial Black"/>
      <family val="2"/>
    </font>
    <font>
      <b/>
      <sz val="12"/>
      <color rgb="FFC00000"/>
      <name val="Arial Black"/>
      <family val="2"/>
    </font>
    <font>
      <sz val="11"/>
      <name val="Arial Black"/>
      <family val="2"/>
    </font>
    <font>
      <sz val="12"/>
      <name val="Arial Black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indexed="10"/>
      <name val="Arial Black"/>
      <family val="2"/>
    </font>
    <font>
      <b/>
      <sz val="10"/>
      <color theme="6" tint="-0.499984740745262"/>
      <name val="Arial Black"/>
      <family val="2"/>
    </font>
    <font>
      <b/>
      <sz val="12"/>
      <color rgb="FF002060"/>
      <name val="Arial Black"/>
      <family val="2"/>
    </font>
    <font>
      <sz val="12"/>
      <color rgb="FF002060"/>
      <name val="Arial Black"/>
      <family val="2"/>
    </font>
    <font>
      <b/>
      <u/>
      <sz val="14"/>
      <color indexed="10"/>
      <name val="Arial Black"/>
      <family val="2"/>
    </font>
    <font>
      <b/>
      <u/>
      <sz val="13"/>
      <color indexed="62"/>
      <name val="Arial Black"/>
      <family val="2"/>
    </font>
    <font>
      <sz val="10"/>
      <color rgb="FF003300"/>
      <name val="Book Antiqua"/>
      <family val="1"/>
    </font>
    <font>
      <b/>
      <sz val="10"/>
      <color rgb="FF003300"/>
      <name val="Arial Black"/>
      <family val="2"/>
    </font>
    <font>
      <b/>
      <sz val="11"/>
      <color rgb="FF003300"/>
      <name val="Arial Black"/>
      <family val="2"/>
    </font>
    <font>
      <b/>
      <sz val="12"/>
      <color rgb="FF003300"/>
      <name val="Arial Black"/>
      <family val="2"/>
    </font>
    <font>
      <b/>
      <sz val="6"/>
      <color rgb="FF003300"/>
      <name val="Arial Black"/>
      <family val="2"/>
    </font>
    <font>
      <b/>
      <u/>
      <sz val="12"/>
      <color rgb="FF002060"/>
      <name val="Arial Black"/>
      <family val="2"/>
    </font>
    <font>
      <b/>
      <u/>
      <sz val="10"/>
      <color rgb="FF003300"/>
      <name val="Arial Black"/>
      <family val="2"/>
    </font>
    <font>
      <b/>
      <u/>
      <sz val="10"/>
      <color rgb="FF003300"/>
      <name val="Book Antiqua"/>
      <family val="1"/>
    </font>
    <font>
      <b/>
      <sz val="10"/>
      <color rgb="FF003300"/>
      <name val="Book Antiqua"/>
      <family val="1"/>
    </font>
    <font>
      <sz val="11"/>
      <color theme="3" tint="-0.499984740745262"/>
      <name val="Arial Black"/>
      <family val="2"/>
    </font>
    <font>
      <sz val="11"/>
      <color theme="3" tint="-0.499984740745262"/>
      <name val="Calibri"/>
      <family val="2"/>
      <scheme val="minor"/>
    </font>
    <font>
      <sz val="10"/>
      <color rgb="FF003300"/>
      <name val="Arial Black"/>
      <family val="2"/>
    </font>
    <font>
      <b/>
      <sz val="9"/>
      <color rgb="FF003300"/>
      <name val="Arial Black"/>
      <family val="2"/>
    </font>
    <font>
      <sz val="9"/>
      <color rgb="FF003300"/>
      <name val="Arial Black"/>
      <family val="2"/>
    </font>
    <font>
      <b/>
      <u/>
      <sz val="13"/>
      <color rgb="FF003300"/>
      <name val="Arial Black"/>
      <family val="2"/>
    </font>
    <font>
      <b/>
      <u/>
      <sz val="12"/>
      <color rgb="FF003300"/>
      <name val="Arial Black"/>
      <family val="2"/>
    </font>
    <font>
      <b/>
      <sz val="7"/>
      <color indexed="10"/>
      <name val="Arial Black"/>
      <family val="2"/>
    </font>
    <font>
      <b/>
      <sz val="8"/>
      <color indexed="10"/>
      <name val="Arial Black"/>
      <family val="2"/>
    </font>
    <font>
      <b/>
      <sz val="10"/>
      <color rgb="FF002060"/>
      <name val="Arial Black"/>
      <family val="2"/>
    </font>
    <font>
      <sz val="12"/>
      <color rgb="FF003300"/>
      <name val="Arial Black"/>
      <family val="2"/>
    </font>
    <font>
      <sz val="11"/>
      <color rgb="FF002060"/>
      <name val="Calibri"/>
      <family val="2"/>
      <scheme val="minor"/>
    </font>
    <font>
      <b/>
      <i/>
      <u/>
      <sz val="20"/>
      <color rgb="FF002060"/>
      <name val="Arial Black"/>
      <family val="2"/>
    </font>
    <font>
      <b/>
      <u/>
      <sz val="16"/>
      <color rgb="FF002060"/>
      <name val="Arial Black"/>
      <family val="2"/>
    </font>
    <font>
      <i/>
      <u/>
      <sz val="22"/>
      <color rgb="FF002060"/>
      <name val="Arial Black"/>
      <family val="2"/>
    </font>
    <font>
      <sz val="10"/>
      <color rgb="FF002060"/>
      <name val="Book Antiqua"/>
      <family val="1"/>
    </font>
    <font>
      <i/>
      <u/>
      <sz val="18"/>
      <color rgb="FF002060"/>
      <name val="Arial Black"/>
      <family val="2"/>
    </font>
    <font>
      <b/>
      <i/>
      <sz val="10"/>
      <color rgb="FF00206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/>
      <diagonal/>
    </border>
    <border>
      <left style="thin">
        <color rgb="FF003300"/>
      </left>
      <right style="thin">
        <color rgb="FF003300"/>
      </right>
      <top/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rgb="FF0033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6" fillId="0" borderId="0" xfId="0" applyFont="1" applyAlignment="1">
      <alignment horizontal="center"/>
    </xf>
    <xf numFmtId="0" fontId="7" fillId="0" borderId="21" xfId="0" applyFont="1" applyBorder="1" applyAlignment="1">
      <alignment vertical="center" textRotation="255" wrapText="1"/>
    </xf>
    <xf numFmtId="0" fontId="9" fillId="0" borderId="0" xfId="0" applyFont="1" applyAlignment="1">
      <alignment horizontal="center" vertical="center" textRotation="255"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 wrapText="1"/>
    </xf>
    <xf numFmtId="0" fontId="2" fillId="0" borderId="26" xfId="0" applyFont="1" applyBorder="1"/>
    <xf numFmtId="2" fontId="12" fillId="0" borderId="26" xfId="0" applyNumberFormat="1" applyFont="1" applyBorder="1" applyAlignment="1">
      <alignment horizontal="center"/>
    </xf>
    <xf numFmtId="0" fontId="13" fillId="0" borderId="0" xfId="0" applyFont="1"/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3" xfId="0" applyFont="1" applyBorder="1"/>
    <xf numFmtId="0" fontId="2" fillId="0" borderId="3" xfId="0" applyFont="1" applyBorder="1"/>
    <xf numFmtId="0" fontId="15" fillId="0" borderId="0" xfId="0" applyFont="1" applyAlignment="1">
      <alignment vertical="center" textRotation="255"/>
    </xf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2" fillId="0" borderId="7" xfId="0" applyFont="1" applyBorder="1"/>
    <xf numFmtId="0" fontId="10" fillId="0" borderId="7" xfId="0" applyFont="1" applyBorder="1"/>
    <xf numFmtId="0" fontId="4" fillId="0" borderId="0" xfId="0" applyFont="1"/>
    <xf numFmtId="0" fontId="17" fillId="0" borderId="13" xfId="0" applyFont="1" applyBorder="1" applyAlignment="1">
      <alignment horizontal="right"/>
    </xf>
    <xf numFmtId="0" fontId="17" fillId="0" borderId="3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10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vertical="center" textRotation="255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5" fillId="0" borderId="7" xfId="0" applyFont="1" applyBorder="1" applyAlignment="1">
      <alignment vertical="center" textRotation="255" wrapText="1"/>
    </xf>
    <xf numFmtId="0" fontId="19" fillId="0" borderId="0" xfId="0" applyFont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" fillId="0" borderId="40" xfId="0" applyFont="1" applyBorder="1"/>
    <xf numFmtId="0" fontId="25" fillId="0" borderId="0" xfId="0" applyFont="1"/>
    <xf numFmtId="0" fontId="26" fillId="0" borderId="13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2" fillId="0" borderId="20" xfId="0" applyFont="1" applyBorder="1"/>
    <xf numFmtId="0" fontId="27" fillId="0" borderId="0" xfId="0" applyFont="1" applyAlignment="1">
      <alignment horizontal="center"/>
    </xf>
    <xf numFmtId="0" fontId="30" fillId="0" borderId="0" xfId="0" applyFont="1"/>
    <xf numFmtId="1" fontId="31" fillId="2" borderId="20" xfId="0" applyNumberFormat="1" applyFont="1" applyFill="1" applyBorder="1" applyAlignment="1">
      <alignment horizontal="center"/>
    </xf>
    <xf numFmtId="12" fontId="31" fillId="2" borderId="20" xfId="0" applyNumberFormat="1" applyFont="1" applyFill="1" applyBorder="1" applyAlignment="1">
      <alignment horizontal="center"/>
    </xf>
    <xf numFmtId="0" fontId="31" fillId="0" borderId="0" xfId="0" applyFont="1"/>
    <xf numFmtId="2" fontId="31" fillId="0" borderId="20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/>
    </xf>
    <xf numFmtId="0" fontId="32" fillId="0" borderId="18" xfId="0" applyFont="1" applyBorder="1"/>
    <xf numFmtId="2" fontId="32" fillId="0" borderId="20" xfId="0" applyNumberFormat="1" applyFont="1" applyBorder="1" applyAlignment="1">
      <alignment horizontal="center"/>
    </xf>
    <xf numFmtId="0" fontId="33" fillId="0" borderId="0" xfId="0" applyFont="1"/>
    <xf numFmtId="2" fontId="33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0" fontId="34" fillId="0" borderId="0" xfId="0" applyFont="1"/>
    <xf numFmtId="2" fontId="34" fillId="0" borderId="20" xfId="0" applyNumberFormat="1" applyFont="1" applyBorder="1" applyAlignment="1">
      <alignment horizontal="center"/>
    </xf>
    <xf numFmtId="164" fontId="34" fillId="0" borderId="20" xfId="0" applyNumberFormat="1" applyFont="1" applyBorder="1" applyAlignment="1">
      <alignment horizontal="center"/>
    </xf>
    <xf numFmtId="164" fontId="31" fillId="0" borderId="20" xfId="0" applyNumberFormat="1" applyFont="1" applyBorder="1" applyAlignment="1">
      <alignment horizontal="center"/>
    </xf>
    <xf numFmtId="1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4" fontId="31" fillId="0" borderId="0" xfId="0" applyNumberFormat="1" applyFont="1"/>
    <xf numFmtId="0" fontId="32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2" fillId="0" borderId="25" xfId="0" applyNumberFormat="1" applyFont="1" applyBorder="1" applyAlignment="1">
      <alignment horizontal="center"/>
    </xf>
    <xf numFmtId="0" fontId="35" fillId="0" borderId="0" xfId="0" applyFont="1"/>
    <xf numFmtId="0" fontId="33" fillId="0" borderId="0" xfId="0" applyFont="1" applyAlignment="1">
      <alignment horizontal="center"/>
    </xf>
    <xf numFmtId="1" fontId="33" fillId="0" borderId="0" xfId="0" applyNumberFormat="1" applyFont="1" applyAlignment="1">
      <alignment horizontal="left"/>
    </xf>
    <xf numFmtId="0" fontId="34" fillId="0" borderId="0" xfId="0" applyFont="1" applyAlignment="1">
      <alignment horizontal="center"/>
    </xf>
    <xf numFmtId="0" fontId="36" fillId="0" borderId="0" xfId="0" applyFont="1"/>
    <xf numFmtId="1" fontId="34" fillId="0" borderId="0" xfId="0" applyNumberFormat="1" applyFont="1" applyAlignment="1">
      <alignment horizontal="left"/>
    </xf>
    <xf numFmtId="2" fontId="34" fillId="0" borderId="38" xfId="0" applyNumberFormat="1" applyFont="1" applyBorder="1" applyAlignment="1">
      <alignment horizontal="center"/>
    </xf>
    <xf numFmtId="2" fontId="37" fillId="0" borderId="39" xfId="0" applyNumberFormat="1" applyFont="1" applyBorder="1" applyAlignment="1">
      <alignment horizontal="center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/>
    </xf>
    <xf numFmtId="0" fontId="40" fillId="0" borderId="3" xfId="0" applyFont="1" applyBorder="1" applyProtection="1">
      <protection locked="0"/>
    </xf>
    <xf numFmtId="0" fontId="40" fillId="0" borderId="0" xfId="0" applyFont="1" applyProtection="1">
      <protection locked="0"/>
    </xf>
    <xf numFmtId="0" fontId="40" fillId="0" borderId="7" xfId="0" applyFont="1" applyBorder="1" applyProtection="1">
      <protection locked="0"/>
    </xf>
    <xf numFmtId="0" fontId="28" fillId="0" borderId="4" xfId="0" applyFont="1" applyBorder="1" applyAlignment="1" applyProtection="1">
      <alignment horizontal="right"/>
      <protection locked="0"/>
    </xf>
    <xf numFmtId="0" fontId="28" fillId="0" borderId="5" xfId="0" applyFont="1" applyBorder="1" applyAlignment="1" applyProtection="1">
      <alignment horizontal="right"/>
      <protection locked="0"/>
    </xf>
    <xf numFmtId="0" fontId="25" fillId="0" borderId="6" xfId="0" applyFont="1" applyBorder="1" applyProtection="1">
      <protection locked="0"/>
    </xf>
    <xf numFmtId="0" fontId="25" fillId="0" borderId="6" xfId="0" applyFont="1" applyBorder="1" applyAlignment="1" applyProtection="1">
      <alignment horizontal="right"/>
      <protection locked="0"/>
    </xf>
    <xf numFmtId="0" fontId="25" fillId="0" borderId="4" xfId="0" applyFont="1" applyBorder="1" applyProtection="1">
      <protection locked="0"/>
    </xf>
    <xf numFmtId="0" fontId="42" fillId="0" borderId="2" xfId="0" applyFont="1" applyBorder="1" applyAlignment="1" applyProtection="1">
      <alignment horizontal="left"/>
      <protection locked="0"/>
    </xf>
    <xf numFmtId="0" fontId="38" fillId="0" borderId="0" xfId="0" applyFont="1" applyAlignment="1">
      <alignment horizontal="right"/>
    </xf>
    <xf numFmtId="0" fontId="43" fillId="0" borderId="0" xfId="0" applyFont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49" fillId="0" borderId="0" xfId="0" applyFont="1"/>
    <xf numFmtId="0" fontId="50" fillId="0" borderId="0" xfId="0" applyFont="1"/>
    <xf numFmtId="0" fontId="49" fillId="0" borderId="0" xfId="0" applyFont="1" applyAlignment="1">
      <alignment horizontal="center"/>
    </xf>
    <xf numFmtId="0" fontId="44" fillId="4" borderId="13" xfId="0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/>
    <xf numFmtId="0" fontId="53" fillId="0" borderId="0" xfId="0" applyFont="1"/>
    <xf numFmtId="0" fontId="29" fillId="0" borderId="0" xfId="0" applyFont="1"/>
    <xf numFmtId="0" fontId="28" fillId="0" borderId="0" xfId="0" applyFont="1"/>
    <xf numFmtId="0" fontId="2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right"/>
    </xf>
    <xf numFmtId="0" fontId="54" fillId="0" borderId="0" xfId="0" applyFont="1"/>
    <xf numFmtId="0" fontId="55" fillId="0" borderId="0" xfId="0" applyFont="1" applyAlignment="1">
      <alignment horizontal="center"/>
    </xf>
    <xf numFmtId="0" fontId="56" fillId="0" borderId="0" xfId="0" applyFont="1"/>
    <xf numFmtId="0" fontId="46" fillId="0" borderId="5" xfId="0" applyFont="1" applyBorder="1" applyAlignment="1" applyProtection="1">
      <alignment horizontal="right"/>
      <protection locked="0"/>
    </xf>
    <xf numFmtId="0" fontId="58" fillId="0" borderId="0" xfId="0" applyFont="1"/>
    <xf numFmtId="0" fontId="43" fillId="0" borderId="42" xfId="0" applyFont="1" applyBorder="1"/>
    <xf numFmtId="2" fontId="46" fillId="0" borderId="44" xfId="0" applyNumberFormat="1" applyFont="1" applyBorder="1" applyAlignment="1">
      <alignment horizontal="center"/>
    </xf>
    <xf numFmtId="2" fontId="46" fillId="0" borderId="45" xfId="0" applyNumberFormat="1" applyFont="1" applyBorder="1" applyAlignment="1">
      <alignment horizontal="center"/>
    </xf>
    <xf numFmtId="0" fontId="60" fillId="0" borderId="0" xfId="0" applyFont="1" applyAlignment="1">
      <alignment horizontal="center"/>
    </xf>
    <xf numFmtId="0" fontId="60" fillId="0" borderId="0" xfId="0" applyFont="1" applyAlignment="1">
      <alignment horizontal="left"/>
    </xf>
    <xf numFmtId="0" fontId="61" fillId="0" borderId="0" xfId="0" applyFont="1"/>
    <xf numFmtId="0" fontId="61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0" fontId="62" fillId="0" borderId="0" xfId="0" applyFont="1"/>
    <xf numFmtId="0" fontId="63" fillId="0" borderId="0" xfId="0" applyFont="1"/>
    <xf numFmtId="0" fontId="64" fillId="0" borderId="0" xfId="0" applyFont="1" applyAlignment="1">
      <alignment horizont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69" fillId="5" borderId="0" xfId="0" applyFont="1" applyFill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41" fillId="0" borderId="4" xfId="0" applyFont="1" applyBorder="1" applyAlignment="1" applyProtection="1">
      <alignment horizontal="right" textRotation="90"/>
      <protection locked="0"/>
    </xf>
    <xf numFmtId="0" fontId="41" fillId="0" borderId="5" xfId="0" applyFont="1" applyBorder="1" applyAlignment="1" applyProtection="1">
      <alignment horizontal="right" textRotation="90"/>
      <protection locked="0"/>
    </xf>
    <xf numFmtId="0" fontId="57" fillId="0" borderId="4" xfId="0" applyFont="1" applyBorder="1" applyAlignment="1" applyProtection="1">
      <alignment horizontal="right" textRotation="90"/>
      <protection locked="0"/>
    </xf>
    <xf numFmtId="0" fontId="57" fillId="0" borderId="5" xfId="0" applyFont="1" applyBorder="1" applyAlignment="1" applyProtection="1">
      <alignment horizontal="right" textRotation="90"/>
      <protection locked="0"/>
    </xf>
    <xf numFmtId="0" fontId="57" fillId="0" borderId="6" xfId="0" applyFont="1" applyBorder="1" applyAlignment="1" applyProtection="1">
      <alignment horizontal="right" textRotation="90"/>
      <protection locked="0"/>
    </xf>
    <xf numFmtId="0" fontId="21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1" fillId="3" borderId="15" xfId="0" applyFont="1" applyFill="1" applyBorder="1" applyAlignment="1">
      <alignment horizontal="center"/>
    </xf>
    <xf numFmtId="0" fontId="61" fillId="3" borderId="31" xfId="0" applyFont="1" applyFill="1" applyBorder="1" applyAlignment="1">
      <alignment horizontal="center"/>
    </xf>
    <xf numFmtId="0" fontId="61" fillId="3" borderId="32" xfId="0" applyFont="1" applyFill="1" applyBorder="1" applyAlignment="1">
      <alignment horizontal="center"/>
    </xf>
    <xf numFmtId="0" fontId="47" fillId="0" borderId="27" xfId="0" applyFont="1" applyBorder="1" applyAlignment="1">
      <alignment horizontal="center" vertical="center" textRotation="255"/>
    </xf>
    <xf numFmtId="0" fontId="47" fillId="0" borderId="28" xfId="0" applyFont="1" applyBorder="1" applyAlignment="1">
      <alignment horizontal="center" vertical="center" textRotation="255"/>
    </xf>
    <xf numFmtId="0" fontId="47" fillId="0" borderId="29" xfId="0" applyFont="1" applyBorder="1" applyAlignment="1">
      <alignment horizontal="center" vertical="center" textRotation="255"/>
    </xf>
    <xf numFmtId="0" fontId="23" fillId="0" borderId="0" xfId="0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24" xfId="0" applyFont="1" applyBorder="1" applyAlignment="1">
      <alignment horizontal="center" vertical="center" textRotation="255" wrapText="1"/>
    </xf>
    <xf numFmtId="0" fontId="47" fillId="0" borderId="27" xfId="0" applyFont="1" applyBorder="1" applyAlignment="1">
      <alignment horizontal="center" vertical="center" textRotation="255" wrapText="1"/>
    </xf>
    <xf numFmtId="0" fontId="47" fillId="0" borderId="28" xfId="0" applyFont="1" applyBorder="1" applyAlignment="1">
      <alignment horizontal="center" vertical="center" textRotation="255" wrapText="1"/>
    </xf>
    <xf numFmtId="0" fontId="47" fillId="0" borderId="29" xfId="0" applyFont="1" applyBorder="1" applyAlignment="1">
      <alignment horizontal="center" vertical="center" textRotation="255" wrapText="1"/>
    </xf>
    <xf numFmtId="164" fontId="33" fillId="0" borderId="30" xfId="0" applyNumberFormat="1" applyFont="1" applyBorder="1" applyAlignment="1">
      <alignment horizontal="center" vertical="center"/>
    </xf>
    <xf numFmtId="164" fontId="33" fillId="0" borderId="33" xfId="0" applyNumberFormat="1" applyFont="1" applyBorder="1" applyAlignment="1">
      <alignment horizontal="center" vertical="center"/>
    </xf>
    <xf numFmtId="164" fontId="33" fillId="0" borderId="34" xfId="0" applyNumberFormat="1" applyFont="1" applyBorder="1" applyAlignment="1">
      <alignment horizontal="center" vertical="center"/>
    </xf>
    <xf numFmtId="10" fontId="33" fillId="0" borderId="30" xfId="1" applyNumberFormat="1" applyFont="1" applyBorder="1" applyAlignment="1">
      <alignment horizontal="center" vertical="center"/>
    </xf>
    <xf numFmtId="10" fontId="33" fillId="0" borderId="33" xfId="1" applyNumberFormat="1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textRotation="255" wrapText="1"/>
    </xf>
    <xf numFmtId="0" fontId="59" fillId="0" borderId="23" xfId="0" applyFont="1" applyBorder="1" applyAlignment="1">
      <alignment horizontal="center" vertical="center" textRotation="255" wrapText="1"/>
    </xf>
    <xf numFmtId="0" fontId="59" fillId="0" borderId="24" xfId="0" applyFont="1" applyBorder="1" applyAlignment="1">
      <alignment horizontal="center" vertical="center" textRotation="255" wrapText="1"/>
    </xf>
    <xf numFmtId="10" fontId="33" fillId="0" borderId="34" xfId="1" applyNumberFormat="1" applyFont="1" applyBorder="1" applyAlignment="1">
      <alignment horizontal="center" vertical="center"/>
    </xf>
    <xf numFmtId="164" fontId="34" fillId="0" borderId="30" xfId="0" applyNumberFormat="1" applyFont="1" applyBorder="1" applyAlignment="1">
      <alignment horizontal="center" vertical="center"/>
    </xf>
    <xf numFmtId="164" fontId="34" fillId="0" borderId="33" xfId="0" applyNumberFormat="1" applyFont="1" applyBorder="1" applyAlignment="1">
      <alignment horizontal="center" vertical="center"/>
    </xf>
    <xf numFmtId="164" fontId="34" fillId="0" borderId="34" xfId="0" applyNumberFormat="1" applyFont="1" applyBorder="1" applyAlignment="1">
      <alignment horizontal="center" vertical="center"/>
    </xf>
    <xf numFmtId="10" fontId="34" fillId="0" borderId="30" xfId="1" applyNumberFormat="1" applyFont="1" applyBorder="1" applyAlignment="1">
      <alignment horizontal="center" vertical="center"/>
    </xf>
    <xf numFmtId="10" fontId="34" fillId="0" borderId="33" xfId="1" applyNumberFormat="1" applyFont="1" applyBorder="1" applyAlignment="1">
      <alignment horizontal="center" vertical="center"/>
    </xf>
    <xf numFmtId="0" fontId="48" fillId="0" borderId="35" xfId="0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0" fontId="48" fillId="0" borderId="37" xfId="0" applyFont="1" applyBorder="1" applyAlignment="1">
      <alignment horizontal="center"/>
    </xf>
    <xf numFmtId="0" fontId="49" fillId="0" borderId="41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b/>
        <i val="0"/>
        <strike val="0"/>
        <condense val="0"/>
        <extend val="0"/>
        <u val="double"/>
        <color indexed="50"/>
      </font>
    </dxf>
  </dxfs>
  <tableStyles count="0" defaultTableStyle="TableStyleMedium9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579147</xdr:colOff>
      <xdr:row>7</xdr:row>
      <xdr:rowOff>29114</xdr:rowOff>
    </xdr:from>
    <xdr:ext cx="184731" cy="93762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13147" y="17912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opLeftCell="A4" workbookViewId="0">
      <selection activeCell="E8" sqref="E8"/>
    </sheetView>
  </sheetViews>
  <sheetFormatPr baseColWidth="10" defaultRowHeight="14.4"/>
  <cols>
    <col min="1" max="1" width="63" customWidth="1"/>
    <col min="2" max="2" width="33.88671875" customWidth="1"/>
    <col min="3" max="3" width="27.33203125" customWidth="1"/>
    <col min="5" max="5" width="28.6640625" customWidth="1"/>
  </cols>
  <sheetData>
    <row r="1" spans="1:9" ht="36.6">
      <c r="A1" s="137" t="s">
        <v>0</v>
      </c>
      <c r="B1" s="137"/>
      <c r="C1" s="137"/>
      <c r="D1" s="137"/>
      <c r="E1" s="137"/>
      <c r="F1" s="137"/>
      <c r="G1" s="137"/>
      <c r="H1" s="137"/>
      <c r="I1" s="137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 ht="21" thickBot="1">
      <c r="A4" s="138" t="s">
        <v>1</v>
      </c>
      <c r="B4" s="138"/>
      <c r="C4" s="1"/>
      <c r="D4" s="1"/>
      <c r="E4" s="96" t="s">
        <v>2</v>
      </c>
      <c r="F4" s="1"/>
      <c r="G4" s="1"/>
      <c r="H4" s="1"/>
      <c r="I4" s="1"/>
    </row>
    <row r="5" spans="1:9" ht="18.600000000000001">
      <c r="A5" s="88" t="s">
        <v>32</v>
      </c>
      <c r="B5" s="88">
        <v>9</v>
      </c>
      <c r="C5" s="1"/>
      <c r="D5" s="139" t="s">
        <v>3</v>
      </c>
      <c r="E5" s="91" t="s">
        <v>46</v>
      </c>
      <c r="F5" s="1"/>
      <c r="G5" s="1"/>
      <c r="H5" s="1"/>
      <c r="I5" s="1"/>
    </row>
    <row r="6" spans="1:9" ht="18.600000000000001">
      <c r="A6" s="89" t="s">
        <v>33</v>
      </c>
      <c r="B6" s="89">
        <v>8</v>
      </c>
      <c r="C6" s="1"/>
      <c r="D6" s="140"/>
      <c r="E6" s="92" t="s">
        <v>47</v>
      </c>
      <c r="F6" s="1"/>
      <c r="G6" s="1"/>
      <c r="H6" s="1"/>
      <c r="I6" s="1"/>
    </row>
    <row r="7" spans="1:9" ht="18.600000000000001">
      <c r="A7" s="89" t="s">
        <v>34</v>
      </c>
      <c r="B7" s="89">
        <v>7</v>
      </c>
      <c r="C7" s="1"/>
      <c r="D7" s="140"/>
      <c r="E7" s="92" t="s">
        <v>48</v>
      </c>
      <c r="F7" s="1"/>
      <c r="G7" s="1"/>
      <c r="H7" s="1"/>
      <c r="I7" s="1"/>
    </row>
    <row r="8" spans="1:9" ht="18.600000000000001">
      <c r="A8" s="89" t="s">
        <v>35</v>
      </c>
      <c r="B8" s="89">
        <v>6</v>
      </c>
      <c r="C8" s="1"/>
      <c r="D8" s="140"/>
      <c r="E8" s="92" t="s">
        <v>49</v>
      </c>
      <c r="F8" s="1"/>
      <c r="G8" s="1"/>
      <c r="H8" s="1"/>
      <c r="I8" s="1"/>
    </row>
    <row r="9" spans="1:9" ht="18.600000000000001">
      <c r="A9" s="89" t="s">
        <v>36</v>
      </c>
      <c r="B9" s="89">
        <v>5</v>
      </c>
      <c r="C9" s="1"/>
      <c r="D9" s="93"/>
      <c r="E9" s="94"/>
      <c r="F9" s="1"/>
      <c r="G9" s="1"/>
      <c r="H9" s="1"/>
      <c r="I9" s="1"/>
    </row>
    <row r="10" spans="1:9" ht="18.600000000000001">
      <c r="A10" s="89" t="s">
        <v>37</v>
      </c>
      <c r="B10" s="89">
        <v>4</v>
      </c>
      <c r="C10" s="1"/>
      <c r="D10" s="141" t="s">
        <v>4</v>
      </c>
      <c r="E10" s="95"/>
      <c r="F10" s="1"/>
      <c r="G10" s="1"/>
      <c r="H10" s="1"/>
      <c r="I10" s="1"/>
    </row>
    <row r="11" spans="1:9" ht="18.600000000000001">
      <c r="A11" s="89" t="s">
        <v>38</v>
      </c>
      <c r="B11" s="89">
        <v>3</v>
      </c>
      <c r="C11" s="1"/>
      <c r="D11" s="142"/>
      <c r="E11" s="117" t="s">
        <v>43</v>
      </c>
      <c r="F11" s="1"/>
      <c r="G11" s="1"/>
      <c r="H11" s="1"/>
      <c r="I11" s="1"/>
    </row>
    <row r="12" spans="1:9" ht="18.600000000000001">
      <c r="A12" s="89" t="s">
        <v>39</v>
      </c>
      <c r="B12" s="89">
        <v>2</v>
      </c>
      <c r="C12" s="1"/>
      <c r="D12" s="142"/>
      <c r="E12" s="117" t="s">
        <v>44</v>
      </c>
      <c r="F12" s="1"/>
      <c r="G12" s="1"/>
      <c r="H12" s="1"/>
      <c r="I12" s="1"/>
    </row>
    <row r="13" spans="1:9" ht="19.2" thickBot="1">
      <c r="A13" s="90" t="s">
        <v>40</v>
      </c>
      <c r="B13" s="90">
        <v>1</v>
      </c>
      <c r="C13" s="1"/>
      <c r="D13" s="142"/>
      <c r="E13" s="117" t="s">
        <v>45</v>
      </c>
      <c r="F13" s="1"/>
      <c r="G13" s="1"/>
      <c r="H13" s="1"/>
      <c r="I13" s="1"/>
    </row>
    <row r="14" spans="1:9" ht="16.2">
      <c r="A14" s="1"/>
      <c r="B14" s="1"/>
      <c r="C14" s="1"/>
      <c r="D14" s="143"/>
      <c r="E14" s="93"/>
      <c r="F14" s="1"/>
      <c r="G14" s="1"/>
      <c r="H14" s="1"/>
      <c r="I14" s="1"/>
    </row>
  </sheetData>
  <mergeCells count="4">
    <mergeCell ref="A1:I1"/>
    <mergeCell ref="A4:B4"/>
    <mergeCell ref="D5:D8"/>
    <mergeCell ref="D10:D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H20" sqref="H20"/>
    </sheetView>
  </sheetViews>
  <sheetFormatPr baseColWidth="10" defaultRowHeight="14.4"/>
  <cols>
    <col min="2" max="2" width="11.5546875" customWidth="1"/>
    <col min="4" max="4" width="10" customWidth="1"/>
    <col min="5" max="5" width="13.109375" customWidth="1"/>
  </cols>
  <sheetData>
    <row r="1" spans="1:9" ht="36.6">
      <c r="A1" s="144" t="s">
        <v>0</v>
      </c>
      <c r="B1" s="144"/>
      <c r="C1" s="144"/>
      <c r="D1" s="144"/>
      <c r="E1" s="144"/>
      <c r="F1" s="144"/>
      <c r="G1" s="144"/>
      <c r="H1" s="144"/>
      <c r="I1" s="144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 ht="25.2">
      <c r="A4" s="2"/>
      <c r="B4" s="2"/>
      <c r="C4" s="145" t="s">
        <v>12</v>
      </c>
      <c r="D4" s="145"/>
      <c r="E4" s="145"/>
      <c r="F4" s="145"/>
      <c r="G4" s="145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 ht="16.2">
      <c r="A6" s="2"/>
      <c r="B6" s="2"/>
      <c r="C6" s="146" t="s">
        <v>41</v>
      </c>
      <c r="D6" s="147"/>
      <c r="E6" s="147"/>
      <c r="F6" s="147"/>
      <c r="G6" s="148"/>
      <c r="H6" s="2"/>
      <c r="I6" s="2"/>
    </row>
    <row r="7" spans="1:9">
      <c r="A7" s="2"/>
      <c r="B7" s="2"/>
      <c r="C7" s="2"/>
      <c r="D7" s="2"/>
      <c r="E7" s="45"/>
      <c r="F7" s="2"/>
      <c r="G7" s="2"/>
      <c r="H7" s="2"/>
      <c r="I7" s="2"/>
    </row>
    <row r="8" spans="1:9">
      <c r="A8" s="2"/>
      <c r="B8" s="2"/>
      <c r="C8" s="3"/>
      <c r="D8" s="4"/>
      <c r="E8" s="5"/>
      <c r="F8" s="3"/>
      <c r="G8" s="3"/>
      <c r="H8" s="2"/>
      <c r="I8" s="2"/>
    </row>
    <row r="9" spans="1:9">
      <c r="A9" s="2"/>
      <c r="B9" s="2"/>
      <c r="C9" s="6"/>
      <c r="D9" s="7"/>
      <c r="E9" s="2"/>
      <c r="F9" s="6"/>
      <c r="G9" s="7"/>
      <c r="H9" s="2"/>
      <c r="I9" s="2"/>
    </row>
    <row r="10" spans="1:9" ht="18.600000000000001">
      <c r="A10" s="2"/>
      <c r="B10" s="44" t="s">
        <v>5</v>
      </c>
      <c r="C10" s="8"/>
      <c r="D10" s="44" t="s">
        <v>6</v>
      </c>
      <c r="E10" s="8"/>
      <c r="F10" s="44" t="s">
        <v>7</v>
      </c>
      <c r="G10" s="8"/>
      <c r="H10" s="44" t="s">
        <v>8</v>
      </c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 ht="16.2">
      <c r="A12" s="46"/>
      <c r="B12" s="47" t="str">
        <f>Datos!E5</f>
        <v>Confidencialidad</v>
      </c>
      <c r="C12" s="48"/>
      <c r="D12" s="47" t="str">
        <f>Datos!E6</f>
        <v>Integridad</v>
      </c>
      <c r="E12" s="48"/>
      <c r="F12" s="47" t="str">
        <f>Datos!E7</f>
        <v>Tiempo Cifrado</v>
      </c>
      <c r="G12" s="48"/>
      <c r="H12" s="47" t="str">
        <f>Datos!E8</f>
        <v>Tiempo Descifrado</v>
      </c>
      <c r="I12" s="46"/>
    </row>
    <row r="13" spans="1:9">
      <c r="A13" s="2"/>
      <c r="B13" s="2"/>
      <c r="C13" s="9"/>
      <c r="D13" s="10"/>
      <c r="E13" s="3"/>
      <c r="F13" s="10"/>
      <c r="G13" s="4"/>
      <c r="H13" s="6"/>
      <c r="I13" s="2"/>
    </row>
    <row r="14" spans="1:9">
      <c r="A14" s="2"/>
      <c r="B14" s="2"/>
      <c r="C14" s="11"/>
      <c r="D14" s="11"/>
      <c r="E14" s="11"/>
      <c r="F14" s="11"/>
      <c r="G14" s="11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 ht="16.2">
      <c r="A16" s="2"/>
      <c r="B16" s="98"/>
      <c r="C16" s="101" t="s">
        <v>9</v>
      </c>
      <c r="D16" s="102"/>
      <c r="E16" s="103" t="s">
        <v>10</v>
      </c>
      <c r="F16" s="98"/>
      <c r="G16" s="103" t="s">
        <v>11</v>
      </c>
      <c r="H16" s="102"/>
      <c r="I16" s="2"/>
    </row>
    <row r="17" spans="1:9">
      <c r="A17" s="2"/>
      <c r="B17" s="98"/>
      <c r="C17" s="98"/>
      <c r="D17" s="98"/>
      <c r="E17" s="98"/>
      <c r="F17" s="98"/>
      <c r="G17" s="98"/>
      <c r="H17" s="98"/>
      <c r="I17" s="2"/>
    </row>
    <row r="18" spans="1:9" ht="16.2">
      <c r="A18" s="2"/>
      <c r="B18" s="98"/>
      <c r="C18" s="104" t="str">
        <f>Datos!E11</f>
        <v xml:space="preserve"> (A) AES-256-GCM</v>
      </c>
      <c r="D18" s="105"/>
      <c r="E18" s="104" t="str">
        <f>Datos!E12</f>
        <v xml:space="preserve"> (B) AES-128-GCM</v>
      </c>
      <c r="F18" s="105"/>
      <c r="G18" s="104" t="str">
        <f>Datos!E13</f>
        <v>(C) ChaCha20-Poly1305</v>
      </c>
      <c r="H18" s="98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</sheetData>
  <mergeCells count="3">
    <mergeCell ref="A1:I1"/>
    <mergeCell ref="C4:G4"/>
    <mergeCell ref="C6:G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zoomScale="85" zoomScaleNormal="85" workbookViewId="0">
      <selection activeCell="E10" sqref="E10"/>
    </sheetView>
  </sheetViews>
  <sheetFormatPr baseColWidth="10" defaultRowHeight="14.4"/>
  <cols>
    <col min="2" max="2" width="7.33203125" customWidth="1"/>
    <col min="3" max="3" width="17.5546875" customWidth="1"/>
    <col min="4" max="4" width="16.44140625" customWidth="1"/>
    <col min="5" max="5" width="20.88671875" customWidth="1"/>
    <col min="6" max="6" width="24.44140625" customWidth="1"/>
    <col min="7" max="7" width="28.44140625" customWidth="1"/>
    <col min="9" max="9" width="17.44140625" customWidth="1"/>
    <col min="11" max="11" width="16.88671875" customWidth="1"/>
    <col min="12" max="12" width="18.6640625" customWidth="1"/>
  </cols>
  <sheetData>
    <row r="1" spans="1:14" ht="30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30">
      <c r="A2" s="130"/>
      <c r="B2" s="131"/>
      <c r="C2" s="131"/>
      <c r="D2" s="131" t="s">
        <v>42</v>
      </c>
      <c r="E2" s="131"/>
      <c r="F2" s="131"/>
      <c r="G2" s="131"/>
      <c r="H2" s="110"/>
      <c r="I2" s="110"/>
      <c r="J2" s="110"/>
      <c r="K2" s="110"/>
      <c r="L2" s="110"/>
      <c r="M2" s="110"/>
      <c r="N2" s="110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7.399999999999999">
      <c r="A4" s="122" t="s">
        <v>13</v>
      </c>
      <c r="B4" s="123">
        <v>4</v>
      </c>
      <c r="C4" s="153" t="s">
        <v>14</v>
      </c>
      <c r="D4" s="154"/>
      <c r="E4" s="154"/>
      <c r="F4" s="154"/>
      <c r="G4" s="155"/>
      <c r="H4" s="12"/>
      <c r="I4" s="153" t="s">
        <v>15</v>
      </c>
      <c r="J4" s="154"/>
      <c r="K4" s="154"/>
      <c r="L4" s="155"/>
      <c r="M4" s="12"/>
      <c r="N4" s="54" t="s">
        <v>16</v>
      </c>
    </row>
    <row r="5" spans="1:14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6">
      <c r="A6" s="156" t="s">
        <v>17</v>
      </c>
      <c r="B6" s="14"/>
      <c r="C6" s="15"/>
      <c r="D6" s="55" t="str">
        <f>Datos!E5</f>
        <v>Confidencialidad</v>
      </c>
      <c r="E6" s="55" t="str">
        <f>Datos!E6</f>
        <v>Integridad</v>
      </c>
      <c r="F6" s="55" t="str">
        <f>Datos!E7</f>
        <v>Tiempo Cifrado</v>
      </c>
      <c r="G6" s="55" t="str">
        <f>Datos!E8</f>
        <v>Tiempo Descifrado</v>
      </c>
      <c r="H6" s="55"/>
      <c r="I6" s="55" t="str">
        <f>D6</f>
        <v>Confidencialidad</v>
      </c>
      <c r="J6" s="55" t="str">
        <f>E6</f>
        <v>Integridad</v>
      </c>
      <c r="K6" s="55" t="str">
        <f>F6</f>
        <v>Tiempo Cifrado</v>
      </c>
      <c r="L6" s="55" t="str">
        <f>G6</f>
        <v>Tiempo Descifrado</v>
      </c>
      <c r="M6" s="16"/>
      <c r="N6" s="15"/>
    </row>
    <row r="7" spans="1:14" ht="18.600000000000001">
      <c r="A7" s="157"/>
      <c r="B7" s="17"/>
      <c r="C7" s="52" t="str">
        <f>D6</f>
        <v>Confidencialidad</v>
      </c>
      <c r="D7" s="57">
        <v>1</v>
      </c>
      <c r="E7" s="57">
        <v>5</v>
      </c>
      <c r="F7" s="57">
        <v>7</v>
      </c>
      <c r="G7" s="57">
        <v>9</v>
      </c>
      <c r="H7" s="71"/>
      <c r="I7" s="70">
        <f>IF(ISERROR(D7/D$12),0,D7/D$12)</f>
        <v>0.68777292576419213</v>
      </c>
      <c r="J7" s="70">
        <f t="shared" ref="J7:L10" si="0">IF(ISERROR(E7/E$12),0,E7/E$12)</f>
        <v>0.78534031413612559</v>
      </c>
      <c r="K7" s="70">
        <f t="shared" si="0"/>
        <v>0.51851851851851849</v>
      </c>
      <c r="L7" s="70">
        <f t="shared" si="0"/>
        <v>0.5</v>
      </c>
      <c r="M7" s="72"/>
      <c r="N7" s="61">
        <f>AVERAGE(I7:L7)</f>
        <v>0.62290793960470903</v>
      </c>
    </row>
    <row r="8" spans="1:14" ht="18.600000000000001">
      <c r="A8" s="157"/>
      <c r="B8" s="17"/>
      <c r="C8" s="52" t="str">
        <f>E6</f>
        <v>Integridad</v>
      </c>
      <c r="D8" s="58">
        <v>0.2</v>
      </c>
      <c r="E8" s="57">
        <v>1</v>
      </c>
      <c r="F8" s="57">
        <v>5</v>
      </c>
      <c r="G8" s="57">
        <v>6</v>
      </c>
      <c r="H8" s="71"/>
      <c r="I8" s="70">
        <f>IF(ISERROR(D8/D$12),0,D8/D$12)</f>
        <v>0.13755458515283844</v>
      </c>
      <c r="J8" s="70">
        <f t="shared" si="0"/>
        <v>0.15706806282722513</v>
      </c>
      <c r="K8" s="70">
        <f t="shared" si="0"/>
        <v>0.37037037037037035</v>
      </c>
      <c r="L8" s="70">
        <f t="shared" si="0"/>
        <v>0.33333333333333331</v>
      </c>
      <c r="M8" s="72"/>
      <c r="N8" s="61">
        <f>AVERAGE(I8:L8)</f>
        <v>0.24958158792094182</v>
      </c>
    </row>
    <row r="9" spans="1:14" ht="18.600000000000001">
      <c r="A9" s="157"/>
      <c r="B9" s="17"/>
      <c r="C9" s="52" t="str">
        <f>F6</f>
        <v>Tiempo Cifrado</v>
      </c>
      <c r="D9" s="58">
        <v>0.14285714285714285</v>
      </c>
      <c r="E9" s="58">
        <v>0.2</v>
      </c>
      <c r="F9" s="57">
        <v>1</v>
      </c>
      <c r="G9" s="57">
        <v>2</v>
      </c>
      <c r="H9" s="71"/>
      <c r="I9" s="70">
        <f>IF(ISERROR(D9/D$12),0,D9/D$12)</f>
        <v>9.8253275109170299E-2</v>
      </c>
      <c r="J9" s="70">
        <f t="shared" si="0"/>
        <v>3.1413612565445025E-2</v>
      </c>
      <c r="K9" s="70">
        <f t="shared" si="0"/>
        <v>7.407407407407407E-2</v>
      </c>
      <c r="L9" s="70">
        <f t="shared" si="0"/>
        <v>0.1111111111111111</v>
      </c>
      <c r="M9" s="72"/>
      <c r="N9" s="61">
        <f>AVERAGE(I9:L9)</f>
        <v>7.8713018214950123E-2</v>
      </c>
    </row>
    <row r="10" spans="1:14" ht="18.600000000000001">
      <c r="A10" s="157"/>
      <c r="B10" s="17"/>
      <c r="C10" s="52" t="str">
        <f>G6</f>
        <v>Tiempo Descifrado</v>
      </c>
      <c r="D10" s="58">
        <v>0.1111111111111111</v>
      </c>
      <c r="E10" s="58">
        <v>0.16666666666666666</v>
      </c>
      <c r="F10" s="58">
        <v>0.5</v>
      </c>
      <c r="G10" s="57">
        <v>1</v>
      </c>
      <c r="H10" s="71"/>
      <c r="I10" s="70">
        <f>IF(ISERROR(D10/D$12),0,D10/D$12)</f>
        <v>7.6419213973799124E-2</v>
      </c>
      <c r="J10" s="70">
        <f t="shared" si="0"/>
        <v>2.6178010471204185E-2</v>
      </c>
      <c r="K10" s="70">
        <f t="shared" si="0"/>
        <v>3.7037037037037035E-2</v>
      </c>
      <c r="L10" s="70">
        <f t="shared" si="0"/>
        <v>5.5555555555555552E-2</v>
      </c>
      <c r="M10" s="72"/>
      <c r="N10" s="61">
        <f>AVERAGE(I10:L10)</f>
        <v>4.8797454259398972E-2</v>
      </c>
    </row>
    <row r="11" spans="1:14" ht="18.600000000000001">
      <c r="A11" s="157"/>
      <c r="B11" s="2"/>
      <c r="C11" s="2"/>
      <c r="D11" s="73"/>
      <c r="E11" s="73"/>
      <c r="F11" s="73"/>
      <c r="G11" s="73"/>
      <c r="H11" s="73"/>
      <c r="I11" s="74"/>
      <c r="J11" s="74"/>
      <c r="K11" s="74"/>
      <c r="L11" s="74"/>
      <c r="M11" s="74"/>
      <c r="N11" s="75"/>
    </row>
    <row r="12" spans="1:14" ht="18.600000000000001">
      <c r="A12" s="158"/>
      <c r="B12" s="2"/>
      <c r="C12" s="2"/>
      <c r="D12" s="60">
        <f>SUM(D7:D10)</f>
        <v>1.4539682539682539</v>
      </c>
      <c r="E12" s="60">
        <f>SUM(E7:E10)</f>
        <v>6.3666666666666671</v>
      </c>
      <c r="F12" s="60">
        <f>SUM(F7:F10)</f>
        <v>13.5</v>
      </c>
      <c r="G12" s="60">
        <f>SUM(G7:G10)</f>
        <v>18</v>
      </c>
      <c r="H12" s="76"/>
      <c r="I12" s="60">
        <f>SUM(I7:I10)</f>
        <v>1</v>
      </c>
      <c r="J12" s="60">
        <f>SUM(J7:J10)</f>
        <v>0.99999999999999989</v>
      </c>
      <c r="K12" s="60">
        <f>SUM(K7:K10)</f>
        <v>1</v>
      </c>
      <c r="L12" s="60">
        <f>SUM(L7:L10)</f>
        <v>1</v>
      </c>
      <c r="M12" s="76"/>
      <c r="N12" s="77">
        <f>SUM(N7:N11)</f>
        <v>0.99999999999999989</v>
      </c>
    </row>
    <row r="13" spans="1:14" ht="15" thickBot="1">
      <c r="A13" s="18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5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.600000000000001">
      <c r="A15" s="124" t="s">
        <v>13</v>
      </c>
      <c r="B15" s="125">
        <v>3</v>
      </c>
      <c r="C15" s="108" t="s">
        <v>18</v>
      </c>
      <c r="D15" s="49" t="str">
        <f>D6</f>
        <v>Confidencialidad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.2">
      <c r="A16" s="149" t="s">
        <v>19</v>
      </c>
      <c r="B16" s="15"/>
      <c r="C16" s="15"/>
      <c r="D16" s="112" t="str">
        <f>Datos!E11</f>
        <v xml:space="preserve"> (A) AES-256-GCM</v>
      </c>
      <c r="E16" s="112" t="str">
        <f>Datos!E12</f>
        <v xml:space="preserve"> (B) AES-128-GCM</v>
      </c>
      <c r="F16" s="113" t="str">
        <f>Datos!E13</f>
        <v>(C) ChaCha20-Poly1305</v>
      </c>
      <c r="G16" s="114"/>
      <c r="H16" s="114"/>
      <c r="I16" s="112" t="str">
        <f>D16</f>
        <v xml:space="preserve"> (A) AES-256-GCM</v>
      </c>
      <c r="J16" s="112" t="str">
        <f>E16</f>
        <v xml:space="preserve"> (B) AES-128-GCM</v>
      </c>
      <c r="K16" s="112" t="str">
        <f>F16</f>
        <v>(C) ChaCha20-Poly1305</v>
      </c>
      <c r="L16" s="56"/>
      <c r="M16" s="15"/>
      <c r="N16" s="15"/>
    </row>
    <row r="17" spans="1:14" ht="18.600000000000001">
      <c r="A17" s="150"/>
      <c r="B17" s="2"/>
      <c r="C17" s="97" t="str">
        <f>D16</f>
        <v xml:space="preserve"> (A) AES-256-GCM</v>
      </c>
      <c r="D17" s="57">
        <v>1</v>
      </c>
      <c r="E17" s="57">
        <v>5</v>
      </c>
      <c r="F17" s="57">
        <v>2</v>
      </c>
      <c r="G17" s="59"/>
      <c r="H17" s="59"/>
      <c r="I17" s="60">
        <f>IF(ISERROR(D17/D$21),0,D17/D$21)</f>
        <v>0.58823529411764708</v>
      </c>
      <c r="J17" s="60">
        <f t="shared" ref="J17:K19" si="1">IF(ISERROR(E17/E$21),0,E17/E$21)</f>
        <v>0.55555555555555558</v>
      </c>
      <c r="K17" s="60">
        <f t="shared" si="1"/>
        <v>0.6</v>
      </c>
      <c r="L17" s="59"/>
      <c r="M17" s="59"/>
      <c r="N17" s="61">
        <f>AVERAGE(I17:K17)</f>
        <v>0.58126361655773418</v>
      </c>
    </row>
    <row r="18" spans="1:14" ht="18.600000000000001">
      <c r="A18" s="150"/>
      <c r="B18" s="2"/>
      <c r="C18" s="97" t="str">
        <f>E16</f>
        <v xml:space="preserve"> (B) AES-128-GCM</v>
      </c>
      <c r="D18" s="58">
        <v>0.2</v>
      </c>
      <c r="E18" s="57">
        <v>1</v>
      </c>
      <c r="F18" s="58">
        <v>0.33333333333333331</v>
      </c>
      <c r="G18" s="59"/>
      <c r="H18" s="59"/>
      <c r="I18" s="60">
        <f>IF(ISERROR(D18/D$21),0,D18/D$21)</f>
        <v>0.11764705882352942</v>
      </c>
      <c r="J18" s="60">
        <f t="shared" si="1"/>
        <v>0.1111111111111111</v>
      </c>
      <c r="K18" s="60">
        <f t="shared" si="1"/>
        <v>9.9999999999999992E-2</v>
      </c>
      <c r="L18" s="59"/>
      <c r="M18" s="59"/>
      <c r="N18" s="61">
        <f>AVERAGE(I18:K18)</f>
        <v>0.10958605664488018</v>
      </c>
    </row>
    <row r="19" spans="1:14" ht="18.600000000000001">
      <c r="A19" s="150"/>
      <c r="B19" s="2"/>
      <c r="C19" s="97" t="str">
        <f>F16</f>
        <v>(C) ChaCha20-Poly1305</v>
      </c>
      <c r="D19" s="58">
        <v>0.5</v>
      </c>
      <c r="E19" s="57">
        <v>3</v>
      </c>
      <c r="F19" s="57">
        <v>1</v>
      </c>
      <c r="G19" s="59"/>
      <c r="H19" s="59"/>
      <c r="I19" s="60">
        <f>IF(ISERROR(D19/D$21),0,D19/D$21)</f>
        <v>0.29411764705882354</v>
      </c>
      <c r="J19" s="60">
        <f t="shared" si="1"/>
        <v>0.33333333333333331</v>
      </c>
      <c r="K19" s="60">
        <f t="shared" si="1"/>
        <v>0.3</v>
      </c>
      <c r="L19" s="59"/>
      <c r="M19" s="59"/>
      <c r="N19" s="61">
        <f>AVERAGE(I19:K19)</f>
        <v>0.30915032679738563</v>
      </c>
    </row>
    <row r="20" spans="1:14" ht="18.600000000000001">
      <c r="A20" s="150"/>
      <c r="B20" s="2"/>
      <c r="C20" s="2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2"/>
    </row>
    <row r="21" spans="1:14" ht="18.600000000000001">
      <c r="A21" s="151"/>
      <c r="B21" s="2"/>
      <c r="C21" s="2"/>
      <c r="D21" s="60">
        <f>SUM(D17:D19)</f>
        <v>1.7</v>
      </c>
      <c r="E21" s="60">
        <f>SUM(E17:E19)</f>
        <v>9</v>
      </c>
      <c r="F21" s="60">
        <f>SUM(F17:F19)</f>
        <v>3.3333333333333335</v>
      </c>
      <c r="G21" s="59"/>
      <c r="H21" s="59"/>
      <c r="I21" s="60">
        <f>SUM(I17:I19)</f>
        <v>1</v>
      </c>
      <c r="J21" s="60">
        <f>SUM(J17:J19)</f>
        <v>1</v>
      </c>
      <c r="K21" s="60">
        <f>SUM(K17:K19)</f>
        <v>1</v>
      </c>
      <c r="L21" s="59"/>
      <c r="M21" s="59"/>
      <c r="N21" s="63">
        <f>SUM(N17:N19)</f>
        <v>1</v>
      </c>
    </row>
    <row r="22" spans="1:14" ht="15" thickBot="1">
      <c r="A22" s="2"/>
      <c r="B22" s="2"/>
      <c r="C22" s="2"/>
      <c r="D22" s="21"/>
      <c r="E22" s="21"/>
      <c r="F22" s="21"/>
      <c r="G22" s="2"/>
      <c r="H22" s="2"/>
      <c r="I22" s="21"/>
      <c r="J22" s="21"/>
      <c r="K22" s="21"/>
      <c r="L22" s="22"/>
      <c r="M22" s="22"/>
      <c r="N22" s="21"/>
    </row>
    <row r="23" spans="1:14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1:14" ht="18.600000000000001">
      <c r="A24" s="25"/>
      <c r="B24" s="2"/>
      <c r="C24" s="108" t="s">
        <v>18</v>
      </c>
      <c r="D24" s="109" t="str">
        <f>E6</f>
        <v>Integridad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6">
      <c r="A25" s="149" t="s">
        <v>19</v>
      </c>
      <c r="B25" s="15"/>
      <c r="C25" s="15"/>
      <c r="D25" s="115" t="str">
        <f>D16</f>
        <v xml:space="preserve"> (A) AES-256-GCM</v>
      </c>
      <c r="E25" s="115" t="str">
        <f>E16</f>
        <v xml:space="preserve"> (B) AES-128-GCM</v>
      </c>
      <c r="F25" s="115" t="str">
        <f>F16</f>
        <v>(C) ChaCha20-Poly1305</v>
      </c>
      <c r="G25" s="116"/>
      <c r="H25" s="116"/>
      <c r="I25" s="115" t="str">
        <f>D25</f>
        <v xml:space="preserve"> (A) AES-256-GCM</v>
      </c>
      <c r="J25" s="115" t="str">
        <f>E25</f>
        <v xml:space="preserve"> (B) AES-128-GCM</v>
      </c>
      <c r="K25" s="115" t="str">
        <f>F25</f>
        <v>(C) ChaCha20-Poly1305</v>
      </c>
      <c r="L25" s="15"/>
      <c r="M25" s="15"/>
      <c r="N25" s="15"/>
    </row>
    <row r="26" spans="1:14" ht="18.600000000000001">
      <c r="A26" s="150"/>
      <c r="B26" s="2"/>
      <c r="C26" s="113" t="str">
        <f>C17</f>
        <v xml:space="preserve"> (A) AES-256-GCM</v>
      </c>
      <c r="D26" s="57">
        <v>1</v>
      </c>
      <c r="E26" s="58">
        <v>3</v>
      </c>
      <c r="F26" s="58">
        <v>0.33333333333333331</v>
      </c>
      <c r="G26" s="59"/>
      <c r="H26" s="59"/>
      <c r="I26" s="60">
        <f t="shared" ref="I26:K28" si="2">IF(ISERROR(D26/D$30),0,D26/D$30)</f>
        <v>0.23076923076923078</v>
      </c>
      <c r="J26" s="60">
        <f t="shared" si="2"/>
        <v>0.3</v>
      </c>
      <c r="K26" s="60">
        <f t="shared" si="2"/>
        <v>0.22222222222222221</v>
      </c>
      <c r="L26" s="59"/>
      <c r="M26" s="59"/>
      <c r="N26" s="61">
        <f>AVERAGE(I26:K26)</f>
        <v>0.25099715099715098</v>
      </c>
    </row>
    <row r="27" spans="1:14" ht="18.600000000000001">
      <c r="A27" s="150"/>
      <c r="B27" s="2"/>
      <c r="C27" s="113" t="str">
        <f>C18</f>
        <v xml:space="preserve"> (B) AES-128-GCM</v>
      </c>
      <c r="D27" s="58">
        <v>0.33333333333333331</v>
      </c>
      <c r="E27" s="57">
        <v>1</v>
      </c>
      <c r="F27" s="58">
        <v>0.16666666666666666</v>
      </c>
      <c r="G27" s="59"/>
      <c r="H27" s="59"/>
      <c r="I27" s="60">
        <f t="shared" si="2"/>
        <v>7.6923076923076927E-2</v>
      </c>
      <c r="J27" s="60">
        <f t="shared" si="2"/>
        <v>0.1</v>
      </c>
      <c r="K27" s="60">
        <f t="shared" si="2"/>
        <v>0.1111111111111111</v>
      </c>
      <c r="L27" s="59"/>
      <c r="M27" s="59"/>
      <c r="N27" s="61">
        <f>AVERAGE(I27:K27)</f>
        <v>9.6011396011396008E-2</v>
      </c>
    </row>
    <row r="28" spans="1:14" ht="18.600000000000001">
      <c r="A28" s="150"/>
      <c r="B28" s="2"/>
      <c r="C28" s="113" t="str">
        <f>C19</f>
        <v>(C) ChaCha20-Poly1305</v>
      </c>
      <c r="D28" s="58">
        <v>3</v>
      </c>
      <c r="E28" s="58">
        <v>6</v>
      </c>
      <c r="F28" s="57">
        <v>1</v>
      </c>
      <c r="G28" s="59"/>
      <c r="H28" s="59"/>
      <c r="I28" s="60">
        <f t="shared" si="2"/>
        <v>0.6923076923076924</v>
      </c>
      <c r="J28" s="60">
        <f t="shared" si="2"/>
        <v>0.6</v>
      </c>
      <c r="K28" s="60">
        <f t="shared" si="2"/>
        <v>0.66666666666666663</v>
      </c>
      <c r="L28" s="59"/>
      <c r="M28" s="59"/>
      <c r="N28" s="61">
        <f>AVERAGE(I28:K28)</f>
        <v>0.652991452991453</v>
      </c>
    </row>
    <row r="29" spans="1:14" ht="18.600000000000001">
      <c r="A29" s="150"/>
      <c r="B29" s="2"/>
      <c r="C29" s="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2"/>
    </row>
    <row r="30" spans="1:14" ht="18.600000000000001">
      <c r="A30" s="151"/>
      <c r="B30" s="2"/>
      <c r="C30" s="2"/>
      <c r="D30" s="60">
        <f>SUM(D26:D28)</f>
        <v>4.333333333333333</v>
      </c>
      <c r="E30" s="60">
        <f>SUM(E26:E28)</f>
        <v>10</v>
      </c>
      <c r="F30" s="60">
        <f>SUM(F26:F28)</f>
        <v>1.5</v>
      </c>
      <c r="G30" s="59"/>
      <c r="H30" s="59"/>
      <c r="I30" s="60">
        <f>SUM(I26:I28)</f>
        <v>1</v>
      </c>
      <c r="J30" s="60">
        <f>SUM(J26:J28)</f>
        <v>1</v>
      </c>
      <c r="K30" s="60">
        <f>SUM(K26:K28)</f>
        <v>1</v>
      </c>
      <c r="L30" s="59"/>
      <c r="M30" s="59"/>
      <c r="N30" s="63">
        <f>SUM(N26:N28)</f>
        <v>1</v>
      </c>
    </row>
    <row r="31" spans="1:14" ht="18.600000000000001" thickBot="1">
      <c r="A31" s="26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600000000000001">
      <c r="A33" s="25"/>
      <c r="B33" s="2"/>
      <c r="C33" s="108" t="s">
        <v>18</v>
      </c>
      <c r="D33" s="109" t="str">
        <f>F6</f>
        <v>Tiempo Cifrado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6">
      <c r="A34" s="149" t="s">
        <v>19</v>
      </c>
      <c r="B34" s="15"/>
      <c r="C34" s="15"/>
      <c r="D34" s="115" t="str">
        <f>D16</f>
        <v xml:space="preserve"> (A) AES-256-GCM</v>
      </c>
      <c r="E34" s="115" t="str">
        <f>E16</f>
        <v xml:space="preserve"> (B) AES-128-GCM</v>
      </c>
      <c r="F34" s="115" t="str">
        <f>F16</f>
        <v>(C) ChaCha20-Poly1305</v>
      </c>
      <c r="G34" s="20"/>
      <c r="H34" s="20"/>
      <c r="I34" s="115" t="str">
        <f>D34</f>
        <v xml:space="preserve"> (A) AES-256-GCM</v>
      </c>
      <c r="J34" s="115" t="str">
        <f>E34</f>
        <v xml:space="preserve"> (B) AES-128-GCM</v>
      </c>
      <c r="K34" s="115" t="str">
        <f>F34</f>
        <v>(C) ChaCha20-Poly1305</v>
      </c>
      <c r="L34" s="15"/>
      <c r="M34" s="15"/>
      <c r="N34" s="15"/>
    </row>
    <row r="35" spans="1:14" ht="18.600000000000001">
      <c r="A35" s="150"/>
      <c r="B35" s="2"/>
      <c r="C35" s="113" t="str">
        <f>C17</f>
        <v xml:space="preserve"> (A) AES-256-GCM</v>
      </c>
      <c r="D35" s="58">
        <v>1</v>
      </c>
      <c r="E35" s="58">
        <v>0.5</v>
      </c>
      <c r="F35" s="58">
        <v>3</v>
      </c>
      <c r="G35" s="59"/>
      <c r="H35" s="59"/>
      <c r="I35" s="60">
        <f t="shared" ref="I35:K37" si="3">IF(ISERROR(D35/D$39),0,D35/D$39)</f>
        <v>0.3</v>
      </c>
      <c r="J35" s="60">
        <f t="shared" si="3"/>
        <v>0.27272727272727276</v>
      </c>
      <c r="K35" s="60">
        <f t="shared" si="3"/>
        <v>0.42857142857142855</v>
      </c>
      <c r="L35" s="59"/>
      <c r="M35" s="59"/>
      <c r="N35" s="61">
        <f>AVERAGE(I35:K35)</f>
        <v>0.33376623376623377</v>
      </c>
    </row>
    <row r="36" spans="1:14" ht="18.600000000000001">
      <c r="A36" s="150"/>
      <c r="B36" s="2"/>
      <c r="C36" s="113" t="str">
        <f>C18</f>
        <v xml:space="preserve"> (B) AES-128-GCM</v>
      </c>
      <c r="D36" s="58">
        <v>2</v>
      </c>
      <c r="E36" s="58">
        <v>1</v>
      </c>
      <c r="F36" s="58">
        <v>3</v>
      </c>
      <c r="G36" s="59"/>
      <c r="H36" s="59"/>
      <c r="I36" s="60">
        <f t="shared" si="3"/>
        <v>0.6</v>
      </c>
      <c r="J36" s="60">
        <f t="shared" si="3"/>
        <v>0.54545454545454553</v>
      </c>
      <c r="K36" s="60">
        <f t="shared" si="3"/>
        <v>0.42857142857142855</v>
      </c>
      <c r="L36" s="59"/>
      <c r="M36" s="59"/>
      <c r="N36" s="61">
        <f>AVERAGE(I36:K36)</f>
        <v>0.52467532467532474</v>
      </c>
    </row>
    <row r="37" spans="1:14" ht="18.600000000000001">
      <c r="A37" s="150"/>
      <c r="B37" s="2"/>
      <c r="C37" s="113" t="str">
        <f>C19</f>
        <v>(C) ChaCha20-Poly1305</v>
      </c>
      <c r="D37" s="58">
        <v>0.33333333333333331</v>
      </c>
      <c r="E37" s="58">
        <v>0.33333333333333331</v>
      </c>
      <c r="F37" s="58">
        <v>1</v>
      </c>
      <c r="G37" s="59"/>
      <c r="H37" s="59"/>
      <c r="I37" s="60">
        <f t="shared" si="3"/>
        <v>9.9999999999999992E-2</v>
      </c>
      <c r="J37" s="60">
        <f t="shared" si="3"/>
        <v>0.18181818181818182</v>
      </c>
      <c r="K37" s="60">
        <f t="shared" si="3"/>
        <v>0.14285714285714285</v>
      </c>
      <c r="L37" s="59"/>
      <c r="M37" s="59"/>
      <c r="N37" s="61">
        <f>AVERAGE(I37:K37)</f>
        <v>0.14155844155844155</v>
      </c>
    </row>
    <row r="38" spans="1:14" ht="18.600000000000001">
      <c r="A38" s="150"/>
      <c r="B38" s="2"/>
      <c r="C38" s="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2"/>
    </row>
    <row r="39" spans="1:14" ht="18.600000000000001">
      <c r="A39" s="151"/>
      <c r="B39" s="2"/>
      <c r="C39" s="2"/>
      <c r="D39" s="60">
        <f>SUM(D35:D37)</f>
        <v>3.3333333333333335</v>
      </c>
      <c r="E39" s="60">
        <f>SUM(E35:E37)</f>
        <v>1.8333333333333333</v>
      </c>
      <c r="F39" s="60">
        <f>SUM(F35:F37)</f>
        <v>7</v>
      </c>
      <c r="G39" s="59"/>
      <c r="H39" s="59"/>
      <c r="I39" s="60">
        <f>SUM(I35:I37)</f>
        <v>0.99999999999999989</v>
      </c>
      <c r="J39" s="60">
        <f>SUM(J35:J37)</f>
        <v>1.0000000000000002</v>
      </c>
      <c r="K39" s="60">
        <f>SUM(K35:K37)</f>
        <v>1</v>
      </c>
      <c r="L39" s="59"/>
      <c r="M39" s="59"/>
      <c r="N39" s="63">
        <f>SUM(N35:N37)</f>
        <v>1</v>
      </c>
    </row>
    <row r="40" spans="1:14" ht="18.600000000000001" thickBot="1">
      <c r="A40" s="26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600000000000001">
      <c r="A42" s="25"/>
      <c r="B42" s="2"/>
      <c r="C42" s="108" t="s">
        <v>18</v>
      </c>
      <c r="D42" s="109" t="str">
        <f>G6</f>
        <v>Tiempo Descifrado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.6">
      <c r="A43" s="149" t="s">
        <v>19</v>
      </c>
      <c r="B43" s="15"/>
      <c r="C43" s="15"/>
      <c r="D43" s="115" t="str">
        <f>D16</f>
        <v xml:space="preserve"> (A) AES-256-GCM</v>
      </c>
      <c r="E43" s="115" t="str">
        <f>E16</f>
        <v xml:space="preserve"> (B) AES-128-GCM</v>
      </c>
      <c r="F43" s="115" t="str">
        <f>F16</f>
        <v>(C) ChaCha20-Poly1305</v>
      </c>
      <c r="G43" s="20"/>
      <c r="H43" s="20"/>
      <c r="I43" s="115" t="str">
        <f>D43</f>
        <v xml:space="preserve"> (A) AES-256-GCM</v>
      </c>
      <c r="J43" s="115" t="str">
        <f>E43</f>
        <v xml:space="preserve"> (B) AES-128-GCM</v>
      </c>
      <c r="K43" s="115" t="str">
        <f>F43</f>
        <v>(C) ChaCha20-Poly1305</v>
      </c>
      <c r="L43" s="15"/>
      <c r="M43" s="15"/>
      <c r="N43" s="15"/>
    </row>
    <row r="44" spans="1:14" ht="18.600000000000001">
      <c r="A44" s="150"/>
      <c r="B44" s="2"/>
      <c r="C44" s="113" t="str">
        <f>C17</f>
        <v xml:space="preserve"> (A) AES-256-GCM</v>
      </c>
      <c r="D44" s="57">
        <v>1</v>
      </c>
      <c r="E44" s="58">
        <v>2</v>
      </c>
      <c r="F44" s="58">
        <v>0.5</v>
      </c>
      <c r="G44" s="59"/>
      <c r="H44" s="59"/>
      <c r="I44" s="60">
        <f t="shared" ref="I44:K46" si="4">IF(ISERROR(D44/D$48),0,D44/D$48)</f>
        <v>0.2857142857142857</v>
      </c>
      <c r="J44" s="60">
        <f t="shared" si="4"/>
        <v>0.33333333333333331</v>
      </c>
      <c r="K44" s="60">
        <f t="shared" si="4"/>
        <v>0.27272727272727276</v>
      </c>
      <c r="L44" s="59"/>
      <c r="M44" s="59"/>
      <c r="N44" s="61">
        <f>AVERAGE(I44:K44)</f>
        <v>0.29725829725829728</v>
      </c>
    </row>
    <row r="45" spans="1:14" ht="18.600000000000001">
      <c r="A45" s="150"/>
      <c r="B45" s="2"/>
      <c r="C45" s="113" t="str">
        <f>C18</f>
        <v xml:space="preserve"> (B) AES-128-GCM</v>
      </c>
      <c r="D45" s="58">
        <v>0.5</v>
      </c>
      <c r="E45" s="57">
        <v>1</v>
      </c>
      <c r="F45" s="58">
        <v>0.33333333333333331</v>
      </c>
      <c r="G45" s="59"/>
      <c r="H45" s="59"/>
      <c r="I45" s="60">
        <f t="shared" si="4"/>
        <v>0.14285714285714285</v>
      </c>
      <c r="J45" s="60">
        <f t="shared" si="4"/>
        <v>0.16666666666666666</v>
      </c>
      <c r="K45" s="60">
        <f t="shared" si="4"/>
        <v>0.18181818181818182</v>
      </c>
      <c r="L45" s="59"/>
      <c r="M45" s="59"/>
      <c r="N45" s="61">
        <f>AVERAGE(I45:K45)</f>
        <v>0.16378066378066378</v>
      </c>
    </row>
    <row r="46" spans="1:14" ht="18.600000000000001">
      <c r="A46" s="150"/>
      <c r="B46" s="2"/>
      <c r="C46" s="113" t="str">
        <f>C19</f>
        <v>(C) ChaCha20-Poly1305</v>
      </c>
      <c r="D46" s="57">
        <v>2</v>
      </c>
      <c r="E46" s="58">
        <v>3</v>
      </c>
      <c r="F46" s="57">
        <v>1</v>
      </c>
      <c r="G46" s="59"/>
      <c r="H46" s="59"/>
      <c r="I46" s="60">
        <f t="shared" si="4"/>
        <v>0.5714285714285714</v>
      </c>
      <c r="J46" s="60">
        <f t="shared" si="4"/>
        <v>0.5</v>
      </c>
      <c r="K46" s="60">
        <f t="shared" si="4"/>
        <v>0.54545454545454553</v>
      </c>
      <c r="L46" s="59"/>
      <c r="M46" s="59"/>
      <c r="N46" s="61">
        <f>AVERAGE(I46:K46)</f>
        <v>0.53896103896103897</v>
      </c>
    </row>
    <row r="47" spans="1:14" ht="18.600000000000001">
      <c r="A47" s="150"/>
      <c r="B47" s="2"/>
      <c r="C47" s="2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2"/>
    </row>
    <row r="48" spans="1:14" ht="18.600000000000001">
      <c r="A48" s="151"/>
      <c r="B48" s="2"/>
      <c r="C48" s="2"/>
      <c r="D48" s="60">
        <f>SUM(D44:D46)</f>
        <v>3.5</v>
      </c>
      <c r="E48" s="60">
        <f>SUM(E44:E46)</f>
        <v>6</v>
      </c>
      <c r="F48" s="60">
        <f>SUM(F44:F46)</f>
        <v>1.8333333333333333</v>
      </c>
      <c r="G48" s="59"/>
      <c r="H48" s="59"/>
      <c r="I48" s="60">
        <f>SUM(I44:I46)</f>
        <v>1</v>
      </c>
      <c r="J48" s="60">
        <f>SUM(J44:J46)</f>
        <v>1</v>
      </c>
      <c r="K48" s="60">
        <f>SUM(K44:K46)</f>
        <v>1</v>
      </c>
      <c r="L48" s="59"/>
      <c r="M48" s="59"/>
      <c r="N48" s="63">
        <f>SUM(N44:N46)</f>
        <v>1</v>
      </c>
    </row>
    <row r="49" spans="1:14" ht="18.600000000000001" thickBot="1">
      <c r="A49" s="26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</sheetData>
  <mergeCells count="8">
    <mergeCell ref="A34:A39"/>
    <mergeCell ref="A43:A48"/>
    <mergeCell ref="A1:N1"/>
    <mergeCell ref="C4:G4"/>
    <mergeCell ref="I4:L4"/>
    <mergeCell ref="A6:A12"/>
    <mergeCell ref="A16:A21"/>
    <mergeCell ref="A25:A3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workbookViewId="0">
      <selection activeCell="C24" sqref="C24"/>
    </sheetView>
  </sheetViews>
  <sheetFormatPr baseColWidth="10" defaultRowHeight="14.4"/>
  <cols>
    <col min="2" max="2" width="21.109375" customWidth="1"/>
    <col min="3" max="3" width="14.6640625" customWidth="1"/>
    <col min="11" max="11" width="12.109375" bestFit="1" customWidth="1"/>
  </cols>
  <sheetData>
    <row r="1" spans="1:27" ht="36.6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4.200000000000003">
      <c r="A3" s="132" t="s">
        <v>20</v>
      </c>
      <c r="B3" s="133"/>
      <c r="C3" s="133"/>
      <c r="D3" s="133"/>
      <c r="E3" s="13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2">
      <c r="A5" s="2"/>
      <c r="B5" s="2"/>
      <c r="C5" s="2"/>
      <c r="D5" s="2"/>
      <c r="E5" s="2"/>
      <c r="F5" s="2"/>
      <c r="G5" s="136" t="s">
        <v>21</v>
      </c>
      <c r="H5" s="135"/>
      <c r="I5" s="136" t="s">
        <v>22</v>
      </c>
      <c r="J5" s="135"/>
      <c r="K5" s="136" t="s">
        <v>23</v>
      </c>
      <c r="L5" s="2"/>
      <c r="M5" s="2"/>
      <c r="N5" s="2"/>
      <c r="O5" s="2"/>
      <c r="P5" s="2"/>
      <c r="Q5" s="30" t="s">
        <v>24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399999999999999">
      <c r="A6" s="167" t="s">
        <v>17</v>
      </c>
      <c r="B6" s="53" t="str">
        <f>Datos!E5</f>
        <v>Confidencialidad</v>
      </c>
      <c r="C6" s="66">
        <f>Matrices!D7*Matrices!$N$7+Matrices!E7*Matrices!$N$8+Matrices!F7*Matrices!$N$9+Matrices!G7*Matrices!$N$10</f>
        <v>2.8609840950486594</v>
      </c>
      <c r="D6" s="64"/>
      <c r="E6" s="66">
        <f>IF(ISERROR(C6/Matrices!$N7),0,C6/Matrices!$N7)</f>
        <v>4.5929485131690733</v>
      </c>
      <c r="F6" s="64"/>
      <c r="G6" s="162">
        <f>SUM(E6:E9)/Matrices!$B$4</f>
        <v>4.2309985688222103</v>
      </c>
      <c r="H6" s="64"/>
      <c r="I6" s="162">
        <f>IF($C$11=Matrices!$B$4,0,(G6-Matrices!$B$4)/(Matrices!$B$4-1))</f>
        <v>7.6999522940736753E-2</v>
      </c>
      <c r="J6" s="64"/>
      <c r="K6" s="165">
        <f>IF(I6=0,0,I6/HLOOKUP(Matrices!$B$4,$R$6:$AA$7,2,0))</f>
        <v>8.6516317910940166E-2</v>
      </c>
      <c r="L6" s="2"/>
      <c r="M6" s="2"/>
      <c r="N6" s="2"/>
      <c r="O6" s="2"/>
      <c r="P6" s="2"/>
      <c r="Q6" s="31" t="s">
        <v>25</v>
      </c>
      <c r="R6" s="32">
        <v>1</v>
      </c>
      <c r="S6" s="32">
        <v>2</v>
      </c>
      <c r="T6" s="32">
        <v>3</v>
      </c>
      <c r="U6" s="32">
        <v>4</v>
      </c>
      <c r="V6" s="32">
        <v>5</v>
      </c>
      <c r="W6" s="32">
        <v>6</v>
      </c>
      <c r="X6" s="32">
        <v>7</v>
      </c>
      <c r="Y6" s="32">
        <v>8</v>
      </c>
      <c r="Z6" s="32">
        <v>9</v>
      </c>
      <c r="AA6" s="33">
        <v>10</v>
      </c>
    </row>
    <row r="7" spans="1:27" ht="17.399999999999999">
      <c r="A7" s="168"/>
      <c r="B7" s="53" t="str">
        <f>Datos!E6</f>
        <v>Integridad</v>
      </c>
      <c r="C7" s="66">
        <f>Matrices!D8*Matrices!$N$7+Matrices!E8*Matrices!$N$8+Matrices!F8*Matrices!$N$9+Matrices!G8*Matrices!$N$10</f>
        <v>1.0605129924730281</v>
      </c>
      <c r="D7" s="64"/>
      <c r="E7" s="66">
        <f>IF(ISERROR(C7/Matrices!$N8),0,C7/Matrices!$N8)</f>
        <v>4.2491635753554036</v>
      </c>
      <c r="F7" s="64"/>
      <c r="G7" s="163"/>
      <c r="H7" s="64"/>
      <c r="I7" s="163"/>
      <c r="J7" s="64"/>
      <c r="K7" s="166"/>
      <c r="L7" s="2"/>
      <c r="M7" s="2"/>
      <c r="N7" s="2"/>
      <c r="O7" s="2"/>
      <c r="P7" s="2"/>
      <c r="Q7" s="34" t="s">
        <v>26</v>
      </c>
      <c r="R7" s="35">
        <v>0</v>
      </c>
      <c r="S7" s="35">
        <v>0</v>
      </c>
      <c r="T7" s="36">
        <v>0.57999999999999996</v>
      </c>
      <c r="U7" s="36">
        <v>0.89</v>
      </c>
      <c r="V7" s="36">
        <v>1.1100000000000001</v>
      </c>
      <c r="W7" s="36">
        <v>1.24</v>
      </c>
      <c r="X7" s="36">
        <v>1.32</v>
      </c>
      <c r="Y7" s="36">
        <v>1.4</v>
      </c>
      <c r="Z7" s="36">
        <v>1.45</v>
      </c>
      <c r="AA7" s="37">
        <v>1.49</v>
      </c>
    </row>
    <row r="8" spans="1:27" ht="17.399999999999999">
      <c r="A8" s="168"/>
      <c r="B8" s="53" t="str">
        <f>Datos!E7</f>
        <v>Tiempo Cifrado</v>
      </c>
      <c r="C8" s="66">
        <f>Matrices!D9*Matrices!$N$7+Matrices!E9*Matrices!$N$8+Matrices!F9*Matrices!$N$9+Matrices!G9*Matrices!$N$10</f>
        <v>0.31521109283289483</v>
      </c>
      <c r="D8" s="64"/>
      <c r="E8" s="66">
        <f>IF(ISERROR(C8/Matrices!$N9),0,C8/Matrices!$N9)</f>
        <v>4.0045611257354397</v>
      </c>
      <c r="F8" s="64"/>
      <c r="G8" s="163"/>
      <c r="H8" s="64"/>
      <c r="I8" s="163"/>
      <c r="J8" s="64"/>
      <c r="K8" s="16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399999999999999">
      <c r="A9" s="168"/>
      <c r="B9" s="53" t="str">
        <f>Datos!E8</f>
        <v>Tiempo Descifrado</v>
      </c>
      <c r="C9" s="66">
        <f>Matrices!D10*Matrices!$N$7+Matrices!E10*Matrices!$N$8+Matrices!F10*Matrices!$N$9+Matrices!G10*Matrices!$N$10</f>
        <v>0.1989628879764431</v>
      </c>
      <c r="D9" s="64"/>
      <c r="E9" s="66">
        <f>IF(ISERROR(C9/Matrices!$N10),0,C9/Matrices!$N10)</f>
        <v>4.0773210610289263</v>
      </c>
      <c r="F9" s="64"/>
      <c r="G9" s="164"/>
      <c r="H9" s="64"/>
      <c r="I9" s="164"/>
      <c r="J9" s="64"/>
      <c r="K9" s="17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399999999999999">
      <c r="A10" s="168"/>
      <c r="B10" s="2"/>
      <c r="C10" s="79"/>
      <c r="D10" s="79"/>
      <c r="E10" s="79"/>
      <c r="F10" s="79"/>
      <c r="G10" s="64"/>
      <c r="H10" s="64"/>
      <c r="I10" s="64"/>
      <c r="J10" s="64"/>
      <c r="K10" s="6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399999999999999">
      <c r="A11" s="169"/>
      <c r="B11" s="2"/>
      <c r="C11" s="65">
        <f>SUM(C6:C9)</f>
        <v>4.4356710683310254</v>
      </c>
      <c r="D11" s="78"/>
      <c r="E11" s="78"/>
      <c r="F11" s="78"/>
      <c r="G11" s="64"/>
      <c r="H11" s="64"/>
      <c r="I11" s="80"/>
      <c r="J11" s="64"/>
      <c r="K11" s="6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thickBot="1">
      <c r="A12" s="3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8" thickTop="1">
      <c r="A13" s="2"/>
      <c r="B13" s="51" t="s">
        <v>18</v>
      </c>
      <c r="C13" s="50" t="str">
        <f>B6</f>
        <v>Confidencialidad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39"/>
      <c r="C14" s="4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>
      <c r="A15" s="159" t="s">
        <v>27</v>
      </c>
      <c r="B15" s="99" t="str">
        <f>Datos!E11</f>
        <v xml:space="preserve"> (A) AES-256-GCM</v>
      </c>
      <c r="C15" s="66">
        <f>Matrices!D17*Matrices!$N$17+Matrices!E17*Matrices!$N$18+Matrices!F17*Matrices!$N$19</f>
        <v>1.7474945533769062</v>
      </c>
      <c r="D15" s="64"/>
      <c r="E15" s="66">
        <f>IF(ISERROR(C15/Matrices!$N17),0,C15/Matrices!$N17)</f>
        <v>3.0063718140929536</v>
      </c>
      <c r="F15" s="64"/>
      <c r="G15" s="162">
        <f>SUM(E15:E17)/Matrices!$B$15</f>
        <v>3.0036960884033568</v>
      </c>
      <c r="H15" s="64"/>
      <c r="I15" s="162">
        <f>IF($C$19=Matrices!$B$15,0,(G15-Matrices!$B$15)/(Matrices!$B$15-1))</f>
        <v>1.8480442016783893E-3</v>
      </c>
      <c r="J15" s="64"/>
      <c r="K15" s="165">
        <f>IF(I15=0,0,I15/HLOOKUP(Matrices!$B$15,$R$6:$AA$7,2,0))</f>
        <v>3.1862831063420509E-3</v>
      </c>
      <c r="L15" s="64"/>
      <c r="M15" s="2"/>
      <c r="N15" s="2"/>
      <c r="O15" s="2"/>
      <c r="P15" s="2"/>
    </row>
    <row r="16" spans="1:27" ht="21" customHeight="1">
      <c r="A16" s="160"/>
      <c r="B16" s="99" t="str">
        <f>Datos!E12</f>
        <v xml:space="preserve"> (B) AES-128-GCM</v>
      </c>
      <c r="C16" s="66">
        <f>Matrices!D18*Matrices!$N$17+Matrices!E18*Matrices!$N$18+Matrices!F18*Matrices!$N$19</f>
        <v>0.3288888888888889</v>
      </c>
      <c r="D16" s="64"/>
      <c r="E16" s="66">
        <f>IF(ISERROR(C16/Matrices!$N18),0,C16/Matrices!$N18)</f>
        <v>3.0011928429423458</v>
      </c>
      <c r="F16" s="64"/>
      <c r="G16" s="163"/>
      <c r="H16" s="64"/>
      <c r="I16" s="163"/>
      <c r="J16" s="64"/>
      <c r="K16" s="166"/>
      <c r="L16" s="64"/>
      <c r="M16" s="2"/>
      <c r="N16" s="2"/>
      <c r="O16" s="2"/>
      <c r="P16" s="2"/>
    </row>
    <row r="17" spans="1:16" ht="21" customHeight="1">
      <c r="A17" s="160"/>
      <c r="B17" s="99" t="str">
        <f>Datos!E13</f>
        <v>(C) ChaCha20-Poly1305</v>
      </c>
      <c r="C17" s="66">
        <f>Matrices!D19*Matrices!$N$17+Matrices!E19*Matrices!$N$18+Matrices!F19*Matrices!$N$19</f>
        <v>0.92854030501089324</v>
      </c>
      <c r="D17" s="64"/>
      <c r="E17" s="66">
        <f>IF(ISERROR(C17/Matrices!$N19),0,C17/Matrices!$N19)</f>
        <v>3.0035236081747709</v>
      </c>
      <c r="F17" s="64"/>
      <c r="G17" s="164"/>
      <c r="H17" s="64"/>
      <c r="I17" s="164"/>
      <c r="J17" s="64"/>
      <c r="K17" s="166"/>
      <c r="L17" s="64"/>
      <c r="M17" s="2"/>
      <c r="N17" s="2"/>
      <c r="O17" s="2"/>
      <c r="P17" s="2"/>
    </row>
    <row r="18" spans="1:16" ht="21" customHeight="1">
      <c r="A18" s="160"/>
      <c r="B18" s="98"/>
      <c r="C18" s="79"/>
      <c r="D18" s="79"/>
      <c r="E18" s="79"/>
      <c r="F18" s="79"/>
      <c r="G18" s="64"/>
      <c r="H18" s="64"/>
      <c r="I18" s="64"/>
      <c r="J18" s="64"/>
      <c r="K18" s="64"/>
      <c r="L18" s="64"/>
      <c r="M18" s="2"/>
      <c r="N18" s="2"/>
      <c r="O18" s="2"/>
      <c r="P18" s="2"/>
    </row>
    <row r="19" spans="1:16" ht="21" customHeight="1">
      <c r="A19" s="161"/>
      <c r="B19" s="98"/>
      <c r="C19" s="65">
        <f>SUM(C15:C17)</f>
        <v>3.0049237472766883</v>
      </c>
      <c r="D19" s="78"/>
      <c r="E19" s="78"/>
      <c r="F19" s="78"/>
      <c r="G19" s="64"/>
      <c r="H19" s="64"/>
      <c r="I19" s="80"/>
      <c r="J19" s="64"/>
      <c r="K19" s="64"/>
      <c r="L19" s="64"/>
      <c r="M19" s="2"/>
      <c r="N19" s="2"/>
      <c r="O19" s="2"/>
      <c r="P19" s="2"/>
    </row>
    <row r="20" spans="1:16" ht="15" thickBot="1">
      <c r="A20" s="4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"/>
      <c r="M20" s="2"/>
      <c r="N20" s="2"/>
      <c r="O20" s="2"/>
      <c r="P20" s="2"/>
    </row>
    <row r="21" spans="1:16" ht="16.2">
      <c r="A21" s="2"/>
      <c r="B21" s="51" t="s">
        <v>18</v>
      </c>
      <c r="C21" s="50" t="str">
        <f>B7</f>
        <v>Integridad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39"/>
      <c r="C22" s="4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>
      <c r="A23" s="159" t="s">
        <v>27</v>
      </c>
      <c r="B23" s="99" t="str">
        <f>B15</f>
        <v xml:space="preserve"> (A) AES-256-GCM</v>
      </c>
      <c r="C23" s="69">
        <f>Matrices!D26*Matrices!$N$26+Matrices!E26*Matrices!$N$27+Matrices!F26*Matrices!$N$28</f>
        <v>0.75669515669515675</v>
      </c>
      <c r="D23" s="67"/>
      <c r="E23" s="69">
        <f>IF(ISERROR(C23/Matrices!$N26),0,C23/Matrices!$N26)</f>
        <v>3.0147559591373443</v>
      </c>
      <c r="F23" s="67"/>
      <c r="G23" s="171">
        <f>SUM(E23:E25)/Matrices!$B$15</f>
        <v>3.0183472905636264</v>
      </c>
      <c r="H23" s="67"/>
      <c r="I23" s="171">
        <f>IF($C$27=Matrices!$B$15,0,(G23-Matrices!$B$15)/(Matrices!$B$15-1))</f>
        <v>9.1736452818131919E-3</v>
      </c>
      <c r="J23" s="67"/>
      <c r="K23" s="174">
        <f>IF(I23=0,0,I23/HLOOKUP(Matrices!$B$15,$R$6:$AA$7,2,0))</f>
        <v>1.5816629796229643E-2</v>
      </c>
      <c r="L23" s="2"/>
      <c r="M23" s="2"/>
      <c r="N23" s="2"/>
      <c r="O23" s="2"/>
      <c r="P23" s="2"/>
    </row>
    <row r="24" spans="1:16" ht="21" customHeight="1">
      <c r="A24" s="160"/>
      <c r="B24" s="99" t="str">
        <f>B16</f>
        <v xml:space="preserve"> (B) AES-128-GCM</v>
      </c>
      <c r="C24" s="69">
        <f>Matrices!D27*Matrices!$N$26+Matrices!E27*Matrices!$N$27+Matrices!F27*Matrices!$N$28</f>
        <v>0.28850902184235516</v>
      </c>
      <c r="D24" s="67"/>
      <c r="E24" s="69">
        <f>IF(ISERROR(C24/Matrices!$N27),0,C24/Matrices!$N27)</f>
        <v>3.0049455984174083</v>
      </c>
      <c r="F24" s="67"/>
      <c r="G24" s="172"/>
      <c r="H24" s="67"/>
      <c r="I24" s="172"/>
      <c r="J24" s="67"/>
      <c r="K24" s="175"/>
      <c r="L24" s="2"/>
      <c r="M24" s="2"/>
      <c r="N24" s="2"/>
      <c r="O24" s="2"/>
      <c r="P24" s="2"/>
    </row>
    <row r="25" spans="1:16" ht="21" customHeight="1">
      <c r="A25" s="160"/>
      <c r="B25" s="99" t="str">
        <f>B17</f>
        <v>(C) ChaCha20-Poly1305</v>
      </c>
      <c r="C25" s="69">
        <f>Matrices!D28*Matrices!$N$26+Matrices!E28*Matrices!$N$27+Matrices!F28*Matrices!$N$28</f>
        <v>1.9820512820512821</v>
      </c>
      <c r="D25" s="67"/>
      <c r="E25" s="69">
        <f>IF(ISERROR(C25/Matrices!$N28),0,C25/Matrices!$N28)</f>
        <v>3.0353403141361257</v>
      </c>
      <c r="F25" s="67"/>
      <c r="G25" s="173"/>
      <c r="H25" s="67"/>
      <c r="I25" s="173"/>
      <c r="J25" s="67"/>
      <c r="K25" s="175"/>
      <c r="L25" s="2"/>
      <c r="M25" s="2"/>
      <c r="N25" s="2"/>
      <c r="O25" s="2"/>
      <c r="P25" s="2"/>
    </row>
    <row r="26" spans="1:16" ht="21" customHeight="1">
      <c r="A26" s="160"/>
      <c r="B26" s="2"/>
      <c r="C26" s="81"/>
      <c r="D26" s="81"/>
      <c r="E26" s="81"/>
      <c r="F26" s="81"/>
      <c r="G26" s="67"/>
      <c r="H26" s="67"/>
      <c r="I26" s="67"/>
      <c r="J26" s="67"/>
      <c r="K26" s="67"/>
      <c r="L26" s="2"/>
      <c r="M26" s="2"/>
      <c r="N26" s="2"/>
      <c r="O26" s="2"/>
      <c r="P26" s="2"/>
    </row>
    <row r="27" spans="1:16" ht="21" customHeight="1">
      <c r="A27" s="161"/>
      <c r="B27" s="2"/>
      <c r="C27" s="69">
        <f>SUM(C23:C25)</f>
        <v>3.027255460588794</v>
      </c>
      <c r="D27" s="82"/>
      <c r="E27" s="82"/>
      <c r="F27" s="82"/>
      <c r="G27" s="67"/>
      <c r="H27" s="67"/>
      <c r="I27" s="83"/>
      <c r="J27" s="67"/>
      <c r="K27" s="67"/>
      <c r="L27" s="2"/>
      <c r="M27" s="2"/>
      <c r="N27" s="2"/>
      <c r="O27" s="2"/>
      <c r="P27" s="2"/>
    </row>
    <row r="28" spans="1:16" ht="15" thickBot="1">
      <c r="A28" s="4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"/>
      <c r="M28" s="2"/>
      <c r="N28" s="2"/>
      <c r="O28" s="2"/>
      <c r="P28" s="2"/>
    </row>
    <row r="29" spans="1:16" ht="16.2">
      <c r="A29" s="2"/>
      <c r="B29" s="51" t="s">
        <v>18</v>
      </c>
      <c r="C29" s="50" t="str">
        <f>B8</f>
        <v>Tiempo Cifrado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39"/>
      <c r="C30" s="4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>
      <c r="A31" s="159" t="s">
        <v>27</v>
      </c>
      <c r="B31" s="99" t="str">
        <f>B15</f>
        <v xml:space="preserve"> (A) AES-256-GCM</v>
      </c>
      <c r="C31" s="69">
        <f>Matrices!D35*Matrices!$N$35+Matrices!E35*Matrices!$N$36+Matrices!F35*Matrices!$N$37</f>
        <v>1.0207792207792208</v>
      </c>
      <c r="D31" s="67"/>
      <c r="E31" s="69">
        <f>IF(ISERROR(C31/Matrices!$N35),0,C31/Matrices!$N35)</f>
        <v>3.058365758754864</v>
      </c>
      <c r="F31" s="67"/>
      <c r="G31" s="171">
        <f>SUM(E31:E33)/Matrices!$B$15</f>
        <v>3.0538185516334813</v>
      </c>
      <c r="H31" s="67"/>
      <c r="I31" s="171">
        <f>IF($C$35=Matrices!$B$15,0,(G31-Matrices!$B$15)/(Matrices!$B$15-1))</f>
        <v>2.690927581674063E-2</v>
      </c>
      <c r="J31" s="67"/>
      <c r="K31" s="174">
        <f>IF(I31=0,0,I31/HLOOKUP(Matrices!$B$15,$R$6:$AA$7,2,0))</f>
        <v>4.6395303132311431E-2</v>
      </c>
      <c r="L31" s="2"/>
      <c r="M31" s="2"/>
      <c r="N31" s="2"/>
      <c r="O31" s="2"/>
      <c r="P31" s="2"/>
    </row>
    <row r="32" spans="1:16" ht="21" customHeight="1">
      <c r="A32" s="160"/>
      <c r="B32" s="99" t="str">
        <f>B16</f>
        <v xml:space="preserve"> (B) AES-128-GCM</v>
      </c>
      <c r="C32" s="69">
        <f>Matrices!D36*Matrices!$N$35+Matrices!E36*Matrices!$N$36+Matrices!F36*Matrices!$N$37</f>
        <v>1.616883116883117</v>
      </c>
      <c r="D32" s="67"/>
      <c r="E32" s="69">
        <f>IF(ISERROR(C32/Matrices!$N36),0,C32/Matrices!$N36)</f>
        <v>3.0816831683168315</v>
      </c>
      <c r="F32" s="67"/>
      <c r="G32" s="172"/>
      <c r="H32" s="67"/>
      <c r="I32" s="172"/>
      <c r="J32" s="67"/>
      <c r="K32" s="175"/>
      <c r="L32" s="2"/>
      <c r="M32" s="2"/>
      <c r="N32" s="2"/>
      <c r="O32" s="2"/>
      <c r="P32" s="2"/>
    </row>
    <row r="33" spans="1:27" ht="21" customHeight="1">
      <c r="A33" s="160"/>
      <c r="B33" s="99" t="str">
        <f>B17</f>
        <v>(C) ChaCha20-Poly1305</v>
      </c>
      <c r="C33" s="69">
        <f>Matrices!D37*Matrices!$N$35+Matrices!E37*Matrices!$N$36+Matrices!F37*Matrices!$N$37</f>
        <v>0.4277056277056277</v>
      </c>
      <c r="D33" s="67"/>
      <c r="E33" s="69">
        <f>IF(ISERROR(C33/Matrices!$N37),0,C33/Matrices!$N37)</f>
        <v>3.0214067278287464</v>
      </c>
      <c r="F33" s="67"/>
      <c r="G33" s="173"/>
      <c r="H33" s="67"/>
      <c r="I33" s="173"/>
      <c r="J33" s="67"/>
      <c r="K33" s="17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>
      <c r="A34" s="160"/>
      <c r="B34" s="15"/>
      <c r="C34" s="81"/>
      <c r="D34" s="81"/>
      <c r="E34" s="81"/>
      <c r="F34" s="81"/>
      <c r="G34" s="67"/>
      <c r="H34" s="67"/>
      <c r="I34" s="67"/>
      <c r="J34" s="67"/>
      <c r="K34" s="6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>
      <c r="A35" s="161"/>
      <c r="B35" s="2"/>
      <c r="C35" s="69">
        <f>SUM(C31:C33)</f>
        <v>3.0653679653679653</v>
      </c>
      <c r="D35" s="82"/>
      <c r="E35" s="82"/>
      <c r="F35" s="82"/>
      <c r="G35" s="67"/>
      <c r="H35" s="67"/>
      <c r="I35" s="83"/>
      <c r="J35" s="67"/>
      <c r="K35" s="6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thickBot="1">
      <c r="A36" s="4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2">
      <c r="A37" s="2"/>
      <c r="B37" s="51" t="s">
        <v>18</v>
      </c>
      <c r="C37" s="50" t="str">
        <f>B9</f>
        <v>Tiempo Descifrado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27">
      <c r="A38" s="2"/>
      <c r="B38" s="39"/>
      <c r="C38" s="4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27" ht="21" customHeight="1">
      <c r="A39" s="159" t="s">
        <v>27</v>
      </c>
      <c r="B39" s="100" t="str">
        <f>B15</f>
        <v xml:space="preserve"> (A) AES-256-GCM</v>
      </c>
      <c r="C39" s="69">
        <f>Matrices!D44*Matrices!$N$44+Matrices!E44*Matrices!$N$45+Matrices!F44*Matrices!$N$46</f>
        <v>0.89430014430014437</v>
      </c>
      <c r="D39" s="67"/>
      <c r="E39" s="69">
        <f>IF(ISERROR(C39/Matrices!$N44),0,C39/Matrices!$N44)</f>
        <v>3.008495145631068</v>
      </c>
      <c r="F39" s="67"/>
      <c r="G39" s="171">
        <f>SUM(E39:E41)/Matrices!$B$15</f>
        <v>3.0092086669723721</v>
      </c>
      <c r="H39" s="67"/>
      <c r="I39" s="171">
        <f>IF($C$43=Matrices!$B$15,0,(G39-Matrices!$B$15)/(Matrices!$B$15-1))</f>
        <v>4.6043334861860519E-3</v>
      </c>
      <c r="J39" s="67"/>
      <c r="K39" s="174">
        <f>IF(I39=0,0,I39/HLOOKUP(Matrices!$B$15,$R$6:$AA$7,2,0))</f>
        <v>7.938506010665607E-3</v>
      </c>
      <c r="L39" s="2"/>
      <c r="M39" s="2"/>
      <c r="N39" s="2"/>
      <c r="O39" s="2"/>
    </row>
    <row r="40" spans="1:27" ht="21" customHeight="1">
      <c r="A40" s="160"/>
      <c r="B40" s="100" t="str">
        <f>B16</f>
        <v xml:space="preserve"> (B) AES-128-GCM</v>
      </c>
      <c r="C40" s="69">
        <f>Matrices!D45*Matrices!$N$44+Matrices!E45*Matrices!$N$45+Matrices!F45*Matrices!$N$46</f>
        <v>0.49206349206349209</v>
      </c>
      <c r="D40" s="67"/>
      <c r="E40" s="69">
        <f>IF(ISERROR(C40/Matrices!$N45),0,C40/Matrices!$N45)</f>
        <v>3.0044052863436126</v>
      </c>
      <c r="F40" s="67"/>
      <c r="G40" s="172"/>
      <c r="H40" s="67"/>
      <c r="I40" s="172"/>
      <c r="J40" s="67"/>
      <c r="K40" s="175"/>
      <c r="L40" s="2"/>
      <c r="M40" s="2"/>
      <c r="N40" s="2"/>
      <c r="O40" s="2"/>
    </row>
    <row r="41" spans="1:27" ht="21" customHeight="1">
      <c r="A41" s="160"/>
      <c r="B41" s="100" t="str">
        <f>B17</f>
        <v>(C) ChaCha20-Poly1305</v>
      </c>
      <c r="C41" s="69">
        <f>Matrices!D46*Matrices!$N$44+Matrices!E46*Matrices!$N$45+Matrices!F46*Matrices!$N$46</f>
        <v>1.6248196248196249</v>
      </c>
      <c r="D41" s="67"/>
      <c r="E41" s="69">
        <f>IF(ISERROR(C41/Matrices!$N46),0,C41/Matrices!$N46)</f>
        <v>3.0147255689424366</v>
      </c>
      <c r="F41" s="67"/>
      <c r="G41" s="173"/>
      <c r="H41" s="67"/>
      <c r="I41" s="173"/>
      <c r="J41" s="67"/>
      <c r="K41" s="175"/>
      <c r="L41" s="2"/>
      <c r="M41" s="2"/>
      <c r="N41" s="2"/>
      <c r="O41" s="2"/>
    </row>
    <row r="42" spans="1:27" ht="21" customHeight="1">
      <c r="A42" s="160"/>
      <c r="B42" s="2"/>
      <c r="C42" s="81"/>
      <c r="D42" s="81"/>
      <c r="E42" s="81"/>
      <c r="F42" s="81"/>
      <c r="G42" s="67"/>
      <c r="H42" s="67"/>
      <c r="I42" s="67"/>
      <c r="J42" s="67"/>
      <c r="K42" s="67"/>
      <c r="L42" s="2"/>
      <c r="M42" s="2"/>
      <c r="N42" s="2"/>
      <c r="O42" s="2"/>
    </row>
    <row r="43" spans="1:27" ht="21" customHeight="1">
      <c r="A43" s="161"/>
      <c r="B43" s="2"/>
      <c r="C43" s="68">
        <f>SUM(C39:C41)</f>
        <v>3.0111832611832616</v>
      </c>
      <c r="D43" s="82"/>
      <c r="E43" s="82"/>
      <c r="F43" s="82"/>
      <c r="G43" s="67"/>
      <c r="H43" s="67"/>
      <c r="I43" s="83"/>
      <c r="J43" s="67"/>
      <c r="K43" s="67"/>
      <c r="L43" s="2"/>
      <c r="M43" s="2"/>
      <c r="N43" s="2"/>
      <c r="O43" s="2"/>
    </row>
    <row r="44" spans="1:27" ht="15" thickBot="1">
      <c r="A44" s="4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21">
    <mergeCell ref="A39:A43"/>
    <mergeCell ref="G39:G41"/>
    <mergeCell ref="I39:I41"/>
    <mergeCell ref="K39:K41"/>
    <mergeCell ref="A23:A27"/>
    <mergeCell ref="G23:G25"/>
    <mergeCell ref="I23:I25"/>
    <mergeCell ref="K23:K25"/>
    <mergeCell ref="A31:A35"/>
    <mergeCell ref="G31:G33"/>
    <mergeCell ref="I31:I33"/>
    <mergeCell ref="K31:K33"/>
    <mergeCell ref="A15:A19"/>
    <mergeCell ref="G15:G17"/>
    <mergeCell ref="I15:I17"/>
    <mergeCell ref="K15:K17"/>
    <mergeCell ref="A1:O1"/>
    <mergeCell ref="A6:A11"/>
    <mergeCell ref="G6:G9"/>
    <mergeCell ref="I6:I9"/>
    <mergeCell ref="K6:K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tabSelected="1" topLeftCell="A2" workbookViewId="0">
      <selection activeCell="G27" sqref="G26:G27"/>
    </sheetView>
  </sheetViews>
  <sheetFormatPr baseColWidth="10" defaultRowHeight="14.4"/>
  <cols>
    <col min="2" max="2" width="16.88671875" customWidth="1"/>
    <col min="3" max="3" width="17.5546875" customWidth="1"/>
    <col min="5" max="5" width="12.33203125" customWidth="1"/>
    <col min="8" max="8" width="32.21875" customWidth="1"/>
    <col min="9" max="9" width="14.6640625" customWidth="1"/>
  </cols>
  <sheetData>
    <row r="1" spans="1:16" ht="36.6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7.6">
      <c r="A3" s="134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8.600000000000001">
      <c r="A6" s="2"/>
      <c r="B6" s="176" t="s">
        <v>29</v>
      </c>
      <c r="C6" s="177"/>
      <c r="D6" s="177"/>
      <c r="E6" s="177"/>
      <c r="F6" s="178"/>
      <c r="G6" s="126"/>
      <c r="H6" s="2"/>
      <c r="I6" s="179" t="s">
        <v>30</v>
      </c>
      <c r="J6" s="42"/>
      <c r="K6" s="42"/>
      <c r="L6" s="42"/>
      <c r="M6" s="42"/>
      <c r="N6" s="2"/>
      <c r="O6" s="2"/>
      <c r="P6" s="2"/>
    </row>
    <row r="7" spans="1:16" ht="15.6">
      <c r="A7" s="2"/>
      <c r="B7" s="43"/>
      <c r="C7" s="43"/>
      <c r="D7" s="43"/>
      <c r="E7" s="43"/>
      <c r="F7" s="43"/>
      <c r="G7" s="43"/>
      <c r="H7" s="2"/>
      <c r="I7" s="180"/>
      <c r="J7" s="2"/>
      <c r="K7" s="2"/>
      <c r="L7" s="2"/>
      <c r="M7" s="2"/>
      <c r="N7" s="2"/>
      <c r="O7" s="2"/>
      <c r="P7" s="2"/>
    </row>
    <row r="8" spans="1:16" ht="16.2">
      <c r="A8" s="2"/>
      <c r="B8" s="2"/>
      <c r="C8" s="182" t="s">
        <v>3</v>
      </c>
      <c r="D8" s="182"/>
      <c r="E8" s="182"/>
      <c r="F8" s="182"/>
      <c r="G8" s="111"/>
      <c r="H8" s="2"/>
      <c r="I8" s="181"/>
      <c r="J8" s="2"/>
      <c r="K8" s="2"/>
      <c r="L8" s="2"/>
      <c r="M8" s="2"/>
      <c r="N8" s="2"/>
      <c r="O8" s="2"/>
      <c r="P8" s="2"/>
    </row>
    <row r="9" spans="1:16" ht="18.600000000000001">
      <c r="A9" s="2"/>
      <c r="B9" s="118" t="s">
        <v>4</v>
      </c>
      <c r="C9" s="87" t="str">
        <f>Datos!E5</f>
        <v>Confidencialidad</v>
      </c>
      <c r="D9" s="87" t="str">
        <f>Datos!E6</f>
        <v>Integridad</v>
      </c>
      <c r="E9" s="87" t="str">
        <f>Datos!E7</f>
        <v>Tiempo Cifrado</v>
      </c>
      <c r="F9" s="87" t="str">
        <f>Datos!E8</f>
        <v>Tiempo Descifrado</v>
      </c>
      <c r="G9" s="87"/>
      <c r="H9" s="2"/>
      <c r="I9" s="119"/>
      <c r="O9" s="2"/>
      <c r="P9" s="2"/>
    </row>
    <row r="10" spans="1:16" ht="18.600000000000001">
      <c r="A10" s="2"/>
      <c r="B10" s="100" t="str">
        <f>Datos!E11</f>
        <v xml:space="preserve"> (A) AES-256-GCM</v>
      </c>
      <c r="C10" s="84">
        <f>Matrices!N17</f>
        <v>0.58126361655773418</v>
      </c>
      <c r="D10" s="84">
        <f>Matrices!N26</f>
        <v>0.25099715099715098</v>
      </c>
      <c r="E10" s="84">
        <f>Matrices!N35</f>
        <v>0.33376623376623377</v>
      </c>
      <c r="F10" s="84">
        <f>Matrices!N44</f>
        <v>0.29725829725829728</v>
      </c>
      <c r="G10" s="127"/>
      <c r="H10" s="129" t="s">
        <v>50</v>
      </c>
      <c r="I10" s="120">
        <f>SUMPRODUCT(C10:F10,$C$14:$F$14)</f>
        <v>0.46549518506832666</v>
      </c>
      <c r="J10" s="106" t="str">
        <f>IF(I10=MAX($I$10:$I$12),"&lt;=MEJOR ALTERNATIVA","")</f>
        <v>&lt;=MEJOR ALTERNATIVA</v>
      </c>
      <c r="O10" s="2"/>
      <c r="P10" s="2"/>
    </row>
    <row r="11" spans="1:16" ht="18.600000000000001">
      <c r="A11" s="2"/>
      <c r="B11" s="100" t="str">
        <f>Datos!E12</f>
        <v xml:space="preserve"> (B) AES-128-GCM</v>
      </c>
      <c r="C11" s="84">
        <f>Matrices!N18</f>
        <v>0.10958605664488018</v>
      </c>
      <c r="D11" s="84">
        <f>Matrices!N27</f>
        <v>9.6011396011396008E-2</v>
      </c>
      <c r="E11" s="84">
        <f>Matrices!N36</f>
        <v>0.52467532467532474</v>
      </c>
      <c r="F11" s="84">
        <f>Matrices!N45</f>
        <v>0.16378066378066378</v>
      </c>
      <c r="G11" s="127"/>
      <c r="H11" s="129" t="s">
        <v>51</v>
      </c>
      <c r="I11" s="120">
        <f>SUMPRODUCT(C11:F11,$C$14:$F$14)</f>
        <v>0.14151555926661247</v>
      </c>
      <c r="J11" s="107" t="str">
        <f>IF(I11=MAX($I$10:$I$12),"&lt;=MEJOR ALTERNATIVA","")</f>
        <v/>
      </c>
      <c r="O11" s="2"/>
      <c r="P11" s="2"/>
    </row>
    <row r="12" spans="1:16" ht="18.600000000000001">
      <c r="A12" s="2"/>
      <c r="B12" s="100" t="str">
        <f>Datos!E13</f>
        <v>(C) ChaCha20-Poly1305</v>
      </c>
      <c r="C12" s="84">
        <f>Matrices!N19</f>
        <v>0.30915032679738563</v>
      </c>
      <c r="D12" s="84">
        <f>Matrices!N28</f>
        <v>0.652991452991453</v>
      </c>
      <c r="E12" s="84">
        <f>Matrices!N37</f>
        <v>0.14155844155844155</v>
      </c>
      <c r="F12" s="84">
        <f>Matrices!N46</f>
        <v>0.53896103896103897</v>
      </c>
      <c r="G12" s="127"/>
      <c r="H12" s="129" t="s">
        <v>52</v>
      </c>
      <c r="I12" s="121">
        <f>SUMPRODUCT(C12:F12,$C$14:$F$14)</f>
        <v>0.39298925566506082</v>
      </c>
      <c r="J12" s="107" t="str">
        <f>IF(I12=MAX($I$10:$I$12),"&lt;=MEJOR ALTERNATIVA","")</f>
        <v/>
      </c>
      <c r="O12" s="2"/>
      <c r="P12" s="2"/>
    </row>
    <row r="13" spans="1:16" ht="18.600000000000001">
      <c r="A13" s="2"/>
      <c r="B13" s="67"/>
      <c r="C13" s="67"/>
      <c r="D13" s="67"/>
      <c r="E13" s="67"/>
      <c r="F13" s="67"/>
      <c r="G13" s="67"/>
      <c r="H13" s="2"/>
      <c r="O13" s="2"/>
      <c r="P13" s="2"/>
    </row>
    <row r="14" spans="1:16" ht="18.600000000000001">
      <c r="A14" s="2"/>
      <c r="B14" s="86" t="s">
        <v>31</v>
      </c>
      <c r="C14" s="85">
        <f>Matrices!N7</f>
        <v>0.62290793960470903</v>
      </c>
      <c r="D14" s="85">
        <f>Matrices!N8</f>
        <v>0.24958158792094182</v>
      </c>
      <c r="E14" s="85">
        <f>Matrices!N9</f>
        <v>7.8713018214950123E-2</v>
      </c>
      <c r="F14" s="85">
        <f>Matrices!N10</f>
        <v>4.8797454259398972E-2</v>
      </c>
      <c r="G14" s="128"/>
      <c r="H14" s="2"/>
      <c r="I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6">
      <c r="A16" s="2"/>
      <c r="B16" s="2"/>
      <c r="C16" s="2"/>
      <c r="D16" s="42"/>
      <c r="E16" s="42"/>
      <c r="F16" s="42"/>
      <c r="G16" s="42"/>
      <c r="H16" s="2"/>
      <c r="I16" s="183"/>
      <c r="J16" s="183"/>
      <c r="K16" s="183"/>
      <c r="L16" s="2"/>
      <c r="M16" s="2"/>
      <c r="N16" s="2"/>
      <c r="O16" s="2"/>
      <c r="P16" s="2"/>
    </row>
  </sheetData>
  <mergeCells count="5">
    <mergeCell ref="A1:P1"/>
    <mergeCell ref="B6:F6"/>
    <mergeCell ref="I6:I8"/>
    <mergeCell ref="C8:F8"/>
    <mergeCell ref="I16:K16"/>
  </mergeCells>
  <conditionalFormatting sqref="I10:I12">
    <cfRule type="expression" dxfId="0" priority="1" stopIfTrue="1">
      <formula>"MAX($H$10:$H$12"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Árbol de decisión</vt:lpstr>
      <vt:lpstr>Matrices</vt:lpstr>
      <vt:lpstr>Análisis de Consistencia</vt:lpstr>
      <vt:lpstr>Decisión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2025-03-05T07:22:21Z</dcterms:modified>
</cp:coreProperties>
</file>