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esktop\1\ERW2\"/>
    </mc:Choice>
  </mc:AlternateContent>
  <xr:revisionPtr revIDLastSave="0" documentId="13_ncr:1_{42082812-865E-4A5A-B861-584245E34724}" xr6:coauthVersionLast="47" xr6:coauthVersionMax="47" xr10:uidLastSave="{00000000-0000-0000-0000-000000000000}"/>
  <bookViews>
    <workbookView xWindow="-108" yWindow="-108" windowWidth="23256" windowHeight="12576" activeTab="2" xr2:uid="{18E421FC-8E07-451E-AED1-25348462F46C}"/>
  </bookViews>
  <sheets>
    <sheet name="таб1" sheetId="1" r:id="rId1"/>
    <sheet name="таб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E10" i="3" s="1"/>
  <c r="G17" i="2"/>
  <c r="G16" i="2"/>
  <c r="G21" i="1"/>
  <c r="E11" i="3"/>
  <c r="E12" i="3"/>
  <c r="E13" i="3"/>
  <c r="D11" i="3"/>
  <c r="D12" i="3"/>
  <c r="D13" i="3"/>
  <c r="D10" i="3"/>
  <c r="E8" i="3"/>
  <c r="E9" i="3"/>
  <c r="E7" i="3"/>
  <c r="E6" i="3"/>
  <c r="D7" i="3"/>
  <c r="D8" i="3"/>
  <c r="D9" i="3"/>
  <c r="D6" i="3"/>
  <c r="E3" i="3"/>
  <c r="E4" i="3"/>
  <c r="E5" i="3"/>
  <c r="E2" i="3"/>
  <c r="D5" i="3"/>
  <c r="D3" i="3"/>
  <c r="D4" i="3"/>
  <c r="D2" i="3"/>
  <c r="G21" i="2"/>
  <c r="G20" i="2"/>
  <c r="G17" i="1"/>
  <c r="G15" i="2"/>
  <c r="G14" i="2"/>
  <c r="G16" i="1"/>
  <c r="G15" i="1"/>
  <c r="G14" i="1"/>
  <c r="G13" i="2"/>
  <c r="G25" i="2" s="1"/>
  <c r="G12" i="2"/>
  <c r="G11" i="2"/>
  <c r="G23" i="2" s="1"/>
  <c r="G10" i="2"/>
  <c r="G22" i="2" s="1"/>
  <c r="G9" i="2"/>
  <c r="G8" i="2"/>
  <c r="G7" i="2"/>
  <c r="G3" i="2" s="1"/>
  <c r="G6" i="2"/>
  <c r="G2" i="2" s="1"/>
  <c r="I24" i="2"/>
  <c r="I23" i="2"/>
  <c r="I22" i="2"/>
  <c r="G25" i="1"/>
  <c r="G23" i="1"/>
  <c r="G24" i="1"/>
  <c r="G22" i="1"/>
  <c r="I24" i="1"/>
  <c r="I23" i="1"/>
  <c r="I22" i="1"/>
  <c r="G20" i="1"/>
  <c r="G19" i="1"/>
  <c r="G18" i="1"/>
  <c r="G5" i="1"/>
  <c r="G3" i="1"/>
  <c r="G4" i="1"/>
  <c r="G2" i="1"/>
  <c r="G13" i="1"/>
  <c r="G12" i="1"/>
  <c r="G11" i="1"/>
  <c r="G10" i="1"/>
  <c r="G9" i="1"/>
  <c r="G8" i="1"/>
  <c r="G7" i="1"/>
  <c r="G6" i="1"/>
  <c r="G5" i="2" l="1"/>
  <c r="G24" i="2"/>
  <c r="G4" i="2"/>
</calcChain>
</file>

<file path=xl/sharedStrings.xml><?xml version="1.0" encoding="utf-8"?>
<sst xmlns="http://schemas.openxmlformats.org/spreadsheetml/2006/main" count="121" uniqueCount="28">
  <si>
    <t>Номер состояния</t>
  </si>
  <si>
    <t>СИСТЕМА_1</t>
  </si>
  <si>
    <t>СИСТЕМА_2</t>
  </si>
  <si>
    <t>Обозн.</t>
  </si>
  <si>
    <t>Вер-ть</t>
  </si>
  <si>
    <t>-</t>
  </si>
  <si>
    <t>Нагрузка</t>
  </si>
  <si>
    <t>Загрузка</t>
  </si>
  <si>
    <t>Вероятность потери</t>
  </si>
  <si>
    <t>Длина очереди</t>
  </si>
  <si>
    <t>Число заявок находящихся в системе</t>
  </si>
  <si>
    <t>П1</t>
  </si>
  <si>
    <t>П2</t>
  </si>
  <si>
    <t>П3</t>
  </si>
  <si>
    <t>Сумм.</t>
  </si>
  <si>
    <t>Производительность</t>
  </si>
  <si>
    <t>lambda1</t>
  </si>
  <si>
    <t>lambda2</t>
  </si>
  <si>
    <t>lambda3</t>
  </si>
  <si>
    <t>lambda</t>
  </si>
  <si>
    <t>Хар-ка</t>
  </si>
  <si>
    <t>Коэффициент простоя</t>
  </si>
  <si>
    <t>Время ожидания</t>
  </si>
  <si>
    <t>Время пребывания</t>
  </si>
  <si>
    <t>Прибор</t>
  </si>
  <si>
    <t>Расчетная формула</t>
  </si>
  <si>
    <t>СИСТ. 1</t>
  </si>
  <si>
    <t>СИСТ.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</si>
</sst>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0" fontId="4" fillId="0" borderId="4" xfId="0" applyNumberFormat="1" applyFont="1" applyBorder="1" applyAlignment="1">
      <alignment horizontal="center" vertical="center" wrapText="1"/>
    </xf>
    <xf numFmtId="170" fontId="0" fillId="0" borderId="9" xfId="0" applyNumberFormat="1" applyBorder="1"/>
    <xf numFmtId="170" fontId="0" fillId="0" borderId="11" xfId="0" applyNumberFormat="1" applyBorder="1"/>
    <xf numFmtId="170" fontId="0" fillId="0" borderId="4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" xfId="0" applyBorder="1"/>
    <xf numFmtId="0" fontId="0" fillId="0" borderId="6" xfId="0" applyBorder="1"/>
    <xf numFmtId="170" fontId="0" fillId="0" borderId="1" xfId="0" applyNumberFormat="1" applyBorder="1"/>
    <xf numFmtId="170" fontId="0" fillId="0" borderId="6" xfId="0" applyNumberFormat="1" applyBorder="1"/>
    <xf numFmtId="170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</xdr:colOff>
      <xdr:row>0</xdr:row>
      <xdr:rowOff>0</xdr:rowOff>
    </xdr:from>
    <xdr:to>
      <xdr:col>21</xdr:col>
      <xdr:colOff>556260</xdr:colOff>
      <xdr:row>12</xdr:row>
      <xdr:rowOff>72068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9273F2-8826-E0B9-6D80-F910A1E4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7772400" cy="2502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0</xdr:row>
      <xdr:rowOff>38100</xdr:rowOff>
    </xdr:from>
    <xdr:to>
      <xdr:col>19</xdr:col>
      <xdr:colOff>525780</xdr:colOff>
      <xdr:row>19</xdr:row>
      <xdr:rowOff>173804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3F11F41-2F76-4897-B736-30F62B191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5780" y="38100"/>
          <a:ext cx="7772400" cy="3755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0749-5206-4F5A-891D-F49822E9FD76}">
  <dimension ref="A1:I27"/>
  <sheetViews>
    <sheetView workbookViewId="0">
      <selection activeCell="G21" sqref="G21"/>
    </sheetView>
  </sheetViews>
  <sheetFormatPr defaultRowHeight="14.4" x14ac:dyDescent="0.3"/>
  <cols>
    <col min="1" max="1" width="11.6640625" customWidth="1"/>
    <col min="5" max="5" width="19.33203125" bestFit="1" customWidth="1"/>
  </cols>
  <sheetData>
    <row r="1" spans="1:7" ht="26.4" customHeight="1" thickBot="1" x14ac:dyDescent="0.35">
      <c r="A1" s="5" t="s">
        <v>0</v>
      </c>
      <c r="B1" s="7" t="s">
        <v>1</v>
      </c>
      <c r="C1" s="8"/>
      <c r="D1" s="13"/>
      <c r="E1" s="13"/>
    </row>
    <row r="2" spans="1:7" ht="15" thickBot="1" x14ac:dyDescent="0.35">
      <c r="A2" s="6"/>
      <c r="B2" s="3" t="s">
        <v>3</v>
      </c>
      <c r="C2" s="2" t="s">
        <v>4</v>
      </c>
      <c r="D2" s="14"/>
      <c r="E2" s="21" t="s">
        <v>6</v>
      </c>
      <c r="F2" s="10" t="s">
        <v>11</v>
      </c>
      <c r="G2" s="36">
        <f>G6/(1-G10)</f>
        <v>0.7789473684210525</v>
      </c>
    </row>
    <row r="3" spans="1:7" ht="15" thickBot="1" x14ac:dyDescent="0.35">
      <c r="A3" s="3">
        <v>1</v>
      </c>
      <c r="B3" s="16">
        <v>0</v>
      </c>
      <c r="C3" s="17">
        <v>0.17</v>
      </c>
      <c r="D3" s="15"/>
      <c r="E3" s="22"/>
      <c r="F3" s="11" t="s">
        <v>12</v>
      </c>
      <c r="G3" s="37">
        <f t="shared" ref="G3:G5" si="0">G7/(1-G11)</f>
        <v>0.67828191167574103</v>
      </c>
    </row>
    <row r="4" spans="1:7" ht="15" thickBot="1" x14ac:dyDescent="0.35">
      <c r="A4" s="3">
        <v>2</v>
      </c>
      <c r="B4" s="16">
        <v>11</v>
      </c>
      <c r="C4" s="17">
        <v>0.153</v>
      </c>
      <c r="D4" s="15"/>
      <c r="E4" s="22"/>
      <c r="F4" s="11" t="s">
        <v>13</v>
      </c>
      <c r="G4" s="37">
        <f t="shared" si="0"/>
        <v>0.60798548094373861</v>
      </c>
    </row>
    <row r="5" spans="1:7" ht="15" thickBot="1" x14ac:dyDescent="0.35">
      <c r="A5" s="3">
        <v>3</v>
      </c>
      <c r="B5" s="16">
        <v>12</v>
      </c>
      <c r="C5" s="17">
        <v>9.1800000000000007E-2</v>
      </c>
      <c r="D5" s="15"/>
      <c r="E5" s="22"/>
      <c r="F5" s="11" t="s">
        <v>14</v>
      </c>
      <c r="G5" s="38">
        <f>3*G9/(1-G13)</f>
        <v>3.0127041742286749</v>
      </c>
    </row>
    <row r="6" spans="1:7" ht="15" thickBot="1" x14ac:dyDescent="0.35">
      <c r="A6" s="3">
        <v>4</v>
      </c>
      <c r="B6" s="16">
        <v>13</v>
      </c>
      <c r="C6" s="17">
        <v>6.1199999999999997E-2</v>
      </c>
      <c r="D6" s="15"/>
      <c r="E6" s="21" t="s">
        <v>7</v>
      </c>
      <c r="F6" s="10" t="s">
        <v>11</v>
      </c>
      <c r="G6" s="36">
        <f>C4+C7+C8+C10+C11+C12+C13</f>
        <v>0.64379999999999993</v>
      </c>
    </row>
    <row r="7" spans="1:7" ht="15" thickBot="1" x14ac:dyDescent="0.35">
      <c r="A7" s="3">
        <v>5</v>
      </c>
      <c r="B7" s="16">
        <v>212</v>
      </c>
      <c r="C7" s="17">
        <v>8.2600000000000007E-2</v>
      </c>
      <c r="D7" s="15"/>
      <c r="E7" s="22"/>
      <c r="F7" s="11" t="s">
        <v>12</v>
      </c>
      <c r="G7" s="37">
        <f>C5+C7+C9+C10+C11+C12+C13</f>
        <v>0.56059999999999999</v>
      </c>
    </row>
    <row r="8" spans="1:7" ht="15" thickBot="1" x14ac:dyDescent="0.35">
      <c r="A8" s="3">
        <v>6</v>
      </c>
      <c r="B8" s="16">
        <v>213</v>
      </c>
      <c r="C8" s="17">
        <v>5.5100000000000003E-2</v>
      </c>
      <c r="D8" s="15"/>
      <c r="E8" s="22"/>
      <c r="F8" s="11" t="s">
        <v>13</v>
      </c>
      <c r="G8" s="37">
        <f>C6+C8+C9+C10+C11+C12+C13</f>
        <v>0.50249999999999995</v>
      </c>
    </row>
    <row r="9" spans="1:7" ht="15" thickBot="1" x14ac:dyDescent="0.35">
      <c r="A9" s="3">
        <v>7</v>
      </c>
      <c r="B9" s="16">
        <v>223</v>
      </c>
      <c r="C9" s="17">
        <v>3.3099999999999997E-2</v>
      </c>
      <c r="D9" s="15"/>
      <c r="E9" s="23"/>
      <c r="F9" s="12" t="s">
        <v>14</v>
      </c>
      <c r="G9" s="38">
        <f>1-C3</f>
        <v>0.83</v>
      </c>
    </row>
    <row r="10" spans="1:7" ht="15" thickBot="1" x14ac:dyDescent="0.35">
      <c r="A10" s="3">
        <v>8</v>
      </c>
      <c r="B10" s="16">
        <v>3</v>
      </c>
      <c r="C10" s="17">
        <v>2.9700000000000001E-2</v>
      </c>
      <c r="D10" s="15"/>
      <c r="E10" s="21" t="s">
        <v>8</v>
      </c>
      <c r="F10" s="10" t="s">
        <v>11</v>
      </c>
      <c r="G10" s="36">
        <f>C13</f>
        <v>0.17349999999999999</v>
      </c>
    </row>
    <row r="11" spans="1:7" ht="15" thickBot="1" x14ac:dyDescent="0.35">
      <c r="A11" s="3">
        <v>9</v>
      </c>
      <c r="B11" s="16">
        <v>41</v>
      </c>
      <c r="C11" s="17">
        <v>5.3499999999999999E-2</v>
      </c>
      <c r="D11" s="15"/>
      <c r="E11" s="22"/>
      <c r="F11" s="11" t="s">
        <v>12</v>
      </c>
      <c r="G11" s="37">
        <f>C13</f>
        <v>0.17349999999999999</v>
      </c>
    </row>
    <row r="12" spans="1:7" ht="15" thickBot="1" x14ac:dyDescent="0.35">
      <c r="A12" s="3">
        <v>10</v>
      </c>
      <c r="B12" s="16">
        <v>42</v>
      </c>
      <c r="C12" s="17">
        <v>9.64E-2</v>
      </c>
      <c r="D12" s="15"/>
      <c r="E12" s="22"/>
      <c r="F12" s="11" t="s">
        <v>13</v>
      </c>
      <c r="G12" s="37">
        <f>C13</f>
        <v>0.17349999999999999</v>
      </c>
    </row>
    <row r="13" spans="1:7" ht="15" thickBot="1" x14ac:dyDescent="0.35">
      <c r="A13" s="3">
        <v>11</v>
      </c>
      <c r="B13" s="16">
        <v>43</v>
      </c>
      <c r="C13" s="17">
        <v>0.17349999999999999</v>
      </c>
      <c r="D13" s="15"/>
      <c r="E13" s="23"/>
      <c r="F13" s="12" t="s">
        <v>14</v>
      </c>
      <c r="G13" s="38">
        <f>C13</f>
        <v>0.17349999999999999</v>
      </c>
    </row>
    <row r="14" spans="1:7" ht="15" customHeight="1" thickBot="1" x14ac:dyDescent="0.35">
      <c r="A14" s="3">
        <v>12</v>
      </c>
      <c r="B14" s="3" t="s">
        <v>5</v>
      </c>
      <c r="C14" s="2" t="s">
        <v>5</v>
      </c>
      <c r="D14" s="15"/>
      <c r="E14" s="21" t="s">
        <v>9</v>
      </c>
      <c r="F14" s="10" t="s">
        <v>11</v>
      </c>
      <c r="G14" s="36">
        <f>1*C11+2*C12+3*$C$13</f>
        <v>0.76679999999999993</v>
      </c>
    </row>
    <row r="15" spans="1:7" ht="15" thickBot="1" x14ac:dyDescent="0.35">
      <c r="A15" s="3">
        <v>13</v>
      </c>
      <c r="B15" s="3" t="s">
        <v>5</v>
      </c>
      <c r="C15" s="2" t="s">
        <v>5</v>
      </c>
      <c r="D15" s="15"/>
      <c r="E15" s="22"/>
      <c r="F15" s="11" t="s">
        <v>12</v>
      </c>
      <c r="G15" s="37">
        <f>1*C11+2*C12+3*$C$13</f>
        <v>0.76679999999999993</v>
      </c>
    </row>
    <row r="16" spans="1:7" ht="15" thickBot="1" x14ac:dyDescent="0.35">
      <c r="A16" s="3">
        <v>14</v>
      </c>
      <c r="B16" s="3" t="s">
        <v>5</v>
      </c>
      <c r="C16" s="2" t="s">
        <v>5</v>
      </c>
      <c r="D16" s="15"/>
      <c r="E16" s="22"/>
      <c r="F16" s="11" t="s">
        <v>13</v>
      </c>
      <c r="G16" s="37">
        <f>1*C11+2*C12+3*$C$13</f>
        <v>0.76679999999999993</v>
      </c>
    </row>
    <row r="17" spans="1:9" ht="15" thickBot="1" x14ac:dyDescent="0.35">
      <c r="A17" s="3">
        <v>15</v>
      </c>
      <c r="B17" s="3" t="s">
        <v>5</v>
      </c>
      <c r="C17" s="2" t="s">
        <v>5</v>
      </c>
      <c r="D17" s="15"/>
      <c r="E17" s="23"/>
      <c r="F17" s="12" t="s">
        <v>14</v>
      </c>
      <c r="G17" s="38">
        <f>C11+2*C12+3*C13</f>
        <v>0.76679999999999993</v>
      </c>
    </row>
    <row r="18" spans="1:9" ht="15" thickBot="1" x14ac:dyDescent="0.35">
      <c r="A18" s="3">
        <v>16</v>
      </c>
      <c r="B18" s="3" t="s">
        <v>5</v>
      </c>
      <c r="C18" s="2" t="s">
        <v>5</v>
      </c>
      <c r="D18" s="15"/>
      <c r="E18" s="21" t="s">
        <v>10</v>
      </c>
      <c r="F18" s="10" t="s">
        <v>11</v>
      </c>
      <c r="G18" s="36">
        <f>C4+C7+C8+C10+2*C11+3*C12+4*C13</f>
        <v>1.4106000000000001</v>
      </c>
    </row>
    <row r="19" spans="1:9" ht="15" thickBot="1" x14ac:dyDescent="0.35">
      <c r="A19" s="3">
        <v>17</v>
      </c>
      <c r="B19" s="3" t="s">
        <v>5</v>
      </c>
      <c r="C19" s="2" t="s">
        <v>5</v>
      </c>
      <c r="D19" s="15"/>
      <c r="E19" s="22"/>
      <c r="F19" s="11" t="s">
        <v>12</v>
      </c>
      <c r="G19" s="37">
        <f>C5+C7+C9+C10+2*C11+3*C12+4*C13</f>
        <v>1.3273999999999999</v>
      </c>
    </row>
    <row r="20" spans="1:9" ht="15" thickBot="1" x14ac:dyDescent="0.35">
      <c r="A20" s="3">
        <v>18</v>
      </c>
      <c r="B20" s="3" t="s">
        <v>5</v>
      </c>
      <c r="C20" s="2" t="s">
        <v>5</v>
      </c>
      <c r="D20" s="15"/>
      <c r="E20" s="22"/>
      <c r="F20" s="11" t="s">
        <v>13</v>
      </c>
      <c r="G20" s="37">
        <f>C6+C8+C9+C10+2*C11+3*C12+4*C13</f>
        <v>1.2692999999999999</v>
      </c>
    </row>
    <row r="21" spans="1:9" ht="15" thickBot="1" x14ac:dyDescent="0.35">
      <c r="A21" s="3">
        <v>19</v>
      </c>
      <c r="B21" s="3" t="s">
        <v>5</v>
      </c>
      <c r="C21" s="2" t="s">
        <v>5</v>
      </c>
      <c r="D21" s="15"/>
      <c r="E21" s="23"/>
      <c r="F21" s="12" t="s">
        <v>14</v>
      </c>
      <c r="G21" s="38">
        <f>C4+C5+C6+2*(C7+C8+C9)+3*C10+4*C11+5*C12+6*C13</f>
        <v>2.4737</v>
      </c>
    </row>
    <row r="22" spans="1:9" ht="15" customHeight="1" thickBot="1" x14ac:dyDescent="0.35">
      <c r="A22" s="3">
        <v>20</v>
      </c>
      <c r="B22" s="3" t="s">
        <v>5</v>
      </c>
      <c r="C22" s="2" t="s">
        <v>5</v>
      </c>
      <c r="D22" s="15"/>
      <c r="E22" s="22" t="s">
        <v>15</v>
      </c>
      <c r="F22" s="11" t="s">
        <v>11</v>
      </c>
      <c r="G22" s="37">
        <f>(1-G10)*I22</f>
        <v>0.37192500000000001</v>
      </c>
      <c r="H22" t="s">
        <v>16</v>
      </c>
      <c r="I22">
        <f>I25*0.5</f>
        <v>0.45</v>
      </c>
    </row>
    <row r="23" spans="1:9" ht="15" thickBot="1" x14ac:dyDescent="0.35">
      <c r="A23" s="3">
        <v>21</v>
      </c>
      <c r="B23" s="3" t="s">
        <v>5</v>
      </c>
      <c r="C23" s="2" t="s">
        <v>5</v>
      </c>
      <c r="D23" s="15"/>
      <c r="E23" s="22"/>
      <c r="F23" s="11" t="s">
        <v>12</v>
      </c>
      <c r="G23" s="37">
        <f t="shared" ref="G23:G25" si="1">(1-G11)*I23</f>
        <v>0.22315500000000002</v>
      </c>
      <c r="H23" t="s">
        <v>17</v>
      </c>
      <c r="I23">
        <f>I25*0.3</f>
        <v>0.27</v>
      </c>
    </row>
    <row r="24" spans="1:9" ht="15" thickBot="1" x14ac:dyDescent="0.35">
      <c r="A24" s="3">
        <v>22</v>
      </c>
      <c r="B24" s="3" t="s">
        <v>5</v>
      </c>
      <c r="C24" s="2" t="s">
        <v>5</v>
      </c>
      <c r="D24" s="15"/>
      <c r="E24" s="22"/>
      <c r="F24" s="11" t="s">
        <v>13</v>
      </c>
      <c r="G24" s="37">
        <f t="shared" si="1"/>
        <v>0.14877000000000001</v>
      </c>
      <c r="H24" t="s">
        <v>18</v>
      </c>
      <c r="I24">
        <f>I25*0.2</f>
        <v>0.18000000000000002</v>
      </c>
    </row>
    <row r="25" spans="1:9" ht="15" thickBot="1" x14ac:dyDescent="0.35">
      <c r="A25" s="3">
        <v>23</v>
      </c>
      <c r="B25" s="3" t="s">
        <v>5</v>
      </c>
      <c r="C25" s="2" t="s">
        <v>5</v>
      </c>
      <c r="D25" s="15"/>
      <c r="E25" s="23"/>
      <c r="F25" s="12" t="s">
        <v>14</v>
      </c>
      <c r="G25" s="38">
        <f t="shared" si="1"/>
        <v>0.74385000000000001</v>
      </c>
      <c r="H25" t="s">
        <v>19</v>
      </c>
      <c r="I25">
        <v>0.9</v>
      </c>
    </row>
    <row r="26" spans="1:9" ht="15" thickBot="1" x14ac:dyDescent="0.35">
      <c r="A26" s="3">
        <v>24</v>
      </c>
      <c r="B26" s="3" t="s">
        <v>5</v>
      </c>
      <c r="C26" s="2" t="s">
        <v>5</v>
      </c>
      <c r="D26" s="15"/>
      <c r="E26" s="15"/>
    </row>
    <row r="27" spans="1:9" x14ac:dyDescent="0.3">
      <c r="A27" s="9"/>
    </row>
  </sheetData>
  <mergeCells count="9">
    <mergeCell ref="E2:E5"/>
    <mergeCell ref="E6:E9"/>
    <mergeCell ref="E10:E13"/>
    <mergeCell ref="E14:E17"/>
    <mergeCell ref="E18:E21"/>
    <mergeCell ref="E22:E25"/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541C-BD67-4304-A4C0-DC5316F1A672}">
  <dimension ref="A1:I26"/>
  <sheetViews>
    <sheetView workbookViewId="0">
      <selection activeCell="G21" sqref="G21"/>
    </sheetView>
  </sheetViews>
  <sheetFormatPr defaultRowHeight="14.4" x14ac:dyDescent="0.3"/>
  <cols>
    <col min="4" max="4" width="19.44140625" customWidth="1"/>
    <col min="5" max="5" width="12.88671875" customWidth="1"/>
  </cols>
  <sheetData>
    <row r="1" spans="1:7" ht="15" thickBot="1" x14ac:dyDescent="0.35">
      <c r="A1" s="7" t="s">
        <v>2</v>
      </c>
      <c r="B1" s="8"/>
    </row>
    <row r="2" spans="1:7" ht="15" thickBot="1" x14ac:dyDescent="0.35">
      <c r="A2" s="2" t="s">
        <v>3</v>
      </c>
      <c r="B2" s="2" t="s">
        <v>4</v>
      </c>
      <c r="E2" s="21" t="s">
        <v>6</v>
      </c>
      <c r="F2" s="10" t="s">
        <v>11</v>
      </c>
      <c r="G2" s="18">
        <f>G6/(1-G10)</f>
        <v>0.9141838553603262</v>
      </c>
    </row>
    <row r="3" spans="1:7" ht="15" thickBot="1" x14ac:dyDescent="0.35">
      <c r="A3" s="4">
        <v>0</v>
      </c>
      <c r="B3" s="4">
        <v>0.1174</v>
      </c>
      <c r="E3" s="22"/>
      <c r="F3" s="11" t="s">
        <v>12</v>
      </c>
      <c r="G3" s="19">
        <f t="shared" ref="G3:G4" si="0">G7/(1-G11)</f>
        <v>0.51394422310756971</v>
      </c>
    </row>
    <row r="4" spans="1:7" ht="15" thickBot="1" x14ac:dyDescent="0.35">
      <c r="A4" s="4">
        <v>11</v>
      </c>
      <c r="B4" s="4">
        <v>0.10730000000000001</v>
      </c>
      <c r="E4" s="22"/>
      <c r="F4" s="11" t="s">
        <v>13</v>
      </c>
      <c r="G4" s="19">
        <f t="shared" si="0"/>
        <v>0.36424282855236817</v>
      </c>
    </row>
    <row r="5" spans="1:7" ht="15" thickBot="1" x14ac:dyDescent="0.35">
      <c r="A5" s="4">
        <v>12</v>
      </c>
      <c r="B5" s="4">
        <v>6.0199999999999997E-2</v>
      </c>
      <c r="E5" s="22"/>
      <c r="F5" s="11" t="s">
        <v>14</v>
      </c>
      <c r="G5" s="20">
        <f>3*G9/(1-G13)</f>
        <v>2.6715770356169912</v>
      </c>
    </row>
    <row r="6" spans="1:7" ht="15" thickBot="1" x14ac:dyDescent="0.35">
      <c r="A6" s="4">
        <v>13</v>
      </c>
      <c r="B6" s="4">
        <v>4.3900000000000002E-2</v>
      </c>
      <c r="E6" s="21" t="s">
        <v>7</v>
      </c>
      <c r="F6" s="10" t="s">
        <v>11</v>
      </c>
      <c r="G6" s="18">
        <f>B4+B7+B8+B10+B12+B13+B14+B15+B16+B18+B19+B20+B21+B22+B23+B24+B25+B26</f>
        <v>0.71800000000000019</v>
      </c>
    </row>
    <row r="7" spans="1:7" ht="15" thickBot="1" x14ac:dyDescent="0.35">
      <c r="A7" s="4">
        <v>211</v>
      </c>
      <c r="B7" s="4">
        <v>9.64E-2</v>
      </c>
      <c r="E7" s="22"/>
      <c r="F7" s="11" t="s">
        <v>12</v>
      </c>
      <c r="G7" s="19">
        <f>B5+B8+B9+B11+B13+B15+B16+B17+B18+B20+B21+B22+B23+B24+B25+B26</f>
        <v>0.43859999999999993</v>
      </c>
    </row>
    <row r="8" spans="1:7" ht="15" thickBot="1" x14ac:dyDescent="0.35">
      <c r="A8" s="4">
        <v>212</v>
      </c>
      <c r="B8" s="4">
        <v>5.5800000000000002E-2</v>
      </c>
      <c r="E8" s="22"/>
      <c r="F8" s="11" t="s">
        <v>13</v>
      </c>
      <c r="G8" s="19">
        <f>B6+B10+B11+B14+B16+B17+B19+B21+B22+B24+B25+B26</f>
        <v>0.27299999999999996</v>
      </c>
    </row>
    <row r="9" spans="1:7" ht="15" thickBot="1" x14ac:dyDescent="0.35">
      <c r="A9" s="4">
        <v>222</v>
      </c>
      <c r="B9" s="4">
        <v>2.6800000000000001E-2</v>
      </c>
      <c r="E9" s="23"/>
      <c r="F9" s="12" t="s">
        <v>14</v>
      </c>
      <c r="G9" s="20">
        <f>1-B3</f>
        <v>0.88260000000000005</v>
      </c>
    </row>
    <row r="10" spans="1:7" ht="15" thickBot="1" x14ac:dyDescent="0.35">
      <c r="A10" s="4">
        <v>213</v>
      </c>
      <c r="B10" s="4">
        <v>4.24E-2</v>
      </c>
      <c r="E10" s="21" t="s">
        <v>8</v>
      </c>
      <c r="F10" s="10" t="s">
        <v>11</v>
      </c>
      <c r="G10" s="18">
        <f>B12+B18+B19+B23+B24+B26</f>
        <v>0.21459999999999999</v>
      </c>
    </row>
    <row r="11" spans="1:7" ht="15" thickBot="1" x14ac:dyDescent="0.35">
      <c r="A11" s="4">
        <v>223</v>
      </c>
      <c r="B11" s="4">
        <v>2.2499999999999999E-2</v>
      </c>
      <c r="E11" s="22"/>
      <c r="F11" s="11" t="s">
        <v>12</v>
      </c>
      <c r="G11" s="19">
        <f>B9+B15+B17+B20+B22+B23+B25+B26</f>
        <v>0.14660000000000001</v>
      </c>
    </row>
    <row r="12" spans="1:7" ht="15" thickBot="1" x14ac:dyDescent="0.35">
      <c r="A12" s="4">
        <v>3111</v>
      </c>
      <c r="B12" s="4">
        <v>8.6599999999999996E-2</v>
      </c>
      <c r="E12" s="22"/>
      <c r="F12" s="11" t="s">
        <v>13</v>
      </c>
      <c r="G12" s="19">
        <f>B6+B10+B14+B16+B17+B19+B21+B22+B24+B25+B26</f>
        <v>0.2505</v>
      </c>
    </row>
    <row r="13" spans="1:7" ht="15" thickBot="1" x14ac:dyDescent="0.35">
      <c r="A13" s="4">
        <v>3112</v>
      </c>
      <c r="B13" s="4">
        <v>5.0999999999999997E-2</v>
      </c>
      <c r="E13" s="23"/>
      <c r="F13" s="12" t="s">
        <v>14</v>
      </c>
      <c r="G13" s="20">
        <f>B26</f>
        <v>8.8999999999999999E-3</v>
      </c>
    </row>
    <row r="14" spans="1:7" ht="15" thickBot="1" x14ac:dyDescent="0.35">
      <c r="A14" s="4">
        <v>3113</v>
      </c>
      <c r="B14" s="4">
        <v>3.5799999999999998E-2</v>
      </c>
      <c r="E14" s="21" t="s">
        <v>9</v>
      </c>
      <c r="F14" s="10" t="s">
        <v>11</v>
      </c>
      <c r="G14" s="18">
        <f>B7+B13+B14+B20+B21+B25+2*(B12+B18+B19+B23+B24+B26)</f>
        <v>0.66759999999999997</v>
      </c>
    </row>
    <row r="15" spans="1:7" ht="15" thickBot="1" x14ac:dyDescent="0.35">
      <c r="A15" s="4">
        <v>3122</v>
      </c>
      <c r="B15" s="4">
        <v>2.81E-2</v>
      </c>
      <c r="E15" s="22"/>
      <c r="F15" s="11" t="s">
        <v>12</v>
      </c>
      <c r="G15" s="19">
        <f>B9+B15+B17+B20+B22+B23+B25+B26</f>
        <v>0.14660000000000001</v>
      </c>
    </row>
    <row r="16" spans="1:7" ht="15" thickBot="1" x14ac:dyDescent="0.35">
      <c r="A16" s="4">
        <v>3123</v>
      </c>
      <c r="B16" s="4">
        <v>2.0799999999999999E-2</v>
      </c>
      <c r="E16" s="22"/>
      <c r="F16" s="11" t="s">
        <v>13</v>
      </c>
      <c r="G16" s="19">
        <f>0</f>
        <v>0</v>
      </c>
    </row>
    <row r="17" spans="1:9" ht="15" thickBot="1" x14ac:dyDescent="0.35">
      <c r="A17" s="4">
        <v>3223</v>
      </c>
      <c r="B17" s="4">
        <v>1.12E-2</v>
      </c>
      <c r="E17" s="23"/>
      <c r="F17" s="12" t="s">
        <v>14</v>
      </c>
      <c r="G17" s="20">
        <f>B7+B9+B13+B14+B15+B17+B21+B22+2*(B12+B18+B19+B20+B24+B25)+3*(B23+B26)</f>
        <v>0.81419999999999992</v>
      </c>
    </row>
    <row r="18" spans="1:9" ht="15" thickBot="1" x14ac:dyDescent="0.35">
      <c r="A18" s="4">
        <v>41112</v>
      </c>
      <c r="B18" s="4">
        <v>4.6199999999999998E-2</v>
      </c>
      <c r="E18" s="21" t="s">
        <v>10</v>
      </c>
      <c r="F18" s="10" t="s">
        <v>11</v>
      </c>
      <c r="G18" s="18">
        <f>B4+B8+B10+B15+B16+B22+2*(B7+B13+B14+B20+B21+B25)+3*(B12+B18+B19+B23+B24+B26)</f>
        <v>1.3855999999999999</v>
      </c>
    </row>
    <row r="19" spans="1:9" ht="15" thickBot="1" x14ac:dyDescent="0.35">
      <c r="A19" s="4">
        <v>41113</v>
      </c>
      <c r="B19" s="4">
        <v>3.1600000000000003E-2</v>
      </c>
      <c r="E19" s="22"/>
      <c r="F19" s="11" t="s">
        <v>12</v>
      </c>
      <c r="G19" s="19">
        <f>B5+B8+B11+B13+B16+B18+B21+B24+2*(B9+B15+B17+B20+B22+B23+B25+B26)</f>
        <v>0.58519999999999994</v>
      </c>
    </row>
    <row r="20" spans="1:9" ht="15" thickBot="1" x14ac:dyDescent="0.35">
      <c r="A20" s="4">
        <v>41122</v>
      </c>
      <c r="B20" s="4">
        <v>2.6700000000000002E-2</v>
      </c>
      <c r="E20" s="22"/>
      <c r="F20" s="11" t="s">
        <v>13</v>
      </c>
      <c r="G20" s="19">
        <f>B6+B10+B11+B14+B16+B17+B19+B21+B22+B24+B25+B26</f>
        <v>0.27299999999999996</v>
      </c>
    </row>
    <row r="21" spans="1:9" ht="15" thickBot="1" x14ac:dyDescent="0.35">
      <c r="A21" s="4">
        <v>41123</v>
      </c>
      <c r="B21" s="4">
        <v>1.8700000000000001E-2</v>
      </c>
      <c r="E21" s="23"/>
      <c r="F21" s="12" t="s">
        <v>14</v>
      </c>
      <c r="G21" s="20">
        <f>B4+B5+B6+2*(B7+B8+B9+B10+B11)+3*(B12+B13+B14+B15+B16+B17)+4*(B18+B19+B20+B21+B22)+5*(B23+B24+B25)+6*B26</f>
        <v>2.2437999999999998</v>
      </c>
    </row>
    <row r="22" spans="1:9" ht="15" thickBot="1" x14ac:dyDescent="0.35">
      <c r="A22" s="4">
        <v>41223</v>
      </c>
      <c r="B22" s="4">
        <v>1.06E-2</v>
      </c>
      <c r="E22" s="22" t="s">
        <v>15</v>
      </c>
      <c r="F22" s="11" t="s">
        <v>11</v>
      </c>
      <c r="G22" s="19">
        <f>(1-G10)*I22</f>
        <v>0.35343000000000002</v>
      </c>
      <c r="H22" t="s">
        <v>16</v>
      </c>
      <c r="I22">
        <f>I25*0.5</f>
        <v>0.45</v>
      </c>
    </row>
    <row r="23" spans="1:9" ht="15" thickBot="1" x14ac:dyDescent="0.35">
      <c r="A23" s="4">
        <v>511122</v>
      </c>
      <c r="B23" s="4">
        <v>2.4500000000000001E-2</v>
      </c>
      <c r="E23" s="22"/>
      <c r="F23" s="11" t="s">
        <v>12</v>
      </c>
      <c r="G23" s="19">
        <f t="shared" ref="G23:G25" si="1">(1-G11)*I23</f>
        <v>0.23041800000000001</v>
      </c>
      <c r="H23" t="s">
        <v>17</v>
      </c>
      <c r="I23">
        <f>I25*0.3</f>
        <v>0.27</v>
      </c>
    </row>
    <row r="24" spans="1:9" ht="15" thickBot="1" x14ac:dyDescent="0.35">
      <c r="A24" s="4">
        <v>511123</v>
      </c>
      <c r="B24" s="4">
        <v>1.6799999999999999E-2</v>
      </c>
      <c r="E24" s="22"/>
      <c r="F24" s="11" t="s">
        <v>13</v>
      </c>
      <c r="G24" s="19">
        <f t="shared" si="1"/>
        <v>0.13491000000000003</v>
      </c>
      <c r="H24" t="s">
        <v>18</v>
      </c>
      <c r="I24">
        <f>I25*0.2</f>
        <v>0.18000000000000002</v>
      </c>
    </row>
    <row r="25" spans="1:9" ht="15" thickBot="1" x14ac:dyDescent="0.35">
      <c r="A25" s="4">
        <v>511223</v>
      </c>
      <c r="B25" s="4">
        <v>9.7999999999999997E-3</v>
      </c>
      <c r="E25" s="23"/>
      <c r="F25" s="12" t="s">
        <v>14</v>
      </c>
      <c r="G25" s="20">
        <f t="shared" si="1"/>
        <v>0.89198999999999995</v>
      </c>
      <c r="H25" t="s">
        <v>19</v>
      </c>
      <c r="I25">
        <v>0.9</v>
      </c>
    </row>
    <row r="26" spans="1:9" ht="15" thickBot="1" x14ac:dyDescent="0.35">
      <c r="A26" s="4">
        <v>6111223</v>
      </c>
      <c r="B26" s="4">
        <v>8.8999999999999999E-3</v>
      </c>
    </row>
  </sheetData>
  <mergeCells count="7">
    <mergeCell ref="E18:E21"/>
    <mergeCell ref="E22:E25"/>
    <mergeCell ref="A1:B1"/>
    <mergeCell ref="E2:E5"/>
    <mergeCell ref="E6:E9"/>
    <mergeCell ref="E10:E13"/>
    <mergeCell ref="E14:E17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7E62-5272-4D15-A3F4-8DF6BF68E95F}">
  <dimension ref="A1:E13"/>
  <sheetViews>
    <sheetView tabSelected="1" workbookViewId="0">
      <selection activeCell="E13" sqref="A1:E13"/>
    </sheetView>
  </sheetViews>
  <sheetFormatPr defaultRowHeight="14.4" x14ac:dyDescent="0.3"/>
  <cols>
    <col min="1" max="1" width="13" customWidth="1"/>
    <col min="2" max="2" width="7.5546875" bestFit="1" customWidth="1"/>
    <col min="3" max="3" width="17.88671875" bestFit="1" customWidth="1"/>
    <col min="4" max="5" width="7.5546875" bestFit="1" customWidth="1"/>
  </cols>
  <sheetData>
    <row r="1" spans="1:5" s="24" customFormat="1" ht="15" thickBot="1" x14ac:dyDescent="0.35">
      <c r="A1" s="25" t="s">
        <v>20</v>
      </c>
      <c r="B1" s="26" t="s">
        <v>24</v>
      </c>
      <c r="C1" s="26" t="s">
        <v>25</v>
      </c>
      <c r="D1" s="26" t="s">
        <v>26</v>
      </c>
      <c r="E1" s="27" t="s">
        <v>27</v>
      </c>
    </row>
    <row r="2" spans="1:5" x14ac:dyDescent="0.3">
      <c r="A2" s="30" t="s">
        <v>21</v>
      </c>
      <c r="B2" s="31" t="s">
        <v>11</v>
      </c>
      <c r="C2" s="34"/>
      <c r="D2" s="36">
        <f>1-таб1!G6</f>
        <v>0.35620000000000007</v>
      </c>
      <c r="E2" s="18">
        <f>1-таб2!G6</f>
        <v>0.28199999999999981</v>
      </c>
    </row>
    <row r="3" spans="1:5" x14ac:dyDescent="0.3">
      <c r="A3" s="28"/>
      <c r="B3" s="32" t="s">
        <v>12</v>
      </c>
      <c r="C3" s="35"/>
      <c r="D3" s="37">
        <f>1-таб1!G7</f>
        <v>0.43940000000000001</v>
      </c>
      <c r="E3" s="37">
        <f>1-таб2!G7</f>
        <v>0.56140000000000012</v>
      </c>
    </row>
    <row r="4" spans="1:5" x14ac:dyDescent="0.3">
      <c r="A4" s="28"/>
      <c r="B4" s="32" t="s">
        <v>13</v>
      </c>
      <c r="C4" s="35"/>
      <c r="D4" s="37">
        <f>1-таб1!G8</f>
        <v>0.49750000000000005</v>
      </c>
      <c r="E4" s="37">
        <f>1-таб2!G8</f>
        <v>0.72700000000000009</v>
      </c>
    </row>
    <row r="5" spans="1:5" ht="15" thickBot="1" x14ac:dyDescent="0.35">
      <c r="A5" s="29"/>
      <c r="B5" s="33" t="s">
        <v>14</v>
      </c>
      <c r="C5" s="1"/>
      <c r="D5" s="38">
        <f>1-таб1!G9</f>
        <v>0.17000000000000004</v>
      </c>
      <c r="E5" s="38">
        <f>1-таб2!G9</f>
        <v>0.11739999999999995</v>
      </c>
    </row>
    <row r="6" spans="1:5" x14ac:dyDescent="0.3">
      <c r="A6" s="30" t="s">
        <v>22</v>
      </c>
      <c r="B6" s="31" t="s">
        <v>11</v>
      </c>
      <c r="C6" s="34"/>
      <c r="D6" s="36">
        <f>таб1!G14/таб1!G22</f>
        <v>2.0617059891107075</v>
      </c>
      <c r="E6" s="18">
        <f>таб2!G14/таб2!G22</f>
        <v>1.8889171830348299</v>
      </c>
    </row>
    <row r="7" spans="1:5" x14ac:dyDescent="0.3">
      <c r="A7" s="28"/>
      <c r="B7" s="32" t="s">
        <v>12</v>
      </c>
      <c r="C7" s="35"/>
      <c r="D7" s="37">
        <f>таб1!G15/таб1!G23</f>
        <v>3.4361766485178458</v>
      </c>
      <c r="E7" s="19">
        <f>таб2!G15/таб2!G23</f>
        <v>0.63623501636156898</v>
      </c>
    </row>
    <row r="8" spans="1:5" x14ac:dyDescent="0.3">
      <c r="A8" s="28"/>
      <c r="B8" s="32" t="s">
        <v>13</v>
      </c>
      <c r="C8" s="35"/>
      <c r="D8" s="37">
        <f>таб1!G16/таб1!G24</f>
        <v>5.1542649727767689</v>
      </c>
      <c r="E8" s="19">
        <f>таб2!G16/таб2!G24</f>
        <v>0</v>
      </c>
    </row>
    <row r="9" spans="1:5" ht="15" thickBot="1" x14ac:dyDescent="0.35">
      <c r="A9" s="29"/>
      <c r="B9" s="33" t="s">
        <v>14</v>
      </c>
      <c r="C9" s="1"/>
      <c r="D9" s="38">
        <f>таб1!G17/таб1!G25</f>
        <v>1.0308529945553537</v>
      </c>
      <c r="E9" s="38">
        <f>таб2!G17/таб2!G25</f>
        <v>0.91279050213567414</v>
      </c>
    </row>
    <row r="10" spans="1:5" x14ac:dyDescent="0.3">
      <c r="A10" s="28" t="s">
        <v>23</v>
      </c>
      <c r="B10" s="32" t="s">
        <v>11</v>
      </c>
      <c r="C10" s="35"/>
      <c r="D10" s="37">
        <f>таб1!G18/таб1!G22</f>
        <v>3.7927001411574914</v>
      </c>
      <c r="E10" s="37">
        <f>таб2!G18/таб2!G22</f>
        <v>3.9204368616133318</v>
      </c>
    </row>
    <row r="11" spans="1:5" x14ac:dyDescent="0.3">
      <c r="A11" s="28"/>
      <c r="B11" s="32" t="s">
        <v>12</v>
      </c>
      <c r="C11" s="35"/>
      <c r="D11" s="37">
        <f>таб1!G19/таб1!G23</f>
        <v>5.9483318769465159</v>
      </c>
      <c r="E11" s="37">
        <f>таб2!G19/таб2!G23</f>
        <v>2.5397321389821972</v>
      </c>
    </row>
    <row r="12" spans="1:5" x14ac:dyDescent="0.3">
      <c r="A12" s="28"/>
      <c r="B12" s="32" t="s">
        <v>13</v>
      </c>
      <c r="C12" s="35"/>
      <c r="D12" s="37">
        <f>таб1!G20/таб1!G24</f>
        <v>8.5319620891308716</v>
      </c>
      <c r="E12" s="37">
        <f>таб2!G20/таб2!G24</f>
        <v>2.0235712697353785</v>
      </c>
    </row>
    <row r="13" spans="1:5" ht="15" thickBot="1" x14ac:dyDescent="0.35">
      <c r="A13" s="29"/>
      <c r="B13" s="33" t="s">
        <v>14</v>
      </c>
      <c r="C13" s="1"/>
      <c r="D13" s="38">
        <f>таб1!G21/таб1!G25</f>
        <v>3.3255360623781676</v>
      </c>
      <c r="E13" s="38">
        <f>таб2!G21/таб2!G25</f>
        <v>2.5154990526799628</v>
      </c>
    </row>
  </sheetData>
  <mergeCells count="3">
    <mergeCell ref="A2:A5"/>
    <mergeCell ref="A6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таб1</vt:lpstr>
      <vt:lpstr>таб2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Провоторов</dc:creator>
  <cp:lastModifiedBy>Александр Провоторов</cp:lastModifiedBy>
  <dcterms:created xsi:type="dcterms:W3CDTF">2022-10-28T09:01:48Z</dcterms:created>
  <dcterms:modified xsi:type="dcterms:W3CDTF">2022-10-28T11:23:08Z</dcterms:modified>
</cp:coreProperties>
</file>