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shi\Documents\Arduino\libraries\wio_cellular\wiki\current\"/>
    </mc:Choice>
  </mc:AlternateContent>
  <xr:revisionPtr revIDLastSave="0" documentId="13_ncr:1_{777E66F9-AFEF-44F6-AAC7-94DF533027A6}" xr6:coauthVersionLast="47" xr6:coauthVersionMax="47" xr10:uidLastSave="{00000000-0000-0000-0000-000000000000}"/>
  <bookViews>
    <workbookView xWindow="-120" yWindow="-120" windowWidth="38640" windowHeight="15720" xr2:uid="{28402467-467B-4468-91F3-9AB095850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G37" i="1"/>
  <c r="H36" i="1"/>
  <c r="G36" i="1"/>
  <c r="H35" i="1"/>
  <c r="G35" i="1"/>
  <c r="H34" i="1"/>
  <c r="G34" i="1"/>
  <c r="G27" i="1"/>
  <c r="H27" i="1"/>
  <c r="G28" i="1"/>
  <c r="H28" i="1"/>
  <c r="G29" i="1"/>
  <c r="H29" i="1"/>
  <c r="G30" i="1"/>
  <c r="H30" i="1"/>
  <c r="H23" i="1"/>
  <c r="G23" i="1"/>
  <c r="F23" i="1"/>
  <c r="H22" i="1"/>
  <c r="G22" i="1"/>
  <c r="H21" i="1"/>
  <c r="G21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F37" i="1"/>
  <c r="E37" i="1"/>
  <c r="D37" i="1"/>
  <c r="F36" i="1"/>
  <c r="E36" i="1"/>
  <c r="D36" i="1"/>
  <c r="F35" i="1"/>
  <c r="E35" i="1"/>
  <c r="D35" i="1"/>
  <c r="F34" i="1"/>
  <c r="E34" i="1"/>
  <c r="D34" i="1"/>
  <c r="B37" i="1"/>
  <c r="B36" i="1"/>
  <c r="B35" i="1"/>
  <c r="B34" i="1"/>
  <c r="C30" i="1"/>
  <c r="C29" i="1"/>
  <c r="C28" i="1"/>
  <c r="C27" i="1"/>
  <c r="C19" i="1"/>
  <c r="H16" i="1"/>
  <c r="G16" i="1"/>
  <c r="F16" i="1"/>
  <c r="K16" i="1"/>
  <c r="J16" i="1"/>
  <c r="I16" i="1"/>
  <c r="E16" i="1"/>
  <c r="D16" i="1"/>
  <c r="C16" i="1"/>
  <c r="H15" i="1"/>
  <c r="G15" i="1"/>
  <c r="F15" i="1"/>
  <c r="E30" i="1" s="1"/>
  <c r="K15" i="1"/>
  <c r="J15" i="1"/>
  <c r="I15" i="1"/>
  <c r="F30" i="1" s="1"/>
  <c r="E15" i="1"/>
  <c r="D15" i="1"/>
  <c r="C15" i="1"/>
  <c r="D30" i="1" s="1"/>
  <c r="H14" i="1"/>
  <c r="G14" i="1"/>
  <c r="F14" i="1"/>
  <c r="K14" i="1"/>
  <c r="J14" i="1"/>
  <c r="I14" i="1"/>
  <c r="E14" i="1"/>
  <c r="D14" i="1"/>
  <c r="C14" i="1"/>
  <c r="E21" i="1" l="1"/>
  <c r="F22" i="1"/>
  <c r="E22" i="1"/>
  <c r="D22" i="1"/>
  <c r="F28" i="1"/>
  <c r="D28" i="1"/>
  <c r="D29" i="1"/>
  <c r="E28" i="1"/>
  <c r="E29" i="1"/>
  <c r="F29" i="1"/>
  <c r="D27" i="1"/>
  <c r="E27" i="1"/>
  <c r="F27" i="1"/>
  <c r="D21" i="1"/>
  <c r="F21" i="1"/>
  <c r="E23" i="1"/>
  <c r="D23" i="1"/>
</calcChain>
</file>

<file path=xl/sharedStrings.xml><?xml version="1.0" encoding="utf-8"?>
<sst xmlns="http://schemas.openxmlformats.org/spreadsheetml/2006/main" count="78" uniqueCount="30">
  <si>
    <t>接続</t>
  </si>
  <si>
    <t>待機①</t>
  </si>
  <si>
    <t>送信①</t>
  </si>
  <si>
    <t>待機②</t>
  </si>
  <si>
    <t>送信②</t>
  </si>
  <si>
    <t>待機③</t>
  </si>
  <si>
    <t>送信③</t>
  </si>
  <si>
    <t>ES2</t>
    <phoneticPr fontId="2"/>
  </si>
  <si>
    <t>Wio LTE Cat.1</t>
    <phoneticPr fontId="2"/>
  </si>
  <si>
    <t>ES2 &amp; PSM</t>
    <phoneticPr fontId="2"/>
  </si>
  <si>
    <t>処理時間[秒]</t>
    <rPh sb="0" eb="4">
      <t>ショリジカン</t>
    </rPh>
    <rPh sb="5" eb="6">
      <t>ビョウ</t>
    </rPh>
    <phoneticPr fontId="2"/>
  </si>
  <si>
    <t>最大電流[mA]</t>
    <rPh sb="0" eb="4">
      <t>サイダイデンリュウ</t>
    </rPh>
    <phoneticPr fontId="2"/>
  </si>
  <si>
    <t>平均電流[mA]</t>
    <rPh sb="0" eb="2">
      <t>ヘイキン</t>
    </rPh>
    <rPh sb="2" eb="4">
      <t>デンリュウ</t>
    </rPh>
    <phoneticPr fontId="2"/>
  </si>
  <si>
    <t>処理</t>
    <rPh sb="0" eb="2">
      <t>ショリ</t>
    </rPh>
    <phoneticPr fontId="2"/>
  </si>
  <si>
    <t>待機</t>
    <phoneticPr fontId="2"/>
  </si>
  <si>
    <t>送信</t>
    <phoneticPr fontId="2"/>
  </si>
  <si>
    <t>送信電気量[mC]</t>
    <rPh sb="0" eb="2">
      <t>ソウシン</t>
    </rPh>
    <rPh sb="2" eb="5">
      <t>デンキリョウ</t>
    </rPh>
    <phoneticPr fontId="2"/>
  </si>
  <si>
    <t>待機電気量[mC]</t>
    <rPh sb="0" eb="2">
      <t>タイキ</t>
    </rPh>
    <rPh sb="2" eb="5">
      <t>デンキリョウ</t>
    </rPh>
    <phoneticPr fontId="2"/>
  </si>
  <si>
    <t>待機時間[秒]</t>
    <rPh sb="0" eb="4">
      <t>タイキジカン</t>
    </rPh>
    <rPh sb="5" eb="6">
      <t>ビョウ</t>
    </rPh>
    <phoneticPr fontId="2"/>
  </si>
  <si>
    <t>1時間の電気量[mC]</t>
    <rPh sb="1" eb="3">
      <t>ジカン</t>
    </rPh>
    <rPh sb="4" eb="7">
      <t>デンキリョウ</t>
    </rPh>
    <phoneticPr fontId="2"/>
  </si>
  <si>
    <t>5分</t>
    <rPh sb="1" eb="2">
      <t>フン</t>
    </rPh>
    <phoneticPr fontId="2"/>
  </si>
  <si>
    <t>15分</t>
    <rPh sb="2" eb="3">
      <t>フン</t>
    </rPh>
    <phoneticPr fontId="2"/>
  </si>
  <si>
    <t>1時間</t>
    <rPh sb="1" eb="3">
      <t>ジカン</t>
    </rPh>
    <phoneticPr fontId="2"/>
  </si>
  <si>
    <t>30分</t>
    <rPh sb="2" eb="3">
      <t>フン</t>
    </rPh>
    <phoneticPr fontId="2"/>
  </si>
  <si>
    <t>バッテリー容量[mAh]</t>
    <rPh sb="5" eb="7">
      <t>ヨウリョウ</t>
    </rPh>
    <phoneticPr fontId="2"/>
  </si>
  <si>
    <t>日数</t>
    <rPh sb="0" eb="2">
      <t>ニッスウ</t>
    </rPh>
    <phoneticPr fontId="2"/>
  </si>
  <si>
    <t>Wio BG770A</t>
    <phoneticPr fontId="2"/>
  </si>
  <si>
    <t>Wio BG770A &amp; PSM</t>
    <phoneticPr fontId="2"/>
  </si>
  <si>
    <t>v1.0</t>
    <phoneticPr fontId="2"/>
  </si>
  <si>
    <t>v1.0 &amp; PSM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</si>
</sst>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#,##0.0;[Red]\-#,##0.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177" fontId="3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7101095121725"/>
          <c:y val="4.5992417614464862E-2"/>
          <c:w val="0.75733532446375229"/>
          <c:h val="0.83560331758530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Wio LTE Cat.1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Sheet1!$B$34:$B$37</c15:sqref>
                  </c15:fullRef>
                </c:ext>
              </c:extLst>
              <c:f>(Sheet1!$B$34,Sheet1!$B$36:$B$37)</c:f>
              <c:strCache>
                <c:ptCount val="3"/>
                <c:pt idx="0">
                  <c:v>5分</c:v>
                </c:pt>
                <c:pt idx="1">
                  <c:v>30分</c:v>
                </c:pt>
                <c:pt idx="2">
                  <c:v>1時間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Sheet1!$D$34:$D$37</c15:sqref>
                  </c15:fullRef>
                </c:ext>
              </c:extLst>
              <c:f>(Sheet1!$D$34,Sheet1!$D$36:$D$37)</c:f>
              <c:numCache>
                <c:formatCode>#,##0.0;[Red]\-#,##0.0</c:formatCode>
                <c:ptCount val="3"/>
                <c:pt idx="0">
                  <c:v>0.85005903187721377</c:v>
                </c:pt>
                <c:pt idx="1">
                  <c:v>0.86625225586524968</c:v>
                </c:pt>
                <c:pt idx="2">
                  <c:v>0.86790557508789545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9-44A3-8CE7-853B8EA5A4B4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Wio BG770A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Sheet1!$B$34:$B$37</c15:sqref>
                  </c15:fullRef>
                </c:ext>
              </c:extLst>
              <c:f>(Sheet1!$B$34,Sheet1!$B$36:$B$37)</c:f>
              <c:strCache>
                <c:ptCount val="3"/>
                <c:pt idx="0">
                  <c:v>5分</c:v>
                </c:pt>
                <c:pt idx="1">
                  <c:v>30分</c:v>
                </c:pt>
                <c:pt idx="2">
                  <c:v>1時間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Sheet1!$G$34:$G$37</c15:sqref>
                  </c15:fullRef>
                </c:ext>
              </c:extLst>
              <c:f>(Sheet1!$G$34,Sheet1!$G$36:$G$37)</c:f>
              <c:numCache>
                <c:formatCode>#,##0.0;[Red]\-#,##0.0</c:formatCode>
                <c:ptCount val="3"/>
                <c:pt idx="0">
                  <c:v>4.337906879598985</c:v>
                </c:pt>
                <c:pt idx="1">
                  <c:v>4.5094949922336474</c:v>
                </c:pt>
                <c:pt idx="2">
                  <c:v>4.5274033664877127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9-44A3-8CE7-853B8EA5A4B4}"/>
            </c:ext>
          </c:extLst>
        </c:ser>
        <c:ser>
          <c:idx val="2"/>
          <c:order val="2"/>
          <c:tx>
            <c:strRef>
              <c:f>Sheet1!$F$33</c:f>
              <c:strCache>
                <c:ptCount val="1"/>
                <c:pt idx="0">
                  <c:v>Wio BG770A &amp; PSM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Sheet1!$B$34:$B$37</c15:sqref>
                  </c15:fullRef>
                </c:ext>
              </c:extLst>
              <c:f>(Sheet1!$B$34,Sheet1!$B$36:$B$37)</c:f>
              <c:strCache>
                <c:ptCount val="3"/>
                <c:pt idx="0">
                  <c:v>5分</c:v>
                </c:pt>
                <c:pt idx="1">
                  <c:v>30分</c:v>
                </c:pt>
                <c:pt idx="2">
                  <c:v>1時間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Sheet1!$H$34:$H$37</c15:sqref>
                  </c15:fullRef>
                </c:ext>
              </c:extLst>
              <c:f>(Sheet1!$H$34,Sheet1!$H$36:$H$37)</c:f>
              <c:numCache>
                <c:formatCode>#,##0.0;[Red]\-#,##0.0</c:formatCode>
                <c:ptCount val="3"/>
                <c:pt idx="0">
                  <c:v>22.485579248508625</c:v>
                </c:pt>
                <c:pt idx="1">
                  <c:v>124.50815436182808</c:v>
                </c:pt>
                <c:pt idx="2">
                  <c:v>227.92189538722664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9-44A3-8CE7-853B8EA5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70700463"/>
        <c:axId val="970700943"/>
      </c:barChart>
      <c:catAx>
        <c:axId val="97070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送信間隔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700943"/>
        <c:crosses val="autoZero"/>
        <c:auto val="1"/>
        <c:lblAlgn val="ctr"/>
        <c:lblOffset val="100"/>
        <c:noMultiLvlLbl val="0"/>
      </c:catAx>
      <c:valAx>
        <c:axId val="970700943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稼働日数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700463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34048330165614"/>
          <c:y val="5.7732871391076114E-2"/>
          <c:w val="0.20434917187075755"/>
          <c:h val="0.1080007559055118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16</xdr:row>
      <xdr:rowOff>0</xdr:rowOff>
    </xdr:from>
    <xdr:to>
      <xdr:col>26</xdr:col>
      <xdr:colOff>38100</xdr:colOff>
      <xdr:row>41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9FDC3B-192D-345D-4EBF-9D91704FA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0.21857</cdr:x>
      <cdr:y>0.05711</cdr:y>
    </cdr:from>
    <cdr:to>
      <cdr:x>0.59973</cdr:x>
      <cdr:y>0.12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F74733A-B5CD-308D-D4B5-1F0EE4061B77}"/>
            </a:ext>
          </a:extLst>
        </cdr:cNvPr>
        <cdr:cNvSpPr txBox="1"/>
      </cdr:nvSpPr>
      <cdr:spPr>
        <a:xfrm xmlns:a="http://schemas.openxmlformats.org/drawingml/2006/main">
          <a:off x="1207513" y="339983"/>
          <a:ext cx="2105718" cy="3743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ja-JP" altLang="en-US" sz="1100"/>
            <a:t>バッテリー容量</a:t>
          </a:r>
          <a:r>
            <a:rPr lang="en-US" altLang="ja-JP" sz="1100" baseline="0"/>
            <a:t> </a:t>
          </a:r>
          <a:r>
            <a:rPr lang="en-US" altLang="ja-JP" sz="1100"/>
            <a:t>2400mAh</a:t>
          </a:r>
          <a:r>
            <a:rPr lang="ja-JP" altLang="en-US" sz="1100"/>
            <a:t>で試算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708-6220-4122-A5DA-81C3F940F596}">
  <dimension ref="B2:Q37"/>
  <sheetViews>
    <sheetView tabSelected="1" topLeftCell="A16" workbookViewId="0">
      <selection activeCell="AC31" sqref="AC31"/>
    </sheetView>
  </sheetViews>
  <sheetFormatPr defaultRowHeight="18.75" x14ac:dyDescent="0.4"/>
  <cols>
    <col min="1" max="1" width="9" style="1"/>
    <col min="2" max="2" width="15" style="1" customWidth="1"/>
    <col min="3" max="11" width="13.625" style="1" customWidth="1"/>
    <col min="12" max="16384" width="9" style="1"/>
  </cols>
  <sheetData>
    <row r="2" spans="2:17" x14ac:dyDescent="0.4">
      <c r="C2" s="1" t="s">
        <v>8</v>
      </c>
      <c r="F2" s="1" t="s">
        <v>7</v>
      </c>
      <c r="I2" s="1" t="s">
        <v>9</v>
      </c>
      <c r="L2" s="1" t="s">
        <v>28</v>
      </c>
      <c r="O2" s="1" t="s">
        <v>29</v>
      </c>
    </row>
    <row r="3" spans="2:17" x14ac:dyDescent="0.4">
      <c r="B3" s="1" t="s">
        <v>13</v>
      </c>
      <c r="C3" s="1" t="s">
        <v>12</v>
      </c>
      <c r="D3" s="1" t="s">
        <v>11</v>
      </c>
      <c r="E3" s="1" t="s">
        <v>10</v>
      </c>
      <c r="F3" s="1" t="s">
        <v>12</v>
      </c>
      <c r="G3" s="1" t="s">
        <v>11</v>
      </c>
      <c r="H3" s="1" t="s">
        <v>10</v>
      </c>
      <c r="I3" s="1" t="s">
        <v>12</v>
      </c>
      <c r="J3" s="1" t="s">
        <v>11</v>
      </c>
      <c r="K3" s="1" t="s">
        <v>10</v>
      </c>
      <c r="L3" s="1" t="s">
        <v>12</v>
      </c>
      <c r="M3" s="1" t="s">
        <v>11</v>
      </c>
      <c r="N3" s="1" t="s">
        <v>10</v>
      </c>
      <c r="O3" s="1" t="s">
        <v>12</v>
      </c>
      <c r="P3" s="1" t="s">
        <v>11</v>
      </c>
      <c r="Q3" s="1" t="s">
        <v>10</v>
      </c>
    </row>
    <row r="4" spans="2:17" x14ac:dyDescent="0.4">
      <c r="B4" s="2" t="s">
        <v>0</v>
      </c>
      <c r="C4" s="2">
        <v>179</v>
      </c>
      <c r="D4" s="2">
        <v>1200</v>
      </c>
      <c r="E4" s="2">
        <v>47</v>
      </c>
      <c r="F4" s="2">
        <v>32</v>
      </c>
      <c r="G4" s="2">
        <v>680</v>
      </c>
      <c r="H4" s="2">
        <v>55</v>
      </c>
      <c r="I4" s="2">
        <v>30</v>
      </c>
      <c r="J4" s="2">
        <v>660</v>
      </c>
      <c r="K4" s="2">
        <v>66</v>
      </c>
      <c r="L4" s="1">
        <v>32</v>
      </c>
      <c r="M4" s="1">
        <v>302</v>
      </c>
      <c r="N4" s="1">
        <v>54</v>
      </c>
      <c r="O4" s="1">
        <v>31</v>
      </c>
      <c r="P4" s="1">
        <v>296</v>
      </c>
      <c r="Q4" s="1">
        <v>66</v>
      </c>
    </row>
    <row r="5" spans="2:17" x14ac:dyDescent="0.4">
      <c r="B5" s="2" t="s">
        <v>1</v>
      </c>
      <c r="C5" s="2">
        <v>115</v>
      </c>
      <c r="D5" s="2">
        <v>401</v>
      </c>
      <c r="E5" s="2">
        <v>270</v>
      </c>
      <c r="F5" s="2">
        <v>21</v>
      </c>
      <c r="G5" s="2">
        <v>114</v>
      </c>
      <c r="H5" s="2">
        <v>277</v>
      </c>
      <c r="I5" s="2">
        <v>8.1000000000000003E-2</v>
      </c>
      <c r="J5" s="2">
        <v>7</v>
      </c>
      <c r="K5" s="2">
        <v>265</v>
      </c>
      <c r="L5" s="1">
        <v>22</v>
      </c>
      <c r="M5" s="1">
        <v>124</v>
      </c>
      <c r="N5" s="1">
        <v>277</v>
      </c>
      <c r="O5" s="1">
        <v>7.4999999999999997E-2</v>
      </c>
      <c r="P5" s="1">
        <v>5</v>
      </c>
      <c r="Q5" s="1">
        <v>265</v>
      </c>
    </row>
    <row r="6" spans="2:17" x14ac:dyDescent="0.4">
      <c r="B6" s="2" t="s">
        <v>2</v>
      </c>
      <c r="C6" s="2">
        <v>140</v>
      </c>
      <c r="D6" s="2">
        <v>600</v>
      </c>
      <c r="E6" s="2">
        <v>32</v>
      </c>
      <c r="F6" s="2">
        <v>31</v>
      </c>
      <c r="G6" s="2">
        <v>236</v>
      </c>
      <c r="H6" s="2">
        <v>33</v>
      </c>
      <c r="I6" s="2">
        <v>26</v>
      </c>
      <c r="J6" s="2">
        <v>230</v>
      </c>
      <c r="K6" s="2">
        <v>49</v>
      </c>
      <c r="L6" s="1">
        <v>32</v>
      </c>
      <c r="M6" s="1">
        <v>232</v>
      </c>
      <c r="N6" s="1">
        <v>32</v>
      </c>
      <c r="O6" s="1">
        <v>27</v>
      </c>
      <c r="P6" s="1">
        <v>234</v>
      </c>
      <c r="Q6" s="1">
        <v>49</v>
      </c>
    </row>
    <row r="7" spans="2:17" x14ac:dyDescent="0.4">
      <c r="B7" s="2" t="s">
        <v>3</v>
      </c>
      <c r="C7" s="2">
        <v>115</v>
      </c>
      <c r="D7" s="2">
        <v>395</v>
      </c>
      <c r="E7" s="2">
        <v>270</v>
      </c>
      <c r="F7" s="2">
        <v>21</v>
      </c>
      <c r="G7" s="2">
        <v>125</v>
      </c>
      <c r="H7" s="2">
        <v>268</v>
      </c>
      <c r="I7" s="2">
        <v>0.08</v>
      </c>
      <c r="J7" s="2">
        <v>18</v>
      </c>
      <c r="K7" s="2">
        <v>252</v>
      </c>
      <c r="L7" s="1">
        <v>22</v>
      </c>
      <c r="M7" s="1">
        <v>123</v>
      </c>
      <c r="N7" s="1">
        <v>269</v>
      </c>
      <c r="O7" s="1">
        <v>7.3999999999999996E-2</v>
      </c>
      <c r="P7" s="1">
        <v>5</v>
      </c>
      <c r="Q7" s="1">
        <v>252</v>
      </c>
    </row>
    <row r="8" spans="2:17" x14ac:dyDescent="0.4">
      <c r="B8" s="2" t="s">
        <v>4</v>
      </c>
      <c r="C8" s="2">
        <v>141</v>
      </c>
      <c r="D8" s="2">
        <v>600</v>
      </c>
      <c r="E8" s="2">
        <v>31</v>
      </c>
      <c r="F8" s="2">
        <v>32</v>
      </c>
      <c r="G8" s="2">
        <v>228</v>
      </c>
      <c r="H8" s="2">
        <v>32</v>
      </c>
      <c r="I8" s="2">
        <v>26</v>
      </c>
      <c r="J8" s="2">
        <v>231</v>
      </c>
      <c r="K8" s="2">
        <v>50</v>
      </c>
      <c r="L8" s="1">
        <v>31</v>
      </c>
      <c r="M8" s="1">
        <v>232</v>
      </c>
      <c r="N8" s="1">
        <v>33</v>
      </c>
      <c r="O8" s="1">
        <v>26</v>
      </c>
      <c r="P8" s="1">
        <v>255</v>
      </c>
      <c r="Q8" s="1">
        <v>49</v>
      </c>
    </row>
    <row r="9" spans="2:17" x14ac:dyDescent="0.4">
      <c r="B9" s="2" t="s">
        <v>5</v>
      </c>
      <c r="C9" s="2">
        <v>115</v>
      </c>
      <c r="D9" s="2">
        <v>406</v>
      </c>
      <c r="E9" s="2">
        <v>271</v>
      </c>
      <c r="F9" s="2">
        <v>21</v>
      </c>
      <c r="G9" s="2">
        <v>114</v>
      </c>
      <c r="H9" s="2">
        <v>269</v>
      </c>
      <c r="I9" s="2">
        <v>0.08</v>
      </c>
      <c r="J9" s="2">
        <v>14</v>
      </c>
      <c r="K9" s="2">
        <v>251</v>
      </c>
      <c r="L9" s="1">
        <v>22</v>
      </c>
      <c r="M9" s="1">
        <v>276</v>
      </c>
      <c r="N9" s="1">
        <v>268</v>
      </c>
      <c r="O9" s="1">
        <v>7.3999999999999996E-2</v>
      </c>
      <c r="P9" s="1">
        <v>5</v>
      </c>
      <c r="Q9" s="1">
        <v>252</v>
      </c>
    </row>
    <row r="10" spans="2:17" x14ac:dyDescent="0.4">
      <c r="B10" s="2" t="s">
        <v>6</v>
      </c>
      <c r="C10" s="2">
        <v>139</v>
      </c>
      <c r="D10" s="2">
        <v>600</v>
      </c>
      <c r="E10" s="2">
        <v>32</v>
      </c>
      <c r="F10" s="2">
        <v>33</v>
      </c>
      <c r="G10" s="2">
        <v>226</v>
      </c>
      <c r="H10" s="2">
        <v>32</v>
      </c>
      <c r="I10" s="2">
        <v>26</v>
      </c>
      <c r="J10" s="2">
        <v>234</v>
      </c>
      <c r="K10" s="2">
        <v>49</v>
      </c>
      <c r="L10" s="1">
        <v>32</v>
      </c>
      <c r="M10" s="1">
        <v>226</v>
      </c>
      <c r="N10" s="1">
        <v>33</v>
      </c>
      <c r="O10" s="1">
        <v>27</v>
      </c>
      <c r="P10" s="1">
        <v>267</v>
      </c>
      <c r="Q10" s="1">
        <v>50</v>
      </c>
    </row>
    <row r="12" spans="2:17" x14ac:dyDescent="0.4">
      <c r="C12" s="1" t="s">
        <v>8</v>
      </c>
      <c r="F12" s="1" t="s">
        <v>7</v>
      </c>
      <c r="I12" s="1" t="s">
        <v>9</v>
      </c>
      <c r="L12" s="1" t="s">
        <v>28</v>
      </c>
      <c r="O12" s="1" t="s">
        <v>29</v>
      </c>
    </row>
    <row r="13" spans="2:17" x14ac:dyDescent="0.4">
      <c r="B13" s="1" t="s">
        <v>13</v>
      </c>
      <c r="C13" s="1" t="s">
        <v>12</v>
      </c>
      <c r="D13" s="1" t="s">
        <v>11</v>
      </c>
      <c r="E13" s="1" t="s">
        <v>10</v>
      </c>
      <c r="F13" s="1" t="s">
        <v>12</v>
      </c>
      <c r="G13" s="1" t="s">
        <v>11</v>
      </c>
      <c r="H13" s="1" t="s">
        <v>10</v>
      </c>
      <c r="I13" s="1" t="s">
        <v>12</v>
      </c>
      <c r="J13" s="1" t="s">
        <v>11</v>
      </c>
      <c r="K13" s="1" t="s">
        <v>10</v>
      </c>
      <c r="L13" s="1" t="s">
        <v>12</v>
      </c>
      <c r="M13" s="1" t="s">
        <v>11</v>
      </c>
      <c r="N13" s="1" t="s">
        <v>10</v>
      </c>
      <c r="O13" s="1" t="s">
        <v>12</v>
      </c>
      <c r="P13" s="1" t="s">
        <v>11</v>
      </c>
      <c r="Q13" s="1" t="s">
        <v>10</v>
      </c>
    </row>
    <row r="14" spans="2:17" x14ac:dyDescent="0.4">
      <c r="B14" s="2" t="s">
        <v>0</v>
      </c>
      <c r="C14" s="4">
        <f>C4</f>
        <v>179</v>
      </c>
      <c r="D14" s="4">
        <f t="shared" ref="D14:H14" si="0">D4</f>
        <v>1200</v>
      </c>
      <c r="E14" s="4">
        <f t="shared" si="0"/>
        <v>47</v>
      </c>
      <c r="F14" s="4">
        <f t="shared" si="0"/>
        <v>32</v>
      </c>
      <c r="G14" s="4">
        <f t="shared" si="0"/>
        <v>680</v>
      </c>
      <c r="H14" s="4">
        <f t="shared" si="0"/>
        <v>55</v>
      </c>
      <c r="I14" s="4">
        <f>I4</f>
        <v>30</v>
      </c>
      <c r="J14" s="4">
        <f>J4</f>
        <v>660</v>
      </c>
      <c r="K14" s="4">
        <f>K4</f>
        <v>66</v>
      </c>
      <c r="L14" s="4">
        <f t="shared" ref="L14:P14" si="1">L4</f>
        <v>32</v>
      </c>
      <c r="M14" s="4">
        <f t="shared" si="1"/>
        <v>302</v>
      </c>
      <c r="N14" s="4">
        <f t="shared" si="1"/>
        <v>54</v>
      </c>
      <c r="O14" s="4">
        <f>O4</f>
        <v>31</v>
      </c>
      <c r="P14" s="4">
        <f>P4</f>
        <v>296</v>
      </c>
      <c r="Q14" s="4">
        <f>Q4</f>
        <v>66</v>
      </c>
    </row>
    <row r="15" spans="2:17" x14ac:dyDescent="0.4">
      <c r="B15" s="2" t="s">
        <v>15</v>
      </c>
      <c r="C15" s="4">
        <f>AVERAGE(C6,C8,C10)</f>
        <v>140</v>
      </c>
      <c r="D15" s="4">
        <f>AVERAGE(D6,D8,D10)</f>
        <v>600</v>
      </c>
      <c r="E15" s="4">
        <f>AVERAGE(E6,E8,E10)</f>
        <v>31.666666666666668</v>
      </c>
      <c r="F15" s="4">
        <f t="shared" ref="F15:H15" si="2">AVERAGE(F6,F8,F10)</f>
        <v>32</v>
      </c>
      <c r="G15" s="4">
        <f t="shared" si="2"/>
        <v>230</v>
      </c>
      <c r="H15" s="4">
        <f t="shared" si="2"/>
        <v>32.333333333333336</v>
      </c>
      <c r="I15" s="4">
        <f>AVERAGE(I6,I8,I10)</f>
        <v>26</v>
      </c>
      <c r="J15" s="4">
        <f>AVERAGE(J6,J8,J10)</f>
        <v>231.66666666666666</v>
      </c>
      <c r="K15" s="4">
        <f>AVERAGE(K6,K8,K10)</f>
        <v>49.333333333333336</v>
      </c>
      <c r="L15" s="4">
        <f t="shared" ref="L15:N15" si="3">AVERAGE(L6,L8,L10)</f>
        <v>31.666666666666668</v>
      </c>
      <c r="M15" s="4">
        <f t="shared" si="3"/>
        <v>230</v>
      </c>
      <c r="N15" s="4">
        <f t="shared" si="3"/>
        <v>32.666666666666664</v>
      </c>
      <c r="O15" s="4">
        <f>AVERAGE(O6,O8,O10)</f>
        <v>26.666666666666668</v>
      </c>
      <c r="P15" s="4">
        <f>AVERAGE(P6,P8,P10)</f>
        <v>252</v>
      </c>
      <c r="Q15" s="4">
        <f>AVERAGE(Q6,Q8,Q10)</f>
        <v>49.333333333333336</v>
      </c>
    </row>
    <row r="16" spans="2:17" x14ac:dyDescent="0.4">
      <c r="B16" s="2" t="s">
        <v>14</v>
      </c>
      <c r="C16" s="4">
        <f>AVERAGE(C5,C7,C9)</f>
        <v>115</v>
      </c>
      <c r="D16" s="4">
        <f t="shared" ref="D16:H16" si="4">AVERAGE(D5,D7,D9)</f>
        <v>400.66666666666669</v>
      </c>
      <c r="E16" s="4">
        <f t="shared" si="4"/>
        <v>270.33333333333331</v>
      </c>
      <c r="F16" s="4">
        <f t="shared" si="4"/>
        <v>21</v>
      </c>
      <c r="G16" s="4">
        <f t="shared" si="4"/>
        <v>117.66666666666667</v>
      </c>
      <c r="H16" s="4">
        <f t="shared" si="4"/>
        <v>271.33333333333331</v>
      </c>
      <c r="I16" s="3">
        <f>AVERAGE(I5,I7,I9)</f>
        <v>8.0333333333333326E-2</v>
      </c>
      <c r="J16" s="4">
        <f>AVERAGE(J5,J7,J9)</f>
        <v>13</v>
      </c>
      <c r="K16" s="4">
        <f>AVERAGE(K5,K7,K9)</f>
        <v>256</v>
      </c>
      <c r="L16" s="4">
        <f t="shared" ref="L16:P16" si="5">AVERAGE(L5,L7,L9)</f>
        <v>22</v>
      </c>
      <c r="M16" s="4">
        <f t="shared" si="5"/>
        <v>174.33333333333334</v>
      </c>
      <c r="N16" s="4">
        <f t="shared" si="5"/>
        <v>271.33333333333331</v>
      </c>
      <c r="O16" s="3">
        <f>AVERAGE(O5,O7,O9)</f>
        <v>7.4333333333333321E-2</v>
      </c>
      <c r="P16" s="4">
        <f>AVERAGE(P5,P7,P9)</f>
        <v>5</v>
      </c>
      <c r="Q16" s="4">
        <f>AVERAGE(Q5,Q7,Q9)</f>
        <v>256.33333333333331</v>
      </c>
    </row>
    <row r="17" spans="2:8" x14ac:dyDescent="0.4">
      <c r="B17" s="2"/>
    </row>
    <row r="19" spans="2:8" x14ac:dyDescent="0.4">
      <c r="B19" s="5" t="s">
        <v>18</v>
      </c>
      <c r="C19" s="6">
        <f>60*60</f>
        <v>3600</v>
      </c>
    </row>
    <row r="20" spans="2:8" x14ac:dyDescent="0.4">
      <c r="D20" s="1" t="s">
        <v>8</v>
      </c>
      <c r="E20" s="1" t="s">
        <v>7</v>
      </c>
      <c r="F20" s="1" t="s">
        <v>9</v>
      </c>
      <c r="G20" s="1" t="s">
        <v>28</v>
      </c>
      <c r="H20" s="1" t="s">
        <v>29</v>
      </c>
    </row>
    <row r="21" spans="2:8" x14ac:dyDescent="0.4">
      <c r="B21" s="1" t="s">
        <v>16</v>
      </c>
      <c r="D21" s="4">
        <f>C15*E15</f>
        <v>4433.3333333333339</v>
      </c>
      <c r="E21" s="4">
        <f>F15*H15</f>
        <v>1034.6666666666667</v>
      </c>
      <c r="F21" s="4">
        <f>I15*K15</f>
        <v>1282.6666666666667</v>
      </c>
      <c r="G21" s="4">
        <f>L15*N15</f>
        <v>1034.4444444444443</v>
      </c>
      <c r="H21" s="4">
        <f>O15*Q15</f>
        <v>1315.5555555555557</v>
      </c>
    </row>
    <row r="22" spans="2:8" x14ac:dyDescent="0.4">
      <c r="B22" s="1" t="s">
        <v>17</v>
      </c>
      <c r="D22" s="4">
        <f>C16*($C19-E15)</f>
        <v>410358.33333333337</v>
      </c>
      <c r="E22" s="4">
        <f>F16*(C19-H15)</f>
        <v>74921</v>
      </c>
      <c r="F22" s="4">
        <f>I16*(C19-K15)</f>
        <v>285.23688888888887</v>
      </c>
      <c r="G22" s="4">
        <f>L16*(C19-N15)</f>
        <v>78481.333333333343</v>
      </c>
      <c r="H22" s="4">
        <f>O16*(C19-Q15)</f>
        <v>263.93288888888884</v>
      </c>
    </row>
    <row r="23" spans="2:8" x14ac:dyDescent="0.4">
      <c r="B23" s="1" t="s">
        <v>11</v>
      </c>
      <c r="D23" s="4">
        <f>MAX(D14:D16)</f>
        <v>1200</v>
      </c>
      <c r="E23" s="4">
        <f>MAX(G14:G16)</f>
        <v>680</v>
      </c>
      <c r="F23" s="4">
        <f>MAX(J14:J16)</f>
        <v>660</v>
      </c>
      <c r="G23" s="4">
        <f>MAX(M14:M16)</f>
        <v>302</v>
      </c>
      <c r="H23" s="4">
        <f>MAX(P14:P16)</f>
        <v>296</v>
      </c>
    </row>
    <row r="24" spans="2:8" x14ac:dyDescent="0.4">
      <c r="D24" s="4"/>
      <c r="E24" s="4"/>
      <c r="F24" s="4"/>
    </row>
    <row r="26" spans="2:8" x14ac:dyDescent="0.4">
      <c r="B26" s="1" t="s">
        <v>19</v>
      </c>
      <c r="D26" s="1" t="s">
        <v>8</v>
      </c>
      <c r="E26" s="1" t="s">
        <v>7</v>
      </c>
      <c r="F26" s="1" t="s">
        <v>9</v>
      </c>
      <c r="G26" s="1" t="s">
        <v>28</v>
      </c>
      <c r="H26" s="1" t="s">
        <v>29</v>
      </c>
    </row>
    <row r="27" spans="2:8" x14ac:dyDescent="0.4">
      <c r="B27" s="1" t="s">
        <v>20</v>
      </c>
      <c r="C27" s="1">
        <f>60*5</f>
        <v>300</v>
      </c>
      <c r="D27" s="4">
        <f>($C$15*$E$15+($C$16*($C27-$E$15)))*(60*60)/$C27</f>
        <v>423499.99999999994</v>
      </c>
      <c r="E27" s="4">
        <f>($F$15*$H$15+($F$16*($C27-$H$15)))*(60*60)/$C27</f>
        <v>79868</v>
      </c>
      <c r="F27" s="4">
        <f>($I$15*$K$15+($I$16*($C27-$K$15)))*(60*60)/$C27</f>
        <v>15633.642666666668</v>
      </c>
      <c r="G27" s="4">
        <f>($L$15*$N$15+($L$16*($C27-$N$15)))*(60*60)/$C27</f>
        <v>82989.333333333328</v>
      </c>
      <c r="H27" s="4">
        <f>($O$15*$Q$15+($O$16*($C27-$Q$15)))*(60*60)/$C27</f>
        <v>16010.261333333334</v>
      </c>
    </row>
    <row r="28" spans="2:8" x14ac:dyDescent="0.4">
      <c r="B28" s="1" t="s">
        <v>21</v>
      </c>
      <c r="C28" s="1">
        <f>60*15</f>
        <v>900</v>
      </c>
      <c r="D28" s="4">
        <f>($C$15*$E$15+($C$16*($C28-$E$15)))*(60*60)/$C28</f>
        <v>417166.66666666669</v>
      </c>
      <c r="E28" s="4">
        <f>($F$15*$H$15+($F$16*($C28-$H$15)))*(60*60)/$C28</f>
        <v>77022.666666666672</v>
      </c>
      <c r="F28" s="4">
        <f>($I$15*$K$15+($I$16*($C28-$K$15)))*(60*60)/$C28</f>
        <v>5404.0142222222221</v>
      </c>
      <c r="G28" s="4">
        <f t="shared" ref="G28:G30" si="6">($L$15*$N$15+($L$16*($C28-$N$15)))*(60*60)/$C28</f>
        <v>80463.111111111124</v>
      </c>
      <c r="H28" s="4">
        <f t="shared" ref="H28:H30" si="7">($O$15*$Q$15+($O$16*($C28-$Q$15)))*(60*60)/$C28</f>
        <v>5515.1537777777785</v>
      </c>
    </row>
    <row r="29" spans="2:8" x14ac:dyDescent="0.4">
      <c r="B29" s="1" t="s">
        <v>23</v>
      </c>
      <c r="C29" s="1">
        <f>60*30</f>
        <v>1800</v>
      </c>
      <c r="D29" s="4">
        <f>($C$15*$E$15+($C$16*($C29-$E$15)))*(60*60)/$C29</f>
        <v>415583.33333333331</v>
      </c>
      <c r="E29" s="4">
        <f>($F$15*$H$15+($F$16*($C29-$H$15)))*(60*60)/$C29</f>
        <v>76311.333333333328</v>
      </c>
      <c r="F29" s="4">
        <f>($I$15*$K$15+($I$16*($C29-$K$15)))*(60*60)/$C29</f>
        <v>2846.6071111111114</v>
      </c>
      <c r="G29" s="4">
        <f t="shared" si="6"/>
        <v>79831.555555555562</v>
      </c>
      <c r="H29" s="4">
        <f t="shared" si="7"/>
        <v>2891.376888888889</v>
      </c>
    </row>
    <row r="30" spans="2:8" x14ac:dyDescent="0.4">
      <c r="B30" s="1" t="s">
        <v>22</v>
      </c>
      <c r="C30" s="1">
        <f>60*60</f>
        <v>3600</v>
      </c>
      <c r="D30" s="4">
        <f>($C$15*$E$15+($C$16*($C30-$E$15)))*(60*60)/$C30</f>
        <v>414791.66666666669</v>
      </c>
      <c r="E30" s="4">
        <f>($F$15*$H$15+($F$16*($C30-$H$15)))*(60*60)/$C30</f>
        <v>75955.666666666672</v>
      </c>
      <c r="F30" s="4">
        <f>($I$15*$K$15+($I$16*($C30-$K$15)))*(60*60)/$C30</f>
        <v>1567.9035555555556</v>
      </c>
      <c r="G30" s="4">
        <f t="shared" si="6"/>
        <v>79515.777777777781</v>
      </c>
      <c r="H30" s="4">
        <f t="shared" si="7"/>
        <v>1579.4884444444444</v>
      </c>
    </row>
    <row r="31" spans="2:8" x14ac:dyDescent="0.4">
      <c r="E31" s="4"/>
      <c r="F31" s="4"/>
      <c r="G31" s="4"/>
    </row>
    <row r="32" spans="2:8" x14ac:dyDescent="0.4">
      <c r="B32" s="1" t="s">
        <v>24</v>
      </c>
      <c r="C32" s="6">
        <v>2400</v>
      </c>
      <c r="E32" s="4"/>
      <c r="F32" s="4"/>
      <c r="G32" s="4"/>
    </row>
    <row r="33" spans="2:8" x14ac:dyDescent="0.4">
      <c r="B33" s="1" t="s">
        <v>25</v>
      </c>
      <c r="D33" s="1" t="s">
        <v>8</v>
      </c>
      <c r="E33" s="1" t="s">
        <v>26</v>
      </c>
      <c r="F33" s="1" t="s">
        <v>27</v>
      </c>
      <c r="G33" s="1" t="s">
        <v>28</v>
      </c>
      <c r="H33" s="1" t="s">
        <v>29</v>
      </c>
    </row>
    <row r="34" spans="2:8" x14ac:dyDescent="0.4">
      <c r="B34" s="1" t="str">
        <f>B27</f>
        <v>5分</v>
      </c>
      <c r="D34" s="7">
        <f>$C$32/(D27/(60*60))/24</f>
        <v>0.85005903187721377</v>
      </c>
      <c r="E34" s="7">
        <f t="shared" ref="E34:H34" si="8">$C$32/(E27/(60*60))/24</f>
        <v>4.5074372714979711</v>
      </c>
      <c r="F34" s="7">
        <f t="shared" si="8"/>
        <v>23.027262914712477</v>
      </c>
      <c r="G34" s="7">
        <f t="shared" si="8"/>
        <v>4.337906879598985</v>
      </c>
      <c r="H34" s="7">
        <f t="shared" si="8"/>
        <v>22.485579248508625</v>
      </c>
    </row>
    <row r="35" spans="2:8" x14ac:dyDescent="0.4">
      <c r="B35" s="1" t="str">
        <f t="shared" ref="B35:B37" si="9">B28</f>
        <v>15分</v>
      </c>
      <c r="D35" s="7">
        <f t="shared" ref="D35:H35" si="10">$C$32/(D28/(60*60))/24</f>
        <v>0.86296444266879746</v>
      </c>
      <c r="E35" s="7">
        <f t="shared" si="10"/>
        <v>4.6739487942943194</v>
      </c>
      <c r="F35" s="7">
        <f t="shared" si="10"/>
        <v>66.617145180636086</v>
      </c>
      <c r="G35" s="7">
        <f t="shared" si="10"/>
        <v>4.4740999326123214</v>
      </c>
      <c r="H35" s="7">
        <f t="shared" si="10"/>
        <v>65.27469849536179</v>
      </c>
    </row>
    <row r="36" spans="2:8" x14ac:dyDescent="0.4">
      <c r="B36" s="1" t="str">
        <f t="shared" si="9"/>
        <v>30分</v>
      </c>
      <c r="D36" s="7">
        <f t="shared" ref="D36:H36" si="11">$C$32/(D29/(60*60))/24</f>
        <v>0.86625225586524968</v>
      </c>
      <c r="E36" s="7">
        <f t="shared" si="11"/>
        <v>4.7175168389142721</v>
      </c>
      <c r="F36" s="7">
        <f t="shared" si="11"/>
        <v>126.46634605626407</v>
      </c>
      <c r="G36" s="7">
        <f t="shared" si="11"/>
        <v>4.5094949922336474</v>
      </c>
      <c r="H36" s="7">
        <f t="shared" si="11"/>
        <v>124.50815436182808</v>
      </c>
    </row>
    <row r="37" spans="2:8" x14ac:dyDescent="0.4">
      <c r="B37" s="1" t="str">
        <f t="shared" si="9"/>
        <v>1時間</v>
      </c>
      <c r="D37" s="7">
        <f t="shared" ref="D37:H37" si="12">$C$32/(D30/(60*60))/24</f>
        <v>0.86790557508789545</v>
      </c>
      <c r="E37" s="7">
        <f t="shared" si="12"/>
        <v>4.7396068759407903</v>
      </c>
      <c r="F37" s="7">
        <f t="shared" si="12"/>
        <v>229.60595932346178</v>
      </c>
      <c r="G37" s="7">
        <f t="shared" si="12"/>
        <v>4.5274033664877127</v>
      </c>
      <c r="H37" s="7">
        <f t="shared" si="12"/>
        <v>227.92189538722664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Matsuoka</dc:creator>
  <cp:lastModifiedBy>Takashi Matsuoka</cp:lastModifiedBy>
  <dcterms:created xsi:type="dcterms:W3CDTF">2024-06-17T02:35:33Z</dcterms:created>
  <dcterms:modified xsi:type="dcterms:W3CDTF">2024-07-04T04:24:09Z</dcterms:modified>
</cp:coreProperties>
</file>