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Dell\OneDrive\Documents\"/>
    </mc:Choice>
  </mc:AlternateContent>
  <xr:revisionPtr revIDLastSave="1" documentId="13_ncr:1_{14A610A2-7ACD-41B1-B743-1EE0C572E8E0}" xr6:coauthVersionLast="36" xr6:coauthVersionMax="47" xr10:uidLastSave="{87A9A113-7B2B-466A-A230-6C18B1728407}"/>
  <bookViews>
    <workbookView minimized="1" xWindow="13680" yWindow="-14688" windowWidth="15420" windowHeight="13716" tabRatio="599" activeTab="3" xr2:uid="{2A8D8132-C9EE-4994-93FB-DC27041C27BF}"/>
  </bookViews>
  <sheets>
    <sheet name="List" sheetId="2" r:id="rId1"/>
    <sheet name="Data" sheetId="3" r:id="rId2"/>
    <sheet name="Calcs" sheetId="4" r:id="rId3"/>
    <sheet name="DASHBOARD" sheetId="5" r:id="rId4"/>
    <sheet name="©" sheetId="6" r:id="rId5"/>
  </sheets>
  <definedNames>
    <definedName name="_xlnm._FilterDatabase" localSheetId="1" hidden="1">Data!$A$1:$R$121</definedName>
    <definedName name="Slicer_Regions">#N/A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 r="E5" i="2" s="1"/>
  <c r="B222" i="4"/>
  <c r="B221" i="4"/>
  <c r="B220" i="4"/>
  <c r="B219" i="4"/>
  <c r="B218" i="4"/>
  <c r="B217" i="4"/>
  <c r="B216" i="4"/>
  <c r="B215" i="4"/>
  <c r="B214" i="4"/>
  <c r="B213" i="4"/>
  <c r="J121" i="4"/>
  <c r="H121" i="4"/>
  <c r="F121" i="4"/>
  <c r="E121" i="4"/>
  <c r="J120" i="4"/>
  <c r="H120" i="4"/>
  <c r="F120" i="4"/>
  <c r="E120" i="4"/>
  <c r="J119" i="4"/>
  <c r="H119" i="4"/>
  <c r="F119" i="4"/>
  <c r="E119" i="4"/>
  <c r="J118" i="4"/>
  <c r="H118" i="4"/>
  <c r="F118" i="4"/>
  <c r="E118" i="4"/>
  <c r="J117" i="4"/>
  <c r="H117" i="4"/>
  <c r="F117" i="4"/>
  <c r="E117" i="4"/>
  <c r="J116" i="4"/>
  <c r="H116" i="4"/>
  <c r="F116" i="4"/>
  <c r="E116" i="4"/>
  <c r="J115" i="4"/>
  <c r="H115" i="4"/>
  <c r="F115" i="4"/>
  <c r="E115" i="4"/>
  <c r="J114" i="4"/>
  <c r="H114" i="4"/>
  <c r="F114" i="4"/>
  <c r="E114" i="4"/>
  <c r="J113" i="4"/>
  <c r="H113" i="4"/>
  <c r="F113" i="4"/>
  <c r="E113" i="4"/>
  <c r="J112" i="4"/>
  <c r="H112" i="4"/>
  <c r="F112" i="4"/>
  <c r="E112" i="4"/>
  <c r="L111" i="4"/>
  <c r="K111" i="4"/>
  <c r="J111" i="4"/>
  <c r="I111" i="4"/>
  <c r="H111" i="4"/>
  <c r="H181" i="4" s="1"/>
  <c r="G111" i="4"/>
  <c r="F111" i="4"/>
  <c r="F181" i="4" s="1"/>
  <c r="E111" i="4"/>
  <c r="E181" i="4" s="1"/>
  <c r="L110" i="4"/>
  <c r="K110" i="4"/>
  <c r="J110" i="4"/>
  <c r="I110" i="4"/>
  <c r="H110" i="4"/>
  <c r="H180" i="4" s="1"/>
  <c r="G110" i="4"/>
  <c r="F110" i="4"/>
  <c r="F180" i="4" s="1"/>
  <c r="E110" i="4"/>
  <c r="E180" i="4" s="1"/>
  <c r="J109" i="4"/>
  <c r="J179" i="4" s="1"/>
  <c r="H109" i="4"/>
  <c r="H179" i="4" s="1"/>
  <c r="F109" i="4"/>
  <c r="F179" i="4" s="1"/>
  <c r="E109" i="4"/>
  <c r="E179" i="4" s="1"/>
  <c r="J108" i="4"/>
  <c r="J178" i="4" s="1"/>
  <c r="H108" i="4"/>
  <c r="H178" i="4" s="1"/>
  <c r="F108" i="4"/>
  <c r="F178" i="4" s="1"/>
  <c r="E108" i="4"/>
  <c r="E178" i="4" s="1"/>
  <c r="L107" i="4"/>
  <c r="K107" i="4"/>
  <c r="J107" i="4"/>
  <c r="I107" i="4"/>
  <c r="H107" i="4"/>
  <c r="H177" i="4" s="1"/>
  <c r="G107" i="4"/>
  <c r="F107" i="4"/>
  <c r="F177" i="4" s="1"/>
  <c r="E107" i="4"/>
  <c r="E177" i="4" s="1"/>
  <c r="L106" i="4"/>
  <c r="K106" i="4"/>
  <c r="J106" i="4"/>
  <c r="I106" i="4"/>
  <c r="H106" i="4"/>
  <c r="H176" i="4" s="1"/>
  <c r="G106" i="4"/>
  <c r="F106" i="4"/>
  <c r="F176" i="4" s="1"/>
  <c r="E106" i="4"/>
  <c r="E176" i="4" s="1"/>
  <c r="L105" i="4"/>
  <c r="K105" i="4"/>
  <c r="J105" i="4"/>
  <c r="I105" i="4"/>
  <c r="H105" i="4"/>
  <c r="H175" i="4" s="1"/>
  <c r="G105" i="4"/>
  <c r="F105" i="4"/>
  <c r="F175" i="4" s="1"/>
  <c r="E105" i="4"/>
  <c r="E175" i="4" s="1"/>
  <c r="L104" i="4"/>
  <c r="K104" i="4"/>
  <c r="J104" i="4"/>
  <c r="I104" i="4"/>
  <c r="H104" i="4"/>
  <c r="H174" i="4" s="1"/>
  <c r="G104" i="4"/>
  <c r="F104" i="4"/>
  <c r="F174" i="4" s="1"/>
  <c r="E104" i="4"/>
  <c r="E174" i="4" s="1"/>
  <c r="L103" i="4"/>
  <c r="K103" i="4"/>
  <c r="J103" i="4"/>
  <c r="I103" i="4"/>
  <c r="H103" i="4"/>
  <c r="H173" i="4" s="1"/>
  <c r="G103" i="4"/>
  <c r="F103" i="4"/>
  <c r="F173" i="4" s="1"/>
  <c r="E103" i="4"/>
  <c r="E173" i="4" s="1"/>
  <c r="L102" i="4"/>
  <c r="K102" i="4"/>
  <c r="J102" i="4"/>
  <c r="I102" i="4"/>
  <c r="H102" i="4"/>
  <c r="H172" i="4" s="1"/>
  <c r="G102" i="4"/>
  <c r="F102" i="4"/>
  <c r="F172" i="4" s="1"/>
  <c r="E102" i="4"/>
  <c r="E172" i="4" s="1"/>
  <c r="L101" i="4"/>
  <c r="K101" i="4"/>
  <c r="J101" i="4"/>
  <c r="I101" i="4"/>
  <c r="H101" i="4"/>
  <c r="G101" i="4"/>
  <c r="F101" i="4"/>
  <c r="E101" i="4"/>
  <c r="L100" i="4"/>
  <c r="K100" i="4"/>
  <c r="J100" i="4"/>
  <c r="I100" i="4"/>
  <c r="H100" i="4"/>
  <c r="G100" i="4"/>
  <c r="F100" i="4"/>
  <c r="E100" i="4"/>
  <c r="L99" i="4"/>
  <c r="K99" i="4"/>
  <c r="J99" i="4"/>
  <c r="I99" i="4"/>
  <c r="H99" i="4"/>
  <c r="G99" i="4"/>
  <c r="F99" i="4"/>
  <c r="E99" i="4"/>
  <c r="L98" i="4"/>
  <c r="K98" i="4"/>
  <c r="J98" i="4"/>
  <c r="I98" i="4"/>
  <c r="H98" i="4"/>
  <c r="G98" i="4"/>
  <c r="F98" i="4"/>
  <c r="E98" i="4"/>
  <c r="L97" i="4"/>
  <c r="K97" i="4"/>
  <c r="J97" i="4"/>
  <c r="I97" i="4"/>
  <c r="H97" i="4"/>
  <c r="G97" i="4"/>
  <c r="F97" i="4"/>
  <c r="E97" i="4"/>
  <c r="L96" i="4"/>
  <c r="K96" i="4"/>
  <c r="J96" i="4"/>
  <c r="I96" i="4"/>
  <c r="H96" i="4"/>
  <c r="G96" i="4"/>
  <c r="F96" i="4"/>
  <c r="E96" i="4"/>
  <c r="L95" i="4"/>
  <c r="K95" i="4"/>
  <c r="J95" i="4"/>
  <c r="I95" i="4"/>
  <c r="H95" i="4"/>
  <c r="G95" i="4"/>
  <c r="F95" i="4"/>
  <c r="E95" i="4"/>
  <c r="J94" i="4"/>
  <c r="H94" i="4"/>
  <c r="F94" i="4"/>
  <c r="E94" i="4"/>
  <c r="J93" i="4"/>
  <c r="H93" i="4"/>
  <c r="F93" i="4"/>
  <c r="E93" i="4"/>
  <c r="L92" i="4"/>
  <c r="K92" i="4"/>
  <c r="J92" i="4"/>
  <c r="I92" i="4"/>
  <c r="H92" i="4"/>
  <c r="G92" i="4"/>
  <c r="F92" i="4"/>
  <c r="E92" i="4"/>
  <c r="J91" i="4"/>
  <c r="J171" i="4" s="1"/>
  <c r="H91" i="4"/>
  <c r="F91" i="4"/>
  <c r="F171" i="4" s="1"/>
  <c r="E91" i="4"/>
  <c r="E171" i="4" s="1"/>
  <c r="J90" i="4"/>
  <c r="J170" i="4" s="1"/>
  <c r="H90" i="4"/>
  <c r="F90" i="4"/>
  <c r="F170" i="4" s="1"/>
  <c r="E90" i="4"/>
  <c r="E170" i="4" s="1"/>
  <c r="J89" i="4"/>
  <c r="J169" i="4" s="1"/>
  <c r="H89" i="4"/>
  <c r="F89" i="4"/>
  <c r="F169" i="4" s="1"/>
  <c r="E89" i="4"/>
  <c r="E169" i="4" s="1"/>
  <c r="J88" i="4"/>
  <c r="J168" i="4" s="1"/>
  <c r="H88" i="4"/>
  <c r="F88" i="4"/>
  <c r="F168" i="4" s="1"/>
  <c r="E88" i="4"/>
  <c r="E168" i="4" s="1"/>
  <c r="J87" i="4"/>
  <c r="J167" i="4" s="1"/>
  <c r="H87" i="4"/>
  <c r="F87" i="4"/>
  <c r="F167" i="4" s="1"/>
  <c r="E87" i="4"/>
  <c r="E167" i="4" s="1"/>
  <c r="J86" i="4"/>
  <c r="J166" i="4" s="1"/>
  <c r="H86" i="4"/>
  <c r="F86" i="4"/>
  <c r="F166" i="4" s="1"/>
  <c r="E86" i="4"/>
  <c r="E166" i="4" s="1"/>
  <c r="J85" i="4"/>
  <c r="J165" i="4" s="1"/>
  <c r="H85" i="4"/>
  <c r="F85" i="4"/>
  <c r="F165" i="4" s="1"/>
  <c r="E85" i="4"/>
  <c r="E165" i="4" s="1"/>
  <c r="J84" i="4"/>
  <c r="J164" i="4" s="1"/>
  <c r="H84" i="4"/>
  <c r="H164" i="4" s="1"/>
  <c r="F84" i="4"/>
  <c r="F164" i="4" s="1"/>
  <c r="E84" i="4"/>
  <c r="E164" i="4" s="1"/>
  <c r="J83" i="4"/>
  <c r="J163" i="4" s="1"/>
  <c r="H83" i="4"/>
  <c r="H163" i="4" s="1"/>
  <c r="F83" i="4"/>
  <c r="F163" i="4" s="1"/>
  <c r="E83" i="4"/>
  <c r="E163" i="4" s="1"/>
  <c r="J82" i="4"/>
  <c r="J162" i="4" s="1"/>
  <c r="H82" i="4"/>
  <c r="F82" i="4"/>
  <c r="F162" i="4" s="1"/>
  <c r="E82" i="4"/>
  <c r="E162" i="4" s="1"/>
  <c r="J81" i="4"/>
  <c r="H81" i="4"/>
  <c r="F81" i="4"/>
  <c r="E81" i="4"/>
  <c r="J80" i="4"/>
  <c r="H80" i="4"/>
  <c r="F80" i="4"/>
  <c r="E80" i="4"/>
  <c r="J79" i="4"/>
  <c r="H79" i="4"/>
  <c r="F79" i="4"/>
  <c r="E79" i="4"/>
  <c r="J78" i="4"/>
  <c r="H78" i="4"/>
  <c r="F78" i="4"/>
  <c r="E78" i="4"/>
  <c r="J77" i="4"/>
  <c r="H77" i="4"/>
  <c r="F77" i="4"/>
  <c r="E77" i="4"/>
  <c r="J76" i="4"/>
  <c r="H76" i="4"/>
  <c r="F76" i="4"/>
  <c r="E76" i="4"/>
  <c r="J75" i="4"/>
  <c r="H75" i="4"/>
  <c r="F75" i="4"/>
  <c r="E75" i="4"/>
  <c r="J74" i="4"/>
  <c r="H74" i="4"/>
  <c r="F74" i="4"/>
  <c r="E74" i="4"/>
  <c r="J73" i="4"/>
  <c r="H73" i="4"/>
  <c r="F73" i="4"/>
  <c r="E73" i="4"/>
  <c r="J72" i="4"/>
  <c r="H72" i="4"/>
  <c r="F72" i="4"/>
  <c r="E72" i="4"/>
  <c r="L71" i="4"/>
  <c r="K71" i="4"/>
  <c r="J71" i="4"/>
  <c r="I71" i="4"/>
  <c r="H71" i="4"/>
  <c r="H161" i="4" s="1"/>
  <c r="G71" i="4"/>
  <c r="F71" i="4"/>
  <c r="F161" i="4" s="1"/>
  <c r="E71" i="4"/>
  <c r="E161" i="4" s="1"/>
  <c r="L70" i="4"/>
  <c r="K70" i="4"/>
  <c r="J70" i="4"/>
  <c r="I70" i="4"/>
  <c r="H70" i="4"/>
  <c r="H160" i="4" s="1"/>
  <c r="G70" i="4"/>
  <c r="F70" i="4"/>
  <c r="F160" i="4" s="1"/>
  <c r="E70" i="4"/>
  <c r="E160" i="4" s="1"/>
  <c r="L69" i="4"/>
  <c r="K69" i="4"/>
  <c r="J69" i="4"/>
  <c r="I69" i="4"/>
  <c r="H69" i="4"/>
  <c r="H159" i="4" s="1"/>
  <c r="G69" i="4"/>
  <c r="F69" i="4"/>
  <c r="F159" i="4" s="1"/>
  <c r="E69" i="4"/>
  <c r="E159" i="4" s="1"/>
  <c r="L68" i="4"/>
  <c r="K68" i="4"/>
  <c r="J68" i="4"/>
  <c r="I68" i="4"/>
  <c r="H68" i="4"/>
  <c r="H158" i="4" s="1"/>
  <c r="G68" i="4"/>
  <c r="F68" i="4"/>
  <c r="F158" i="4" s="1"/>
  <c r="E68" i="4"/>
  <c r="E158" i="4" s="1"/>
  <c r="J67" i="4"/>
  <c r="J157" i="4" s="1"/>
  <c r="H67" i="4"/>
  <c r="H157" i="4" s="1"/>
  <c r="F67" i="4"/>
  <c r="F157" i="4" s="1"/>
  <c r="E67" i="4"/>
  <c r="E157" i="4" s="1"/>
  <c r="L66" i="4"/>
  <c r="K66" i="4"/>
  <c r="J66" i="4"/>
  <c r="I66" i="4"/>
  <c r="H66" i="4"/>
  <c r="H156" i="4" s="1"/>
  <c r="G66" i="4"/>
  <c r="F66" i="4"/>
  <c r="F156" i="4" s="1"/>
  <c r="E66" i="4"/>
  <c r="E156" i="4" s="1"/>
  <c r="J65" i="4"/>
  <c r="J155" i="4" s="1"/>
  <c r="H65" i="4"/>
  <c r="H155" i="4" s="1"/>
  <c r="F65" i="4"/>
  <c r="F155" i="4" s="1"/>
  <c r="E65" i="4"/>
  <c r="E155" i="4" s="1"/>
  <c r="J64" i="4"/>
  <c r="J154" i="4" s="1"/>
  <c r="H64" i="4"/>
  <c r="H154" i="4" s="1"/>
  <c r="F64" i="4"/>
  <c r="F154" i="4" s="1"/>
  <c r="E64" i="4"/>
  <c r="E154" i="4" s="1"/>
  <c r="L63" i="4"/>
  <c r="K63" i="4"/>
  <c r="J63" i="4"/>
  <c r="I63" i="4"/>
  <c r="H63" i="4"/>
  <c r="H153" i="4" s="1"/>
  <c r="G63" i="4"/>
  <c r="F63" i="4"/>
  <c r="F153" i="4" s="1"/>
  <c r="E63" i="4"/>
  <c r="E153" i="4" s="1"/>
  <c r="L62" i="4"/>
  <c r="K62" i="4"/>
  <c r="J62" i="4"/>
  <c r="I62" i="4"/>
  <c r="H62" i="4"/>
  <c r="H152" i="4" s="1"/>
  <c r="G62" i="4"/>
  <c r="F62" i="4"/>
  <c r="F152" i="4" s="1"/>
  <c r="E62" i="4"/>
  <c r="E152" i="4" s="1"/>
  <c r="L61" i="4"/>
  <c r="K61" i="4"/>
  <c r="J61" i="4"/>
  <c r="I61" i="4"/>
  <c r="H61" i="4"/>
  <c r="G61" i="4"/>
  <c r="F61" i="4"/>
  <c r="E61" i="4"/>
  <c r="L60" i="4"/>
  <c r="K60" i="4"/>
  <c r="J60" i="4"/>
  <c r="I60" i="4"/>
  <c r="H60" i="4"/>
  <c r="G60" i="4"/>
  <c r="F60" i="4"/>
  <c r="E60" i="4"/>
  <c r="L59" i="4"/>
  <c r="K59" i="4"/>
  <c r="J59" i="4"/>
  <c r="I59" i="4"/>
  <c r="H59" i="4"/>
  <c r="G59" i="4"/>
  <c r="F59" i="4"/>
  <c r="E59" i="4"/>
  <c r="L58" i="4"/>
  <c r="K58" i="4"/>
  <c r="J58" i="4"/>
  <c r="I58" i="4"/>
  <c r="H58" i="4"/>
  <c r="G58" i="4"/>
  <c r="F58" i="4"/>
  <c r="E58" i="4"/>
  <c r="J57" i="4"/>
  <c r="H57" i="4"/>
  <c r="F57" i="4"/>
  <c r="E57" i="4"/>
  <c r="J56" i="4"/>
  <c r="H56" i="4"/>
  <c r="F56" i="4"/>
  <c r="E56" i="4"/>
  <c r="L55" i="4"/>
  <c r="K55" i="4"/>
  <c r="J55" i="4"/>
  <c r="I55" i="4"/>
  <c r="H55" i="4"/>
  <c r="G55" i="4"/>
  <c r="F55" i="4"/>
  <c r="E55" i="4"/>
  <c r="L54" i="4"/>
  <c r="K54" i="4"/>
  <c r="J54" i="4"/>
  <c r="I54" i="4"/>
  <c r="H54" i="4"/>
  <c r="G54" i="4"/>
  <c r="F54" i="4"/>
  <c r="E54" i="4"/>
  <c r="L53" i="4"/>
  <c r="K53" i="4"/>
  <c r="J53" i="4"/>
  <c r="I53" i="4"/>
  <c r="H53" i="4"/>
  <c r="G53" i="4"/>
  <c r="F53" i="4"/>
  <c r="E53" i="4"/>
  <c r="J52" i="4"/>
  <c r="H52" i="4"/>
  <c r="F52" i="4"/>
  <c r="E52" i="4"/>
  <c r="J51" i="4"/>
  <c r="H51" i="4"/>
  <c r="F51" i="4"/>
  <c r="F151" i="4" s="1"/>
  <c r="E51" i="4"/>
  <c r="E151" i="4" s="1"/>
  <c r="J50" i="4"/>
  <c r="H50" i="4"/>
  <c r="F50" i="4"/>
  <c r="F150" i="4" s="1"/>
  <c r="E50" i="4"/>
  <c r="E150" i="4" s="1"/>
  <c r="J49" i="4"/>
  <c r="H49" i="4"/>
  <c r="F49" i="4"/>
  <c r="F149" i="4" s="1"/>
  <c r="E49" i="4"/>
  <c r="E149" i="4" s="1"/>
  <c r="J48" i="4"/>
  <c r="H48" i="4"/>
  <c r="F48" i="4"/>
  <c r="F148" i="4" s="1"/>
  <c r="E48" i="4"/>
  <c r="E148" i="4" s="1"/>
  <c r="J47" i="4"/>
  <c r="J147" i="4" s="1"/>
  <c r="H47" i="4"/>
  <c r="H147" i="4" s="1"/>
  <c r="F47" i="4"/>
  <c r="F147" i="4" s="1"/>
  <c r="E47" i="4"/>
  <c r="E147" i="4" s="1"/>
  <c r="J46" i="4"/>
  <c r="J146" i="4" s="1"/>
  <c r="H46" i="4"/>
  <c r="H146" i="4" s="1"/>
  <c r="F46" i="4"/>
  <c r="F146" i="4" s="1"/>
  <c r="E46" i="4"/>
  <c r="E146" i="4" s="1"/>
  <c r="J45" i="4"/>
  <c r="J145" i="4" s="1"/>
  <c r="H45" i="4"/>
  <c r="F45" i="4"/>
  <c r="F145" i="4" s="1"/>
  <c r="E45" i="4"/>
  <c r="E145" i="4" s="1"/>
  <c r="J44" i="4"/>
  <c r="H44" i="4"/>
  <c r="F44" i="4"/>
  <c r="E44" i="4"/>
  <c r="E144" i="4" s="1"/>
  <c r="J43" i="4"/>
  <c r="J143" i="4" s="1"/>
  <c r="H43" i="4"/>
  <c r="F43" i="4"/>
  <c r="F143" i="4" s="1"/>
  <c r="E43" i="4"/>
  <c r="E143" i="4" s="1"/>
  <c r="J42" i="4"/>
  <c r="J142" i="4" s="1"/>
  <c r="H42" i="4"/>
  <c r="H142" i="4" s="1"/>
  <c r="F42" i="4"/>
  <c r="F142" i="4" s="1"/>
  <c r="E42" i="4"/>
  <c r="E142" i="4" s="1"/>
  <c r="J41" i="4"/>
  <c r="H41" i="4"/>
  <c r="F41" i="4"/>
  <c r="E41" i="4"/>
  <c r="J40" i="4"/>
  <c r="H40" i="4"/>
  <c r="F40" i="4"/>
  <c r="E40" i="4"/>
  <c r="J39" i="4"/>
  <c r="H39" i="4"/>
  <c r="F39" i="4"/>
  <c r="E39" i="4"/>
  <c r="J38" i="4"/>
  <c r="H38" i="4"/>
  <c r="F38" i="4"/>
  <c r="E38" i="4"/>
  <c r="J37" i="4"/>
  <c r="H37" i="4"/>
  <c r="F37" i="4"/>
  <c r="E37" i="4"/>
  <c r="J36" i="4"/>
  <c r="H36" i="4"/>
  <c r="F36" i="4"/>
  <c r="E36" i="4"/>
  <c r="J35" i="4"/>
  <c r="H35" i="4"/>
  <c r="F35" i="4"/>
  <c r="E35" i="4"/>
  <c r="J34" i="4"/>
  <c r="H34" i="4"/>
  <c r="F34" i="4"/>
  <c r="E34" i="4"/>
  <c r="J33" i="4"/>
  <c r="H33" i="4"/>
  <c r="F33" i="4"/>
  <c r="E33" i="4"/>
  <c r="J32" i="4"/>
  <c r="H32" i="4"/>
  <c r="F32" i="4"/>
  <c r="E32" i="4"/>
  <c r="L31" i="4"/>
  <c r="K31" i="4"/>
  <c r="J31" i="4"/>
  <c r="I31" i="4"/>
  <c r="H31" i="4"/>
  <c r="G31" i="4"/>
  <c r="F31" i="4"/>
  <c r="F141" i="4" s="1"/>
  <c r="E31" i="4"/>
  <c r="E141" i="4" s="1"/>
  <c r="J30" i="4"/>
  <c r="J140" i="4" s="1"/>
  <c r="H30" i="4"/>
  <c r="H140" i="4" s="1"/>
  <c r="F30" i="4"/>
  <c r="F140" i="4" s="1"/>
  <c r="E30" i="4"/>
  <c r="E140" i="4" s="1"/>
  <c r="J29" i="4"/>
  <c r="J139" i="4" s="1"/>
  <c r="H29" i="4"/>
  <c r="H139" i="4" s="1"/>
  <c r="F29" i="4"/>
  <c r="F139" i="4" s="1"/>
  <c r="E29" i="4"/>
  <c r="E139" i="4" s="1"/>
  <c r="L28" i="4"/>
  <c r="K28" i="4"/>
  <c r="J28" i="4"/>
  <c r="I28" i="4"/>
  <c r="H28" i="4"/>
  <c r="G28" i="4"/>
  <c r="F28" i="4"/>
  <c r="F138" i="4" s="1"/>
  <c r="E28" i="4"/>
  <c r="E138" i="4" s="1"/>
  <c r="L27" i="4"/>
  <c r="K27" i="4"/>
  <c r="J27" i="4"/>
  <c r="I27" i="4"/>
  <c r="H27" i="4"/>
  <c r="G27" i="4"/>
  <c r="F27" i="4"/>
  <c r="F137" i="4" s="1"/>
  <c r="E27" i="4"/>
  <c r="E137" i="4" s="1"/>
  <c r="J26" i="4"/>
  <c r="J136" i="4" s="1"/>
  <c r="H26" i="4"/>
  <c r="H136" i="4" s="1"/>
  <c r="F26" i="4"/>
  <c r="F136" i="4" s="1"/>
  <c r="E26" i="4"/>
  <c r="E136" i="4" s="1"/>
  <c r="L25" i="4"/>
  <c r="K25" i="4"/>
  <c r="J25" i="4"/>
  <c r="I25" i="4"/>
  <c r="H25" i="4"/>
  <c r="G25" i="4"/>
  <c r="F25" i="4"/>
  <c r="F135" i="4" s="1"/>
  <c r="E25" i="4"/>
  <c r="E135" i="4" s="1"/>
  <c r="L24" i="4"/>
  <c r="K24" i="4"/>
  <c r="J24" i="4"/>
  <c r="I24" i="4"/>
  <c r="H24" i="4"/>
  <c r="G24" i="4"/>
  <c r="F24" i="4"/>
  <c r="F134" i="4" s="1"/>
  <c r="E24" i="4"/>
  <c r="E134" i="4" s="1"/>
  <c r="L23" i="4"/>
  <c r="K23" i="4"/>
  <c r="J23" i="4"/>
  <c r="I23" i="4"/>
  <c r="H23" i="4"/>
  <c r="G23" i="4"/>
  <c r="F23" i="4"/>
  <c r="F133" i="4" s="1"/>
  <c r="E23" i="4"/>
  <c r="E133" i="4" s="1"/>
  <c r="L22" i="4"/>
  <c r="K22" i="4"/>
  <c r="J22" i="4"/>
  <c r="I22" i="4"/>
  <c r="H22" i="4"/>
  <c r="G22" i="4"/>
  <c r="F22" i="4"/>
  <c r="F132" i="4" s="1"/>
  <c r="E22" i="4"/>
  <c r="E132" i="4" s="1"/>
  <c r="J21" i="4"/>
  <c r="J201" i="4" s="1"/>
  <c r="H21" i="4"/>
  <c r="F21" i="4"/>
  <c r="F201" i="4" s="1"/>
  <c r="E21" i="4"/>
  <c r="E201" i="4" s="1"/>
  <c r="L20" i="4"/>
  <c r="K20" i="4"/>
  <c r="J20" i="4"/>
  <c r="I20" i="4"/>
  <c r="H20" i="4"/>
  <c r="G20" i="4"/>
  <c r="F20" i="4"/>
  <c r="F200" i="4" s="1"/>
  <c r="E20" i="4"/>
  <c r="E200" i="4" s="1"/>
  <c r="L19" i="4"/>
  <c r="K19" i="4"/>
  <c r="J19" i="4"/>
  <c r="I19" i="4"/>
  <c r="H19" i="4"/>
  <c r="G19" i="4"/>
  <c r="F19" i="4"/>
  <c r="F199" i="4" s="1"/>
  <c r="E19" i="4"/>
  <c r="E199" i="4" s="1"/>
  <c r="L18" i="4"/>
  <c r="K18" i="4"/>
  <c r="J18" i="4"/>
  <c r="I18" i="4"/>
  <c r="H18" i="4"/>
  <c r="G18" i="4"/>
  <c r="F18" i="4"/>
  <c r="F198" i="4" s="1"/>
  <c r="E18" i="4"/>
  <c r="E198" i="4" s="1"/>
  <c r="L17" i="4"/>
  <c r="K17" i="4"/>
  <c r="J17" i="4"/>
  <c r="I17" i="4"/>
  <c r="H17" i="4"/>
  <c r="G17" i="4"/>
  <c r="F17" i="4"/>
  <c r="F197" i="4" s="1"/>
  <c r="E17" i="4"/>
  <c r="E197" i="4" s="1"/>
  <c r="L16" i="4"/>
  <c r="K16" i="4"/>
  <c r="J16" i="4"/>
  <c r="I16" i="4"/>
  <c r="H16" i="4"/>
  <c r="G16" i="4"/>
  <c r="F16" i="4"/>
  <c r="F196" i="4" s="1"/>
  <c r="E16" i="4"/>
  <c r="E196" i="4" s="1"/>
  <c r="J15" i="4"/>
  <c r="J195" i="4" s="1"/>
  <c r="H15" i="4"/>
  <c r="F15" i="4"/>
  <c r="F195" i="4" s="1"/>
  <c r="E15" i="4"/>
  <c r="E195" i="4" s="1"/>
  <c r="L14" i="4"/>
  <c r="K14" i="4"/>
  <c r="J14" i="4"/>
  <c r="I14" i="4"/>
  <c r="H14" i="4"/>
  <c r="G14" i="4"/>
  <c r="F14" i="4"/>
  <c r="F194" i="4" s="1"/>
  <c r="E14" i="4"/>
  <c r="E194" i="4" s="1"/>
  <c r="J13" i="4"/>
  <c r="J193" i="4" s="1"/>
  <c r="H13" i="4"/>
  <c r="F13" i="4"/>
  <c r="F193" i="4" s="1"/>
  <c r="E13" i="4"/>
  <c r="E193" i="4" s="1"/>
  <c r="J12" i="4"/>
  <c r="J192" i="4" s="1"/>
  <c r="H12" i="4"/>
  <c r="F12" i="4"/>
  <c r="F192" i="4" s="1"/>
  <c r="E12" i="4"/>
  <c r="E192" i="4" s="1"/>
  <c r="J11" i="4"/>
  <c r="H11" i="4"/>
  <c r="F11" i="4"/>
  <c r="E11" i="4"/>
  <c r="J10" i="4"/>
  <c r="H10" i="4"/>
  <c r="F10" i="4"/>
  <c r="E10" i="4"/>
  <c r="J9" i="4"/>
  <c r="H9" i="4"/>
  <c r="F9" i="4"/>
  <c r="E9" i="4"/>
  <c r="J8" i="4"/>
  <c r="H8" i="4"/>
  <c r="F8" i="4"/>
  <c r="E8" i="4"/>
  <c r="J7" i="4"/>
  <c r="H7" i="4"/>
  <c r="F7" i="4"/>
  <c r="E7" i="4"/>
  <c r="J6" i="4"/>
  <c r="H6" i="4"/>
  <c r="F6" i="4"/>
  <c r="E6" i="4"/>
  <c r="J5" i="4"/>
  <c r="H5" i="4"/>
  <c r="F5" i="4"/>
  <c r="E5" i="4"/>
  <c r="J4" i="4"/>
  <c r="H4" i="4"/>
  <c r="F4" i="4"/>
  <c r="E4" i="4"/>
  <c r="J3" i="4"/>
  <c r="H3" i="4"/>
  <c r="F3" i="4"/>
  <c r="E3" i="4"/>
  <c r="J2" i="4"/>
  <c r="H2" i="4"/>
  <c r="F2" i="4"/>
  <c r="E2" i="4"/>
  <c r="R121" i="3"/>
  <c r="Q121" i="3"/>
  <c r="O121" i="3"/>
  <c r="P121" i="3" s="1"/>
  <c r="I121" i="3"/>
  <c r="G121" i="3"/>
  <c r="R120" i="3"/>
  <c r="Q120" i="3"/>
  <c r="O120" i="3"/>
  <c r="P120" i="3" s="1"/>
  <c r="I120" i="3"/>
  <c r="G120" i="3"/>
  <c r="R119" i="3"/>
  <c r="Q119" i="3"/>
  <c r="O119" i="3"/>
  <c r="P119" i="3" s="1"/>
  <c r="I119" i="3"/>
  <c r="G119" i="3"/>
  <c r="R118" i="3"/>
  <c r="Q118" i="3"/>
  <c r="O118" i="3"/>
  <c r="P118" i="3" s="1"/>
  <c r="I118" i="3"/>
  <c r="G118" i="3"/>
  <c r="R117" i="3"/>
  <c r="Q117" i="3"/>
  <c r="O117" i="3"/>
  <c r="P117" i="3" s="1"/>
  <c r="I117" i="3"/>
  <c r="G117" i="3"/>
  <c r="R116" i="3"/>
  <c r="L11" i="4" s="1"/>
  <c r="Q116" i="3"/>
  <c r="K11" i="4" s="1"/>
  <c r="O116" i="3"/>
  <c r="P116" i="3" s="1"/>
  <c r="I116" i="3"/>
  <c r="I11" i="4" s="1"/>
  <c r="G116" i="3"/>
  <c r="G11" i="4" s="1"/>
  <c r="R115" i="3"/>
  <c r="Q115" i="3"/>
  <c r="O115" i="3"/>
  <c r="P115" i="3" s="1"/>
  <c r="I115" i="3"/>
  <c r="I121" i="4" s="1"/>
  <c r="G115" i="3"/>
  <c r="R114" i="3"/>
  <c r="Q114" i="3"/>
  <c r="K91" i="4" s="1"/>
  <c r="O114" i="3"/>
  <c r="P114" i="3" s="1"/>
  <c r="I114" i="3"/>
  <c r="G114" i="3"/>
  <c r="R113" i="3"/>
  <c r="L81" i="4" s="1"/>
  <c r="Q113" i="3"/>
  <c r="K81" i="4" s="1"/>
  <c r="O113" i="3"/>
  <c r="P113" i="3" s="1"/>
  <c r="I113" i="3"/>
  <c r="G113" i="3"/>
  <c r="G81" i="4" s="1"/>
  <c r="R112" i="3"/>
  <c r="L51" i="4" s="1"/>
  <c r="Q112" i="3"/>
  <c r="O112" i="3"/>
  <c r="P112" i="3" s="1"/>
  <c r="I112" i="3"/>
  <c r="I51" i="4" s="1"/>
  <c r="G112" i="3"/>
  <c r="G51" i="4" s="1"/>
  <c r="G151" i="4" s="1"/>
  <c r="R111" i="3"/>
  <c r="Q111" i="3"/>
  <c r="O111" i="3"/>
  <c r="P111" i="3" s="1"/>
  <c r="I111" i="3"/>
  <c r="I41" i="4" s="1"/>
  <c r="G111" i="3"/>
  <c r="R110" i="3"/>
  <c r="Q110" i="3"/>
  <c r="O110" i="3"/>
  <c r="P110" i="3" s="1"/>
  <c r="I110" i="3"/>
  <c r="G110" i="3"/>
  <c r="R109" i="3"/>
  <c r="Q109" i="3"/>
  <c r="O109" i="3"/>
  <c r="P109" i="3" s="1"/>
  <c r="I109" i="3"/>
  <c r="G109" i="3"/>
  <c r="R108" i="3"/>
  <c r="Q108" i="3"/>
  <c r="O108" i="3"/>
  <c r="P108" i="3" s="1"/>
  <c r="I108" i="3"/>
  <c r="G108" i="3"/>
  <c r="R107" i="3"/>
  <c r="Q107" i="3"/>
  <c r="O107" i="3"/>
  <c r="P107" i="3" s="1"/>
  <c r="I107" i="3"/>
  <c r="G107" i="3"/>
  <c r="R106" i="3"/>
  <c r="Q106" i="3"/>
  <c r="O106" i="3"/>
  <c r="P106" i="3" s="1"/>
  <c r="I106" i="3"/>
  <c r="G106" i="3"/>
  <c r="R105" i="3"/>
  <c r="L40" i="4" s="1"/>
  <c r="Q105" i="3"/>
  <c r="K40" i="4" s="1"/>
  <c r="O105" i="3"/>
  <c r="P105" i="3" s="1"/>
  <c r="I105" i="3"/>
  <c r="I40" i="4" s="1"/>
  <c r="G105" i="3"/>
  <c r="G40" i="4" s="1"/>
  <c r="R104" i="3"/>
  <c r="L10" i="4" s="1"/>
  <c r="Q104" i="3"/>
  <c r="O104" i="3"/>
  <c r="P104" i="3" s="1"/>
  <c r="I104" i="3"/>
  <c r="I10" i="4" s="1"/>
  <c r="G104" i="3"/>
  <c r="G10" i="4" s="1"/>
  <c r="R103" i="3"/>
  <c r="Q103" i="3"/>
  <c r="O103" i="3"/>
  <c r="P103" i="3" s="1"/>
  <c r="I103" i="3"/>
  <c r="I120" i="4" s="1"/>
  <c r="G103" i="3"/>
  <c r="R102" i="3"/>
  <c r="Q102" i="3"/>
  <c r="K90" i="4" s="1"/>
  <c r="O102" i="3"/>
  <c r="P102" i="3" s="1"/>
  <c r="I102" i="3"/>
  <c r="G102" i="3"/>
  <c r="R101" i="3"/>
  <c r="L80" i="4" s="1"/>
  <c r="Q101" i="3"/>
  <c r="K80" i="4" s="1"/>
  <c r="O101" i="3"/>
  <c r="P101" i="3" s="1"/>
  <c r="I101" i="3"/>
  <c r="G101" i="3"/>
  <c r="G80" i="4" s="1"/>
  <c r="R100" i="3"/>
  <c r="L50" i="4" s="1"/>
  <c r="Q100" i="3"/>
  <c r="O100" i="3"/>
  <c r="P100" i="3" s="1"/>
  <c r="I100" i="3"/>
  <c r="I50" i="4" s="1"/>
  <c r="G100" i="3"/>
  <c r="G50" i="4" s="1"/>
  <c r="G150" i="4" s="1"/>
  <c r="R99" i="3"/>
  <c r="Q99" i="3"/>
  <c r="O99" i="3"/>
  <c r="P99" i="3" s="1"/>
  <c r="I99" i="3"/>
  <c r="G99" i="3"/>
  <c r="R98" i="3"/>
  <c r="Q98" i="3"/>
  <c r="O98" i="3"/>
  <c r="P98" i="3" s="1"/>
  <c r="I98" i="3"/>
  <c r="G98" i="3"/>
  <c r="R97" i="3"/>
  <c r="Q97" i="3"/>
  <c r="O97" i="3"/>
  <c r="P97" i="3" s="1"/>
  <c r="I97" i="3"/>
  <c r="G97" i="3"/>
  <c r="R96" i="3"/>
  <c r="Q96" i="3"/>
  <c r="O96" i="3"/>
  <c r="P96" i="3" s="1"/>
  <c r="I96" i="3"/>
  <c r="G96" i="3"/>
  <c r="R95" i="3"/>
  <c r="L79" i="4" s="1"/>
  <c r="Q95" i="3"/>
  <c r="K79" i="4" s="1"/>
  <c r="O95" i="3"/>
  <c r="P95" i="3" s="1"/>
  <c r="I95" i="3"/>
  <c r="I79" i="4" s="1"/>
  <c r="G95" i="3"/>
  <c r="G79" i="4" s="1"/>
  <c r="R94" i="3"/>
  <c r="L49" i="4" s="1"/>
  <c r="Q94" i="3"/>
  <c r="K49" i="4" s="1"/>
  <c r="O94" i="3"/>
  <c r="P94" i="3" s="1"/>
  <c r="I94" i="3"/>
  <c r="I49" i="4" s="1"/>
  <c r="G94" i="3"/>
  <c r="G49" i="4" s="1"/>
  <c r="G149" i="4" s="1"/>
  <c r="R93" i="3"/>
  <c r="L39" i="4" s="1"/>
  <c r="Q93" i="3"/>
  <c r="K39" i="4" s="1"/>
  <c r="O93" i="3"/>
  <c r="P93" i="3" s="1"/>
  <c r="I93" i="3"/>
  <c r="G93" i="3"/>
  <c r="G39" i="4" s="1"/>
  <c r="R92" i="3"/>
  <c r="L9" i="4" s="1"/>
  <c r="Q92" i="3"/>
  <c r="O92" i="3"/>
  <c r="P92" i="3" s="1"/>
  <c r="I92" i="3"/>
  <c r="I9" i="4" s="1"/>
  <c r="G92" i="3"/>
  <c r="G9" i="4" s="1"/>
  <c r="R91" i="3"/>
  <c r="Q91" i="3"/>
  <c r="O91" i="3"/>
  <c r="P91" i="3" s="1"/>
  <c r="I91" i="3"/>
  <c r="I119" i="4" s="1"/>
  <c r="G91" i="3"/>
  <c r="R90" i="3"/>
  <c r="Q90" i="3"/>
  <c r="K89" i="4" s="1"/>
  <c r="O90" i="3"/>
  <c r="P90" i="3" s="1"/>
  <c r="I90" i="3"/>
  <c r="G90" i="3"/>
  <c r="R89" i="3"/>
  <c r="Q89" i="3"/>
  <c r="O89" i="3"/>
  <c r="P89" i="3" s="1"/>
  <c r="I89" i="3"/>
  <c r="G89" i="3"/>
  <c r="R88" i="3"/>
  <c r="Q88" i="3"/>
  <c r="O88" i="3"/>
  <c r="P88" i="3" s="1"/>
  <c r="I88" i="3"/>
  <c r="G88" i="3"/>
  <c r="R87" i="3"/>
  <c r="Q87" i="3"/>
  <c r="O87" i="3"/>
  <c r="P87" i="3" s="1"/>
  <c r="I87" i="3"/>
  <c r="G87" i="3"/>
  <c r="R86" i="3"/>
  <c r="Q86" i="3"/>
  <c r="O86" i="3"/>
  <c r="P86" i="3" s="1"/>
  <c r="I86" i="3"/>
  <c r="G86" i="3"/>
  <c r="R85" i="3"/>
  <c r="L118" i="4" s="1"/>
  <c r="Q85" i="3"/>
  <c r="K118" i="4" s="1"/>
  <c r="O85" i="3"/>
  <c r="P85" i="3" s="1"/>
  <c r="I85" i="3"/>
  <c r="I118" i="4" s="1"/>
  <c r="G85" i="3"/>
  <c r="G118" i="4" s="1"/>
  <c r="R84" i="3"/>
  <c r="L88" i="4" s="1"/>
  <c r="Q84" i="3"/>
  <c r="K88" i="4" s="1"/>
  <c r="O84" i="3"/>
  <c r="P84" i="3" s="1"/>
  <c r="I84" i="3"/>
  <c r="I88" i="4" s="1"/>
  <c r="G84" i="3"/>
  <c r="G88" i="4" s="1"/>
  <c r="G168" i="4" s="1"/>
  <c r="R83" i="3"/>
  <c r="Q83" i="3"/>
  <c r="O83" i="3"/>
  <c r="P83" i="3" s="1"/>
  <c r="I83" i="3"/>
  <c r="I78" i="4" s="1"/>
  <c r="G83" i="3"/>
  <c r="R82" i="3"/>
  <c r="Q82" i="3"/>
  <c r="K48" i="4" s="1"/>
  <c r="O82" i="3"/>
  <c r="P82" i="3" s="1"/>
  <c r="I82" i="3"/>
  <c r="G82" i="3"/>
  <c r="R81" i="3"/>
  <c r="L38" i="4" s="1"/>
  <c r="Q81" i="3"/>
  <c r="K38" i="4" s="1"/>
  <c r="O81" i="3"/>
  <c r="P81" i="3" s="1"/>
  <c r="I81" i="3"/>
  <c r="G81" i="3"/>
  <c r="G38" i="4" s="1"/>
  <c r="R80" i="3"/>
  <c r="L8" i="4" s="1"/>
  <c r="Q80" i="3"/>
  <c r="O80" i="3"/>
  <c r="P80" i="3" s="1"/>
  <c r="I80" i="3"/>
  <c r="I8" i="4" s="1"/>
  <c r="G80" i="3"/>
  <c r="G8" i="4" s="1"/>
  <c r="R79" i="3"/>
  <c r="Q79" i="3"/>
  <c r="O79" i="3"/>
  <c r="P79" i="3" s="1"/>
  <c r="I79" i="3"/>
  <c r="G79" i="3"/>
  <c r="R78" i="3"/>
  <c r="Q78" i="3"/>
  <c r="O78" i="3"/>
  <c r="P78" i="3" s="1"/>
  <c r="I78" i="3"/>
  <c r="G78" i="3"/>
  <c r="R77" i="3"/>
  <c r="Q77" i="3"/>
  <c r="O77" i="3"/>
  <c r="P77" i="3" s="1"/>
  <c r="I77" i="3"/>
  <c r="G77" i="3"/>
  <c r="R76" i="3"/>
  <c r="Q76" i="3"/>
  <c r="O76" i="3"/>
  <c r="P76" i="3" s="1"/>
  <c r="I76" i="3"/>
  <c r="G76" i="3"/>
  <c r="R75" i="3"/>
  <c r="L37" i="4" s="1"/>
  <c r="Q75" i="3"/>
  <c r="K37" i="4" s="1"/>
  <c r="O75" i="3"/>
  <c r="P75" i="3" s="1"/>
  <c r="I75" i="3"/>
  <c r="I37" i="4" s="1"/>
  <c r="G75" i="3"/>
  <c r="G37" i="4" s="1"/>
  <c r="R74" i="3"/>
  <c r="L7" i="4" s="1"/>
  <c r="Q74" i="3"/>
  <c r="K7" i="4" s="1"/>
  <c r="O74" i="3"/>
  <c r="P74" i="3" s="1"/>
  <c r="I74" i="3"/>
  <c r="I7" i="4" s="1"/>
  <c r="G74" i="3"/>
  <c r="G7" i="4" s="1"/>
  <c r="R73" i="3"/>
  <c r="L117" i="4" s="1"/>
  <c r="Q73" i="3"/>
  <c r="K117" i="4" s="1"/>
  <c r="O73" i="3"/>
  <c r="P73" i="3" s="1"/>
  <c r="I73" i="3"/>
  <c r="G73" i="3"/>
  <c r="G117" i="4" s="1"/>
  <c r="R72" i="3"/>
  <c r="L87" i="4" s="1"/>
  <c r="Q72" i="3"/>
  <c r="O72" i="3"/>
  <c r="P72" i="3" s="1"/>
  <c r="I72" i="3"/>
  <c r="I87" i="4" s="1"/>
  <c r="G72" i="3"/>
  <c r="G87" i="4" s="1"/>
  <c r="G167" i="4" s="1"/>
  <c r="R71" i="3"/>
  <c r="Q71" i="3"/>
  <c r="O71" i="3"/>
  <c r="P71" i="3" s="1"/>
  <c r="I71" i="3"/>
  <c r="I77" i="4" s="1"/>
  <c r="G71" i="3"/>
  <c r="R70" i="3"/>
  <c r="Q70" i="3"/>
  <c r="K47" i="4" s="1"/>
  <c r="O70" i="3"/>
  <c r="P70" i="3" s="1"/>
  <c r="I70" i="3"/>
  <c r="G70" i="3"/>
  <c r="R69" i="3"/>
  <c r="Q69" i="3"/>
  <c r="O69" i="3"/>
  <c r="P69" i="3" s="1"/>
  <c r="I69" i="3"/>
  <c r="G69" i="3"/>
  <c r="R68" i="3"/>
  <c r="Q68" i="3"/>
  <c r="O68" i="3"/>
  <c r="P68" i="3" s="1"/>
  <c r="I68" i="3"/>
  <c r="G68" i="3"/>
  <c r="R67" i="3"/>
  <c r="Q67" i="3"/>
  <c r="O67" i="3"/>
  <c r="P67" i="3" s="1"/>
  <c r="I67" i="3"/>
  <c r="G67" i="3"/>
  <c r="R66" i="3"/>
  <c r="Q66" i="3"/>
  <c r="O66" i="3"/>
  <c r="P66" i="3" s="1"/>
  <c r="I66" i="3"/>
  <c r="G66" i="3"/>
  <c r="R65" i="3"/>
  <c r="L76" i="4" s="1"/>
  <c r="Q65" i="3"/>
  <c r="K76" i="4" s="1"/>
  <c r="O65" i="3"/>
  <c r="P65" i="3" s="1"/>
  <c r="I65" i="3"/>
  <c r="I76" i="4" s="1"/>
  <c r="G65" i="3"/>
  <c r="G76" i="4" s="1"/>
  <c r="R64" i="3"/>
  <c r="L46" i="4" s="1"/>
  <c r="Q64" i="3"/>
  <c r="K46" i="4" s="1"/>
  <c r="O64" i="3"/>
  <c r="P64" i="3" s="1"/>
  <c r="I64" i="3"/>
  <c r="I46" i="4" s="1"/>
  <c r="G64" i="3"/>
  <c r="G46" i="4" s="1"/>
  <c r="R63" i="3"/>
  <c r="Q63" i="3"/>
  <c r="O63" i="3"/>
  <c r="P63" i="3" s="1"/>
  <c r="I63" i="3"/>
  <c r="I36" i="4" s="1"/>
  <c r="G63" i="3"/>
  <c r="R62" i="3"/>
  <c r="Q62" i="3"/>
  <c r="K6" i="4" s="1"/>
  <c r="O62" i="3"/>
  <c r="P62" i="3" s="1"/>
  <c r="I62" i="3"/>
  <c r="G62" i="3"/>
  <c r="R61" i="3"/>
  <c r="L116" i="4" s="1"/>
  <c r="Q61" i="3"/>
  <c r="K116" i="4" s="1"/>
  <c r="O61" i="3"/>
  <c r="P61" i="3" s="1"/>
  <c r="I61" i="3"/>
  <c r="G61" i="3"/>
  <c r="G116" i="4" s="1"/>
  <c r="R60" i="3"/>
  <c r="L86" i="4" s="1"/>
  <c r="Q60" i="3"/>
  <c r="O60" i="3"/>
  <c r="P60" i="3" s="1"/>
  <c r="I60" i="3"/>
  <c r="I86" i="4" s="1"/>
  <c r="G60" i="3"/>
  <c r="G86" i="4" s="1"/>
  <c r="G166" i="4" s="1"/>
  <c r="R59" i="3"/>
  <c r="Q59" i="3"/>
  <c r="O59" i="3"/>
  <c r="P59" i="3" s="1"/>
  <c r="I59" i="3"/>
  <c r="G59" i="3"/>
  <c r="R58" i="3"/>
  <c r="Q58" i="3"/>
  <c r="O58" i="3"/>
  <c r="P58" i="3" s="1"/>
  <c r="I58" i="3"/>
  <c r="G58" i="3"/>
  <c r="R57" i="3"/>
  <c r="Q57" i="3"/>
  <c r="O57" i="3"/>
  <c r="P57" i="3" s="1"/>
  <c r="I57" i="3"/>
  <c r="G57" i="3"/>
  <c r="R56" i="3"/>
  <c r="Q56" i="3"/>
  <c r="O56" i="3"/>
  <c r="P56" i="3" s="1"/>
  <c r="I56" i="3"/>
  <c r="G56" i="3"/>
  <c r="R55" i="3"/>
  <c r="L115" i="4" s="1"/>
  <c r="Q55" i="3"/>
  <c r="K115" i="4" s="1"/>
  <c r="O55" i="3"/>
  <c r="P55" i="3" s="1"/>
  <c r="I55" i="3"/>
  <c r="I115" i="4" s="1"/>
  <c r="G55" i="3"/>
  <c r="G115" i="4" s="1"/>
  <c r="R54" i="3"/>
  <c r="L85" i="4" s="1"/>
  <c r="Q54" i="3"/>
  <c r="K85" i="4" s="1"/>
  <c r="O54" i="3"/>
  <c r="P54" i="3" s="1"/>
  <c r="I54" i="3"/>
  <c r="I85" i="4" s="1"/>
  <c r="G54" i="3"/>
  <c r="G85" i="4" s="1"/>
  <c r="G165" i="4" s="1"/>
  <c r="R53" i="3"/>
  <c r="L75" i="4" s="1"/>
  <c r="Q53" i="3"/>
  <c r="K75" i="4" s="1"/>
  <c r="O53" i="3"/>
  <c r="P53" i="3" s="1"/>
  <c r="I53" i="3"/>
  <c r="G53" i="3"/>
  <c r="G75" i="4" s="1"/>
  <c r="R52" i="3"/>
  <c r="L45" i="4" s="1"/>
  <c r="Q52" i="3"/>
  <c r="O52" i="3"/>
  <c r="P52" i="3" s="1"/>
  <c r="I52" i="3"/>
  <c r="I45" i="4" s="1"/>
  <c r="G52" i="3"/>
  <c r="G45" i="4" s="1"/>
  <c r="G145" i="4" s="1"/>
  <c r="R51" i="3"/>
  <c r="Q51" i="3"/>
  <c r="O51" i="3"/>
  <c r="P51" i="3" s="1"/>
  <c r="I51" i="3"/>
  <c r="G51" i="3"/>
  <c r="R50" i="3"/>
  <c r="Q50" i="3"/>
  <c r="P50" i="3"/>
  <c r="O50" i="3"/>
  <c r="I50" i="3"/>
  <c r="G50" i="3"/>
  <c r="R49" i="3"/>
  <c r="Q49" i="3"/>
  <c r="O49" i="3"/>
  <c r="P49" i="3" s="1"/>
  <c r="I49" i="3"/>
  <c r="G49" i="3"/>
  <c r="R48" i="3"/>
  <c r="Q48" i="3"/>
  <c r="O48" i="3"/>
  <c r="P48" i="3" s="1"/>
  <c r="I48" i="3"/>
  <c r="G48" i="3"/>
  <c r="R47" i="3"/>
  <c r="Q47" i="3"/>
  <c r="O47" i="3"/>
  <c r="P47" i="3" s="1"/>
  <c r="I47" i="3"/>
  <c r="G47" i="3"/>
  <c r="R46" i="3"/>
  <c r="Q46" i="3"/>
  <c r="O46" i="3"/>
  <c r="P46" i="3" s="1"/>
  <c r="I46" i="3"/>
  <c r="G46" i="3"/>
  <c r="R45" i="3"/>
  <c r="L34" i="4" s="1"/>
  <c r="Q45" i="3"/>
  <c r="K34" i="4" s="1"/>
  <c r="O45" i="3"/>
  <c r="P45" i="3" s="1"/>
  <c r="I45" i="3"/>
  <c r="I34" i="4" s="1"/>
  <c r="G45" i="3"/>
  <c r="G34" i="4" s="1"/>
  <c r="R44" i="3"/>
  <c r="L4" i="4" s="1"/>
  <c r="Q44" i="3"/>
  <c r="K4" i="4" s="1"/>
  <c r="O44" i="3"/>
  <c r="P44" i="3" s="1"/>
  <c r="I44" i="3"/>
  <c r="I4" i="4" s="1"/>
  <c r="G44" i="3"/>
  <c r="G4" i="4" s="1"/>
  <c r="R43" i="3"/>
  <c r="Q43" i="3"/>
  <c r="K114" i="4" s="1"/>
  <c r="O43" i="3"/>
  <c r="P43" i="3" s="1"/>
  <c r="I43" i="3"/>
  <c r="G43" i="3"/>
  <c r="R42" i="3"/>
  <c r="L84" i="4" s="1"/>
  <c r="Q42" i="3"/>
  <c r="O42" i="3"/>
  <c r="P42" i="3" s="1"/>
  <c r="I42" i="3"/>
  <c r="I84" i="4" s="1"/>
  <c r="G42" i="3"/>
  <c r="R41" i="3"/>
  <c r="L74" i="4" s="1"/>
  <c r="Q41" i="3"/>
  <c r="O41" i="3"/>
  <c r="P41" i="3" s="1"/>
  <c r="I41" i="3"/>
  <c r="G41" i="3"/>
  <c r="G74" i="4" s="1"/>
  <c r="R40" i="3"/>
  <c r="Q40" i="3"/>
  <c r="K44" i="4" s="1"/>
  <c r="O40" i="3"/>
  <c r="P40" i="3" s="1"/>
  <c r="I40" i="3"/>
  <c r="G40" i="3"/>
  <c r="G44" i="4" s="1"/>
  <c r="G144" i="4" s="1"/>
  <c r="R39" i="3"/>
  <c r="Q39" i="3"/>
  <c r="O39" i="3"/>
  <c r="P39" i="3" s="1"/>
  <c r="I39" i="3"/>
  <c r="G39" i="3"/>
  <c r="R38" i="3"/>
  <c r="Q38" i="3"/>
  <c r="P38" i="3"/>
  <c r="O38" i="3"/>
  <c r="I38" i="3"/>
  <c r="G38" i="3"/>
  <c r="R37" i="3"/>
  <c r="Q37" i="3"/>
  <c r="O37" i="3"/>
  <c r="P37" i="3" s="1"/>
  <c r="I37" i="3"/>
  <c r="G37" i="3"/>
  <c r="R36" i="3"/>
  <c r="Q36" i="3"/>
  <c r="O36" i="3"/>
  <c r="P36" i="3" s="1"/>
  <c r="I36" i="3"/>
  <c r="G36" i="3"/>
  <c r="R35" i="3"/>
  <c r="L73" i="4" s="1"/>
  <c r="Q35" i="3"/>
  <c r="K73" i="4" s="1"/>
  <c r="O35" i="3"/>
  <c r="P35" i="3" s="1"/>
  <c r="I35" i="3"/>
  <c r="I73" i="4" s="1"/>
  <c r="G35" i="3"/>
  <c r="G73" i="4" s="1"/>
  <c r="R34" i="3"/>
  <c r="L43" i="4" s="1"/>
  <c r="Q34" i="3"/>
  <c r="K43" i="4" s="1"/>
  <c r="O34" i="3"/>
  <c r="P34" i="3" s="1"/>
  <c r="I34" i="3"/>
  <c r="I43" i="4" s="1"/>
  <c r="G34" i="3"/>
  <c r="G43" i="4" s="1"/>
  <c r="G143" i="4" s="1"/>
  <c r="R33" i="3"/>
  <c r="L33" i="4" s="1"/>
  <c r="Q33" i="3"/>
  <c r="O33" i="3"/>
  <c r="P33" i="3" s="1"/>
  <c r="I33" i="3"/>
  <c r="G33" i="3"/>
  <c r="G33" i="4" s="1"/>
  <c r="R32" i="3"/>
  <c r="Q32" i="3"/>
  <c r="K3" i="4" s="1"/>
  <c r="O32" i="3"/>
  <c r="P32" i="3" s="1"/>
  <c r="I32" i="3"/>
  <c r="G32" i="3"/>
  <c r="R31" i="3"/>
  <c r="Q31" i="3"/>
  <c r="K113" i="4" s="1"/>
  <c r="O31" i="3"/>
  <c r="P31" i="3" s="1"/>
  <c r="I31" i="3"/>
  <c r="I113" i="4" s="1"/>
  <c r="G31" i="3"/>
  <c r="R30" i="3"/>
  <c r="L83" i="4" s="1"/>
  <c r="Q30" i="3"/>
  <c r="O30" i="3"/>
  <c r="P30" i="3" s="1"/>
  <c r="I30" i="3"/>
  <c r="I83" i="4" s="1"/>
  <c r="G30" i="3"/>
  <c r="R29" i="3"/>
  <c r="Q29" i="3"/>
  <c r="O29" i="3"/>
  <c r="P29" i="3" s="1"/>
  <c r="I29" i="3"/>
  <c r="G29" i="3"/>
  <c r="R28" i="3"/>
  <c r="Q28" i="3"/>
  <c r="O28" i="3"/>
  <c r="P28" i="3" s="1"/>
  <c r="I28" i="3"/>
  <c r="G28" i="3"/>
  <c r="R27" i="3"/>
  <c r="Q27" i="3"/>
  <c r="O27" i="3"/>
  <c r="P27" i="3" s="1"/>
  <c r="I27" i="3"/>
  <c r="G27" i="3"/>
  <c r="R26" i="3"/>
  <c r="Q26" i="3"/>
  <c r="O26" i="3"/>
  <c r="P26" i="3" s="1"/>
  <c r="I26" i="3"/>
  <c r="G26" i="3"/>
  <c r="R25" i="3"/>
  <c r="L112" i="4" s="1"/>
  <c r="Q25" i="3"/>
  <c r="K112" i="4" s="1"/>
  <c r="O25" i="3"/>
  <c r="P25" i="3" s="1"/>
  <c r="I25" i="3"/>
  <c r="I112" i="4" s="1"/>
  <c r="G25" i="3"/>
  <c r="G112" i="4" s="1"/>
  <c r="R24" i="3"/>
  <c r="L82" i="4" s="1"/>
  <c r="Q24" i="3"/>
  <c r="K82" i="4" s="1"/>
  <c r="O24" i="3"/>
  <c r="P24" i="3" s="1"/>
  <c r="I24" i="3"/>
  <c r="I82" i="4" s="1"/>
  <c r="I162" i="4" s="1"/>
  <c r="G24" i="3"/>
  <c r="G82" i="4" s="1"/>
  <c r="G162" i="4" s="1"/>
  <c r="R23" i="3"/>
  <c r="Q23" i="3"/>
  <c r="O23" i="3"/>
  <c r="P23" i="3" s="1"/>
  <c r="I23" i="3"/>
  <c r="I72" i="4" s="1"/>
  <c r="G23" i="3"/>
  <c r="R22" i="3"/>
  <c r="Q22" i="3"/>
  <c r="P22" i="3"/>
  <c r="O22" i="3"/>
  <c r="I22" i="3"/>
  <c r="I42" i="4" s="1"/>
  <c r="G22" i="3"/>
  <c r="R21" i="3"/>
  <c r="L109" i="4" s="1"/>
  <c r="Q21" i="3"/>
  <c r="K109" i="4" s="1"/>
  <c r="O21" i="3"/>
  <c r="P21" i="3" s="1"/>
  <c r="I21" i="3"/>
  <c r="I109" i="4" s="1"/>
  <c r="G21" i="3"/>
  <c r="G109" i="4" s="1"/>
  <c r="R20" i="3"/>
  <c r="Q20" i="3"/>
  <c r="O20" i="3"/>
  <c r="P20" i="3" s="1"/>
  <c r="I20" i="3"/>
  <c r="G20" i="3"/>
  <c r="R19" i="3"/>
  <c r="L57" i="4" s="1"/>
  <c r="Q19" i="3"/>
  <c r="K57" i="4" s="1"/>
  <c r="O19" i="3"/>
  <c r="P19" i="3" s="1"/>
  <c r="I19" i="3"/>
  <c r="I57" i="4" s="1"/>
  <c r="G19" i="3"/>
  <c r="G57" i="4" s="1"/>
  <c r="R18" i="3"/>
  <c r="L56" i="4" s="1"/>
  <c r="Q18" i="3"/>
  <c r="K56" i="4" s="1"/>
  <c r="O18" i="3"/>
  <c r="P18" i="3" s="1"/>
  <c r="I18" i="3"/>
  <c r="I56" i="4" s="1"/>
  <c r="G18" i="3"/>
  <c r="G56" i="4" s="1"/>
  <c r="R17" i="3"/>
  <c r="L65" i="4" s="1"/>
  <c r="Q17" i="3"/>
  <c r="K65" i="4" s="1"/>
  <c r="O17" i="3"/>
  <c r="P17" i="3" s="1"/>
  <c r="I17" i="3"/>
  <c r="I65" i="4" s="1"/>
  <c r="G17" i="3"/>
  <c r="G65" i="4" s="1"/>
  <c r="R16" i="3"/>
  <c r="L64" i="4" s="1"/>
  <c r="Q16" i="3"/>
  <c r="K64" i="4" s="1"/>
  <c r="O16" i="3"/>
  <c r="P16" i="3" s="1"/>
  <c r="I16" i="3"/>
  <c r="I64" i="4" s="1"/>
  <c r="G16" i="3"/>
  <c r="G64" i="4" s="1"/>
  <c r="R15" i="3"/>
  <c r="L13" i="4" s="1"/>
  <c r="Q15" i="3"/>
  <c r="K13" i="4" s="1"/>
  <c r="O15" i="3"/>
  <c r="P15" i="3" s="1"/>
  <c r="I15" i="3"/>
  <c r="I13" i="4" s="1"/>
  <c r="G15" i="3"/>
  <c r="G13" i="4" s="1"/>
  <c r="R14" i="3"/>
  <c r="L12" i="4" s="1"/>
  <c r="Q14" i="3"/>
  <c r="K12" i="4" s="1"/>
  <c r="O14" i="3"/>
  <c r="P14" i="3" s="1"/>
  <c r="I14" i="3"/>
  <c r="I12" i="4" s="1"/>
  <c r="G14" i="3"/>
  <c r="G12" i="4" s="1"/>
  <c r="R13" i="3"/>
  <c r="L21" i="4" s="1"/>
  <c r="Q13" i="3"/>
  <c r="K21" i="4" s="1"/>
  <c r="O13" i="3"/>
  <c r="P13" i="3" s="1"/>
  <c r="I13" i="3"/>
  <c r="I21" i="4" s="1"/>
  <c r="G13" i="3"/>
  <c r="G21" i="4" s="1"/>
  <c r="R12" i="3"/>
  <c r="L30" i="4" s="1"/>
  <c r="Q12" i="3"/>
  <c r="K30" i="4" s="1"/>
  <c r="O12" i="3"/>
  <c r="P12" i="3" s="1"/>
  <c r="I12" i="3"/>
  <c r="I30" i="4" s="1"/>
  <c r="G12" i="3"/>
  <c r="G30" i="4" s="1"/>
  <c r="R11" i="3"/>
  <c r="L29" i="4" s="1"/>
  <c r="Q11" i="3"/>
  <c r="K29" i="4" s="1"/>
  <c r="O11" i="3"/>
  <c r="P11" i="3" s="1"/>
  <c r="I11" i="3"/>
  <c r="I29" i="4" s="1"/>
  <c r="G11" i="3"/>
  <c r="G29" i="4" s="1"/>
  <c r="R10" i="3"/>
  <c r="L108" i="4" s="1"/>
  <c r="Q10" i="3"/>
  <c r="O10" i="3"/>
  <c r="P10" i="3" s="1"/>
  <c r="I10" i="3"/>
  <c r="G10" i="3"/>
  <c r="R9" i="3"/>
  <c r="L67" i="4" s="1"/>
  <c r="Q9" i="3"/>
  <c r="K67" i="4" s="1"/>
  <c r="O9" i="3"/>
  <c r="P9" i="3" s="1"/>
  <c r="I9" i="3"/>
  <c r="I67" i="4" s="1"/>
  <c r="G9" i="3"/>
  <c r="G67" i="4" s="1"/>
  <c r="R8" i="3"/>
  <c r="L26" i="4" s="1"/>
  <c r="Q8" i="3"/>
  <c r="K26" i="4" s="1"/>
  <c r="O8" i="3"/>
  <c r="P8" i="3" s="1"/>
  <c r="I8" i="3"/>
  <c r="I26" i="4" s="1"/>
  <c r="G8" i="3"/>
  <c r="G26" i="4" s="1"/>
  <c r="R7" i="3"/>
  <c r="L15" i="4" s="1"/>
  <c r="Q7" i="3"/>
  <c r="K15" i="4" s="1"/>
  <c r="O7" i="3"/>
  <c r="P7" i="3" s="1"/>
  <c r="I7" i="3"/>
  <c r="I15" i="4" s="1"/>
  <c r="G7" i="3"/>
  <c r="G15" i="4" s="1"/>
  <c r="R6" i="3"/>
  <c r="L94" i="4" s="1"/>
  <c r="Q6" i="3"/>
  <c r="K94" i="4" s="1"/>
  <c r="P6" i="3"/>
  <c r="O6" i="3"/>
  <c r="I6" i="3"/>
  <c r="I94" i="4" s="1"/>
  <c r="G6" i="3"/>
  <c r="G94" i="4" s="1"/>
  <c r="R5" i="3"/>
  <c r="L93" i="4" s="1"/>
  <c r="Q5" i="3"/>
  <c r="K93" i="4" s="1"/>
  <c r="O5" i="3"/>
  <c r="P5" i="3" s="1"/>
  <c r="I5" i="3"/>
  <c r="I93" i="4" s="1"/>
  <c r="G5" i="3"/>
  <c r="G93" i="4" s="1"/>
  <c r="R4" i="3"/>
  <c r="L52" i="4" s="1"/>
  <c r="Q4" i="3"/>
  <c r="K52" i="4" s="1"/>
  <c r="O4" i="3"/>
  <c r="P4" i="3" s="1"/>
  <c r="I4" i="3"/>
  <c r="I52" i="4" s="1"/>
  <c r="G4" i="3"/>
  <c r="G52" i="4" s="1"/>
  <c r="R3" i="3"/>
  <c r="Q3" i="3"/>
  <c r="O3" i="3"/>
  <c r="P3" i="3" s="1"/>
  <c r="I3" i="3"/>
  <c r="I32" i="4" s="1"/>
  <c r="G3" i="3"/>
  <c r="R2" i="3"/>
  <c r="Q2" i="3"/>
  <c r="P2" i="3"/>
  <c r="O2" i="3"/>
  <c r="I2" i="3"/>
  <c r="G2" i="3"/>
  <c r="E7" i="2" l="1"/>
  <c r="K162" i="4"/>
  <c r="L162" i="4"/>
  <c r="N3" i="4"/>
  <c r="N4" i="4" s="1"/>
  <c r="L139" i="4"/>
  <c r="K139" i="4"/>
  <c r="K140" i="4"/>
  <c r="K144" i="4"/>
  <c r="K143" i="4"/>
  <c r="K168" i="4"/>
  <c r="K165" i="4"/>
  <c r="K148" i="4"/>
  <c r="K169" i="4"/>
  <c r="K149" i="4"/>
  <c r="K170" i="4"/>
  <c r="K171" i="4"/>
  <c r="K32" i="4"/>
  <c r="K132" i="4" s="1"/>
  <c r="I136" i="4"/>
  <c r="I179" i="4"/>
  <c r="I114" i="4"/>
  <c r="I5" i="4"/>
  <c r="L5" i="4"/>
  <c r="L125" i="4" s="1"/>
  <c r="K35" i="4"/>
  <c r="K195" i="4" s="1"/>
  <c r="I75" i="4"/>
  <c r="I155" i="4" s="1"/>
  <c r="I116" i="4"/>
  <c r="G6" i="4"/>
  <c r="L6" i="4"/>
  <c r="K36" i="4"/>
  <c r="K136" i="4" s="1"/>
  <c r="G47" i="4"/>
  <c r="G147" i="4" s="1"/>
  <c r="L47" i="4"/>
  <c r="L187" i="4" s="1"/>
  <c r="K77" i="4"/>
  <c r="K157" i="4" s="1"/>
  <c r="I117" i="4"/>
  <c r="I177" i="4" s="1"/>
  <c r="I38" i="4"/>
  <c r="G48" i="4"/>
  <c r="G148" i="4" s="1"/>
  <c r="L48" i="4"/>
  <c r="K78" i="4"/>
  <c r="K158" i="4" s="1"/>
  <c r="G89" i="4"/>
  <c r="G169" i="4" s="1"/>
  <c r="L89" i="4"/>
  <c r="L169" i="4" s="1"/>
  <c r="K119" i="4"/>
  <c r="K199" i="4" s="1"/>
  <c r="I39" i="4"/>
  <c r="I199" i="4" s="1"/>
  <c r="I80" i="4"/>
  <c r="G90" i="4"/>
  <c r="G170" i="4" s="1"/>
  <c r="L90" i="4"/>
  <c r="K120" i="4"/>
  <c r="K180" i="4" s="1"/>
  <c r="K41" i="4"/>
  <c r="K141" i="4" s="1"/>
  <c r="I81" i="4"/>
  <c r="I201" i="4" s="1"/>
  <c r="G91" i="4"/>
  <c r="G171" i="4" s="1"/>
  <c r="L91" i="4"/>
  <c r="L191" i="4" s="1"/>
  <c r="K121" i="4"/>
  <c r="K181" i="4" s="1"/>
  <c r="G32" i="4"/>
  <c r="L32" i="4"/>
  <c r="L132" i="4" s="1"/>
  <c r="L42" i="4"/>
  <c r="L142" i="4" s="1"/>
  <c r="K72" i="4"/>
  <c r="G3" i="4"/>
  <c r="G183" i="4" s="1"/>
  <c r="L35" i="4"/>
  <c r="L135" i="4" s="1"/>
  <c r="K45" i="4"/>
  <c r="K145" i="4" s="1"/>
  <c r="K86" i="4"/>
  <c r="K166" i="4" s="1"/>
  <c r="I6" i="4"/>
  <c r="G36" i="4"/>
  <c r="G136" i="4" s="1"/>
  <c r="L36" i="4"/>
  <c r="L136" i="4" s="1"/>
  <c r="I47" i="4"/>
  <c r="I147" i="4" s="1"/>
  <c r="G77" i="4"/>
  <c r="G157" i="4" s="1"/>
  <c r="L77" i="4"/>
  <c r="L157" i="4" s="1"/>
  <c r="K87" i="4"/>
  <c r="K167" i="4" s="1"/>
  <c r="K8" i="4"/>
  <c r="I48" i="4"/>
  <c r="G78" i="4"/>
  <c r="L78" i="4"/>
  <c r="L198" i="4" s="1"/>
  <c r="I89" i="4"/>
  <c r="I189" i="4" s="1"/>
  <c r="G119" i="4"/>
  <c r="G179" i="4" s="1"/>
  <c r="L119" i="4"/>
  <c r="L179" i="4" s="1"/>
  <c r="K9" i="4"/>
  <c r="K189" i="4" s="1"/>
  <c r="K50" i="4"/>
  <c r="K150" i="4" s="1"/>
  <c r="I90" i="4"/>
  <c r="G120" i="4"/>
  <c r="L120" i="4"/>
  <c r="L180" i="4" s="1"/>
  <c r="K10" i="4"/>
  <c r="K190" i="4" s="1"/>
  <c r="G41" i="4"/>
  <c r="G201" i="4" s="1"/>
  <c r="L41" i="4"/>
  <c r="K51" i="4"/>
  <c r="K151" i="4" s="1"/>
  <c r="I91" i="4"/>
  <c r="I171" i="4" s="1"/>
  <c r="G121" i="4"/>
  <c r="L121" i="4"/>
  <c r="L181" i="4" s="1"/>
  <c r="I108" i="4"/>
  <c r="L140" i="4"/>
  <c r="L149" i="4"/>
  <c r="G154" i="4"/>
  <c r="J198" i="4"/>
  <c r="J199" i="4"/>
  <c r="J200" i="4"/>
  <c r="J132" i="4"/>
  <c r="J133" i="4"/>
  <c r="J134" i="4"/>
  <c r="G140" i="4"/>
  <c r="L143" i="4"/>
  <c r="L165" i="4"/>
  <c r="L148" i="4"/>
  <c r="L170" i="4"/>
  <c r="J194" i="4"/>
  <c r="J196" i="4"/>
  <c r="J197" i="4"/>
  <c r="L195" i="4"/>
  <c r="L178" i="4"/>
  <c r="G155" i="4"/>
  <c r="L155" i="4"/>
  <c r="L145" i="4"/>
  <c r="L166" i="4"/>
  <c r="L167" i="4"/>
  <c r="L168" i="4"/>
  <c r="L150" i="4"/>
  <c r="L151" i="4"/>
  <c r="H193" i="4"/>
  <c r="H195" i="4"/>
  <c r="H201" i="4"/>
  <c r="H143" i="4"/>
  <c r="G139" i="4"/>
  <c r="L154" i="4"/>
  <c r="K155" i="4"/>
  <c r="G42" i="4"/>
  <c r="G142" i="4" s="1"/>
  <c r="K42" i="4"/>
  <c r="K142" i="4" s="1"/>
  <c r="G83" i="4"/>
  <c r="G163" i="4" s="1"/>
  <c r="K83" i="4"/>
  <c r="K163" i="4" s="1"/>
  <c r="I3" i="4"/>
  <c r="L3" i="4"/>
  <c r="L183" i="4" s="1"/>
  <c r="K33" i="4"/>
  <c r="K193" i="4" s="1"/>
  <c r="I44" i="4"/>
  <c r="I144" i="4" s="1"/>
  <c r="L44" i="4"/>
  <c r="L144" i="4" s="1"/>
  <c r="K74" i="4"/>
  <c r="K154" i="4" s="1"/>
  <c r="G114" i="4"/>
  <c r="G194" i="4" s="1"/>
  <c r="L114" i="4"/>
  <c r="L174" i="4" s="1"/>
  <c r="G35" i="4"/>
  <c r="G195" i="4" s="1"/>
  <c r="K147" i="4"/>
  <c r="L163" i="4"/>
  <c r="G108" i="4"/>
  <c r="G178" i="4" s="1"/>
  <c r="K108" i="4"/>
  <c r="K178" i="4" s="1"/>
  <c r="G72" i="4"/>
  <c r="L72" i="4"/>
  <c r="L152" i="4" s="1"/>
  <c r="G113" i="4"/>
  <c r="G193" i="4" s="1"/>
  <c r="L113" i="4"/>
  <c r="L193" i="4" s="1"/>
  <c r="G84" i="4"/>
  <c r="G184" i="4" s="1"/>
  <c r="K84" i="4"/>
  <c r="K164" i="4" s="1"/>
  <c r="G5" i="4"/>
  <c r="K5" i="4"/>
  <c r="K125" i="4" s="1"/>
  <c r="L146" i="4"/>
  <c r="J135" i="4"/>
  <c r="J137" i="4"/>
  <c r="J138" i="4"/>
  <c r="J141" i="4"/>
  <c r="J152" i="4"/>
  <c r="J153" i="4"/>
  <c r="J156" i="4"/>
  <c r="J158" i="4"/>
  <c r="J159" i="4"/>
  <c r="J160" i="4"/>
  <c r="J161" i="4"/>
  <c r="J172" i="4"/>
  <c r="J173" i="4"/>
  <c r="J174" i="4"/>
  <c r="J175" i="4"/>
  <c r="J176" i="4"/>
  <c r="J177" i="4"/>
  <c r="J180" i="4"/>
  <c r="J181" i="4"/>
  <c r="I35" i="4"/>
  <c r="I33" i="4"/>
  <c r="I133" i="4" s="1"/>
  <c r="I74" i="4"/>
  <c r="I154" i="4" s="1"/>
  <c r="H194" i="4"/>
  <c r="H198" i="4"/>
  <c r="H132" i="4"/>
  <c r="H135" i="4"/>
  <c r="H138" i="4"/>
  <c r="H196" i="4"/>
  <c r="H199" i="4"/>
  <c r="H133" i="4"/>
  <c r="H137" i="4"/>
  <c r="H197" i="4"/>
  <c r="H200" i="4"/>
  <c r="H134" i="4"/>
  <c r="H141" i="4"/>
  <c r="I166" i="4"/>
  <c r="I146" i="4"/>
  <c r="H144" i="4"/>
  <c r="H145" i="4"/>
  <c r="H148" i="4"/>
  <c r="H150" i="4"/>
  <c r="H162" i="4"/>
  <c r="H165" i="4"/>
  <c r="H166" i="4"/>
  <c r="H167" i="4"/>
  <c r="H168" i="4"/>
  <c r="H169" i="4"/>
  <c r="H170" i="4"/>
  <c r="H171" i="4"/>
  <c r="I157" i="4"/>
  <c r="I145" i="4"/>
  <c r="I165" i="4"/>
  <c r="I167" i="4"/>
  <c r="I148" i="4"/>
  <c r="I168" i="4"/>
  <c r="I149" i="4"/>
  <c r="I150" i="4"/>
  <c r="I170" i="4"/>
  <c r="I151" i="4"/>
  <c r="I163" i="4"/>
  <c r="I140" i="4"/>
  <c r="I178" i="4"/>
  <c r="I143" i="4"/>
  <c r="D214" i="4"/>
  <c r="D218" i="4"/>
  <c r="H218" i="4" s="1"/>
  <c r="D216" i="4"/>
  <c r="F216" i="4" s="1"/>
  <c r="D222" i="4"/>
  <c r="D213" i="4"/>
  <c r="D215" i="4"/>
  <c r="D217" i="4"/>
  <c r="H217" i="4" s="1"/>
  <c r="E2" i="2"/>
  <c r="E4" i="2"/>
  <c r="E3" i="2"/>
  <c r="D220" i="4"/>
  <c r="D225" i="4"/>
  <c r="E6" i="2"/>
  <c r="D219" i="4"/>
  <c r="F219" i="4" s="1"/>
  <c r="D221" i="4"/>
  <c r="D226" i="4"/>
  <c r="G192" i="4"/>
  <c r="I183" i="4"/>
  <c r="I123" i="4"/>
  <c r="I184" i="4"/>
  <c r="I124" i="4"/>
  <c r="I192" i="4"/>
  <c r="I142" i="4"/>
  <c r="G124" i="4"/>
  <c r="K124" i="4"/>
  <c r="G186" i="4"/>
  <c r="G126" i="4"/>
  <c r="K126" i="4"/>
  <c r="G187" i="4"/>
  <c r="G127" i="4"/>
  <c r="K127" i="4"/>
  <c r="G188" i="4"/>
  <c r="G128" i="4"/>
  <c r="G189" i="4"/>
  <c r="G129" i="4"/>
  <c r="G190" i="4"/>
  <c r="G130" i="4"/>
  <c r="G131" i="4"/>
  <c r="K131" i="4"/>
  <c r="L184" i="4"/>
  <c r="L124" i="4"/>
  <c r="G185" i="4"/>
  <c r="G125" i="4"/>
  <c r="I186" i="4"/>
  <c r="I126" i="4"/>
  <c r="L186" i="4"/>
  <c r="L126" i="4"/>
  <c r="I127" i="4"/>
  <c r="L127" i="4"/>
  <c r="I188" i="4"/>
  <c r="I128" i="4"/>
  <c r="L188" i="4"/>
  <c r="L128" i="4"/>
  <c r="I129" i="4"/>
  <c r="L129" i="4"/>
  <c r="I190" i="4"/>
  <c r="I130" i="4"/>
  <c r="L190" i="4"/>
  <c r="L130" i="4"/>
  <c r="I131" i="4"/>
  <c r="L131" i="4"/>
  <c r="G123" i="4"/>
  <c r="K123" i="4"/>
  <c r="I185" i="4"/>
  <c r="I125" i="4"/>
  <c r="H182" i="4"/>
  <c r="H122" i="4"/>
  <c r="L2" i="4"/>
  <c r="H183" i="4"/>
  <c r="H203" i="4" s="1"/>
  <c r="H123" i="4"/>
  <c r="H184" i="4"/>
  <c r="H204" i="4" s="1"/>
  <c r="H124" i="4"/>
  <c r="H185" i="4"/>
  <c r="H205" i="4" s="1"/>
  <c r="H125" i="4"/>
  <c r="H186" i="4"/>
  <c r="H126" i="4"/>
  <c r="H187" i="4"/>
  <c r="H127" i="4"/>
  <c r="H188" i="4"/>
  <c r="H128" i="4"/>
  <c r="H189" i="4"/>
  <c r="H129" i="4"/>
  <c r="H190" i="4"/>
  <c r="H210" i="4" s="1"/>
  <c r="H130" i="4"/>
  <c r="H191" i="4"/>
  <c r="H131" i="4"/>
  <c r="H192" i="4"/>
  <c r="L200" i="4"/>
  <c r="L133" i="4"/>
  <c r="L134" i="4"/>
  <c r="L137" i="4"/>
  <c r="L138" i="4"/>
  <c r="F144" i="4"/>
  <c r="G164" i="4"/>
  <c r="G146" i="4"/>
  <c r="K146" i="4"/>
  <c r="E182" i="4"/>
  <c r="E122" i="4"/>
  <c r="I2" i="4"/>
  <c r="E183" i="4"/>
  <c r="E203" i="4" s="1"/>
  <c r="E123" i="4"/>
  <c r="E184" i="4"/>
  <c r="E204" i="4" s="1"/>
  <c r="E124" i="4"/>
  <c r="E185" i="4"/>
  <c r="E205" i="4" s="1"/>
  <c r="E125" i="4"/>
  <c r="E186" i="4"/>
  <c r="E206" i="4" s="1"/>
  <c r="E126" i="4"/>
  <c r="E187" i="4"/>
  <c r="E207" i="4" s="1"/>
  <c r="E127" i="4"/>
  <c r="E188" i="4"/>
  <c r="E208" i="4" s="1"/>
  <c r="E128" i="4"/>
  <c r="E189" i="4"/>
  <c r="E209" i="4" s="1"/>
  <c r="E129" i="4"/>
  <c r="E190" i="4"/>
  <c r="E210" i="4" s="1"/>
  <c r="E130" i="4"/>
  <c r="E191" i="4"/>
  <c r="E211" i="4" s="1"/>
  <c r="E131" i="4"/>
  <c r="I196" i="4"/>
  <c r="I198" i="4"/>
  <c r="I200" i="4"/>
  <c r="I132" i="4"/>
  <c r="I134" i="4"/>
  <c r="I137" i="4"/>
  <c r="I138" i="4"/>
  <c r="I141" i="4"/>
  <c r="J149" i="4"/>
  <c r="J151" i="4"/>
  <c r="L164" i="4"/>
  <c r="F182" i="4"/>
  <c r="F122" i="4"/>
  <c r="F183" i="4"/>
  <c r="F203" i="4" s="1"/>
  <c r="F123" i="4"/>
  <c r="F184" i="4"/>
  <c r="F204" i="4" s="1"/>
  <c r="F124" i="4"/>
  <c r="F185" i="4"/>
  <c r="F205" i="4" s="1"/>
  <c r="F125" i="4"/>
  <c r="F186" i="4"/>
  <c r="F206" i="4" s="1"/>
  <c r="F126" i="4"/>
  <c r="F187" i="4"/>
  <c r="F207" i="4" s="1"/>
  <c r="F127" i="4"/>
  <c r="J187" i="4"/>
  <c r="J127" i="4"/>
  <c r="F188" i="4"/>
  <c r="F208" i="4" s="1"/>
  <c r="F128" i="4"/>
  <c r="J188" i="4"/>
  <c r="J208" i="4" s="1"/>
  <c r="J128" i="4"/>
  <c r="F189" i="4"/>
  <c r="F209" i="4" s="1"/>
  <c r="F129" i="4"/>
  <c r="J189" i="4"/>
  <c r="J209" i="4" s="1"/>
  <c r="J129" i="4"/>
  <c r="F190" i="4"/>
  <c r="F210" i="4" s="1"/>
  <c r="F130" i="4"/>
  <c r="J190" i="4"/>
  <c r="J210" i="4" s="1"/>
  <c r="J130" i="4"/>
  <c r="F191" i="4"/>
  <c r="F211" i="4" s="1"/>
  <c r="F131" i="4"/>
  <c r="J191" i="4"/>
  <c r="J211" i="4" s="1"/>
  <c r="J131" i="4"/>
  <c r="I164" i="4"/>
  <c r="J182" i="4"/>
  <c r="J122" i="4"/>
  <c r="J183" i="4"/>
  <c r="J203" i="4" s="1"/>
  <c r="J123" i="4"/>
  <c r="J184" i="4"/>
  <c r="J204" i="4" s="1"/>
  <c r="J124" i="4"/>
  <c r="J185" i="4"/>
  <c r="J205" i="4" s="1"/>
  <c r="J125" i="4"/>
  <c r="J186" i="4"/>
  <c r="J126" i="4"/>
  <c r="G2" i="4"/>
  <c r="K2" i="4"/>
  <c r="G196" i="4"/>
  <c r="G198" i="4"/>
  <c r="G200" i="4"/>
  <c r="G132" i="4"/>
  <c r="G133" i="4"/>
  <c r="G134" i="4"/>
  <c r="K134" i="4"/>
  <c r="G137" i="4"/>
  <c r="K137" i="4"/>
  <c r="G138" i="4"/>
  <c r="K138" i="4"/>
  <c r="G141" i="4"/>
  <c r="J144" i="4"/>
  <c r="J148" i="4"/>
  <c r="H149" i="4"/>
  <c r="J150" i="4"/>
  <c r="H151" i="4"/>
  <c r="G152" i="4"/>
  <c r="G153" i="4"/>
  <c r="K153" i="4"/>
  <c r="G156" i="4"/>
  <c r="K156" i="4"/>
  <c r="G158" i="4"/>
  <c r="G159" i="4"/>
  <c r="K159" i="4"/>
  <c r="G160" i="4"/>
  <c r="K160" i="4"/>
  <c r="G161" i="4"/>
  <c r="K161" i="4"/>
  <c r="G172" i="4"/>
  <c r="K172" i="4"/>
  <c r="G173" i="4"/>
  <c r="K173" i="4"/>
  <c r="G174" i="4"/>
  <c r="K174" i="4"/>
  <c r="G175" i="4"/>
  <c r="K175" i="4"/>
  <c r="G176" i="4"/>
  <c r="K176" i="4"/>
  <c r="G177" i="4"/>
  <c r="K177" i="4"/>
  <c r="G180" i="4"/>
  <c r="G181" i="4"/>
  <c r="L153" i="4"/>
  <c r="L156" i="4"/>
  <c r="L159" i="4"/>
  <c r="L160" i="4"/>
  <c r="L161" i="4"/>
  <c r="L172" i="4"/>
  <c r="L175" i="4"/>
  <c r="L176" i="4"/>
  <c r="L177" i="4"/>
  <c r="I152" i="4"/>
  <c r="I153" i="4"/>
  <c r="I156" i="4"/>
  <c r="I158" i="4"/>
  <c r="I159" i="4"/>
  <c r="I160" i="4"/>
  <c r="I161" i="4"/>
  <c r="I172" i="4"/>
  <c r="I173" i="4"/>
  <c r="I174" i="4"/>
  <c r="I175" i="4"/>
  <c r="I176" i="4"/>
  <c r="I180" i="4"/>
  <c r="I181" i="4"/>
  <c r="F214" i="4" l="1"/>
  <c r="I193" i="4"/>
  <c r="L189" i="4"/>
  <c r="H214" i="4"/>
  <c r="I139" i="4"/>
  <c r="I195" i="4"/>
  <c r="I205" i="4" s="1"/>
  <c r="G199" i="4"/>
  <c r="K135" i="4"/>
  <c r="H209" i="4"/>
  <c r="L185" i="4"/>
  <c r="G191" i="4"/>
  <c r="G211" i="4" s="1"/>
  <c r="G135" i="4"/>
  <c r="G197" i="4"/>
  <c r="J207" i="4"/>
  <c r="I169" i="4"/>
  <c r="I197" i="4"/>
  <c r="K196" i="4"/>
  <c r="L158" i="4"/>
  <c r="L196" i="4"/>
  <c r="L147" i="4"/>
  <c r="L123" i="4"/>
  <c r="L194" i="4"/>
  <c r="L201" i="4"/>
  <c r="L211" i="4" s="1"/>
  <c r="L222" i="4" s="1"/>
  <c r="E32" i="5" s="1"/>
  <c r="K179" i="4"/>
  <c r="K197" i="4"/>
  <c r="K194" i="4"/>
  <c r="K200" i="4"/>
  <c r="K226" i="4" s="1"/>
  <c r="K198" i="4"/>
  <c r="L173" i="4"/>
  <c r="L141" i="4"/>
  <c r="L199" i="4"/>
  <c r="L209" i="4" s="1"/>
  <c r="L220" i="4" s="1"/>
  <c r="E30" i="5" s="1"/>
  <c r="L205" i="4"/>
  <c r="L192" i="4"/>
  <c r="L171" i="4"/>
  <c r="L197" i="4"/>
  <c r="L207" i="4" s="1"/>
  <c r="L218" i="4" s="1"/>
  <c r="E28" i="5" s="1"/>
  <c r="K184" i="4"/>
  <c r="K204" i="4" s="1"/>
  <c r="K215" i="4" s="1"/>
  <c r="D25" i="5" s="1"/>
  <c r="K201" i="4"/>
  <c r="K133" i="4"/>
  <c r="K187" i="4"/>
  <c r="K191" i="4"/>
  <c r="K183" i="4"/>
  <c r="K203" i="4" s="1"/>
  <c r="K214" i="4" s="1"/>
  <c r="D24" i="5" s="1"/>
  <c r="K129" i="4"/>
  <c r="K185" i="4"/>
  <c r="K205" i="4" s="1"/>
  <c r="K188" i="4"/>
  <c r="K208" i="4" s="1"/>
  <c r="K219" i="4" s="1"/>
  <c r="D29" i="5" s="1"/>
  <c r="K192" i="4"/>
  <c r="E221" i="4"/>
  <c r="L216" i="4"/>
  <c r="E26" i="5" s="1"/>
  <c r="E217" i="4"/>
  <c r="E214" i="4"/>
  <c r="J214" i="4"/>
  <c r="C24" i="5" s="1"/>
  <c r="K152" i="4"/>
  <c r="J206" i="4"/>
  <c r="H211" i="4"/>
  <c r="H207" i="4"/>
  <c r="I191" i="4"/>
  <c r="I211" i="4" s="1"/>
  <c r="I187" i="4"/>
  <c r="I207" i="4" s="1"/>
  <c r="I218" i="4" s="1"/>
  <c r="K130" i="4"/>
  <c r="K128" i="4"/>
  <c r="K186" i="4"/>
  <c r="I135" i="4"/>
  <c r="H208" i="4"/>
  <c r="H206" i="4"/>
  <c r="H226" i="4"/>
  <c r="E225" i="4"/>
  <c r="J222" i="4"/>
  <c r="C32" i="5" s="1"/>
  <c r="J218" i="4"/>
  <c r="C28" i="5" s="1"/>
  <c r="F217" i="4"/>
  <c r="G203" i="4"/>
  <c r="L203" i="4"/>
  <c r="L214" i="4" s="1"/>
  <c r="E24" i="5" s="1"/>
  <c r="G226" i="4"/>
  <c r="G205" i="4"/>
  <c r="F220" i="4"/>
  <c r="J216" i="4"/>
  <c r="C26" i="5" s="1"/>
  <c r="G214" i="4"/>
  <c r="H219" i="4"/>
  <c r="J215" i="4"/>
  <c r="C25" i="5" s="1"/>
  <c r="E218" i="4"/>
  <c r="F218" i="4"/>
  <c r="H215" i="4"/>
  <c r="I194" i="4"/>
  <c r="I204" i="4" s="1"/>
  <c r="I215" i="4" s="1"/>
  <c r="E219" i="4"/>
  <c r="J221" i="4"/>
  <c r="C31" i="5" s="1"/>
  <c r="F215" i="4"/>
  <c r="J220" i="4"/>
  <c r="C30" i="5" s="1"/>
  <c r="E215" i="4"/>
  <c r="G222" i="4"/>
  <c r="H221" i="4"/>
  <c r="G216" i="4"/>
  <c r="H216" i="4"/>
  <c r="E220" i="4"/>
  <c r="I216" i="4"/>
  <c r="F221" i="4"/>
  <c r="K216" i="4"/>
  <c r="D26" i="5" s="1"/>
  <c r="I222" i="4"/>
  <c r="J225" i="4"/>
  <c r="H222" i="4"/>
  <c r="F222" i="4"/>
  <c r="H225" i="4"/>
  <c r="E222" i="4"/>
  <c r="H220" i="4"/>
  <c r="J219" i="4"/>
  <c r="C29" i="5" s="1"/>
  <c r="J217" i="4"/>
  <c r="C27" i="5" s="1"/>
  <c r="E216" i="4"/>
  <c r="F225" i="4"/>
  <c r="I226" i="4"/>
  <c r="F226" i="4"/>
  <c r="J226" i="4"/>
  <c r="E226" i="4"/>
  <c r="K182" i="4"/>
  <c r="K122" i="4"/>
  <c r="I210" i="4"/>
  <c r="I221" i="4" s="1"/>
  <c r="I209" i="4"/>
  <c r="I220" i="4" s="1"/>
  <c r="I208" i="4"/>
  <c r="I219" i="4" s="1"/>
  <c r="G225" i="4"/>
  <c r="G182" i="4"/>
  <c r="G122" i="4"/>
  <c r="E202" i="4"/>
  <c r="E213" i="4" s="1"/>
  <c r="I206" i="4"/>
  <c r="I217" i="4" s="1"/>
  <c r="K209" i="4"/>
  <c r="I203" i="4"/>
  <c r="I214" i="4" s="1"/>
  <c r="F202" i="4"/>
  <c r="F213" i="4" s="1"/>
  <c r="H202" i="4"/>
  <c r="L210" i="4"/>
  <c r="L221" i="4" s="1"/>
  <c r="E31" i="5" s="1"/>
  <c r="L208" i="4"/>
  <c r="L219" i="4" s="1"/>
  <c r="E29" i="5" s="1"/>
  <c r="J202" i="4"/>
  <c r="I225" i="4"/>
  <c r="I182" i="4"/>
  <c r="I122" i="4"/>
  <c r="L182" i="4"/>
  <c r="L225" i="4" s="1"/>
  <c r="L122" i="4"/>
  <c r="L206" i="4"/>
  <c r="L217" i="4" s="1"/>
  <c r="E27" i="5" s="1"/>
  <c r="L204" i="4"/>
  <c r="L215" i="4" s="1"/>
  <c r="E25" i="5" s="1"/>
  <c r="G210" i="4"/>
  <c r="G221" i="4" s="1"/>
  <c r="G209" i="4"/>
  <c r="G220" i="4" s="1"/>
  <c r="G208" i="4"/>
  <c r="G219" i="4" s="1"/>
  <c r="G207" i="4"/>
  <c r="G218" i="4" s="1"/>
  <c r="G206" i="4"/>
  <c r="G217" i="4" s="1"/>
  <c r="G204" i="4"/>
  <c r="G215" i="4" s="1"/>
  <c r="K206" i="4" l="1"/>
  <c r="K217" i="4" s="1"/>
  <c r="D27" i="5" s="1"/>
  <c r="K211" i="4"/>
  <c r="K222" i="4" s="1"/>
  <c r="D32" i="5" s="1"/>
  <c r="F32" i="5" s="1"/>
  <c r="K207" i="4"/>
  <c r="K218" i="4" s="1"/>
  <c r="D28" i="5" s="1"/>
  <c r="F28" i="5" s="1"/>
  <c r="K220" i="4"/>
  <c r="D30" i="5" s="1"/>
  <c r="F30" i="5" s="1"/>
  <c r="K210" i="4"/>
  <c r="K221" i="4" s="1"/>
  <c r="D31" i="5" s="1"/>
  <c r="F31" i="5" s="1"/>
  <c r="L226" i="4"/>
  <c r="F26" i="5"/>
  <c r="F27" i="5"/>
  <c r="K225" i="4"/>
  <c r="F25" i="5"/>
  <c r="F24" i="5"/>
  <c r="J213" i="4"/>
  <c r="C23" i="5" s="1"/>
  <c r="H213" i="4"/>
  <c r="A214" i="4" s="1"/>
  <c r="F29" i="5"/>
  <c r="G202" i="4"/>
  <c r="K202" i="4"/>
  <c r="K213" i="4" s="1"/>
  <c r="D23" i="5" s="1"/>
  <c r="I213" i="4"/>
  <c r="L202" i="4"/>
  <c r="L213" i="4" s="1"/>
  <c r="E23" i="5" s="1"/>
  <c r="I202" i="4"/>
  <c r="G213" i="4"/>
  <c r="A215" i="4" l="1"/>
  <c r="A217" i="4"/>
  <c r="A213" i="4"/>
  <c r="A216" i="4"/>
  <c r="A222" i="4"/>
  <c r="A218" i="4"/>
  <c r="A220" i="4"/>
  <c r="A221" i="4"/>
  <c r="A219" i="4"/>
  <c r="F23" i="5"/>
  <c r="C17" i="5" l="1"/>
  <c r="E16" i="5"/>
  <c r="D17" i="5"/>
  <c r="B18" i="5"/>
  <c r="F18" i="5"/>
  <c r="E13" i="5"/>
  <c r="B9" i="5"/>
  <c r="D9" i="5"/>
  <c r="D18" i="5"/>
  <c r="F11" i="5"/>
  <c r="F17" i="5"/>
  <c r="B12" i="5"/>
  <c r="D15" i="5"/>
  <c r="D16" i="5"/>
  <c r="F9" i="5"/>
  <c r="B17" i="5"/>
  <c r="B14" i="5"/>
  <c r="D11" i="5"/>
  <c r="E17" i="5"/>
  <c r="C10" i="5"/>
  <c r="C11" i="5"/>
  <c r="E11" i="5"/>
  <c r="C18" i="5"/>
  <c r="B15" i="5"/>
  <c r="B11" i="5"/>
  <c r="C9" i="5"/>
  <c r="E9" i="5"/>
  <c r="C12" i="5"/>
  <c r="F12" i="5"/>
  <c r="D13" i="5"/>
  <c r="E15" i="5"/>
  <c r="B16" i="5"/>
  <c r="B13" i="5"/>
  <c r="B10" i="5"/>
  <c r="F10" i="5"/>
  <c r="D14" i="5"/>
  <c r="C14" i="5"/>
  <c r="E10" i="5"/>
  <c r="F16" i="5"/>
  <c r="F13" i="5"/>
  <c r="E14" i="5"/>
  <c r="D10" i="5"/>
  <c r="C15" i="5"/>
  <c r="C16" i="5"/>
  <c r="C13" i="5"/>
  <c r="F15" i="5"/>
  <c r="F14" i="5"/>
  <c r="D12" i="5"/>
  <c r="E18" i="5"/>
  <c r="E12" i="5"/>
</calcChain>
</file>

<file path=xl/sharedStrings.xml><?xml version="1.0" encoding="utf-8"?>
<sst xmlns="http://schemas.openxmlformats.org/spreadsheetml/2006/main" count="1071" uniqueCount="55">
  <si>
    <t>Regions</t>
  </si>
  <si>
    <t>Row Labels</t>
  </si>
  <si>
    <t>Chart Headings</t>
  </si>
  <si>
    <t>All Regions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</si>
  <si>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</si>
  <si>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</si>
  <si>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</si>
  <si>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</si>
  <si>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</si>
  <si>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</si>
  <si>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</si>
  <si>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</si>
  <si>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</si>
  <si>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</si>
  <si>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</si>
  <si>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</si>
  <si>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</si>
  <si>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</si>
  <si>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</si>
  <si>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</si>
  <si>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</si>
  <si>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</si>
  <si>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</si>
  <si>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</si>
  <si>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</si>
  <si>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</si>
  <si>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</si>
  <si>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</si>
  <si>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</si>
  <si>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</si>
  <si>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</si>
  <si>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</si>
  <si>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</si>
  <si>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</si>
  <si>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</si>
  <si>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</si>
  <si>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</si>
  <si>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</si>
  <si>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</si>
  <si>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</si>
  <si>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Rank</t>
  </si>
  <si>
    <t>Sales PH</t>
  </si>
  <si>
    <t>Revenue PH</t>
  </si>
  <si>
    <t>Positive Calls</t>
  </si>
  <si>
    <t>Negative Calls</t>
  </si>
  <si>
    <t>All Products</t>
  </si>
  <si>
    <t>All Feedback</t>
  </si>
  <si>
    <t>Rev PH</t>
  </si>
  <si>
    <t>REVENUE STATISTICS</t>
  </si>
  <si>
    <t>CALLS STATISTICS</t>
  </si>
  <si>
    <t>TOTAL CLIENT SATISFACTION</t>
  </si>
  <si>
    <t>© TemplateLab.com</t>
  </si>
  <si>
    <t>Interactive dashboards</t>
  </si>
  <si>
    <t xml:space="preserve">Growth </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</si>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</sst>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dd/mm/yyyy;@"/>
    <numFmt numFmtId="166" formatCode="0.0"/>
    <numFmt numFmtId="167" formatCode="_-* #,##0_-;\-* #,##0_-;_-* &quot;-&quot;??_-;_-@_-"/>
    <numFmt numFmtId="168" formatCode="_-* #,##0.0_-;\-* #,##0.0_-;_-* &quot;-&quot;??_-;_-@_-"/>
    <numFmt numFmtId="169" formatCode="[$$-C09]#,##0"/>
    <numFmt numFmtId="170" formatCode="[$$-C09]#,##0;\-[$$-C09]#,##0"/>
    <numFmt numFmtId="171" formatCode="0.0%"/>
  </numFmts>
  <fonts count="16" x14ac:knownFonts="1">
    <font>
      <sz val="11"/>
      <color theme="1"/>
      <name val="Calibri"/>
      <family val="2"/>
      <scheme val="minor"/>
    </font>
    <font>
      <sz val="11"/>
      <color indexed="8"/>
      <name val="Calibri"/>
      <family val="2"/>
    </font>
    <font>
      <sz val="10"/>
      <color theme="0"/>
      <name val="Verdana"/>
      <family val="2"/>
    </font>
    <font>
      <sz val="10"/>
      <color theme="1"/>
      <name val="Arial"/>
      <family val="2"/>
    </font>
    <font>
      <sz val="10"/>
      <color theme="0"/>
      <name val="Arial"/>
      <family val="2"/>
    </font>
    <font>
      <sz val="10"/>
      <color indexed="8"/>
      <name val="Verdana"/>
      <family val="2"/>
    </font>
    <font>
      <u/>
      <sz val="10"/>
      <color theme="10"/>
      <name val="Arial"/>
      <family val="2"/>
    </font>
    <font>
      <sz val="9"/>
      <color theme="1"/>
      <name val="Arial"/>
      <family val="2"/>
    </font>
    <font>
      <sz val="9"/>
      <color indexed="8"/>
      <name val="Verdana"/>
      <family val="2"/>
    </font>
    <font>
      <sz val="9"/>
      <color theme="3" tint="0.59999389629810485"/>
      <name val="Arial"/>
      <family val="2"/>
    </font>
    <font>
      <sz val="9"/>
      <color indexed="8"/>
      <name val="Arial"/>
      <family val="2"/>
    </font>
    <font>
      <b/>
      <sz val="8"/>
      <color theme="0"/>
      <name val="Arial"/>
      <family val="2"/>
    </font>
    <font>
      <b/>
      <sz val="11"/>
      <color rgb="FF710096"/>
      <name val="Arial"/>
      <family val="2"/>
    </font>
    <font>
      <b/>
      <sz val="10"/>
      <color theme="0"/>
      <name val="Arial"/>
      <family val="2"/>
    </font>
    <font>
      <sz val="10"/>
      <color indexed="8"/>
      <name val="Arial"/>
      <family val="2"/>
    </font>
    <font>
      <u/>
      <sz val="11"/>
      <color theme="1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rgb="FFA782EC"/>
        <bgColor indexed="64"/>
      </patternFill>
    </fill>
    <fill>
      <patternFill patternType="solid">
        <fgColor rgb="FF710096"/>
        <bgColor indexed="64"/>
      </patternFill>
    </fill>
    <fill>
      <patternFill patternType="solid">
        <fgColor rgb="FFA600DA"/>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pplyFill="0" applyProtection="0"/>
    <xf numFmtId="0" fontId="3" fillId="0" borderId="0"/>
    <xf numFmtId="164" fontId="3" fillId="0" borderId="0" applyFont="0" applyFill="0" applyBorder="0" applyAlignment="0" applyProtection="0"/>
    <xf numFmtId="0" fontId="6" fillId="0" borderId="0" applyNumberFormat="0" applyFill="0" applyBorder="0" applyAlignment="0" applyProtection="0"/>
    <xf numFmtId="0" fontId="15" fillId="0" borderId="0" applyNumberFormat="0" applyFill="0" applyBorder="0" applyAlignment="0" applyProtection="0"/>
  </cellStyleXfs>
  <cellXfs count="55">
    <xf numFmtId="0" fontId="0" fillId="0" borderId="0" xfId="0"/>
    <xf numFmtId="0" fontId="2" fillId="2" borderId="0" xfId="1" applyFont="1" applyFill="1"/>
    <xf numFmtId="0" fontId="3" fillId="0" borderId="0" xfId="2"/>
    <xf numFmtId="0" fontId="4" fillId="2" borderId="0" xfId="2" applyFont="1" applyFill="1"/>
    <xf numFmtId="0" fontId="5" fillId="0" borderId="0" xfId="1" applyFont="1" applyFill="1"/>
    <xf numFmtId="0" fontId="5" fillId="0" borderId="0" xfId="1" applyFont="1"/>
    <xf numFmtId="0" fontId="0" fillId="0" borderId="0" xfId="0" pivotButton="1"/>
    <xf numFmtId="0" fontId="0" fillId="0" borderId="0" xfId="0" applyAlignment="1">
      <alignment horizontal="left"/>
    </xf>
    <xf numFmtId="0" fontId="5" fillId="0" borderId="0" xfId="1" applyFont="1" applyFill="1" applyProtection="1"/>
    <xf numFmtId="167" fontId="0" fillId="0" borderId="0" xfId="3" applyNumberFormat="1" applyFont="1"/>
    <xf numFmtId="164" fontId="0" fillId="0" borderId="0" xfId="3" applyFont="1"/>
    <xf numFmtId="167" fontId="3" fillId="0" borderId="0" xfId="2" applyNumberFormat="1"/>
    <xf numFmtId="0" fontId="3" fillId="3" borderId="0" xfId="2" applyFill="1"/>
    <xf numFmtId="0" fontId="7" fillId="3" borderId="0" xfId="2" applyFont="1" applyFill="1"/>
    <xf numFmtId="0" fontId="8" fillId="3" borderId="0" xfId="1" applyFont="1" applyFill="1"/>
    <xf numFmtId="0" fontId="9" fillId="3" borderId="0" xfId="4" applyNumberFormat="1" applyFont="1" applyFill="1" applyAlignment="1">
      <alignment horizontal="left"/>
    </xf>
    <xf numFmtId="0" fontId="7" fillId="0" borderId="0" xfId="2" applyFont="1"/>
    <xf numFmtId="169" fontId="0" fillId="0" borderId="0" xfId="3" applyNumberFormat="1" applyFont="1"/>
    <xf numFmtId="169" fontId="3" fillId="0" borderId="0" xfId="2" applyNumberFormat="1"/>
    <xf numFmtId="0" fontId="11" fillId="4" borderId="0" xfId="2" applyFont="1" applyFill="1" applyAlignment="1">
      <alignment horizontal="center" vertical="center"/>
    </xf>
    <xf numFmtId="0" fontId="11" fillId="4" borderId="0" xfId="1" applyFont="1" applyFill="1" applyAlignment="1" applyProtection="1">
      <alignment horizontal="center" vertical="center"/>
    </xf>
    <xf numFmtId="170" fontId="7" fillId="5" borderId="0" xfId="3" applyNumberFormat="1" applyFont="1" applyFill="1" applyAlignment="1">
      <alignment horizontal="center"/>
    </xf>
    <xf numFmtId="167" fontId="7" fillId="5" borderId="0" xfId="3" applyNumberFormat="1" applyFont="1" applyFill="1" applyAlignment="1">
      <alignment horizontal="center"/>
    </xf>
    <xf numFmtId="164" fontId="7" fillId="5" borderId="0" xfId="3" applyFont="1" applyFill="1" applyAlignment="1">
      <alignment horizontal="center"/>
    </xf>
    <xf numFmtId="0" fontId="7" fillId="5" borderId="0" xfId="2" applyFont="1" applyFill="1" applyAlignment="1">
      <alignment horizontal="center"/>
    </xf>
    <xf numFmtId="0" fontId="11" fillId="4" borderId="0" xfId="2" applyFont="1" applyFill="1" applyAlignment="1">
      <alignment horizontal="left" vertical="center" indent="1"/>
    </xf>
    <xf numFmtId="0" fontId="10" fillId="5" borderId="0" xfId="1" applyFont="1" applyFill="1" applyAlignment="1" applyProtection="1">
      <alignment horizontal="left" indent="1"/>
    </xf>
    <xf numFmtId="0" fontId="12" fillId="3" borderId="0" xfId="2" applyFont="1" applyFill="1" applyAlignment="1">
      <alignment horizontal="left" vertical="center"/>
    </xf>
    <xf numFmtId="0" fontId="5" fillId="6" borderId="0" xfId="1" applyFont="1" applyFill="1"/>
    <xf numFmtId="0" fontId="3" fillId="6" borderId="0" xfId="2" applyFill="1"/>
    <xf numFmtId="0" fontId="5" fillId="6" borderId="0" xfId="1" applyFont="1" applyFill="1" applyProtection="1"/>
    <xf numFmtId="0" fontId="13" fillId="4" borderId="0" xfId="2" applyFont="1" applyFill="1" applyAlignment="1">
      <alignment horizontal="center" vertical="center"/>
    </xf>
    <xf numFmtId="0" fontId="13" fillId="4" borderId="0" xfId="1" applyFont="1" applyFill="1" applyAlignment="1" applyProtection="1">
      <alignment horizontal="center" vertical="center"/>
    </xf>
    <xf numFmtId="167" fontId="0" fillId="6" borderId="0" xfId="3" applyNumberFormat="1" applyFont="1" applyFill="1"/>
    <xf numFmtId="169" fontId="0" fillId="6" borderId="0" xfId="3" applyNumberFormat="1" applyFont="1" applyFill="1"/>
    <xf numFmtId="0" fontId="3" fillId="7" borderId="0" xfId="2" applyFill="1"/>
    <xf numFmtId="0" fontId="5" fillId="7" borderId="0" xfId="1" applyFont="1" applyFill="1" applyProtection="1"/>
    <xf numFmtId="0" fontId="5" fillId="7" borderId="0" xfId="1" applyFont="1" applyFill="1"/>
    <xf numFmtId="167" fontId="0" fillId="7" borderId="0" xfId="3" applyNumberFormat="1" applyFont="1" applyFill="1"/>
    <xf numFmtId="169" fontId="0" fillId="7" borderId="0" xfId="3" applyNumberFormat="1" applyFont="1" applyFill="1"/>
    <xf numFmtId="168" fontId="0" fillId="7" borderId="0" xfId="3" applyNumberFormat="1" applyFont="1" applyFill="1"/>
    <xf numFmtId="164" fontId="0" fillId="7" borderId="0" xfId="3" applyFont="1" applyFill="1"/>
    <xf numFmtId="0" fontId="13" fillId="4" borderId="1" xfId="1" applyFont="1" applyFill="1" applyBorder="1" applyAlignment="1" applyProtection="1">
      <alignment horizontal="center" vertical="center"/>
    </xf>
    <xf numFmtId="0" fontId="14" fillId="6" borderId="1" xfId="1" applyFont="1" applyFill="1" applyBorder="1" applyAlignment="1" applyProtection="1">
      <alignment horizontal="center"/>
    </xf>
    <xf numFmtId="165" fontId="14" fillId="6" borderId="1" xfId="1" applyNumberFormat="1" applyFont="1" applyFill="1" applyBorder="1" applyAlignment="1" applyProtection="1">
      <alignment horizontal="center"/>
    </xf>
    <xf numFmtId="0" fontId="14" fillId="6" borderId="1" xfId="1" applyFont="1" applyFill="1" applyBorder="1" applyAlignment="1">
      <alignment horizontal="center"/>
    </xf>
    <xf numFmtId="166" fontId="14" fillId="6" borderId="1" xfId="1" applyNumberFormat="1" applyFont="1" applyFill="1" applyBorder="1" applyAlignment="1" applyProtection="1">
      <alignment horizontal="center"/>
    </xf>
    <xf numFmtId="2" fontId="14" fillId="6" borderId="1" xfId="1" applyNumberFormat="1" applyFont="1" applyFill="1" applyBorder="1" applyAlignment="1" applyProtection="1">
      <alignment horizontal="center"/>
    </xf>
    <xf numFmtId="169" fontId="14" fillId="6" borderId="1" xfId="1" applyNumberFormat="1" applyFont="1" applyFill="1" applyBorder="1" applyAlignment="1" applyProtection="1">
      <alignment horizontal="center"/>
    </xf>
    <xf numFmtId="1" fontId="14" fillId="6" borderId="1" xfId="1" applyNumberFormat="1" applyFont="1" applyFill="1" applyBorder="1" applyAlignment="1" applyProtection="1">
      <alignment horizontal="center"/>
    </xf>
    <xf numFmtId="0" fontId="4" fillId="4" borderId="0" xfId="2" applyFont="1" applyFill="1" applyAlignment="1">
      <alignment horizontal="center" vertical="center"/>
    </xf>
    <xf numFmtId="171" fontId="3" fillId="0" borderId="0" xfId="2" applyNumberFormat="1" applyAlignment="1">
      <alignment horizontal="center" vertical="center"/>
    </xf>
    <xf numFmtId="171" fontId="4" fillId="0" borderId="0" xfId="2" applyNumberFormat="1" applyFont="1" applyAlignment="1">
      <alignment horizontal="center" vertical="center"/>
    </xf>
    <xf numFmtId="0" fontId="15" fillId="0" borderId="0" xfId="5"/>
    <xf numFmtId="9" fontId="3" fillId="3" borderId="0" xfId="2" applyNumberFormat="1" applyFill="1"/>
  </cellXfs>
  <cellStyles count="6">
    <cellStyle name="Comma 2" xfId="3" xr:uid="{F358352F-049C-43A4-8AAD-E750D73A54E8}"/>
    <cellStyle name="Hyperlink" xfId="4" builtinId="8"/>
    <cellStyle name="Hyperlink 2" xfId="5" xr:uid="{F7396FD6-94A1-4B31-9600-E0268E69ECDF}"/>
    <cellStyle name="Normal" xfId="0" builtinId="0"/>
    <cellStyle name="Normal 2" xfId="1" xr:uid="{A0FCEDB5-42A6-4928-835E-A6151372B719}"/>
    <cellStyle name="Normal 3" xfId="2" xr:uid="{4BEA912E-A0AB-459D-A647-9305468B6E23}"/>
  </cellStyles>
  <dxfs count="0"/>
  <tableStyles count="0" defaultTableStyle="TableStyleMedium2" defaultPivotStyle="PivotStyleLight16"/>
  <colors>
    <mruColors>
      <color rgb="FF710096"/>
      <color rgb="FFA600DA"/>
      <color rgb="FFF6F781"/>
      <color rgb="FFA782EC"/>
      <color rgb="FF5EC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0"/>
          <c:order val="0"/>
          <c:spPr>
            <a:solidFill>
              <a:srgbClr val="710096"/>
            </a:solidFill>
            <a:ln>
              <a:noFill/>
            </a:ln>
          </c:spPr>
          <c:invertIfNegative val="0"/>
          <c:dLbls>
            <c:numFmt formatCode="[$$-C09]#,##0" sourceLinked="0"/>
            <c:spPr>
              <a:noFill/>
              <a:ln>
                <a:noFill/>
              </a:ln>
              <a:effectLst/>
            </c:spPr>
            <c:txPr>
              <a:bodyPr anchorCtr="0"/>
              <a:lstStyle/>
              <a:p>
                <a:pPr algn="ctr">
                  <a:defRPr sz="8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Joe</c:v>
                </c:pt>
                <c:pt idx="1">
                  <c:v>Marco</c:v>
                </c:pt>
                <c:pt idx="2">
                  <c:v>Kelly</c:v>
                </c:pt>
                <c:pt idx="3">
                  <c:v>Mich</c:v>
                </c:pt>
                <c:pt idx="4">
                  <c:v>John</c:v>
                </c:pt>
                <c:pt idx="5">
                  <c:v>Patrick</c:v>
                </c:pt>
                <c:pt idx="6">
                  <c:v>Una</c:v>
                </c:pt>
                <c:pt idx="7">
                  <c:v>Gordon</c:v>
                </c:pt>
                <c:pt idx="8">
                  <c:v>Ken</c:v>
                </c:pt>
                <c:pt idx="9">
                  <c:v>Noah</c:v>
                </c:pt>
              </c:strCache>
            </c:strRef>
          </c:cat>
          <c:val>
            <c:numRef>
              <c:f>DASHBOARD!$C$9:$C$18</c:f>
              <c:numCache>
                <c:formatCode>[$$-C09]#,##0;\-[$$-C09]#,##0</c:formatCode>
                <c:ptCount val="10"/>
                <c:pt idx="0">
                  <c:v>265800</c:v>
                </c:pt>
                <c:pt idx="1">
                  <c:v>242800</c:v>
                </c:pt>
                <c:pt idx="2">
                  <c:v>235600</c:v>
                </c:pt>
                <c:pt idx="3">
                  <c:v>166600</c:v>
                </c:pt>
                <c:pt idx="4">
                  <c:v>159800</c:v>
                </c:pt>
                <c:pt idx="5">
                  <c:v>148000</c:v>
                </c:pt>
                <c:pt idx="6">
                  <c:v>146200</c:v>
                </c:pt>
                <c:pt idx="7">
                  <c:v>129200</c:v>
                </c:pt>
                <c:pt idx="8">
                  <c:v>74800</c:v>
                </c:pt>
                <c:pt idx="9">
                  <c:v>64600</c:v>
                </c:pt>
              </c:numCache>
            </c:numRef>
          </c:val>
          <c:extLst>
            <c:ext xmlns:c16="http://schemas.microsoft.com/office/drawing/2014/chart" uri="{C3380CC4-5D6E-409C-BE32-E72D297353CC}">
              <c16:uniqueId val="{00000000-EBE6-409C-A655-52FFFE8B4B8D}"/>
            </c:ext>
          </c:extLst>
        </c:ser>
        <c:dLbls>
          <c:showLegendKey val="0"/>
          <c:showVal val="0"/>
          <c:showCatName val="0"/>
          <c:showSerName val="0"/>
          <c:showPercent val="0"/>
          <c:showBubbleSize val="0"/>
        </c:dLbls>
        <c:gapWidth val="34"/>
        <c:overlap val="-85"/>
        <c:axId val="90631168"/>
        <c:axId val="91231360"/>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C09]#,##0;\-[$$-C09]#,##0"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spPr>
            <a:solidFill>
              <a:srgbClr val="F6F781"/>
            </a:solidFill>
          </c:spPr>
          <c:invertIfNegative val="0"/>
          <c:dLbls>
            <c:numFmt formatCode="[$$-C09]#,##0" sourceLinked="0"/>
            <c:spPr>
              <a:noFill/>
              <a:ln>
                <a:noFill/>
              </a:ln>
              <a:effectLst/>
            </c:spPr>
            <c:txPr>
              <a:bodyPr/>
              <a:lstStyle/>
              <a:p>
                <a:pPr>
                  <a:defRPr sz="800">
                    <a:solidFill>
                      <a:srgbClr val="710096"/>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Joe</c:v>
                </c:pt>
                <c:pt idx="1">
                  <c:v>Marco</c:v>
                </c:pt>
                <c:pt idx="2">
                  <c:v>Kelly</c:v>
                </c:pt>
                <c:pt idx="3">
                  <c:v>Mich</c:v>
                </c:pt>
                <c:pt idx="4">
                  <c:v>John</c:v>
                </c:pt>
                <c:pt idx="5">
                  <c:v>Patrick</c:v>
                </c:pt>
                <c:pt idx="6">
                  <c:v>Una</c:v>
                </c:pt>
                <c:pt idx="7">
                  <c:v>Gordon</c:v>
                </c:pt>
                <c:pt idx="8">
                  <c:v>Ken</c:v>
                </c:pt>
                <c:pt idx="9">
                  <c:v>Noah</c:v>
                </c:pt>
              </c:strCache>
            </c:strRef>
          </c:cat>
          <c:val>
            <c:numRef>
              <c:f>DASHBOARD!$D$9:$D$18</c:f>
              <c:numCache>
                <c:formatCode>[$$-C09]#,##0;\-[$$-C09]#,##0</c:formatCode>
                <c:ptCount val="10"/>
                <c:pt idx="0">
                  <c:v>32186.111111111109</c:v>
                </c:pt>
                <c:pt idx="1">
                  <c:v>36142.857142857145</c:v>
                </c:pt>
                <c:pt idx="2">
                  <c:v>37809.523809523809</c:v>
                </c:pt>
                <c:pt idx="3">
                  <c:v>18511.111111111109</c:v>
                </c:pt>
                <c:pt idx="4">
                  <c:v>24771.428571428572</c:v>
                </c:pt>
                <c:pt idx="5">
                  <c:v>17555.555555555555</c:v>
                </c:pt>
                <c:pt idx="6">
                  <c:v>17283.333333333332</c:v>
                </c:pt>
                <c:pt idx="7">
                  <c:v>17060.714285714286</c:v>
                </c:pt>
                <c:pt idx="8">
                  <c:v>10685.714285714286</c:v>
                </c:pt>
                <c:pt idx="9">
                  <c:v>10766.666666666666</c:v>
                </c:pt>
              </c:numCache>
            </c:numRef>
          </c:val>
          <c:extLst>
            <c:ext xmlns:c16="http://schemas.microsoft.com/office/drawing/2014/chart" uri="{C3380CC4-5D6E-409C-BE32-E72D297353CC}">
              <c16:uniqueId val="{00000000-7431-4208-8C27-29F923B11A8A}"/>
            </c:ext>
          </c:extLst>
        </c:ser>
        <c:dLbls>
          <c:showLegendKey val="0"/>
          <c:showVal val="0"/>
          <c:showCatName val="0"/>
          <c:showSerName val="0"/>
          <c:showPercent val="0"/>
          <c:showBubbleSize val="0"/>
        </c:dLbls>
        <c:gapWidth val="34"/>
        <c:overlap val="-85"/>
        <c:axId val="91245952"/>
        <c:axId val="91296128"/>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C09]#,##0;\-[$$-C09]#,##0"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91054638101048E-2"/>
          <c:y val="0.19503574971879703"/>
          <c:w val="0.86926913337235556"/>
          <c:h val="0.62637246653458423"/>
        </c:manualLayout>
      </c:layout>
      <c:barChart>
        <c:barDir val="col"/>
        <c:grouping val="clustered"/>
        <c:varyColors val="0"/>
        <c:ser>
          <c:idx val="1"/>
          <c:order val="1"/>
          <c:tx>
            <c:strRef>
              <c:f>DASHBOARD!$E$8</c:f>
              <c:strCache>
                <c:ptCount val="1"/>
                <c:pt idx="0">
                  <c:v>Sales</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Joe</c:v>
                </c:pt>
                <c:pt idx="1">
                  <c:v>Marco</c:v>
                </c:pt>
                <c:pt idx="2">
                  <c:v>Kelly</c:v>
                </c:pt>
                <c:pt idx="3">
                  <c:v>Mich</c:v>
                </c:pt>
                <c:pt idx="4">
                  <c:v>John</c:v>
                </c:pt>
                <c:pt idx="5">
                  <c:v>Patrick</c:v>
                </c:pt>
                <c:pt idx="6">
                  <c:v>Una</c:v>
                </c:pt>
                <c:pt idx="7">
                  <c:v>Gordon</c:v>
                </c:pt>
                <c:pt idx="8">
                  <c:v>Ken</c:v>
                </c:pt>
                <c:pt idx="9">
                  <c:v>Noah</c:v>
                </c:pt>
              </c:strCache>
            </c:strRef>
          </c:cat>
          <c:val>
            <c:numRef>
              <c:f>DASHBOARD!$E$9:$E$18</c:f>
              <c:numCache>
                <c:formatCode>_-* #,##0_-;\-* #,##0_-;_-* "-"??_-;_-@_-</c:formatCode>
                <c:ptCount val="10"/>
                <c:pt idx="0">
                  <c:v>117</c:v>
                </c:pt>
                <c:pt idx="1">
                  <c:v>122</c:v>
                </c:pt>
                <c:pt idx="2">
                  <c:v>94</c:v>
                </c:pt>
                <c:pt idx="3">
                  <c:v>49</c:v>
                </c:pt>
                <c:pt idx="4">
                  <c:v>47</c:v>
                </c:pt>
                <c:pt idx="5">
                  <c:v>90</c:v>
                </c:pt>
                <c:pt idx="6">
                  <c:v>43</c:v>
                </c:pt>
                <c:pt idx="7">
                  <c:v>38</c:v>
                </c:pt>
                <c:pt idx="8">
                  <c:v>22</c:v>
                </c:pt>
                <c:pt idx="9">
                  <c:v>19</c:v>
                </c:pt>
              </c:numCache>
            </c:numRef>
          </c:val>
          <c:extLst>
            <c:ext xmlns:c16="http://schemas.microsoft.com/office/drawing/2014/chart" uri="{C3380CC4-5D6E-409C-BE32-E72D297353CC}">
              <c16:uniqueId val="{00000000-8956-416D-8195-2685C8B56CC4}"/>
            </c:ext>
          </c:extLst>
        </c:ser>
        <c:dLbls>
          <c:showLegendKey val="0"/>
          <c:showVal val="0"/>
          <c:showCatName val="0"/>
          <c:showSerName val="0"/>
          <c:showPercent val="0"/>
          <c:showBubbleSize val="0"/>
        </c:dLbls>
        <c:gapWidth val="27"/>
        <c:axId val="91408256"/>
        <c:axId val="91406720"/>
      </c:barChart>
      <c:lineChart>
        <c:grouping val="standard"/>
        <c:varyColors val="0"/>
        <c:ser>
          <c:idx val="0"/>
          <c:order val="0"/>
          <c:tx>
            <c:strRef>
              <c:f>DASHBOARD!$F$8</c:f>
              <c:strCache>
                <c:ptCount val="1"/>
                <c:pt idx="0">
                  <c:v>Sales PH</c:v>
                </c:pt>
              </c:strCache>
            </c:strRef>
          </c:tx>
          <c:spPr>
            <a:ln>
              <a:solidFill>
                <a:srgbClr val="F6F781"/>
              </a:solidFill>
            </a:ln>
          </c:spPr>
          <c:marker>
            <c:symbol val="circle"/>
            <c:size val="7"/>
            <c:spPr>
              <a:solidFill>
                <a:srgbClr val="F6F781"/>
              </a:solidFill>
              <a:ln w="47625">
                <a:solidFill>
                  <a:srgbClr val="F6F781"/>
                </a:solidFill>
              </a:ln>
            </c:spPr>
          </c:marker>
          <c:dLbls>
            <c:spPr>
              <a:noFill/>
              <a:ln>
                <a:noFill/>
              </a:ln>
              <a:effectLst/>
            </c:spPr>
            <c:txPr>
              <a:bodyPr wrap="square" lIns="0" tIns="36000" rIns="0" bIns="36000" anchor="ctr">
                <a:spAutoFit/>
              </a:bodyPr>
              <a:lstStyle/>
              <a:p>
                <a:pPr>
                  <a:defRPr>
                    <a:solidFill>
                      <a:srgbClr val="F6F78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DASHBOARD!$B$9:$B$18</c:f>
              <c:strCache>
                <c:ptCount val="10"/>
                <c:pt idx="0">
                  <c:v>Joe</c:v>
                </c:pt>
                <c:pt idx="1">
                  <c:v>Marco</c:v>
                </c:pt>
                <c:pt idx="2">
                  <c:v>Kelly</c:v>
                </c:pt>
                <c:pt idx="3">
                  <c:v>Mich</c:v>
                </c:pt>
                <c:pt idx="4">
                  <c:v>John</c:v>
                </c:pt>
                <c:pt idx="5">
                  <c:v>Patrick</c:v>
                </c:pt>
                <c:pt idx="6">
                  <c:v>Una</c:v>
                </c:pt>
                <c:pt idx="7">
                  <c:v>Gordon</c:v>
                </c:pt>
                <c:pt idx="8">
                  <c:v>Ken</c:v>
                </c:pt>
                <c:pt idx="9">
                  <c:v>Noah</c:v>
                </c:pt>
              </c:strCache>
            </c:strRef>
          </c:cat>
          <c:val>
            <c:numRef>
              <c:f>DASHBOARD!$F$9:$F$18</c:f>
              <c:numCache>
                <c:formatCode>_-* #,##0.00_-;\-* #,##0.00_-;_-* "-"??_-;_-@_-</c:formatCode>
                <c:ptCount val="10"/>
                <c:pt idx="0">
                  <c:v>14.319444444444445</c:v>
                </c:pt>
                <c:pt idx="1">
                  <c:v>17.857142857142858</c:v>
                </c:pt>
                <c:pt idx="2">
                  <c:v>15.238095238095237</c:v>
                </c:pt>
                <c:pt idx="3">
                  <c:v>5.4444444444444446</c:v>
                </c:pt>
                <c:pt idx="4">
                  <c:v>7.2857142857142856</c:v>
                </c:pt>
                <c:pt idx="5">
                  <c:v>10.972222222222221</c:v>
                </c:pt>
                <c:pt idx="6">
                  <c:v>5.0833333333333339</c:v>
                </c:pt>
                <c:pt idx="7">
                  <c:v>5.0178571428571423</c:v>
                </c:pt>
                <c:pt idx="8">
                  <c:v>3.1428571428571428</c:v>
                </c:pt>
                <c:pt idx="9">
                  <c:v>3.1666666666666665</c:v>
                </c:pt>
              </c:numCache>
            </c:numRef>
          </c:val>
          <c:smooth val="0"/>
          <c:extLst>
            <c:ext xmlns:c16="http://schemas.microsoft.com/office/drawing/2014/chart" uri="{C3380CC4-5D6E-409C-BE32-E72D297353CC}">
              <c16:uniqueId val="{00000001-8956-416D-8195-2685C8B56CC4}"/>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_-* #,##0.00_-;\-* #,##0.00_-;_-* &quot;-&quot;??_-;_-@_-" sourceLinked="1"/>
        <c:majorTickMark val="out"/>
        <c:minorTickMark val="none"/>
        <c:tickLblPos val="nextTo"/>
        <c:spPr>
          <a:ln>
            <a:noFill/>
          </a:ln>
        </c:spPr>
        <c:txPr>
          <a:bodyPr/>
          <a:lstStyle/>
          <a:p>
            <a:pPr>
              <a:defRPr sz="400">
                <a:solidFill>
                  <a:srgbClr val="A782EC"/>
                </a:solidFill>
              </a:defRPr>
            </a:pPr>
            <a:endParaRPr lang="en-US"/>
          </a:p>
        </c:txPr>
        <c:crossAx val="91363968"/>
        <c:crosses val="max"/>
        <c:crossBetween val="between"/>
      </c:valAx>
      <c:catAx>
        <c:axId val="91363968"/>
        <c:scaling>
          <c:orientation val="minMax"/>
        </c:scaling>
        <c:delete val="0"/>
        <c:axPos val="b"/>
        <c:numFmt formatCode="General" sourceLinked="0"/>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91361664"/>
        <c:crosses val="autoZero"/>
        <c:auto val="1"/>
        <c:lblAlgn val="ctr"/>
        <c:lblOffset val="100"/>
        <c:noMultiLvlLbl val="0"/>
      </c:catAx>
      <c:valAx>
        <c:axId val="91406720"/>
        <c:scaling>
          <c:orientation val="minMax"/>
        </c:scaling>
        <c:delete val="0"/>
        <c:axPos val="l"/>
        <c:numFmt formatCode="_-* #,##0_-;\-* #,##0_-;_-* &quot;-&quot;??_-;_-@_-" sourceLinked="1"/>
        <c:majorTickMark val="out"/>
        <c:minorTickMark val="none"/>
        <c:tickLblPos val="nextTo"/>
        <c:spPr>
          <a:ln>
            <a:noFill/>
          </a:ln>
        </c:spPr>
        <c:txPr>
          <a:bodyPr/>
          <a:lstStyle/>
          <a:p>
            <a:pPr>
              <a:defRPr sz="400">
                <a:solidFill>
                  <a:srgbClr val="A782EC"/>
                </a:solidFill>
              </a:defRPr>
            </a:pPr>
            <a:endParaRPr lang="en-US"/>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solidFill>
          <a:srgbClr val="A782EC"/>
        </a:solidFill>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55292194193433764"/>
          <c:y val="7.0987933019488803E-2"/>
          <c:w val="0.35517647366719834"/>
          <c:h val="9.4966520007495697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60412571147309E-3"/>
          <c:y val="0.23601610467164366"/>
          <c:w val="0.99032227896894232"/>
          <c:h val="0.63931030372395092"/>
        </c:manualLayout>
      </c:layout>
      <c:barChart>
        <c:barDir val="col"/>
        <c:grouping val="clustered"/>
        <c:varyColors val="0"/>
        <c:ser>
          <c:idx val="0"/>
          <c:order val="0"/>
          <c:tx>
            <c:strRef>
              <c:f>DASHBOARD!$E$22</c:f>
              <c:strCache>
                <c:ptCount val="1"/>
                <c:pt idx="0">
                  <c:v>Negative</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DASHBOARD!$E$23:$E$32</c:f>
              <c:numCache>
                <c:formatCode>General</c:formatCode>
                <c:ptCount val="10"/>
                <c:pt idx="0">
                  <c:v>158</c:v>
                </c:pt>
                <c:pt idx="1">
                  <c:v>120</c:v>
                </c:pt>
                <c:pt idx="2">
                  <c:v>54</c:v>
                </c:pt>
                <c:pt idx="3">
                  <c:v>129</c:v>
                </c:pt>
                <c:pt idx="4">
                  <c:v>92</c:v>
                </c:pt>
                <c:pt idx="5">
                  <c:v>52</c:v>
                </c:pt>
                <c:pt idx="6">
                  <c:v>99</c:v>
                </c:pt>
                <c:pt idx="7">
                  <c:v>88</c:v>
                </c:pt>
                <c:pt idx="8">
                  <c:v>89</c:v>
                </c:pt>
                <c:pt idx="9">
                  <c:v>71</c:v>
                </c:pt>
              </c:numCache>
            </c:numRef>
          </c:val>
          <c:extLst>
            <c:ext xmlns:c16="http://schemas.microsoft.com/office/drawing/2014/chart" uri="{C3380CC4-5D6E-409C-BE32-E72D297353CC}">
              <c16:uniqueId val="{00000000-9765-403D-BA19-1B5F2CAA5CCF}"/>
            </c:ext>
          </c:extLst>
        </c:ser>
        <c:ser>
          <c:idx val="1"/>
          <c:order val="1"/>
          <c:tx>
            <c:strRef>
              <c:f>DASHBOARD!$D$22</c:f>
              <c:strCache>
                <c:ptCount val="1"/>
                <c:pt idx="0">
                  <c:v>Positive</c:v>
                </c:pt>
              </c:strCache>
            </c:strRef>
          </c:tx>
          <c:spPr>
            <a:solidFill>
              <a:srgbClr val="F6F781"/>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DASHBOARD!$D$23:$D$32</c:f>
              <c:numCache>
                <c:formatCode>General</c:formatCode>
                <c:ptCount val="10"/>
                <c:pt idx="0">
                  <c:v>219</c:v>
                </c:pt>
                <c:pt idx="1">
                  <c:v>219</c:v>
                </c:pt>
                <c:pt idx="2">
                  <c:v>66</c:v>
                </c:pt>
                <c:pt idx="3">
                  <c:v>194</c:v>
                </c:pt>
                <c:pt idx="4">
                  <c:v>123</c:v>
                </c:pt>
                <c:pt idx="5">
                  <c:v>59</c:v>
                </c:pt>
                <c:pt idx="6">
                  <c:v>111</c:v>
                </c:pt>
                <c:pt idx="7">
                  <c:v>118</c:v>
                </c:pt>
                <c:pt idx="8">
                  <c:v>117</c:v>
                </c:pt>
                <c:pt idx="9">
                  <c:v>165</c:v>
                </c:pt>
              </c:numCache>
            </c:numRef>
          </c:val>
          <c:extLst>
            <c:ext xmlns:c16="http://schemas.microsoft.com/office/drawing/2014/chart" uri="{C3380CC4-5D6E-409C-BE32-E72D297353CC}">
              <c16:uniqueId val="{00000001-9765-403D-BA19-1B5F2CAA5CCF}"/>
            </c:ext>
          </c:extLst>
        </c:ser>
        <c:dLbls>
          <c:showLegendKey val="0"/>
          <c:showVal val="0"/>
          <c:showCatName val="0"/>
          <c:showSerName val="0"/>
          <c:showPercent val="0"/>
          <c:showBubbleSize val="0"/>
        </c:dLbls>
        <c:gapWidth val="22"/>
        <c:axId val="97983104"/>
        <c:axId val="97988992"/>
      </c:barChart>
      <c:barChart>
        <c:barDir val="col"/>
        <c:grouping val="clustered"/>
        <c:varyColors val="0"/>
        <c:ser>
          <c:idx val="2"/>
          <c:order val="2"/>
          <c:tx>
            <c:strRef>
              <c:f>DASHBOARD!$F$22</c:f>
              <c:strCache>
                <c:ptCount val="1"/>
                <c:pt idx="0">
                  <c:v>All Feedback</c:v>
                </c:pt>
              </c:strCache>
            </c:strRef>
          </c:tx>
          <c:spPr>
            <a:solidFill>
              <a:schemeClr val="bg1">
                <a:alpha val="17000"/>
              </a:schemeClr>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377</c:v>
                </c:pt>
                <c:pt idx="1">
                  <c:v>339</c:v>
                </c:pt>
                <c:pt idx="2">
                  <c:v>120</c:v>
                </c:pt>
                <c:pt idx="3">
                  <c:v>323</c:v>
                </c:pt>
                <c:pt idx="4">
                  <c:v>215</c:v>
                </c:pt>
                <c:pt idx="5">
                  <c:v>111</c:v>
                </c:pt>
                <c:pt idx="6">
                  <c:v>210</c:v>
                </c:pt>
                <c:pt idx="7">
                  <c:v>206</c:v>
                </c:pt>
                <c:pt idx="8">
                  <c:v>206</c:v>
                </c:pt>
                <c:pt idx="9">
                  <c:v>236</c:v>
                </c:pt>
              </c:numCache>
            </c:numRef>
          </c:val>
          <c:extLst>
            <c:ext xmlns:c16="http://schemas.microsoft.com/office/drawing/2014/chart" uri="{C3380CC4-5D6E-409C-BE32-E72D297353CC}">
              <c16:uniqueId val="{00000002-9765-403D-BA19-1B5F2CAA5CCF}"/>
            </c:ext>
          </c:extLst>
        </c:ser>
        <c:dLbls>
          <c:showLegendKey val="0"/>
          <c:showVal val="0"/>
          <c:showCatName val="0"/>
          <c:showSerName val="0"/>
          <c:showPercent val="0"/>
          <c:showBubbleSize val="0"/>
        </c:dLbls>
        <c:gapWidth val="12"/>
        <c:axId val="100639104"/>
        <c:axId val="97990528"/>
      </c:barChart>
      <c:catAx>
        <c:axId val="97983104"/>
        <c:scaling>
          <c:orientation val="minMax"/>
        </c:scaling>
        <c:delete val="0"/>
        <c:axPos val="b"/>
        <c:numFmt formatCode="General" sourceLinked="1"/>
        <c:majorTickMark val="out"/>
        <c:minorTickMark val="none"/>
        <c:tickLblPos val="nextTo"/>
        <c:txPr>
          <a:bodyPr/>
          <a:lstStyle/>
          <a:p>
            <a:pPr>
              <a:defRPr>
                <a:solidFill>
                  <a:srgbClr val="710096"/>
                </a:solidFill>
              </a:defRPr>
            </a:pPr>
            <a:endParaRPr lang="en-US"/>
          </a:p>
        </c:txPr>
        <c:crossAx val="97988992"/>
        <c:crosses val="autoZero"/>
        <c:auto val="1"/>
        <c:lblAlgn val="ctr"/>
        <c:lblOffset val="100"/>
        <c:noMultiLvlLbl val="0"/>
      </c:catAx>
      <c:valAx>
        <c:axId val="97988992"/>
        <c:scaling>
          <c:orientation val="minMax"/>
        </c:scaling>
        <c:delete val="1"/>
        <c:axPos val="l"/>
        <c:numFmt formatCode="General" sourceLinked="1"/>
        <c:majorTickMark val="out"/>
        <c:minorTickMark val="none"/>
        <c:tickLblPos val="nextTo"/>
        <c:crossAx val="97983104"/>
        <c:crosses val="autoZero"/>
        <c:crossBetween val="between"/>
      </c:valAx>
      <c:valAx>
        <c:axId val="97990528"/>
        <c:scaling>
          <c:orientation val="minMax"/>
        </c:scaling>
        <c:delete val="1"/>
        <c:axPos val="r"/>
        <c:numFmt formatCode="_-* #,##0_-;\-* #,##0_-;_-* &quot;-&quot;??_-;_-@_-" sourceLinked="1"/>
        <c:majorTickMark val="out"/>
        <c:minorTickMark val="none"/>
        <c:tickLblPos val="nextTo"/>
        <c:crossAx val="100639104"/>
        <c:crosses val="max"/>
        <c:crossBetween val="between"/>
      </c:valAx>
      <c:catAx>
        <c:axId val="100639104"/>
        <c:scaling>
          <c:orientation val="minMax"/>
        </c:scaling>
        <c:delete val="1"/>
        <c:axPos val="b"/>
        <c:numFmt formatCode="General" sourceLinked="1"/>
        <c:majorTickMark val="out"/>
        <c:minorTickMark val="none"/>
        <c:tickLblPos val="nextTo"/>
        <c:crossAx val="97990528"/>
        <c:crosses val="autoZero"/>
        <c:auto val="1"/>
        <c:lblAlgn val="ctr"/>
        <c:lblOffset val="100"/>
        <c:tickLblSkip val="1"/>
        <c:tickMarkSkip val="1"/>
        <c:noMultiLvlLbl val="0"/>
      </c:catAx>
      <c:spPr>
        <a:noFill/>
        <a:ln>
          <a:noFill/>
        </a:ln>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60141572493003748"/>
          <c:y val="2.4619123713390142E-2"/>
          <c:w val="0.38209995350550174"/>
          <c:h val="8.358289479546239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03440670728639E-2"/>
          <c:y val="0.16928624685989718"/>
          <c:w val="0.95382950372711972"/>
          <c:h val="0.67519441594285567"/>
        </c:manualLayout>
      </c:layout>
      <c:barChart>
        <c:barDir val="col"/>
        <c:grouping val="clustered"/>
        <c:varyColors val="0"/>
        <c:ser>
          <c:idx val="0"/>
          <c:order val="0"/>
          <c:tx>
            <c:strRef>
              <c:f>DASHBOARD!$C$22</c:f>
              <c:strCache>
                <c:ptCount val="1"/>
                <c:pt idx="0">
                  <c:v>Calls</c:v>
                </c:pt>
              </c:strCache>
            </c:strRef>
          </c:tx>
          <c:spPr>
            <a:solidFill>
              <a:srgbClr val="710096"/>
            </a:solidFill>
            <a:ln>
              <a:noFill/>
            </a:ln>
          </c:spPr>
          <c:invertIfNegative val="0"/>
          <c:dLbls>
            <c:numFmt formatCode="#,##0" sourceLinked="0"/>
            <c:spPr>
              <a:noFill/>
              <a:ln>
                <a:noFill/>
              </a:ln>
              <a:effectLst/>
            </c:spPr>
            <c:txPr>
              <a:bodyPr/>
              <a:lstStyle/>
              <a:p>
                <a:pPr>
                  <a:defRPr>
                    <a:solidFill>
                      <a:schemeClr val="bg1"/>
                    </a:solidFill>
                    <a:latin typeface="Segoe UI" pitchFamily="34" charset="0"/>
                    <a:ea typeface="Segoe UI" pitchFamily="34" charset="0"/>
                    <a:cs typeface="Segoe UI"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DASHBOARD!$C$23:$C$32</c:f>
              <c:numCache>
                <c:formatCode>General</c:formatCode>
                <c:ptCount val="10"/>
                <c:pt idx="0">
                  <c:v>1060</c:v>
                </c:pt>
                <c:pt idx="1">
                  <c:v>1051</c:v>
                </c:pt>
                <c:pt idx="2">
                  <c:v>356</c:v>
                </c:pt>
                <c:pt idx="3">
                  <c:v>941</c:v>
                </c:pt>
                <c:pt idx="4">
                  <c:v>659</c:v>
                </c:pt>
                <c:pt idx="5">
                  <c:v>389</c:v>
                </c:pt>
                <c:pt idx="6">
                  <c:v>718</c:v>
                </c:pt>
                <c:pt idx="7">
                  <c:v>741</c:v>
                </c:pt>
                <c:pt idx="8">
                  <c:v>660</c:v>
                </c:pt>
                <c:pt idx="9">
                  <c:v>646</c:v>
                </c:pt>
              </c:numCache>
            </c:numRef>
          </c:val>
          <c:extLst>
            <c:ext xmlns:c16="http://schemas.microsoft.com/office/drawing/2014/chart" uri="{C3380CC4-5D6E-409C-BE32-E72D297353CC}">
              <c16:uniqueId val="{00000000-C89F-41B3-A783-48CF8C90E5DB}"/>
            </c:ext>
          </c:extLst>
        </c:ser>
        <c:dLbls>
          <c:showLegendKey val="0"/>
          <c:showVal val="0"/>
          <c:showCatName val="0"/>
          <c:showSerName val="0"/>
          <c:showPercent val="0"/>
          <c:showBubbleSize val="0"/>
        </c:dLbls>
        <c:gapWidth val="10"/>
        <c:overlap val="-25"/>
        <c:axId val="287609216"/>
        <c:axId val="287610752"/>
      </c:barChart>
      <c:lineChart>
        <c:grouping val="standard"/>
        <c:varyColors val="0"/>
        <c:ser>
          <c:idx val="1"/>
          <c:order val="1"/>
          <c:tx>
            <c:strRef>
              <c:f>DASHBOARD!$F$22</c:f>
              <c:strCache>
                <c:ptCount val="1"/>
                <c:pt idx="0">
                  <c:v>All Feedback</c:v>
                </c:pt>
              </c:strCache>
            </c:strRef>
          </c:tx>
          <c:spPr>
            <a:ln>
              <a:solidFill>
                <a:srgbClr val="F6F781"/>
              </a:solidFill>
            </a:ln>
          </c:spPr>
          <c:marker>
            <c:symbol val="circle"/>
            <c:size val="7"/>
            <c:spPr>
              <a:solidFill>
                <a:srgbClr val="F6F781"/>
              </a:solidFill>
              <a:ln w="47625">
                <a:solidFill>
                  <a:srgbClr val="F6F781"/>
                </a:solidFill>
              </a:ln>
              <a:scene3d>
                <a:camera prst="orthographicFront"/>
                <a:lightRig rig="threePt" dir="t"/>
              </a:scene3d>
              <a:sp3d/>
            </c:spPr>
          </c:marker>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377</c:v>
                </c:pt>
                <c:pt idx="1">
                  <c:v>339</c:v>
                </c:pt>
                <c:pt idx="2">
                  <c:v>120</c:v>
                </c:pt>
                <c:pt idx="3">
                  <c:v>323</c:v>
                </c:pt>
                <c:pt idx="4">
                  <c:v>215</c:v>
                </c:pt>
                <c:pt idx="5">
                  <c:v>111</c:v>
                </c:pt>
                <c:pt idx="6">
                  <c:v>210</c:v>
                </c:pt>
                <c:pt idx="7">
                  <c:v>206</c:v>
                </c:pt>
                <c:pt idx="8">
                  <c:v>206</c:v>
                </c:pt>
                <c:pt idx="9">
                  <c:v>236</c:v>
                </c:pt>
              </c:numCache>
            </c:numRef>
          </c:val>
          <c:smooth val="1"/>
          <c:extLst>
            <c:ext xmlns:c16="http://schemas.microsoft.com/office/drawing/2014/chart" uri="{C3380CC4-5D6E-409C-BE32-E72D297353CC}">
              <c16:uniqueId val="{00000001-C89F-41B3-A783-48CF8C90E5DB}"/>
            </c:ext>
          </c:extLst>
        </c:ser>
        <c:dLbls>
          <c:showLegendKey val="0"/>
          <c:showVal val="0"/>
          <c:showCatName val="0"/>
          <c:showSerName val="0"/>
          <c:showPercent val="0"/>
          <c:showBubbleSize val="0"/>
        </c:dLbls>
        <c:marker val="1"/>
        <c:smooth val="0"/>
        <c:axId val="366567296"/>
        <c:axId val="366565984"/>
      </c:lineChart>
      <c:catAx>
        <c:axId val="287609216"/>
        <c:scaling>
          <c:orientation val="minMax"/>
        </c:scaling>
        <c:delete val="0"/>
        <c:axPos val="b"/>
        <c:numFmt formatCode="General" sourceLinked="1"/>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287610752"/>
        <c:crosses val="autoZero"/>
        <c:auto val="1"/>
        <c:lblAlgn val="ctr"/>
        <c:lblOffset val="100"/>
        <c:noMultiLvlLbl val="0"/>
      </c:catAx>
      <c:valAx>
        <c:axId val="287610752"/>
        <c:scaling>
          <c:orientation val="minMax"/>
          <c:min val="0"/>
        </c:scaling>
        <c:delete val="1"/>
        <c:axPos val="l"/>
        <c:numFmt formatCode="General" sourceLinked="1"/>
        <c:majorTickMark val="out"/>
        <c:minorTickMark val="none"/>
        <c:tickLblPos val="nextTo"/>
        <c:crossAx val="287609216"/>
        <c:crosses val="autoZero"/>
        <c:crossBetween val="between"/>
      </c:valAx>
      <c:valAx>
        <c:axId val="366565984"/>
        <c:scaling>
          <c:orientation val="minMax"/>
        </c:scaling>
        <c:delete val="1"/>
        <c:axPos val="r"/>
        <c:numFmt formatCode="_-* #,##0_-;\-* #,##0_-;_-* &quot;-&quot;??_-;_-@_-" sourceLinked="1"/>
        <c:majorTickMark val="out"/>
        <c:minorTickMark val="none"/>
        <c:tickLblPos val="nextTo"/>
        <c:crossAx val="366567296"/>
        <c:crosses val="max"/>
        <c:crossBetween val="between"/>
      </c:valAx>
      <c:catAx>
        <c:axId val="366567296"/>
        <c:scaling>
          <c:orientation val="minMax"/>
        </c:scaling>
        <c:delete val="1"/>
        <c:axPos val="b"/>
        <c:numFmt formatCode="General" sourceLinked="1"/>
        <c:majorTickMark val="out"/>
        <c:minorTickMark val="none"/>
        <c:tickLblPos val="nextTo"/>
        <c:crossAx val="366565984"/>
        <c:crosses val="autoZero"/>
        <c:auto val="1"/>
        <c:lblAlgn val="ctr"/>
        <c:lblOffset val="100"/>
        <c:noMultiLvlLbl val="0"/>
      </c:catAx>
      <c:spPr>
        <a:noFill/>
        <a:ln w="25400">
          <a:noFill/>
        </a:ln>
      </c:spPr>
    </c:plotArea>
    <c:legend>
      <c:legendPos val="t"/>
      <c:layout>
        <c:manualLayout>
          <c:xMode val="edge"/>
          <c:yMode val="edge"/>
          <c:x val="0.61373125631579817"/>
          <c:y val="3.0060051942619417E-2"/>
          <c:w val="0.37437269236965098"/>
          <c:h val="0.113434152495197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840319361277445E-2"/>
          <c:y val="4.1004874390701163E-2"/>
          <c:w val="0.86373709274364652"/>
          <c:h val="0.91583552055993001"/>
        </c:manualLayout>
      </c:layout>
      <c:doughnutChart>
        <c:varyColors val="1"/>
        <c:ser>
          <c:idx val="0"/>
          <c:order val="0"/>
          <c:tx>
            <c:strRef>
              <c:f>Calcs!$N$2</c:f>
              <c:strCache>
                <c:ptCount val="1"/>
                <c:pt idx="0">
                  <c:v>TOTAL CLIENT SATISFACTION</c:v>
                </c:pt>
              </c:strCache>
            </c:strRef>
          </c:tx>
          <c:spPr>
            <a:solidFill>
              <a:srgbClr val="A600DA"/>
            </a:solidFill>
          </c:spPr>
          <c:dPt>
            <c:idx val="0"/>
            <c:bubble3D val="0"/>
            <c:spPr>
              <a:solidFill>
                <a:srgbClr val="710096"/>
              </a:solidFill>
              <a:ln w="19050">
                <a:noFill/>
              </a:ln>
              <a:effectLst/>
            </c:spPr>
            <c:extLst>
              <c:ext xmlns:c16="http://schemas.microsoft.com/office/drawing/2014/chart" uri="{C3380CC4-5D6E-409C-BE32-E72D297353CC}">
                <c16:uniqueId val="{00000001-77A5-44CE-BFF3-6FA9AB5017E7}"/>
              </c:ext>
            </c:extLst>
          </c:dPt>
          <c:dPt>
            <c:idx val="1"/>
            <c:bubble3D val="0"/>
            <c:spPr>
              <a:solidFill>
                <a:srgbClr val="A600DA"/>
              </a:solidFill>
              <a:ln w="19050">
                <a:noFill/>
              </a:ln>
              <a:effectLst/>
            </c:spPr>
            <c:extLst>
              <c:ext xmlns:c16="http://schemas.microsoft.com/office/drawing/2014/chart" uri="{C3380CC4-5D6E-409C-BE32-E72D297353CC}">
                <c16:uniqueId val="{00000003-77A5-44CE-BFF3-6FA9AB5017E7}"/>
              </c:ext>
            </c:extLst>
          </c:dPt>
          <c:val>
            <c:numRef>
              <c:f>Calcs!$N$3:$N$4</c:f>
              <c:numCache>
                <c:formatCode>0.0%</c:formatCode>
                <c:ptCount val="2"/>
                <c:pt idx="0">
                  <c:v>0.74915859675262753</c:v>
                </c:pt>
                <c:pt idx="1">
                  <c:v>0.25084140324737247</c:v>
                </c:pt>
              </c:numCache>
            </c:numRef>
          </c:val>
          <c:extLst>
            <c:ext xmlns:c16="http://schemas.microsoft.com/office/drawing/2014/chart" uri="{C3380CC4-5D6E-409C-BE32-E72D297353CC}">
              <c16:uniqueId val="{00000004-77A5-44CE-BFF3-6FA9AB5017E7}"/>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82E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6</xdr:col>
      <xdr:colOff>410513</xdr:colOff>
      <xdr:row>7</xdr:row>
      <xdr:rowOff>17930</xdr:rowOff>
    </xdr:from>
    <xdr:to>
      <xdr:col>10</xdr:col>
      <xdr:colOff>597709</xdr:colOff>
      <xdr:row>18</xdr:row>
      <xdr:rowOff>75996</xdr:rowOff>
    </xdr:to>
    <xdr:graphicFrame macro="">
      <xdr:nvGraphicFramePr>
        <xdr:cNvPr id="2"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181011</xdr:colOff>
      <xdr:row>7</xdr:row>
      <xdr:rowOff>41076</xdr:rowOff>
    </xdr:from>
    <xdr:to>
      <xdr:col>15</xdr:col>
      <xdr:colOff>517665</xdr:colOff>
      <xdr:row>18</xdr:row>
      <xdr:rowOff>44826</xdr:rowOff>
    </xdr:to>
    <xdr:graphicFrame macro="">
      <xdr:nvGraphicFramePr>
        <xdr:cNvPr id="3"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167641</xdr:colOff>
      <xdr:row>6</xdr:row>
      <xdr:rowOff>75082</xdr:rowOff>
    </xdr:from>
    <xdr:to>
      <xdr:col>10</xdr:col>
      <xdr:colOff>534841</xdr:colOff>
      <xdr:row>7</xdr:row>
      <xdr:rowOff>14323</xdr:rowOff>
    </xdr:to>
    <xdr:sp macro="" textlink="List!E2">
      <xdr:nvSpPr>
        <xdr:cNvPr id="4" name="TextBox 3">
          <a:extLst>
            <a:ext uri="{FF2B5EF4-FFF2-40B4-BE49-F238E27FC236}">
              <a16:creationId xmlns:a16="http://schemas.microsoft.com/office/drawing/2014/main" id="{9945AA5B-4036-4605-98EF-9AD910D60A00}"/>
            </a:ext>
          </a:extLst>
        </xdr:cNvPr>
        <xdr:cNvSpPr txBox="1"/>
      </xdr:nvSpPr>
      <xdr:spPr>
        <a:xfrm>
          <a:off x="4506559"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fld id="{E0737C93-524C-445C-838A-A52B2ED73235}" type="TxLink">
            <a:rPr lang="en-US" sz="1050" b="1" i="0" u="none" strike="noStrike">
              <a:solidFill>
                <a:srgbClr val="710096"/>
              </a:solidFill>
              <a:latin typeface="Arial"/>
              <a:cs typeface="Arial"/>
            </a:rPr>
            <a:pPr algn="r"/>
            <a:t>Revenue Germany</a:t>
          </a:fld>
          <a:endParaRPr lang="en-AU" sz="1200" b="1">
            <a:solidFill>
              <a:srgbClr val="710096"/>
            </a:solidFill>
          </a:endParaRPr>
        </a:p>
      </xdr:txBody>
    </xdr:sp>
    <xdr:clientData/>
  </xdr:twoCellAnchor>
  <xdr:twoCellAnchor>
    <xdr:from>
      <xdr:col>11</xdr:col>
      <xdr:colOff>201465</xdr:colOff>
      <xdr:row>6</xdr:row>
      <xdr:rowOff>75082</xdr:rowOff>
    </xdr:from>
    <xdr:to>
      <xdr:col>14</xdr:col>
      <xdr:colOff>568665</xdr:colOff>
      <xdr:row>7</xdr:row>
      <xdr:rowOff>14323</xdr:rowOff>
    </xdr:to>
    <xdr:sp macro="" textlink="List!E3">
      <xdr:nvSpPr>
        <xdr:cNvPr id="5" name="TextBox 4">
          <a:extLst>
            <a:ext uri="{FF2B5EF4-FFF2-40B4-BE49-F238E27FC236}">
              <a16:creationId xmlns:a16="http://schemas.microsoft.com/office/drawing/2014/main" id="{1B597FDE-73AA-4476-BCF5-34A566D1FB4D}"/>
            </a:ext>
          </a:extLst>
        </xdr:cNvPr>
        <xdr:cNvSpPr txBox="1"/>
      </xdr:nvSpPr>
      <xdr:spPr>
        <a:xfrm>
          <a:off x="6978783"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241B658F-3728-4E02-A390-F7BC0954845F}" type="TxLink">
            <a:rPr lang="en-US" sz="1050" b="1" i="0" u="none" strike="noStrike">
              <a:solidFill>
                <a:srgbClr val="710096"/>
              </a:solidFill>
              <a:latin typeface="Arial"/>
              <a:ea typeface="+mn-ea"/>
              <a:cs typeface="Arial"/>
            </a:rPr>
            <a:pPr marL="0" indent="0" algn="l"/>
            <a:t>Revenue PH Germany</a:t>
          </a:fld>
          <a:endParaRPr lang="en-AU" sz="1050" b="1" i="0" u="none" strike="noStrike">
            <a:solidFill>
              <a:srgbClr val="710096"/>
            </a:solidFill>
            <a:latin typeface="Arial"/>
            <a:ea typeface="+mn-ea"/>
            <a:cs typeface="Arial"/>
          </a:endParaRPr>
        </a:p>
      </xdr:txBody>
    </xdr:sp>
    <xdr:clientData/>
  </xdr:twoCellAnchor>
  <xdr:twoCellAnchor>
    <xdr:from>
      <xdr:col>0</xdr:col>
      <xdr:colOff>0</xdr:colOff>
      <xdr:row>33</xdr:row>
      <xdr:rowOff>6919</xdr:rowOff>
    </xdr:from>
    <xdr:to>
      <xdr:col>6</xdr:col>
      <xdr:colOff>627529</xdr:colOff>
      <xdr:row>46</xdr:row>
      <xdr:rowOff>96113</xdr:rowOff>
    </xdr:to>
    <xdr:graphicFrame macro="">
      <xdr:nvGraphicFramePr>
        <xdr:cNvPr id="6" name="Chart 5">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173081</xdr:colOff>
      <xdr:row>20</xdr:row>
      <xdr:rowOff>53223</xdr:rowOff>
    </xdr:from>
    <xdr:to>
      <xdr:col>15</xdr:col>
      <xdr:colOff>304316</xdr:colOff>
      <xdr:row>32</xdr:row>
      <xdr:rowOff>106139</xdr:rowOff>
    </xdr:to>
    <xdr:graphicFrame macro="">
      <xdr:nvGraphicFramePr>
        <xdr:cNvPr id="7" name="Chart 6">
          <a:extLst>
            <a:ext uri="{FF2B5EF4-FFF2-40B4-BE49-F238E27FC236}">
              <a16:creationId xmlns:a16="http://schemas.microsoft.com/office/drawing/2014/main" id="{2F014BB7-845C-4AB4-A496-E8CB5F53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204529</xdr:colOff>
      <xdr:row>20</xdr:row>
      <xdr:rowOff>67732</xdr:rowOff>
    </xdr:from>
    <xdr:to>
      <xdr:col>10</xdr:col>
      <xdr:colOff>117747</xdr:colOff>
      <xdr:row>21</xdr:row>
      <xdr:rowOff>0</xdr:rowOff>
    </xdr:to>
    <xdr:sp macro="" textlink="List!E5">
      <xdr:nvSpPr>
        <xdr:cNvPr id="8" name="TextBox 7">
          <a:extLst>
            <a:ext uri="{FF2B5EF4-FFF2-40B4-BE49-F238E27FC236}">
              <a16:creationId xmlns:a16="http://schemas.microsoft.com/office/drawing/2014/main" id="{A4B382BD-AEEC-461D-9C31-41F05749B708}"/>
            </a:ext>
          </a:extLst>
        </xdr:cNvPr>
        <xdr:cNvSpPr txBox="1"/>
      </xdr:nvSpPr>
      <xdr:spPr>
        <a:xfrm>
          <a:off x="4532689" y="3024292"/>
          <a:ext cx="1742018" cy="24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F700F885-7F04-48BB-B672-449C33D24CE7}" type="TxLink">
            <a:rPr lang="en-US" sz="1050" b="1" i="0" u="none" strike="noStrike">
              <a:solidFill>
                <a:srgbClr val="710096"/>
              </a:solidFill>
              <a:latin typeface="Arial"/>
              <a:ea typeface="+mn-ea"/>
              <a:cs typeface="Arial"/>
            </a:rPr>
            <a:pPr marL="0" indent="0" algn="l"/>
            <a:t>Feedback Germany</a:t>
          </a:fld>
          <a:endParaRPr lang="en-AU" sz="1050" b="1" i="0" u="none" strike="noStrike">
            <a:solidFill>
              <a:srgbClr val="710096"/>
            </a:solidFill>
            <a:latin typeface="Arial"/>
            <a:ea typeface="+mn-ea"/>
            <a:cs typeface="Arial"/>
          </a:endParaRPr>
        </a:p>
      </xdr:txBody>
    </xdr:sp>
    <xdr:clientData/>
  </xdr:twoCellAnchor>
  <xdr:twoCellAnchor>
    <xdr:from>
      <xdr:col>1</xdr:col>
      <xdr:colOff>2099</xdr:colOff>
      <xdr:row>33</xdr:row>
      <xdr:rowOff>142791</xdr:rowOff>
    </xdr:from>
    <xdr:to>
      <xdr:col>3</xdr:col>
      <xdr:colOff>457680</xdr:colOff>
      <xdr:row>35</xdr:row>
      <xdr:rowOff>26893</xdr:rowOff>
    </xdr:to>
    <xdr:sp macro="" textlink="List!E4">
      <xdr:nvSpPr>
        <xdr:cNvPr id="9" name="TextBox 8">
          <a:extLst>
            <a:ext uri="{FF2B5EF4-FFF2-40B4-BE49-F238E27FC236}">
              <a16:creationId xmlns:a16="http://schemas.microsoft.com/office/drawing/2014/main" id="{299454C6-DC83-4764-B01A-B40D0D17542C}"/>
            </a:ext>
          </a:extLst>
        </xdr:cNvPr>
        <xdr:cNvSpPr txBox="1"/>
      </xdr:nvSpPr>
      <xdr:spPr>
        <a:xfrm>
          <a:off x="280005" y="5423003"/>
          <a:ext cx="1818216" cy="22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E49BCC64-C10E-4EF2-97E7-CD46F237F147}" type="TxLink">
            <a:rPr lang="en-US" sz="1050" b="1" i="0" u="none" strike="noStrike">
              <a:solidFill>
                <a:srgbClr val="710096"/>
              </a:solidFill>
              <a:latin typeface="Arial"/>
              <a:ea typeface="+mn-ea"/>
              <a:cs typeface="Arial"/>
            </a:rPr>
            <a:pPr marL="0" indent="0" algn="l"/>
            <a:t>Sales Data Germany</a:t>
          </a:fld>
          <a:endParaRPr lang="en-AU" sz="1050" b="1" i="0" u="none" strike="noStrike">
            <a:solidFill>
              <a:srgbClr val="710096"/>
            </a:solidFill>
            <a:latin typeface="Arial"/>
            <a:ea typeface="+mn-ea"/>
            <a:cs typeface="Arial"/>
          </a:endParaRPr>
        </a:p>
      </xdr:txBody>
    </xdr:sp>
    <xdr:clientData/>
  </xdr:twoCellAnchor>
  <xdr:twoCellAnchor>
    <xdr:from>
      <xdr:col>22</xdr:col>
      <xdr:colOff>232833</xdr:colOff>
      <xdr:row>5</xdr:row>
      <xdr:rowOff>149216</xdr:rowOff>
    </xdr:from>
    <xdr:to>
      <xdr:col>25</xdr:col>
      <xdr:colOff>222249</xdr:colOff>
      <xdr:row>8</xdr:row>
      <xdr:rowOff>69841</xdr:rowOff>
    </xdr:to>
    <xdr:sp macro="" textlink="">
      <xdr:nvSpPr>
        <xdr:cNvPr id="11" name="TextBox 10">
          <a:extLst>
            <a:ext uri="{FF2B5EF4-FFF2-40B4-BE49-F238E27FC236}">
              <a16:creationId xmlns:a16="http://schemas.microsoft.com/office/drawing/2014/main" id="{B17616B4-B02A-4A28-A90D-89BA55F469C6}"/>
            </a:ext>
          </a:extLst>
        </xdr:cNvPr>
        <xdr:cNvSpPr txBox="1"/>
      </xdr:nvSpPr>
      <xdr:spPr>
        <a:xfrm>
          <a:off x="14459373" y="918836"/>
          <a:ext cx="1818216" cy="385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A0951-2434-40D0-B149-A45DF15BD7D3}" type="TxLink">
            <a:rPr lang="en-US" sz="1000" b="0" i="0" u="none" strike="noStrike">
              <a:solidFill>
                <a:srgbClr val="000000"/>
              </a:solidFill>
              <a:latin typeface="Arial"/>
              <a:cs typeface="Arial"/>
            </a:rPr>
            <a:pPr/>
            <a:t> </a:t>
          </a:fld>
          <a:endParaRPr lang="en-AU" sz="1000" b="1"/>
        </a:p>
      </xdr:txBody>
    </xdr:sp>
    <xdr:clientData/>
  </xdr:twoCellAnchor>
  <xdr:twoCellAnchor>
    <xdr:from>
      <xdr:col>23</xdr:col>
      <xdr:colOff>42321</xdr:colOff>
      <xdr:row>22</xdr:row>
      <xdr:rowOff>42331</xdr:rowOff>
    </xdr:from>
    <xdr:to>
      <xdr:col>25</xdr:col>
      <xdr:colOff>285750</xdr:colOff>
      <xdr:row>24</xdr:row>
      <xdr:rowOff>100540</xdr:rowOff>
    </xdr:to>
    <xdr:sp macro="" textlink="">
      <xdr:nvSpPr>
        <xdr:cNvPr id="13" name="TextBox 12">
          <a:extLst>
            <a:ext uri="{FF2B5EF4-FFF2-40B4-BE49-F238E27FC236}">
              <a16:creationId xmlns:a16="http://schemas.microsoft.com/office/drawing/2014/main" id="{9B7DA9DB-F4FD-4D2A-9A5C-88417BC356EB}"/>
            </a:ext>
          </a:extLst>
        </xdr:cNvPr>
        <xdr:cNvSpPr txBox="1"/>
      </xdr:nvSpPr>
      <xdr:spPr>
        <a:xfrm>
          <a:off x="14878461" y="3562771"/>
          <a:ext cx="1462629" cy="39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50E47-AADE-4473-B816-8C47EC882AFB}" type="TxLink">
            <a:rPr lang="en-US" sz="1000" b="0" i="0" u="none" strike="noStrike">
              <a:solidFill>
                <a:srgbClr val="000000"/>
              </a:solidFill>
              <a:latin typeface="Arial"/>
              <a:cs typeface="Arial"/>
            </a:rPr>
            <a:pPr/>
            <a:t> </a:t>
          </a:fld>
          <a:endParaRPr lang="en-AU" sz="1000" b="1"/>
        </a:p>
      </xdr:txBody>
    </xdr:sp>
    <xdr:clientData/>
  </xdr:twoCellAnchor>
  <xdr:twoCellAnchor>
    <xdr:from>
      <xdr:col>7</xdr:col>
      <xdr:colOff>242745</xdr:colOff>
      <xdr:row>33</xdr:row>
      <xdr:rowOff>89647</xdr:rowOff>
    </xdr:from>
    <xdr:to>
      <xdr:col>15</xdr:col>
      <xdr:colOff>164428</xdr:colOff>
      <xdr:row>46</xdr:row>
      <xdr:rowOff>17344</xdr:rowOff>
    </xdr:to>
    <xdr:graphicFrame macro="">
      <xdr:nvGraphicFramePr>
        <xdr:cNvPr id="14" name="Chart 1">
          <a:extLst>
            <a:ext uri="{FF2B5EF4-FFF2-40B4-BE49-F238E27FC236}">
              <a16:creationId xmlns:a16="http://schemas.microsoft.com/office/drawing/2014/main" id="{BEBE6C6D-83A2-4386-9469-1FF300F58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374573</xdr:colOff>
      <xdr:row>34</xdr:row>
      <xdr:rowOff>2906</xdr:rowOff>
    </xdr:from>
    <xdr:to>
      <xdr:col>10</xdr:col>
      <xdr:colOff>258157</xdr:colOff>
      <xdr:row>35</xdr:row>
      <xdr:rowOff>35858</xdr:rowOff>
    </xdr:to>
    <xdr:sp macro="" textlink="List!E6">
      <xdr:nvSpPr>
        <xdr:cNvPr id="15" name="TextBox 14">
          <a:extLst>
            <a:ext uri="{FF2B5EF4-FFF2-40B4-BE49-F238E27FC236}">
              <a16:creationId xmlns:a16="http://schemas.microsoft.com/office/drawing/2014/main" id="{DC4A605C-92AB-49C4-ADA2-0BACB79ED034}"/>
            </a:ext>
          </a:extLst>
        </xdr:cNvPr>
        <xdr:cNvSpPr txBox="1"/>
      </xdr:nvSpPr>
      <xdr:spPr>
        <a:xfrm>
          <a:off x="4702733" y="5413106"/>
          <a:ext cx="1712384" cy="2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06D35A88-804E-4EEB-B337-B3A5B22AFCF6}" type="TxLink">
            <a:rPr lang="en-US" sz="1050" b="1" i="0" u="none" strike="noStrike">
              <a:solidFill>
                <a:srgbClr val="710096"/>
              </a:solidFill>
              <a:latin typeface="Arial"/>
              <a:ea typeface="+mn-ea"/>
              <a:cs typeface="Arial"/>
            </a:rPr>
            <a:pPr marL="0" indent="0" algn="l"/>
            <a:t>Total Calls Germany</a:t>
          </a:fld>
          <a:endParaRPr lang="en-AU" sz="1050" b="1" i="0" u="none" strike="noStrike">
            <a:solidFill>
              <a:srgbClr val="710096"/>
            </a:solidFill>
            <a:latin typeface="Arial"/>
            <a:ea typeface="+mn-ea"/>
            <a:cs typeface="Arial"/>
          </a:endParaRPr>
        </a:p>
      </xdr:txBody>
    </xdr:sp>
    <xdr:clientData/>
  </xdr:twoCellAnchor>
  <xdr:twoCellAnchor editAs="oneCell">
    <xdr:from>
      <xdr:col>1</xdr:col>
      <xdr:colOff>7619</xdr:colOff>
      <xdr:row>0</xdr:row>
      <xdr:rowOff>114301</xdr:rowOff>
    </xdr:from>
    <xdr:to>
      <xdr:col>11</xdr:col>
      <xdr:colOff>22860</xdr:colOff>
      <xdr:row>4</xdr:row>
      <xdr:rowOff>2241</xdr:rowOff>
    </xdr:to>
    <mc:AlternateContent xmlns:mc="http://schemas.openxmlformats.org/markup-compatibility/2006" xmlns:a14="http://schemas.microsoft.com/office/drawing/2010/main">
      <mc:Choice Requires="a14">
        <xdr:graphicFrame macro="">
          <xdr:nvGraphicFramePr>
            <xdr:cNvPr id="17" name="Regions">
              <a:extLst>
                <a:ext uri="{FF2B5EF4-FFF2-40B4-BE49-F238E27FC236}">
                  <a16:creationId xmlns:a16="http://schemas.microsoft.com/office/drawing/2014/main" id="{916FC5A5-AF48-447A-9714-2FD25440C472}"/>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285525" y="114301"/>
              <a:ext cx="6514653" cy="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41744</xdr:colOff>
      <xdr:row>0</xdr:row>
      <xdr:rowOff>26504</xdr:rowOff>
    </xdr:from>
    <xdr:to>
      <xdr:col>16</xdr:col>
      <xdr:colOff>68414</xdr:colOff>
      <xdr:row>6</xdr:row>
      <xdr:rowOff>69988</xdr:rowOff>
    </xdr:to>
    <xdr:grpSp>
      <xdr:nvGrpSpPr>
        <xdr:cNvPr id="21" name="Group 20">
          <a:extLst>
            <a:ext uri="{FF2B5EF4-FFF2-40B4-BE49-F238E27FC236}">
              <a16:creationId xmlns:a16="http://schemas.microsoft.com/office/drawing/2014/main" id="{B0E7FC0D-F372-BEF9-5130-9E89C1BB7113}"/>
            </a:ext>
          </a:extLst>
        </xdr:cNvPr>
        <xdr:cNvGrpSpPr/>
      </xdr:nvGrpSpPr>
      <xdr:grpSpPr>
        <a:xfrm>
          <a:off x="9257462" y="26504"/>
          <a:ext cx="636270" cy="697908"/>
          <a:chOff x="8926664" y="26504"/>
          <a:chExt cx="636270" cy="691184"/>
        </a:xfrm>
      </xdr:grpSpPr>
      <xdr:graphicFrame macro="">
        <xdr:nvGraphicFramePr>
          <xdr:cNvPr id="19" name="Chart 18">
            <a:extLst>
              <a:ext uri="{FF2B5EF4-FFF2-40B4-BE49-F238E27FC236}">
                <a16:creationId xmlns:a16="http://schemas.microsoft.com/office/drawing/2014/main" id="{0F36870A-C8CD-405C-B879-0BE826213901}"/>
              </a:ext>
            </a:extLst>
          </xdr:cNvPr>
          <xdr:cNvGraphicFramePr>
            <a:graphicFrameLocks/>
          </xdr:cNvGraphicFramePr>
        </xdr:nvGraphicFramePr>
        <xdr:xfrm>
          <a:off x="8926664" y="26504"/>
          <a:ext cx="636270" cy="691184"/>
        </xdr:xfrm>
        <a:graphic>
          <a:graphicData uri="http://schemas.openxmlformats.org/drawingml/2006/chart">
            <c:chart xmlns:c="http://schemas.openxmlformats.org/drawingml/2006/chart" xmlns:r="http://schemas.openxmlformats.org/officeDocument/2006/relationships" r:id="rId6"/>
          </a:graphicData>
        </a:graphic>
      </xdr:graphicFrame>
      <xdr:sp macro="" textlink="Calcs!N3">
        <xdr:nvSpPr>
          <xdr:cNvPr id="18" name="TextBox 17">
            <a:extLst>
              <a:ext uri="{FF2B5EF4-FFF2-40B4-BE49-F238E27FC236}">
                <a16:creationId xmlns:a16="http://schemas.microsoft.com/office/drawing/2014/main" id="{8A8F522F-86F4-453E-9A93-015EC6DC350F}"/>
              </a:ext>
            </a:extLst>
          </xdr:cNvPr>
          <xdr:cNvSpPr txBox="1"/>
        </xdr:nvSpPr>
        <xdr:spPr>
          <a:xfrm>
            <a:off x="8995763" y="162390"/>
            <a:ext cx="533874" cy="403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ctr"/>
            <a:fld id="{3118B72F-83D4-461B-BA9D-7223827ED77E}" type="TxLink">
              <a:rPr lang="en-US" sz="1200" b="1" i="0" u="none" strike="noStrike">
                <a:solidFill>
                  <a:schemeClr val="bg1"/>
                </a:solidFill>
                <a:latin typeface="Arial"/>
                <a:ea typeface="+mn-ea"/>
                <a:cs typeface="Arial"/>
              </a:rPr>
              <a:pPr marL="0" indent="0" algn="ctr"/>
              <a:t>74.9%</a:t>
            </a:fld>
            <a:endParaRPr lang="en-AU" sz="1400" b="1" i="0" u="none" strike="noStrike">
              <a:solidFill>
                <a:schemeClr val="bg1"/>
              </a:solidFill>
              <a:latin typeface="Arial"/>
              <a:ea typeface="+mn-ea"/>
              <a:cs typeface="Arial"/>
            </a:endParaRPr>
          </a:p>
        </xdr:txBody>
      </xdr:sp>
    </xdr:grpSp>
    <xdr:clientData/>
  </xdr:twoCellAnchor>
  <xdr:twoCellAnchor>
    <xdr:from>
      <xdr:col>11</xdr:col>
      <xdr:colOff>399221</xdr:colOff>
      <xdr:row>0</xdr:row>
      <xdr:rowOff>195520</xdr:rowOff>
    </xdr:from>
    <xdr:to>
      <xdr:col>14</xdr:col>
      <xdr:colOff>609541</xdr:colOff>
      <xdr:row>4</xdr:row>
      <xdr:rowOff>11203</xdr:rowOff>
    </xdr:to>
    <xdr:sp macro="" textlink="List!E7">
      <xdr:nvSpPr>
        <xdr:cNvPr id="20" name="TextBox 19">
          <a:extLst>
            <a:ext uri="{FF2B5EF4-FFF2-40B4-BE49-F238E27FC236}">
              <a16:creationId xmlns:a16="http://schemas.microsoft.com/office/drawing/2014/main" id="{A95F2004-467D-4C43-AF17-E380E3A69FD1}"/>
            </a:ext>
          </a:extLst>
        </xdr:cNvPr>
        <xdr:cNvSpPr txBox="1"/>
      </xdr:nvSpPr>
      <xdr:spPr>
        <a:xfrm>
          <a:off x="7165781" y="195520"/>
          <a:ext cx="2039120" cy="34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r"/>
          <a:fld id="{7350320D-DE1E-4243-A375-BB81E8216EBA}" type="TxLink">
            <a:rPr lang="en-US" sz="1050" b="1" i="0" u="none" strike="noStrike">
              <a:solidFill>
                <a:srgbClr val="710096"/>
              </a:solidFill>
              <a:latin typeface="Arial"/>
              <a:ea typeface="+mn-ea"/>
              <a:cs typeface="Arial"/>
            </a:rPr>
            <a:pPr marL="0" indent="0" algn="r"/>
            <a:t>Client Satisfaction Germany:</a:t>
          </a:fld>
          <a:endParaRPr lang="en-AU" sz="1050" b="1" i="0" u="none" strike="noStrike">
            <a:solidFill>
              <a:srgbClr val="710096"/>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2160027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9F5398DF-0A66-426A-B04F-73E1CB16BA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ratislav.milojevic\Desktop\Sales%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tislav Milojevic | ELMED d.o.o." refreshedDate="44870.37408321759" createdVersion="8" refreshedVersion="8" minRefreshableVersion="3" recordCount="7" xr:uid="{CEFF4A72-1102-44D3-BBD8-628D08772CA5}">
  <cacheSource type="worksheet">
    <worksheetSource ref="B1:B8" sheet="List" r:id="rId2"/>
  </cacheSource>
  <cacheFields count="1">
    <cacheField name="Regions" numFmtId="0">
      <sharedItems count="7">
        <s v="All Regions"/>
        <s v="Germany"/>
        <s v="Italy"/>
        <s v="Spain"/>
        <s v="UK"/>
        <s v="France"/>
        <s v="Switzerland"/>
      </sharedItems>
    </cacheField>
  </cacheFields>
  <extLst>
    <ext xmlns:x14="http://schemas.microsoft.com/office/spreadsheetml/2009/9/main" uri="{725AE2AE-9491-48be-B2B4-4EB974FC3084}">
      <x14:pivotCacheDefinition pivotCacheId="680962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05C81-C549-4BBB-BBE4-1C6837DB7749}" name="PivotTable3" cacheId="0"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location ref="C1:C2" firstHeaderRow="1" firstDataRow="1" firstDataCol="1"/>
  <pivotFields count="1">
    <pivotField axis="axisRow" showAll="0">
      <items count="8">
        <item h="1" x="0"/>
        <item h="1" x="5"/>
        <item x="1"/>
        <item h="1" x="2"/>
        <item h="1" x="3"/>
        <item h="1" x="6"/>
        <item h="1" x="4"/>
        <item t="default"/>
      </items>
    </pivotField>
  </pivotFields>
  <rowFields count="1">
    <field x="0"/>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E1CF8776-45A6-468D-8F15-B75CA72FE6D3}" sourceName="Regions">
  <pivotTables>
    <pivotTable tabId="2" name="PivotTable3"/>
  </pivotTables>
  <data>
    <tabular pivotCacheId="680962408">
      <items count="7">
        <i x="0"/>
        <i x="5"/>
        <i x="1" s="1"/>
        <i x="2"/>
        <i x="3"/>
        <i x="6"/>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7D7834E9-EA04-4E74-9E81-8536277D0D99}" cache="Slicer_Regions" caption="Regions" columnCount="7"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A856-E05C-47EA-9D23-CE1347FEE5A2}">
  <dimension ref="B1:E8"/>
  <sheetViews>
    <sheetView workbookViewId="0">
      <selection activeCell="E8" sqref="E8"/>
    </sheetView>
  </sheetViews>
  <sheetFormatPr defaultColWidth="8.88671875" defaultRowHeight="13.2" x14ac:dyDescent="0.25"/>
  <cols>
    <col min="1" max="1" width="8.88671875" style="2"/>
    <col min="2" max="2" width="18.44140625" style="2" customWidth="1"/>
    <col min="3" max="3" width="12.5546875" style="2" bestFit="1" customWidth="1"/>
    <col min="4" max="4" width="3.88671875" style="2" customWidth="1"/>
    <col min="5" max="5" width="26.33203125" style="2" customWidth="1"/>
    <col min="6" max="7" width="8.88671875" style="2"/>
    <col min="8" max="8" width="13.33203125" style="2" bestFit="1" customWidth="1"/>
    <col min="9" max="16384" width="8.88671875" style="2"/>
  </cols>
  <sheetData>
    <row r="1" spans="2:5" ht="14.4" x14ac:dyDescent="0.3">
      <c r="B1" s="1" t="s">
        <v>0</v>
      </c>
      <c r="C1" s="6" t="s">
        <v>1</v>
      </c>
      <c r="E1" s="3" t="s">
        <v>2</v>
      </c>
    </row>
    <row r="2" spans="2:5" ht="14.4" x14ac:dyDescent="0.3">
      <c r="B2" s="28" t="s">
        <v>3</v>
      </c>
      <c r="C2" s="7" t="s">
        <v>4</v>
      </c>
      <c r="E2" s="29" t="str">
        <f>"Revenue "&amp;DASHBOARD!$B$2</f>
        <v>Revenue Germany</v>
      </c>
    </row>
    <row r="3" spans="2:5" x14ac:dyDescent="0.25">
      <c r="B3" s="28" t="s">
        <v>4</v>
      </c>
      <c r="E3" s="29" t="str">
        <f>"Revenue PH "&amp;DASHBOARD!$B$2</f>
        <v>Revenue PH Germany</v>
      </c>
    </row>
    <row r="4" spans="2:5" x14ac:dyDescent="0.25">
      <c r="B4" s="28" t="s">
        <v>5</v>
      </c>
      <c r="E4" s="29" t="str">
        <f>"Sales Data "&amp;DASHBOARD!$B$2</f>
        <v>Sales Data Germany</v>
      </c>
    </row>
    <row r="5" spans="2:5" x14ac:dyDescent="0.25">
      <c r="B5" s="28" t="s">
        <v>6</v>
      </c>
      <c r="E5" s="29" t="str">
        <f>"Feedback "&amp;DASHBOARD!$B$2</f>
        <v>Feedback Germany</v>
      </c>
    </row>
    <row r="6" spans="2:5" x14ac:dyDescent="0.25">
      <c r="B6" s="28" t="s">
        <v>7</v>
      </c>
      <c r="E6" s="29" t="str">
        <f>"Total Calls "&amp;DASHBOARD!$B$2</f>
        <v>Total Calls Germany</v>
      </c>
    </row>
    <row r="7" spans="2:5" x14ac:dyDescent="0.25">
      <c r="B7" s="28" t="s">
        <v>8</v>
      </c>
      <c r="E7" s="29" t="str">
        <f>"Client Satisfaction "&amp;DASHBOARD!$B$2&amp;":"</f>
        <v>Client Satisfaction Germany:</v>
      </c>
    </row>
    <row r="8" spans="2:5" x14ac:dyDescent="0.25">
      <c r="B8"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topLeftCell="B1" workbookViewId="0">
      <pane ySplit="1" topLeftCell="A26" activePane="bottomLeft" state="frozen"/>
      <selection activeCell="G17" sqref="G17"/>
      <selection pane="bottomLeft" activeCell="K122" sqref="K122"/>
    </sheetView>
  </sheetViews>
  <sheetFormatPr defaultColWidth="9.109375" defaultRowHeight="12.6" x14ac:dyDescent="0.2"/>
  <cols>
    <col min="1" max="1" width="14.44140625" style="8" customWidth="1"/>
    <col min="2" max="2" width="14.5546875" style="8" customWidth="1"/>
    <col min="3" max="3" width="15.6640625" style="8" customWidth="1"/>
    <col min="4" max="4" width="16.33203125" style="8" customWidth="1"/>
    <col min="5" max="5" width="13.6640625" style="8" bestFit="1" customWidth="1"/>
    <col min="6" max="6" width="8" style="8" customWidth="1"/>
    <col min="7" max="7" width="16.5546875" style="8" bestFit="1" customWidth="1"/>
    <col min="8" max="8" width="10.33203125" style="8" bestFit="1" customWidth="1"/>
    <col min="9" max="9" width="20.109375" style="8" bestFit="1" customWidth="1"/>
    <col min="10" max="10" width="8.44140625" style="8" customWidth="1"/>
    <col min="11" max="11" width="10.88671875" style="8" bestFit="1" customWidth="1"/>
    <col min="12" max="12" width="6.5546875" style="8" bestFit="1" customWidth="1"/>
    <col min="13" max="13" width="5.33203125" style="8" bestFit="1" customWidth="1"/>
    <col min="14" max="14" width="6" style="8" bestFit="1" customWidth="1"/>
    <col min="15" max="15" width="8.44140625" style="8" customWidth="1"/>
    <col min="16" max="16" width="23.33203125" style="8" customWidth="1"/>
    <col min="17" max="17" width="9.109375" style="8"/>
    <col min="18" max="18" width="11.109375" style="8" customWidth="1"/>
    <col min="19" max="16384" width="9.109375" style="8"/>
  </cols>
  <sheetData>
    <row r="1" spans="1:18" ht="13.2" x14ac:dyDescent="0.2">
      <c r="A1" s="42" t="s">
        <v>10</v>
      </c>
      <c r="B1" s="42" t="s">
        <v>11</v>
      </c>
      <c r="C1" s="42" t="s">
        <v>12</v>
      </c>
      <c r="D1" s="42" t="s">
        <v>13</v>
      </c>
      <c r="E1" s="42" t="s">
        <v>14</v>
      </c>
      <c r="F1" s="42" t="s">
        <v>15</v>
      </c>
      <c r="G1" s="42" t="s">
        <v>16</v>
      </c>
      <c r="H1" s="42" t="s">
        <v>17</v>
      </c>
      <c r="I1" s="42" t="s">
        <v>18</v>
      </c>
      <c r="J1" s="42" t="s">
        <v>19</v>
      </c>
      <c r="K1" s="42" t="s">
        <v>20</v>
      </c>
      <c r="L1" s="42" t="s">
        <v>21</v>
      </c>
      <c r="M1" s="42" t="s">
        <v>22</v>
      </c>
      <c r="N1" s="42" t="s">
        <v>23</v>
      </c>
      <c r="O1" s="42" t="s">
        <v>24</v>
      </c>
      <c r="P1" s="42" t="s">
        <v>25</v>
      </c>
      <c r="Q1" s="42" t="s">
        <v>26</v>
      </c>
      <c r="R1" s="42" t="s">
        <v>27</v>
      </c>
    </row>
    <row r="2" spans="1:18" ht="13.2" x14ac:dyDescent="0.25">
      <c r="A2" s="43" t="s">
        <v>28</v>
      </c>
      <c r="B2" s="43" t="s">
        <v>29</v>
      </c>
      <c r="C2" s="44">
        <v>45139</v>
      </c>
      <c r="D2" s="45" t="s">
        <v>4</v>
      </c>
      <c r="E2" s="46">
        <v>9</v>
      </c>
      <c r="F2" s="43">
        <v>22</v>
      </c>
      <c r="G2" s="47">
        <f>F2/E2</f>
        <v>2.4444444444444446</v>
      </c>
      <c r="H2" s="48">
        <v>74800</v>
      </c>
      <c r="I2" s="48">
        <f>H2/E2</f>
        <v>8311.1111111111113</v>
      </c>
      <c r="J2" s="49">
        <v>358</v>
      </c>
      <c r="K2" s="43">
        <v>24</v>
      </c>
      <c r="L2" s="43">
        <v>40</v>
      </c>
      <c r="M2" s="43">
        <v>32</v>
      </c>
      <c r="N2" s="43">
        <v>15</v>
      </c>
      <c r="O2" s="49">
        <f>SUM(K2:N2)</f>
        <v>111</v>
      </c>
      <c r="P2" s="47">
        <f>(K2*5+L2*4+M2*3+N2*2)/(O2*5)</f>
        <v>0.7315315315315315</v>
      </c>
      <c r="Q2" s="43">
        <f>K2+L2</f>
        <v>64</v>
      </c>
      <c r="R2" s="43">
        <f>M2+N2</f>
        <v>47</v>
      </c>
    </row>
    <row r="3" spans="1:18" ht="13.2" x14ac:dyDescent="0.25">
      <c r="A3" s="43" t="s">
        <v>28</v>
      </c>
      <c r="B3" s="43" t="s">
        <v>30</v>
      </c>
      <c r="C3" s="44">
        <v>45140</v>
      </c>
      <c r="D3" s="45" t="s">
        <v>7</v>
      </c>
      <c r="E3" s="46">
        <v>8</v>
      </c>
      <c r="F3" s="43">
        <v>19</v>
      </c>
      <c r="G3" s="47">
        <f t="shared" ref="G3:G66" si="0">F3/E3</f>
        <v>2.375</v>
      </c>
      <c r="H3" s="48">
        <v>64600</v>
      </c>
      <c r="I3" s="48">
        <f t="shared" ref="I3:I66" si="1">H3/E3</f>
        <v>8075</v>
      </c>
      <c r="J3" s="49">
        <v>323</v>
      </c>
      <c r="K3" s="43">
        <v>20</v>
      </c>
      <c r="L3" s="43">
        <v>35</v>
      </c>
      <c r="M3" s="43">
        <v>34</v>
      </c>
      <c r="N3" s="43">
        <v>15</v>
      </c>
      <c r="O3" s="49">
        <f t="shared" ref="O3:O66" si="2">SUM(K3:N3)</f>
        <v>104</v>
      </c>
      <c r="P3" s="47">
        <f t="shared" ref="P3:P66" si="3">(K3*5+L3*4+M3*3+N3*2)/(O3*5)</f>
        <v>0.7153846153846154</v>
      </c>
      <c r="Q3" s="43">
        <f t="shared" ref="Q3:Q84" si="4">K3+L3</f>
        <v>55</v>
      </c>
      <c r="R3" s="43">
        <f t="shared" ref="R3:R84" si="5">M3+N3</f>
        <v>49</v>
      </c>
    </row>
    <row r="4" spans="1:18" ht="13.2" x14ac:dyDescent="0.25">
      <c r="A4" s="43" t="s">
        <v>28</v>
      </c>
      <c r="B4" s="43" t="s">
        <v>30</v>
      </c>
      <c r="C4" s="44">
        <v>45140</v>
      </c>
      <c r="D4" s="45" t="s">
        <v>8</v>
      </c>
      <c r="E4" s="46">
        <v>6</v>
      </c>
      <c r="F4" s="43">
        <v>45</v>
      </c>
      <c r="G4" s="47">
        <f t="shared" si="0"/>
        <v>7.5</v>
      </c>
      <c r="H4" s="48">
        <v>90000</v>
      </c>
      <c r="I4" s="48">
        <f t="shared" si="1"/>
        <v>15000</v>
      </c>
      <c r="J4" s="49">
        <v>400</v>
      </c>
      <c r="K4" s="43">
        <v>35</v>
      </c>
      <c r="L4" s="43">
        <v>30</v>
      </c>
      <c r="M4" s="43">
        <v>20</v>
      </c>
      <c r="N4" s="43">
        <v>40</v>
      </c>
      <c r="O4" s="49">
        <f t="shared" si="2"/>
        <v>125</v>
      </c>
      <c r="P4" s="47">
        <f t="shared" si="3"/>
        <v>0.69599999999999995</v>
      </c>
      <c r="Q4" s="43">
        <f t="shared" si="4"/>
        <v>65</v>
      </c>
      <c r="R4" s="43">
        <f t="shared" si="5"/>
        <v>60</v>
      </c>
    </row>
    <row r="5" spans="1:18" ht="13.2" x14ac:dyDescent="0.25">
      <c r="A5" s="43" t="s">
        <v>31</v>
      </c>
      <c r="B5" s="43" t="s">
        <v>30</v>
      </c>
      <c r="C5" s="44">
        <v>45141</v>
      </c>
      <c r="D5" s="45" t="s">
        <v>9</v>
      </c>
      <c r="E5" s="46">
        <v>6</v>
      </c>
      <c r="F5" s="43">
        <v>50</v>
      </c>
      <c r="G5" s="47">
        <f t="shared" si="0"/>
        <v>8.3333333333333339</v>
      </c>
      <c r="H5" s="48">
        <v>80000</v>
      </c>
      <c r="I5" s="48">
        <f t="shared" si="1"/>
        <v>13333.333333333334</v>
      </c>
      <c r="J5" s="49">
        <v>333</v>
      </c>
      <c r="K5" s="43">
        <v>50</v>
      </c>
      <c r="L5" s="43">
        <v>30</v>
      </c>
      <c r="M5" s="43">
        <v>20</v>
      </c>
      <c r="N5" s="43">
        <v>10</v>
      </c>
      <c r="O5" s="49">
        <f t="shared" si="2"/>
        <v>110</v>
      </c>
      <c r="P5" s="47">
        <f t="shared" si="3"/>
        <v>0.81818181818181823</v>
      </c>
      <c r="Q5" s="43">
        <f t="shared" si="4"/>
        <v>80</v>
      </c>
      <c r="R5" s="43">
        <f t="shared" si="5"/>
        <v>30</v>
      </c>
    </row>
    <row r="6" spans="1:18" ht="13.2" x14ac:dyDescent="0.25">
      <c r="A6" s="43" t="s">
        <v>32</v>
      </c>
      <c r="B6" s="43" t="s">
        <v>30</v>
      </c>
      <c r="C6" s="44">
        <v>45141</v>
      </c>
      <c r="D6" s="45" t="s">
        <v>9</v>
      </c>
      <c r="E6" s="46">
        <v>7</v>
      </c>
      <c r="F6" s="43">
        <v>55</v>
      </c>
      <c r="G6" s="47">
        <f t="shared" si="0"/>
        <v>7.8571428571428568</v>
      </c>
      <c r="H6" s="48">
        <v>80000</v>
      </c>
      <c r="I6" s="48">
        <f t="shared" si="1"/>
        <v>11428.571428571429</v>
      </c>
      <c r="J6" s="49">
        <v>500</v>
      </c>
      <c r="K6" s="43">
        <v>50</v>
      </c>
      <c r="L6" s="43">
        <v>30</v>
      </c>
      <c r="M6" s="43">
        <v>20</v>
      </c>
      <c r="N6" s="43">
        <v>10</v>
      </c>
      <c r="O6" s="49">
        <f t="shared" si="2"/>
        <v>110</v>
      </c>
      <c r="P6" s="47">
        <f t="shared" si="3"/>
        <v>0.81818181818181823</v>
      </c>
      <c r="Q6" s="43">
        <f t="shared" si="4"/>
        <v>80</v>
      </c>
      <c r="R6" s="43">
        <f t="shared" si="5"/>
        <v>30</v>
      </c>
    </row>
    <row r="7" spans="1:18" ht="13.2" x14ac:dyDescent="0.25">
      <c r="A7" s="43" t="s">
        <v>33</v>
      </c>
      <c r="B7" s="43" t="s">
        <v>30</v>
      </c>
      <c r="C7" s="44">
        <v>45142</v>
      </c>
      <c r="D7" s="45" t="s">
        <v>4</v>
      </c>
      <c r="E7" s="46">
        <v>6</v>
      </c>
      <c r="F7" s="43">
        <v>60</v>
      </c>
      <c r="G7" s="47">
        <f t="shared" si="0"/>
        <v>10</v>
      </c>
      <c r="H7" s="48">
        <v>120000</v>
      </c>
      <c r="I7" s="48">
        <f t="shared" si="1"/>
        <v>20000</v>
      </c>
      <c r="J7" s="49">
        <v>250</v>
      </c>
      <c r="K7" s="43">
        <v>50</v>
      </c>
      <c r="L7" s="43">
        <v>30</v>
      </c>
      <c r="M7" s="43">
        <v>20</v>
      </c>
      <c r="N7" s="43">
        <v>10</v>
      </c>
      <c r="O7" s="49">
        <f t="shared" si="2"/>
        <v>110</v>
      </c>
      <c r="P7" s="47">
        <f t="shared" si="3"/>
        <v>0.81818181818181823</v>
      </c>
      <c r="Q7" s="43">
        <f t="shared" si="4"/>
        <v>80</v>
      </c>
      <c r="R7" s="43">
        <f t="shared" si="5"/>
        <v>30</v>
      </c>
    </row>
    <row r="8" spans="1:18" ht="13.2" x14ac:dyDescent="0.25">
      <c r="A8" s="43" t="s">
        <v>34</v>
      </c>
      <c r="B8" s="43" t="s">
        <v>29</v>
      </c>
      <c r="C8" s="44">
        <v>45143</v>
      </c>
      <c r="D8" s="45" t="s">
        <v>7</v>
      </c>
      <c r="E8" s="46">
        <v>6</v>
      </c>
      <c r="F8" s="43">
        <v>18</v>
      </c>
      <c r="G8" s="47">
        <f t="shared" si="0"/>
        <v>3</v>
      </c>
      <c r="H8" s="48">
        <v>70000</v>
      </c>
      <c r="I8" s="48">
        <f t="shared" si="1"/>
        <v>11666.666666666666</v>
      </c>
      <c r="J8" s="49">
        <v>340</v>
      </c>
      <c r="K8" s="43">
        <v>77</v>
      </c>
      <c r="L8" s="43">
        <v>60</v>
      </c>
      <c r="M8" s="43">
        <v>12</v>
      </c>
      <c r="N8" s="43">
        <v>17</v>
      </c>
      <c r="O8" s="49">
        <f t="shared" si="2"/>
        <v>166</v>
      </c>
      <c r="P8" s="47">
        <f t="shared" si="3"/>
        <v>0.83734939759036142</v>
      </c>
      <c r="Q8" s="43">
        <f t="shared" si="4"/>
        <v>137</v>
      </c>
      <c r="R8" s="43">
        <f t="shared" si="5"/>
        <v>29</v>
      </c>
    </row>
    <row r="9" spans="1:18" ht="13.2" x14ac:dyDescent="0.25">
      <c r="A9" s="43" t="s">
        <v>35</v>
      </c>
      <c r="B9" s="43" t="s">
        <v>29</v>
      </c>
      <c r="C9" s="44">
        <v>45143</v>
      </c>
      <c r="D9" s="45" t="s">
        <v>5</v>
      </c>
      <c r="E9" s="46">
        <v>8</v>
      </c>
      <c r="F9" s="43">
        <v>18</v>
      </c>
      <c r="G9" s="47">
        <f t="shared" si="0"/>
        <v>2.25</v>
      </c>
      <c r="H9" s="48">
        <v>77700</v>
      </c>
      <c r="I9" s="48">
        <f t="shared" si="1"/>
        <v>9712.5</v>
      </c>
      <c r="J9" s="49">
        <v>400</v>
      </c>
      <c r="K9" s="43">
        <v>66</v>
      </c>
      <c r="L9" s="43">
        <v>38</v>
      </c>
      <c r="M9" s="43">
        <v>11</v>
      </c>
      <c r="N9" s="43">
        <v>6</v>
      </c>
      <c r="O9" s="49">
        <f t="shared" si="2"/>
        <v>121</v>
      </c>
      <c r="P9" s="47">
        <f t="shared" si="3"/>
        <v>0.87107438016528926</v>
      </c>
      <c r="Q9" s="43">
        <f t="shared" si="4"/>
        <v>104</v>
      </c>
      <c r="R9" s="43">
        <f t="shared" si="5"/>
        <v>17</v>
      </c>
    </row>
    <row r="10" spans="1:18" ht="13.2" x14ac:dyDescent="0.25">
      <c r="A10" s="43" t="s">
        <v>36</v>
      </c>
      <c r="B10" s="43" t="s">
        <v>29</v>
      </c>
      <c r="C10" s="44">
        <v>45143</v>
      </c>
      <c r="D10" s="45" t="s">
        <v>6</v>
      </c>
      <c r="E10" s="46">
        <v>9</v>
      </c>
      <c r="F10" s="43">
        <v>18</v>
      </c>
      <c r="G10" s="47">
        <f t="shared" si="0"/>
        <v>2</v>
      </c>
      <c r="H10" s="48">
        <v>70000</v>
      </c>
      <c r="I10" s="48">
        <f t="shared" si="1"/>
        <v>7777.7777777777774</v>
      </c>
      <c r="J10" s="49">
        <v>433</v>
      </c>
      <c r="K10" s="43">
        <v>120</v>
      </c>
      <c r="L10" s="43">
        <v>77</v>
      </c>
      <c r="M10" s="43">
        <v>18</v>
      </c>
      <c r="N10" s="43">
        <v>7</v>
      </c>
      <c r="O10" s="49">
        <f t="shared" si="2"/>
        <v>222</v>
      </c>
      <c r="P10" s="47">
        <f t="shared" si="3"/>
        <v>0.87927927927927929</v>
      </c>
      <c r="Q10" s="43">
        <f t="shared" si="4"/>
        <v>197</v>
      </c>
      <c r="R10" s="43">
        <f t="shared" si="5"/>
        <v>25</v>
      </c>
    </row>
    <row r="11" spans="1:18" ht="13.2" x14ac:dyDescent="0.25">
      <c r="A11" s="43" t="s">
        <v>37</v>
      </c>
      <c r="B11" s="43" t="s">
        <v>29</v>
      </c>
      <c r="C11" s="44">
        <v>45144</v>
      </c>
      <c r="D11" s="45" t="s">
        <v>7</v>
      </c>
      <c r="E11" s="46">
        <v>9</v>
      </c>
      <c r="F11" s="43">
        <v>18</v>
      </c>
      <c r="G11" s="47">
        <f t="shared" si="0"/>
        <v>2</v>
      </c>
      <c r="H11" s="48">
        <v>60000</v>
      </c>
      <c r="I11" s="48">
        <f t="shared" si="1"/>
        <v>6666.666666666667</v>
      </c>
      <c r="J11" s="49">
        <v>355</v>
      </c>
      <c r="K11" s="43">
        <v>100</v>
      </c>
      <c r="L11" s="43">
        <v>99</v>
      </c>
      <c r="M11" s="43">
        <v>12</v>
      </c>
      <c r="N11" s="43">
        <v>17</v>
      </c>
      <c r="O11" s="49">
        <f t="shared" si="2"/>
        <v>228</v>
      </c>
      <c r="P11" s="47">
        <f t="shared" si="3"/>
        <v>0.84736842105263155</v>
      </c>
      <c r="Q11" s="43">
        <f t="shared" si="4"/>
        <v>199</v>
      </c>
      <c r="R11" s="43">
        <f t="shared" si="5"/>
        <v>29</v>
      </c>
    </row>
    <row r="12" spans="1:18" ht="13.2" x14ac:dyDescent="0.25">
      <c r="A12" s="43" t="s">
        <v>38</v>
      </c>
      <c r="B12" s="43" t="s">
        <v>29</v>
      </c>
      <c r="C12" s="44">
        <v>45144</v>
      </c>
      <c r="D12" s="45" t="s">
        <v>7</v>
      </c>
      <c r="E12" s="46">
        <v>8</v>
      </c>
      <c r="F12" s="43">
        <v>18</v>
      </c>
      <c r="G12" s="47">
        <f t="shared" si="0"/>
        <v>2.25</v>
      </c>
      <c r="H12" s="48">
        <v>150000</v>
      </c>
      <c r="I12" s="48">
        <f t="shared" si="1"/>
        <v>18750</v>
      </c>
      <c r="J12" s="49">
        <v>366</v>
      </c>
      <c r="K12" s="43">
        <v>88</v>
      </c>
      <c r="L12" s="43">
        <v>90</v>
      </c>
      <c r="M12" s="43">
        <v>12</v>
      </c>
      <c r="N12" s="43">
        <v>17</v>
      </c>
      <c r="O12" s="49">
        <f t="shared" si="2"/>
        <v>207</v>
      </c>
      <c r="P12" s="47">
        <f t="shared" si="3"/>
        <v>0.84057971014492749</v>
      </c>
      <c r="Q12" s="43">
        <f t="shared" si="4"/>
        <v>178</v>
      </c>
      <c r="R12" s="43">
        <f t="shared" si="5"/>
        <v>29</v>
      </c>
    </row>
    <row r="13" spans="1:18" ht="13.2" x14ac:dyDescent="0.25">
      <c r="A13" s="43" t="s">
        <v>39</v>
      </c>
      <c r="B13" s="43" t="s">
        <v>30</v>
      </c>
      <c r="C13" s="44">
        <v>45145</v>
      </c>
      <c r="D13" s="45" t="s">
        <v>4</v>
      </c>
      <c r="E13" s="46">
        <v>8</v>
      </c>
      <c r="F13" s="43">
        <v>70</v>
      </c>
      <c r="G13" s="47">
        <f t="shared" si="0"/>
        <v>8.75</v>
      </c>
      <c r="H13" s="48">
        <v>80000</v>
      </c>
      <c r="I13" s="48">
        <f t="shared" si="1"/>
        <v>10000</v>
      </c>
      <c r="J13" s="49">
        <v>250</v>
      </c>
      <c r="K13" s="43">
        <v>72</v>
      </c>
      <c r="L13" s="43">
        <v>30</v>
      </c>
      <c r="M13" s="43">
        <v>20</v>
      </c>
      <c r="N13" s="43">
        <v>10</v>
      </c>
      <c r="O13" s="49">
        <f t="shared" si="2"/>
        <v>132</v>
      </c>
      <c r="P13" s="47">
        <f t="shared" si="3"/>
        <v>0.84848484848484851</v>
      </c>
      <c r="Q13" s="43">
        <f t="shared" si="4"/>
        <v>102</v>
      </c>
      <c r="R13" s="43">
        <f t="shared" si="5"/>
        <v>30</v>
      </c>
    </row>
    <row r="14" spans="1:18" ht="13.2" x14ac:dyDescent="0.25">
      <c r="A14" s="43" t="s">
        <v>28</v>
      </c>
      <c r="B14" s="43" t="s">
        <v>30</v>
      </c>
      <c r="C14" s="44">
        <v>45145</v>
      </c>
      <c r="D14" s="45" t="s">
        <v>4</v>
      </c>
      <c r="E14" s="46">
        <v>8</v>
      </c>
      <c r="F14" s="43">
        <v>80</v>
      </c>
      <c r="G14" s="47">
        <f t="shared" si="0"/>
        <v>10</v>
      </c>
      <c r="H14" s="48">
        <v>140000</v>
      </c>
      <c r="I14" s="48">
        <f t="shared" si="1"/>
        <v>17500</v>
      </c>
      <c r="J14" s="49">
        <v>400</v>
      </c>
      <c r="K14" s="43">
        <v>64</v>
      </c>
      <c r="L14" s="43">
        <v>30</v>
      </c>
      <c r="M14" s="43">
        <v>11</v>
      </c>
      <c r="N14" s="43">
        <v>55</v>
      </c>
      <c r="O14" s="49">
        <f t="shared" si="2"/>
        <v>160</v>
      </c>
      <c r="P14" s="47">
        <f t="shared" si="3"/>
        <v>0.72875000000000001</v>
      </c>
      <c r="Q14" s="43">
        <f t="shared" si="4"/>
        <v>94</v>
      </c>
      <c r="R14" s="43">
        <f t="shared" si="5"/>
        <v>66</v>
      </c>
    </row>
    <row r="15" spans="1:18" ht="13.2" x14ac:dyDescent="0.25">
      <c r="A15" s="43" t="s">
        <v>31</v>
      </c>
      <c r="B15" s="43" t="s">
        <v>30</v>
      </c>
      <c r="C15" s="44">
        <v>45145</v>
      </c>
      <c r="D15" s="45" t="s">
        <v>4</v>
      </c>
      <c r="E15" s="46">
        <v>7</v>
      </c>
      <c r="F15" s="43">
        <v>80</v>
      </c>
      <c r="G15" s="47">
        <f t="shared" si="0"/>
        <v>11.428571428571429</v>
      </c>
      <c r="H15" s="48">
        <v>100000</v>
      </c>
      <c r="I15" s="48">
        <f t="shared" si="1"/>
        <v>14285.714285714286</v>
      </c>
      <c r="J15" s="49">
        <v>400</v>
      </c>
      <c r="K15" s="43">
        <v>55</v>
      </c>
      <c r="L15" s="43">
        <v>44</v>
      </c>
      <c r="M15" s="43">
        <v>18</v>
      </c>
      <c r="N15" s="43">
        <v>9</v>
      </c>
      <c r="O15" s="49">
        <f t="shared" si="2"/>
        <v>126</v>
      </c>
      <c r="P15" s="47">
        <f t="shared" si="3"/>
        <v>0.83015873015873021</v>
      </c>
      <c r="Q15" s="43">
        <f t="shared" si="4"/>
        <v>99</v>
      </c>
      <c r="R15" s="43">
        <f t="shared" si="5"/>
        <v>27</v>
      </c>
    </row>
    <row r="16" spans="1:18" ht="13.2" x14ac:dyDescent="0.25">
      <c r="A16" s="43" t="s">
        <v>32</v>
      </c>
      <c r="B16" s="43" t="s">
        <v>29</v>
      </c>
      <c r="C16" s="44">
        <v>45145</v>
      </c>
      <c r="D16" s="45" t="s">
        <v>5</v>
      </c>
      <c r="E16" s="46">
        <v>7</v>
      </c>
      <c r="F16" s="43">
        <v>24</v>
      </c>
      <c r="G16" s="47">
        <f t="shared" si="0"/>
        <v>3.4285714285714284</v>
      </c>
      <c r="H16" s="48">
        <v>120000</v>
      </c>
      <c r="I16" s="48">
        <f t="shared" si="1"/>
        <v>17142.857142857141</v>
      </c>
      <c r="J16" s="49">
        <v>500</v>
      </c>
      <c r="K16" s="43">
        <v>66</v>
      </c>
      <c r="L16" s="43">
        <v>62</v>
      </c>
      <c r="M16" s="43">
        <v>17</v>
      </c>
      <c r="N16" s="43">
        <v>16</v>
      </c>
      <c r="O16" s="49">
        <f t="shared" si="2"/>
        <v>161</v>
      </c>
      <c r="P16" s="47">
        <f t="shared" si="3"/>
        <v>0.82111801242236027</v>
      </c>
      <c r="Q16" s="43">
        <f t="shared" si="4"/>
        <v>128</v>
      </c>
      <c r="R16" s="43">
        <f t="shared" si="5"/>
        <v>33</v>
      </c>
    </row>
    <row r="17" spans="1:18" ht="13.2" x14ac:dyDescent="0.25">
      <c r="A17" s="43" t="s">
        <v>33</v>
      </c>
      <c r="B17" s="43" t="s">
        <v>29</v>
      </c>
      <c r="C17" s="44">
        <v>45145</v>
      </c>
      <c r="D17" s="45" t="s">
        <v>5</v>
      </c>
      <c r="E17" s="46">
        <v>9</v>
      </c>
      <c r="F17" s="43">
        <v>29</v>
      </c>
      <c r="G17" s="47">
        <f t="shared" si="0"/>
        <v>3.2222222222222223</v>
      </c>
      <c r="H17" s="48">
        <v>120000</v>
      </c>
      <c r="I17" s="48">
        <f t="shared" si="1"/>
        <v>13333.333333333334</v>
      </c>
      <c r="J17" s="49">
        <v>480</v>
      </c>
      <c r="K17" s="43">
        <v>77</v>
      </c>
      <c r="L17" s="43">
        <v>49</v>
      </c>
      <c r="M17" s="43">
        <v>12</v>
      </c>
      <c r="N17" s="43">
        <v>19</v>
      </c>
      <c r="O17" s="49">
        <f t="shared" si="2"/>
        <v>157</v>
      </c>
      <c r="P17" s="47">
        <f t="shared" si="3"/>
        <v>0.83439490445859876</v>
      </c>
      <c r="Q17" s="43">
        <f t="shared" si="4"/>
        <v>126</v>
      </c>
      <c r="R17" s="43">
        <f t="shared" si="5"/>
        <v>31</v>
      </c>
    </row>
    <row r="18" spans="1:18" ht="13.2" x14ac:dyDescent="0.25">
      <c r="A18" s="43" t="s">
        <v>34</v>
      </c>
      <c r="B18" s="43" t="s">
        <v>30</v>
      </c>
      <c r="C18" s="44">
        <v>45146</v>
      </c>
      <c r="D18" s="45" t="s">
        <v>8</v>
      </c>
      <c r="E18" s="46">
        <v>6</v>
      </c>
      <c r="F18" s="43">
        <v>45</v>
      </c>
      <c r="G18" s="47">
        <f t="shared" si="0"/>
        <v>7.5</v>
      </c>
      <c r="H18" s="48">
        <v>90000</v>
      </c>
      <c r="I18" s="48">
        <f t="shared" si="1"/>
        <v>15000</v>
      </c>
      <c r="J18" s="49">
        <v>400</v>
      </c>
      <c r="K18" s="43">
        <v>40</v>
      </c>
      <c r="L18" s="43">
        <v>30</v>
      </c>
      <c r="M18" s="43">
        <v>20</v>
      </c>
      <c r="N18" s="43">
        <v>45</v>
      </c>
      <c r="O18" s="49">
        <f t="shared" si="2"/>
        <v>135</v>
      </c>
      <c r="P18" s="47">
        <f t="shared" si="3"/>
        <v>0.6962962962962963</v>
      </c>
      <c r="Q18" s="43">
        <f t="shared" si="4"/>
        <v>70</v>
      </c>
      <c r="R18" s="43">
        <f t="shared" si="5"/>
        <v>65</v>
      </c>
    </row>
    <row r="19" spans="1:18" ht="13.2" x14ac:dyDescent="0.25">
      <c r="A19" s="43" t="s">
        <v>35</v>
      </c>
      <c r="B19" s="43" t="s">
        <v>30</v>
      </c>
      <c r="C19" s="44">
        <v>45146</v>
      </c>
      <c r="D19" s="45" t="s">
        <v>8</v>
      </c>
      <c r="E19" s="46">
        <v>8</v>
      </c>
      <c r="F19" s="43">
        <v>45</v>
      </c>
      <c r="G19" s="47">
        <f t="shared" si="0"/>
        <v>5.625</v>
      </c>
      <c r="H19" s="48">
        <v>120000</v>
      </c>
      <c r="I19" s="48">
        <f t="shared" si="1"/>
        <v>15000</v>
      </c>
      <c r="J19" s="49">
        <v>500</v>
      </c>
      <c r="K19" s="43">
        <v>70</v>
      </c>
      <c r="L19" s="43">
        <v>40</v>
      </c>
      <c r="M19" s="43">
        <v>11</v>
      </c>
      <c r="N19" s="43">
        <v>19</v>
      </c>
      <c r="O19" s="49">
        <f t="shared" si="2"/>
        <v>140</v>
      </c>
      <c r="P19" s="47">
        <f t="shared" si="3"/>
        <v>0.83</v>
      </c>
      <c r="Q19" s="43">
        <f t="shared" si="4"/>
        <v>110</v>
      </c>
      <c r="R19" s="43">
        <f t="shared" si="5"/>
        <v>30</v>
      </c>
    </row>
    <row r="20" spans="1:18" ht="13.2" x14ac:dyDescent="0.25">
      <c r="A20" s="43" t="s">
        <v>36</v>
      </c>
      <c r="B20" s="43" t="s">
        <v>29</v>
      </c>
      <c r="C20" s="44">
        <v>45146</v>
      </c>
      <c r="D20" s="45" t="s">
        <v>6</v>
      </c>
      <c r="E20" s="46">
        <v>8</v>
      </c>
      <c r="F20" s="43">
        <v>25</v>
      </c>
      <c r="G20" s="47">
        <f t="shared" si="0"/>
        <v>3.125</v>
      </c>
      <c r="H20" s="48">
        <v>117700</v>
      </c>
      <c r="I20" s="48">
        <f t="shared" si="1"/>
        <v>14712.5</v>
      </c>
      <c r="J20" s="49">
        <v>380</v>
      </c>
      <c r="K20" s="43">
        <v>28</v>
      </c>
      <c r="L20" s="43">
        <v>77</v>
      </c>
      <c r="M20" s="43">
        <v>15</v>
      </c>
      <c r="N20" s="43">
        <v>9</v>
      </c>
      <c r="O20" s="49">
        <f t="shared" si="2"/>
        <v>129</v>
      </c>
      <c r="P20" s="47">
        <f t="shared" si="3"/>
        <v>0.79224806201550391</v>
      </c>
      <c r="Q20" s="43">
        <f t="shared" si="4"/>
        <v>105</v>
      </c>
      <c r="R20" s="43">
        <f t="shared" si="5"/>
        <v>24</v>
      </c>
    </row>
    <row r="21" spans="1:18" ht="13.2" x14ac:dyDescent="0.25">
      <c r="A21" s="43" t="s">
        <v>37</v>
      </c>
      <c r="B21" s="43" t="s">
        <v>29</v>
      </c>
      <c r="C21" s="44">
        <v>45147</v>
      </c>
      <c r="D21" s="45" t="s">
        <v>6</v>
      </c>
      <c r="E21" s="46">
        <v>6</v>
      </c>
      <c r="F21" s="43">
        <v>26</v>
      </c>
      <c r="G21" s="47">
        <f t="shared" si="0"/>
        <v>4.333333333333333</v>
      </c>
      <c r="H21" s="48">
        <v>125000</v>
      </c>
      <c r="I21" s="48">
        <f t="shared" si="1"/>
        <v>20833.333333333332</v>
      </c>
      <c r="J21" s="49">
        <v>377</v>
      </c>
      <c r="K21" s="43">
        <v>66</v>
      </c>
      <c r="L21" s="43">
        <v>77</v>
      </c>
      <c r="M21" s="43">
        <v>26</v>
      </c>
      <c r="N21" s="43">
        <v>7</v>
      </c>
      <c r="O21" s="49">
        <f t="shared" si="2"/>
        <v>176</v>
      </c>
      <c r="P21" s="47">
        <f t="shared" si="3"/>
        <v>0.82954545454545459</v>
      </c>
      <c r="Q21" s="43">
        <f t="shared" si="4"/>
        <v>143</v>
      </c>
      <c r="R21" s="43">
        <f t="shared" si="5"/>
        <v>33</v>
      </c>
    </row>
    <row r="22" spans="1:18" ht="13.2" x14ac:dyDescent="0.25">
      <c r="A22" s="43" t="s">
        <v>28</v>
      </c>
      <c r="B22" s="43" t="s">
        <v>29</v>
      </c>
      <c r="C22" s="44">
        <v>45147</v>
      </c>
      <c r="D22" s="45" t="s">
        <v>8</v>
      </c>
      <c r="E22" s="46">
        <v>9</v>
      </c>
      <c r="F22" s="43">
        <v>16</v>
      </c>
      <c r="G22" s="47">
        <f t="shared" si="0"/>
        <v>1.7777777777777777</v>
      </c>
      <c r="H22" s="48">
        <v>54400</v>
      </c>
      <c r="I22" s="48">
        <f t="shared" si="1"/>
        <v>6044.4444444444443</v>
      </c>
      <c r="J22" s="49">
        <v>310</v>
      </c>
      <c r="K22" s="43">
        <v>29</v>
      </c>
      <c r="L22" s="43">
        <v>32</v>
      </c>
      <c r="M22" s="43">
        <v>30</v>
      </c>
      <c r="N22" s="43">
        <v>11</v>
      </c>
      <c r="O22" s="49">
        <f t="shared" si="2"/>
        <v>102</v>
      </c>
      <c r="P22" s="47">
        <f t="shared" si="3"/>
        <v>0.75490196078431371</v>
      </c>
      <c r="Q22" s="43">
        <f t="shared" si="4"/>
        <v>61</v>
      </c>
      <c r="R22" s="43">
        <f t="shared" si="5"/>
        <v>41</v>
      </c>
    </row>
    <row r="23" spans="1:18" ht="13.2" x14ac:dyDescent="0.25">
      <c r="A23" s="43" t="s">
        <v>28</v>
      </c>
      <c r="B23" s="43" t="s">
        <v>30</v>
      </c>
      <c r="C23" s="44">
        <v>45148</v>
      </c>
      <c r="D23" s="45" t="s">
        <v>5</v>
      </c>
      <c r="E23" s="46">
        <v>9</v>
      </c>
      <c r="F23" s="43">
        <v>21</v>
      </c>
      <c r="G23" s="47">
        <f t="shared" si="0"/>
        <v>2.3333333333333335</v>
      </c>
      <c r="H23" s="48">
        <v>71400</v>
      </c>
      <c r="I23" s="48">
        <f t="shared" si="1"/>
        <v>7933.333333333333</v>
      </c>
      <c r="J23" s="49">
        <v>327</v>
      </c>
      <c r="K23" s="43">
        <v>25</v>
      </c>
      <c r="L23" s="43">
        <v>36</v>
      </c>
      <c r="M23" s="43">
        <v>33</v>
      </c>
      <c r="N23" s="43">
        <v>12</v>
      </c>
      <c r="O23" s="49">
        <f t="shared" si="2"/>
        <v>106</v>
      </c>
      <c r="P23" s="47">
        <f t="shared" si="3"/>
        <v>0.73962264150943391</v>
      </c>
      <c r="Q23" s="43">
        <f t="shared" si="4"/>
        <v>61</v>
      </c>
      <c r="R23" s="43">
        <f t="shared" si="5"/>
        <v>45</v>
      </c>
    </row>
    <row r="24" spans="1:18" ht="13.2" x14ac:dyDescent="0.25">
      <c r="A24" s="43" t="s">
        <v>28</v>
      </c>
      <c r="B24" s="43" t="s">
        <v>29</v>
      </c>
      <c r="C24" s="44">
        <v>45148</v>
      </c>
      <c r="D24" s="45" t="s">
        <v>9</v>
      </c>
      <c r="E24" s="46">
        <v>7</v>
      </c>
      <c r="F24" s="43">
        <v>23</v>
      </c>
      <c r="G24" s="47">
        <f t="shared" si="0"/>
        <v>3.2857142857142856</v>
      </c>
      <c r="H24" s="48">
        <v>78200</v>
      </c>
      <c r="I24" s="48">
        <f t="shared" si="1"/>
        <v>11171.428571428571</v>
      </c>
      <c r="J24" s="49">
        <v>367</v>
      </c>
      <c r="K24" s="43">
        <v>27</v>
      </c>
      <c r="L24" s="43">
        <v>37</v>
      </c>
      <c r="M24" s="43">
        <v>36</v>
      </c>
      <c r="N24" s="43">
        <v>12</v>
      </c>
      <c r="O24" s="49">
        <f t="shared" si="2"/>
        <v>112</v>
      </c>
      <c r="P24" s="47">
        <f t="shared" si="3"/>
        <v>0.7410714285714286</v>
      </c>
      <c r="Q24" s="43">
        <f t="shared" si="4"/>
        <v>64</v>
      </c>
      <c r="R24" s="43">
        <f t="shared" si="5"/>
        <v>48</v>
      </c>
    </row>
    <row r="25" spans="1:18" ht="13.2" x14ac:dyDescent="0.25">
      <c r="A25" s="43" t="s">
        <v>28</v>
      </c>
      <c r="B25" s="43" t="s">
        <v>30</v>
      </c>
      <c r="C25" s="44">
        <v>45149</v>
      </c>
      <c r="D25" s="45" t="s">
        <v>6</v>
      </c>
      <c r="E25" s="46">
        <v>8</v>
      </c>
      <c r="F25" s="43">
        <v>24</v>
      </c>
      <c r="G25" s="47">
        <f t="shared" si="0"/>
        <v>3</v>
      </c>
      <c r="H25" s="48">
        <v>81600</v>
      </c>
      <c r="I25" s="48">
        <f t="shared" si="1"/>
        <v>10200</v>
      </c>
      <c r="J25" s="49">
        <v>379</v>
      </c>
      <c r="K25" s="43">
        <v>23</v>
      </c>
      <c r="L25" s="43">
        <v>37</v>
      </c>
      <c r="M25" s="43">
        <v>33</v>
      </c>
      <c r="N25" s="43">
        <v>11</v>
      </c>
      <c r="O25" s="49">
        <f t="shared" si="2"/>
        <v>104</v>
      </c>
      <c r="P25" s="47">
        <f t="shared" si="3"/>
        <v>0.7384615384615385</v>
      </c>
      <c r="Q25" s="43">
        <f t="shared" si="4"/>
        <v>60</v>
      </c>
      <c r="R25" s="43">
        <f t="shared" si="5"/>
        <v>44</v>
      </c>
    </row>
    <row r="26" spans="1:18" ht="13.2" x14ac:dyDescent="0.25">
      <c r="A26" s="43" t="s">
        <v>28</v>
      </c>
      <c r="B26" s="43" t="s">
        <v>29</v>
      </c>
      <c r="C26" s="44">
        <v>45149</v>
      </c>
      <c r="D26" s="45" t="s">
        <v>4</v>
      </c>
      <c r="E26" s="46">
        <v>8</v>
      </c>
      <c r="F26" s="43">
        <v>15</v>
      </c>
      <c r="G26" s="47">
        <f t="shared" si="0"/>
        <v>1.875</v>
      </c>
      <c r="H26" s="48">
        <v>51000</v>
      </c>
      <c r="I26" s="48">
        <f t="shared" si="1"/>
        <v>6375</v>
      </c>
      <c r="J26" s="49">
        <v>302</v>
      </c>
      <c r="K26" s="43">
        <v>24</v>
      </c>
      <c r="L26" s="43">
        <v>37</v>
      </c>
      <c r="M26" s="43">
        <v>33</v>
      </c>
      <c r="N26" s="43">
        <v>12</v>
      </c>
      <c r="O26" s="49">
        <f t="shared" si="2"/>
        <v>106</v>
      </c>
      <c r="P26" s="47">
        <f t="shared" si="3"/>
        <v>0.73773584905660372</v>
      </c>
      <c r="Q26" s="43">
        <f t="shared" si="4"/>
        <v>61</v>
      </c>
      <c r="R26" s="43">
        <f t="shared" si="5"/>
        <v>45</v>
      </c>
    </row>
    <row r="27" spans="1:18" ht="13.2" x14ac:dyDescent="0.25">
      <c r="A27" s="43" t="s">
        <v>28</v>
      </c>
      <c r="B27" s="43" t="s">
        <v>30</v>
      </c>
      <c r="C27" s="44">
        <v>45150</v>
      </c>
      <c r="D27" s="45" t="s">
        <v>7</v>
      </c>
      <c r="E27" s="46">
        <v>6</v>
      </c>
      <c r="F27" s="43">
        <v>19</v>
      </c>
      <c r="G27" s="47">
        <f t="shared" si="0"/>
        <v>3.1666666666666665</v>
      </c>
      <c r="H27" s="48">
        <v>64600</v>
      </c>
      <c r="I27" s="48">
        <f t="shared" si="1"/>
        <v>10766.666666666666</v>
      </c>
      <c r="J27" s="49">
        <v>380</v>
      </c>
      <c r="K27" s="43">
        <v>21</v>
      </c>
      <c r="L27" s="43">
        <v>32</v>
      </c>
      <c r="M27" s="43">
        <v>33</v>
      </c>
      <c r="N27" s="43">
        <v>11</v>
      </c>
      <c r="O27" s="49">
        <f t="shared" si="2"/>
        <v>97</v>
      </c>
      <c r="P27" s="47">
        <f t="shared" si="3"/>
        <v>0.72989690721649481</v>
      </c>
      <c r="Q27" s="43">
        <f t="shared" si="4"/>
        <v>53</v>
      </c>
      <c r="R27" s="43">
        <f t="shared" si="5"/>
        <v>44</v>
      </c>
    </row>
    <row r="28" spans="1:18" ht="13.2" x14ac:dyDescent="0.25">
      <c r="A28" s="43" t="s">
        <v>28</v>
      </c>
      <c r="B28" s="43" t="s">
        <v>29</v>
      </c>
      <c r="C28" s="44">
        <v>45151</v>
      </c>
      <c r="D28" s="45" t="s">
        <v>8</v>
      </c>
      <c r="E28" s="46">
        <v>7</v>
      </c>
      <c r="F28" s="43">
        <v>20</v>
      </c>
      <c r="G28" s="47">
        <f t="shared" si="0"/>
        <v>2.8571428571428572</v>
      </c>
      <c r="H28" s="48">
        <v>68000</v>
      </c>
      <c r="I28" s="48">
        <f t="shared" si="1"/>
        <v>9714.2857142857138</v>
      </c>
      <c r="J28" s="49">
        <v>394</v>
      </c>
      <c r="K28" s="43">
        <v>30</v>
      </c>
      <c r="L28" s="43">
        <v>38</v>
      </c>
      <c r="M28" s="43">
        <v>35</v>
      </c>
      <c r="N28" s="43">
        <v>13</v>
      </c>
      <c r="O28" s="49">
        <f t="shared" si="2"/>
        <v>116</v>
      </c>
      <c r="P28" s="47">
        <f t="shared" si="3"/>
        <v>0.74655172413793103</v>
      </c>
      <c r="Q28" s="43">
        <f t="shared" si="4"/>
        <v>68</v>
      </c>
      <c r="R28" s="43">
        <f t="shared" si="5"/>
        <v>48</v>
      </c>
    </row>
    <row r="29" spans="1:18" ht="13.2" x14ac:dyDescent="0.25">
      <c r="A29" s="43" t="s">
        <v>28</v>
      </c>
      <c r="B29" s="43" t="s">
        <v>30</v>
      </c>
      <c r="C29" s="44">
        <v>45151</v>
      </c>
      <c r="D29" s="45" t="s">
        <v>5</v>
      </c>
      <c r="E29" s="46">
        <v>9</v>
      </c>
      <c r="F29" s="43">
        <v>24</v>
      </c>
      <c r="G29" s="47">
        <f t="shared" si="0"/>
        <v>2.6666666666666665</v>
      </c>
      <c r="H29" s="48">
        <v>81600</v>
      </c>
      <c r="I29" s="48">
        <f t="shared" si="1"/>
        <v>9066.6666666666661</v>
      </c>
      <c r="J29" s="49">
        <v>321</v>
      </c>
      <c r="K29" s="43">
        <v>27</v>
      </c>
      <c r="L29" s="43">
        <v>32</v>
      </c>
      <c r="M29" s="43">
        <v>40</v>
      </c>
      <c r="N29" s="43">
        <v>14</v>
      </c>
      <c r="O29" s="49">
        <f t="shared" si="2"/>
        <v>113</v>
      </c>
      <c r="P29" s="47">
        <f t="shared" si="3"/>
        <v>0.72743362831858405</v>
      </c>
      <c r="Q29" s="43">
        <f t="shared" si="4"/>
        <v>59</v>
      </c>
      <c r="R29" s="43">
        <f t="shared" si="5"/>
        <v>54</v>
      </c>
    </row>
    <row r="30" spans="1:18" ht="13.2" x14ac:dyDescent="0.25">
      <c r="A30" s="43" t="s">
        <v>31</v>
      </c>
      <c r="B30" s="43" t="s">
        <v>29</v>
      </c>
      <c r="C30" s="44">
        <v>45152</v>
      </c>
      <c r="D30" s="45" t="s">
        <v>9</v>
      </c>
      <c r="E30" s="46">
        <v>7</v>
      </c>
      <c r="F30" s="43">
        <v>25</v>
      </c>
      <c r="G30" s="47">
        <f t="shared" si="0"/>
        <v>3.5714285714285716</v>
      </c>
      <c r="H30" s="48">
        <v>70000</v>
      </c>
      <c r="I30" s="48">
        <f t="shared" si="1"/>
        <v>10000</v>
      </c>
      <c r="J30" s="49">
        <v>348</v>
      </c>
      <c r="K30" s="43">
        <v>20</v>
      </c>
      <c r="L30" s="43">
        <v>38</v>
      </c>
      <c r="M30" s="43">
        <v>30</v>
      </c>
      <c r="N30" s="43">
        <v>10</v>
      </c>
      <c r="O30" s="49">
        <f t="shared" si="2"/>
        <v>98</v>
      </c>
      <c r="P30" s="47">
        <f t="shared" si="3"/>
        <v>0.73877551020408161</v>
      </c>
      <c r="Q30" s="43">
        <f t="shared" si="4"/>
        <v>58</v>
      </c>
      <c r="R30" s="43">
        <f t="shared" si="5"/>
        <v>40</v>
      </c>
    </row>
    <row r="31" spans="1:18" ht="13.2" x14ac:dyDescent="0.25">
      <c r="A31" s="43" t="s">
        <v>31</v>
      </c>
      <c r="B31" s="43" t="s">
        <v>30</v>
      </c>
      <c r="C31" s="44">
        <v>45153</v>
      </c>
      <c r="D31" s="45" t="s">
        <v>6</v>
      </c>
      <c r="E31" s="46">
        <v>7</v>
      </c>
      <c r="F31" s="43">
        <v>21</v>
      </c>
      <c r="G31" s="47">
        <f t="shared" si="0"/>
        <v>3</v>
      </c>
      <c r="H31" s="48">
        <v>71400</v>
      </c>
      <c r="I31" s="48">
        <f t="shared" si="1"/>
        <v>10200</v>
      </c>
      <c r="J31" s="49">
        <v>381</v>
      </c>
      <c r="K31" s="43">
        <v>23</v>
      </c>
      <c r="L31" s="43">
        <v>45</v>
      </c>
      <c r="M31" s="43">
        <v>36</v>
      </c>
      <c r="N31" s="43">
        <v>11</v>
      </c>
      <c r="O31" s="49">
        <f t="shared" si="2"/>
        <v>115</v>
      </c>
      <c r="P31" s="47">
        <f t="shared" si="3"/>
        <v>0.73913043478260865</v>
      </c>
      <c r="Q31" s="43">
        <f t="shared" si="4"/>
        <v>68</v>
      </c>
      <c r="R31" s="43">
        <f t="shared" si="5"/>
        <v>47</v>
      </c>
    </row>
    <row r="32" spans="1:18" ht="13.2" x14ac:dyDescent="0.25">
      <c r="A32" s="43" t="s">
        <v>31</v>
      </c>
      <c r="B32" s="43" t="s">
        <v>29</v>
      </c>
      <c r="C32" s="44">
        <v>45154</v>
      </c>
      <c r="D32" s="45" t="s">
        <v>4</v>
      </c>
      <c r="E32" s="46">
        <v>7</v>
      </c>
      <c r="F32" s="43">
        <v>24</v>
      </c>
      <c r="G32" s="47">
        <f t="shared" si="0"/>
        <v>3.4285714285714284</v>
      </c>
      <c r="H32" s="48">
        <v>81600</v>
      </c>
      <c r="I32" s="48">
        <f t="shared" si="1"/>
        <v>11657.142857142857</v>
      </c>
      <c r="J32" s="49">
        <v>335</v>
      </c>
      <c r="K32" s="43">
        <v>28</v>
      </c>
      <c r="L32" s="43">
        <v>31</v>
      </c>
      <c r="M32" s="43">
        <v>33</v>
      </c>
      <c r="N32" s="43">
        <v>15</v>
      </c>
      <c r="O32" s="49">
        <f t="shared" si="2"/>
        <v>107</v>
      </c>
      <c r="P32" s="47">
        <f t="shared" si="3"/>
        <v>0.73457943925233649</v>
      </c>
      <c r="Q32" s="43">
        <f t="shared" si="4"/>
        <v>59</v>
      </c>
      <c r="R32" s="43">
        <f t="shared" si="5"/>
        <v>48</v>
      </c>
    </row>
    <row r="33" spans="1:18" ht="13.2" x14ac:dyDescent="0.25">
      <c r="A33" s="43" t="s">
        <v>31</v>
      </c>
      <c r="B33" s="43" t="s">
        <v>30</v>
      </c>
      <c r="C33" s="44">
        <v>45155</v>
      </c>
      <c r="D33" s="45" t="s">
        <v>7</v>
      </c>
      <c r="E33" s="46">
        <v>6</v>
      </c>
      <c r="F33" s="43">
        <v>18</v>
      </c>
      <c r="G33" s="47">
        <f t="shared" si="0"/>
        <v>3</v>
      </c>
      <c r="H33" s="48">
        <v>61200</v>
      </c>
      <c r="I33" s="48">
        <f t="shared" si="1"/>
        <v>10200</v>
      </c>
      <c r="J33" s="49">
        <v>327</v>
      </c>
      <c r="K33" s="43">
        <v>23</v>
      </c>
      <c r="L33" s="43">
        <v>30</v>
      </c>
      <c r="M33" s="43">
        <v>33</v>
      </c>
      <c r="N33" s="43">
        <v>11</v>
      </c>
      <c r="O33" s="49">
        <f t="shared" si="2"/>
        <v>97</v>
      </c>
      <c r="P33" s="47">
        <f t="shared" si="3"/>
        <v>0.73402061855670098</v>
      </c>
      <c r="Q33" s="43">
        <f t="shared" si="4"/>
        <v>53</v>
      </c>
      <c r="R33" s="43">
        <f t="shared" si="5"/>
        <v>44</v>
      </c>
    </row>
    <row r="34" spans="1:18" ht="13.2" x14ac:dyDescent="0.25">
      <c r="A34" s="43" t="s">
        <v>31</v>
      </c>
      <c r="B34" s="43" t="s">
        <v>29</v>
      </c>
      <c r="C34" s="44">
        <v>45159</v>
      </c>
      <c r="D34" s="45" t="s">
        <v>8</v>
      </c>
      <c r="E34" s="46">
        <v>7</v>
      </c>
      <c r="F34" s="43">
        <v>23</v>
      </c>
      <c r="G34" s="47">
        <f t="shared" si="0"/>
        <v>3.2857142857142856</v>
      </c>
      <c r="H34" s="48">
        <v>78200</v>
      </c>
      <c r="I34" s="48">
        <f t="shared" si="1"/>
        <v>11171.428571428571</v>
      </c>
      <c r="J34" s="49">
        <v>369</v>
      </c>
      <c r="K34" s="43">
        <v>21</v>
      </c>
      <c r="L34" s="43">
        <v>20</v>
      </c>
      <c r="M34" s="43">
        <v>34</v>
      </c>
      <c r="N34" s="43">
        <v>10</v>
      </c>
      <c r="O34" s="49">
        <f t="shared" si="2"/>
        <v>85</v>
      </c>
      <c r="P34" s="47">
        <f t="shared" si="3"/>
        <v>0.72235294117647064</v>
      </c>
      <c r="Q34" s="43">
        <f t="shared" si="4"/>
        <v>41</v>
      </c>
      <c r="R34" s="43">
        <f t="shared" si="5"/>
        <v>44</v>
      </c>
    </row>
    <row r="35" spans="1:18" ht="13.2" x14ac:dyDescent="0.25">
      <c r="A35" s="43" t="s">
        <v>31</v>
      </c>
      <c r="B35" s="43" t="s">
        <v>30</v>
      </c>
      <c r="C35" s="44">
        <v>45159</v>
      </c>
      <c r="D35" s="45" t="s">
        <v>5</v>
      </c>
      <c r="E35" s="46">
        <v>6</v>
      </c>
      <c r="F35" s="43">
        <v>24</v>
      </c>
      <c r="G35" s="47">
        <f t="shared" si="0"/>
        <v>4</v>
      </c>
      <c r="H35" s="48">
        <v>81600</v>
      </c>
      <c r="I35" s="48">
        <f t="shared" si="1"/>
        <v>13600</v>
      </c>
      <c r="J35" s="49">
        <v>365</v>
      </c>
      <c r="K35" s="43">
        <v>29</v>
      </c>
      <c r="L35" s="43">
        <v>34</v>
      </c>
      <c r="M35" s="43">
        <v>36</v>
      </c>
      <c r="N35" s="43">
        <v>14</v>
      </c>
      <c r="O35" s="49">
        <f t="shared" si="2"/>
        <v>113</v>
      </c>
      <c r="P35" s="47">
        <f t="shared" si="3"/>
        <v>0.73805309734513269</v>
      </c>
      <c r="Q35" s="43">
        <f t="shared" si="4"/>
        <v>63</v>
      </c>
      <c r="R35" s="43">
        <f t="shared" si="5"/>
        <v>50</v>
      </c>
    </row>
    <row r="36" spans="1:18" ht="13.2" x14ac:dyDescent="0.25">
      <c r="A36" s="43" t="s">
        <v>31</v>
      </c>
      <c r="B36" s="43" t="s">
        <v>29</v>
      </c>
      <c r="C36" s="44">
        <v>45160</v>
      </c>
      <c r="D36" s="45" t="s">
        <v>9</v>
      </c>
      <c r="E36" s="46">
        <v>7</v>
      </c>
      <c r="F36" s="43">
        <v>19</v>
      </c>
      <c r="G36" s="47">
        <f t="shared" si="0"/>
        <v>2.7142857142857144</v>
      </c>
      <c r="H36" s="48">
        <v>64600</v>
      </c>
      <c r="I36" s="48">
        <f t="shared" si="1"/>
        <v>9228.5714285714294</v>
      </c>
      <c r="J36" s="49">
        <v>370</v>
      </c>
      <c r="K36" s="43">
        <v>27</v>
      </c>
      <c r="L36" s="43">
        <v>38</v>
      </c>
      <c r="M36" s="43">
        <v>33</v>
      </c>
      <c r="N36" s="43">
        <v>14</v>
      </c>
      <c r="O36" s="49">
        <f t="shared" si="2"/>
        <v>112</v>
      </c>
      <c r="P36" s="47">
        <f t="shared" si="3"/>
        <v>0.73928571428571432</v>
      </c>
      <c r="Q36" s="43">
        <f t="shared" si="4"/>
        <v>65</v>
      </c>
      <c r="R36" s="43">
        <f t="shared" si="5"/>
        <v>47</v>
      </c>
    </row>
    <row r="37" spans="1:18" ht="13.2" x14ac:dyDescent="0.25">
      <c r="A37" s="43" t="s">
        <v>31</v>
      </c>
      <c r="B37" s="43" t="s">
        <v>30</v>
      </c>
      <c r="C37" s="44">
        <v>45161</v>
      </c>
      <c r="D37" s="45" t="s">
        <v>6</v>
      </c>
      <c r="E37" s="46">
        <v>9</v>
      </c>
      <c r="F37" s="43">
        <v>15</v>
      </c>
      <c r="G37" s="47">
        <f t="shared" si="0"/>
        <v>1.6666666666666667</v>
      </c>
      <c r="H37" s="48">
        <v>51000</v>
      </c>
      <c r="I37" s="48">
        <f t="shared" si="1"/>
        <v>5666.666666666667</v>
      </c>
      <c r="J37" s="49">
        <v>302</v>
      </c>
      <c r="K37" s="43">
        <v>38</v>
      </c>
      <c r="L37" s="43">
        <v>34</v>
      </c>
      <c r="M37" s="43">
        <v>36</v>
      </c>
      <c r="N37" s="43">
        <v>13</v>
      </c>
      <c r="O37" s="49">
        <f t="shared" si="2"/>
        <v>121</v>
      </c>
      <c r="P37" s="47">
        <f t="shared" si="3"/>
        <v>0.76033057851239672</v>
      </c>
      <c r="Q37" s="43">
        <f t="shared" si="4"/>
        <v>72</v>
      </c>
      <c r="R37" s="43">
        <f t="shared" si="5"/>
        <v>49</v>
      </c>
    </row>
    <row r="38" spans="1:18" ht="13.2" x14ac:dyDescent="0.25">
      <c r="A38" s="43" t="s">
        <v>31</v>
      </c>
      <c r="B38" s="43" t="s">
        <v>29</v>
      </c>
      <c r="C38" s="44">
        <v>45162</v>
      </c>
      <c r="D38" s="45" t="s">
        <v>4</v>
      </c>
      <c r="E38" s="46">
        <v>6</v>
      </c>
      <c r="F38" s="43">
        <v>18</v>
      </c>
      <c r="G38" s="47">
        <f t="shared" si="0"/>
        <v>3</v>
      </c>
      <c r="H38" s="48">
        <v>61200</v>
      </c>
      <c r="I38" s="48">
        <f t="shared" si="1"/>
        <v>10200</v>
      </c>
      <c r="J38" s="49">
        <v>316</v>
      </c>
      <c r="K38" s="43">
        <v>28</v>
      </c>
      <c r="L38" s="43">
        <v>33</v>
      </c>
      <c r="M38" s="43">
        <v>34</v>
      </c>
      <c r="N38" s="43">
        <v>11</v>
      </c>
      <c r="O38" s="49">
        <f t="shared" si="2"/>
        <v>106</v>
      </c>
      <c r="P38" s="47">
        <f t="shared" si="3"/>
        <v>0.74716981132075466</v>
      </c>
      <c r="Q38" s="43">
        <f t="shared" si="4"/>
        <v>61</v>
      </c>
      <c r="R38" s="43">
        <f t="shared" si="5"/>
        <v>45</v>
      </c>
    </row>
    <row r="39" spans="1:18" ht="13.2" x14ac:dyDescent="0.25">
      <c r="A39" s="43" t="s">
        <v>31</v>
      </c>
      <c r="B39" s="43" t="s">
        <v>30</v>
      </c>
      <c r="C39" s="44">
        <v>45163</v>
      </c>
      <c r="D39" s="45" t="s">
        <v>7</v>
      </c>
      <c r="E39" s="46">
        <v>7</v>
      </c>
      <c r="F39" s="43">
        <v>25</v>
      </c>
      <c r="G39" s="47">
        <f t="shared" si="0"/>
        <v>3.5714285714285716</v>
      </c>
      <c r="H39" s="48">
        <v>85000</v>
      </c>
      <c r="I39" s="48">
        <f t="shared" si="1"/>
        <v>12142.857142857143</v>
      </c>
      <c r="J39" s="49">
        <v>330</v>
      </c>
      <c r="K39" s="43">
        <v>24</v>
      </c>
      <c r="L39" s="43">
        <v>32</v>
      </c>
      <c r="M39" s="43">
        <v>30</v>
      </c>
      <c r="N39" s="43">
        <v>10</v>
      </c>
      <c r="O39" s="49">
        <f t="shared" si="2"/>
        <v>96</v>
      </c>
      <c r="P39" s="47">
        <f t="shared" si="3"/>
        <v>0.74583333333333335</v>
      </c>
      <c r="Q39" s="43">
        <f t="shared" si="4"/>
        <v>56</v>
      </c>
      <c r="R39" s="43">
        <f t="shared" si="5"/>
        <v>40</v>
      </c>
    </row>
    <row r="40" spans="1:18" ht="13.2" x14ac:dyDescent="0.25">
      <c r="A40" s="43" t="s">
        <v>32</v>
      </c>
      <c r="B40" s="43" t="s">
        <v>29</v>
      </c>
      <c r="C40" s="44">
        <v>45165</v>
      </c>
      <c r="D40" s="45" t="s">
        <v>8</v>
      </c>
      <c r="E40" s="46">
        <v>7</v>
      </c>
      <c r="F40" s="43">
        <v>15</v>
      </c>
      <c r="G40" s="47">
        <f t="shared" si="0"/>
        <v>2.1428571428571428</v>
      </c>
      <c r="H40" s="48">
        <v>51000</v>
      </c>
      <c r="I40" s="48">
        <f t="shared" si="1"/>
        <v>7285.7142857142853</v>
      </c>
      <c r="J40" s="49">
        <v>356</v>
      </c>
      <c r="K40" s="43">
        <v>21</v>
      </c>
      <c r="L40" s="43">
        <v>35</v>
      </c>
      <c r="M40" s="43">
        <v>35</v>
      </c>
      <c r="N40" s="43">
        <v>10</v>
      </c>
      <c r="O40" s="49">
        <f t="shared" si="2"/>
        <v>101</v>
      </c>
      <c r="P40" s="47">
        <f t="shared" si="3"/>
        <v>0.73267326732673266</v>
      </c>
      <c r="Q40" s="43">
        <f t="shared" si="4"/>
        <v>56</v>
      </c>
      <c r="R40" s="43">
        <f t="shared" si="5"/>
        <v>45</v>
      </c>
    </row>
    <row r="41" spans="1:18" ht="13.2" x14ac:dyDescent="0.25">
      <c r="A41" s="43" t="s">
        <v>32</v>
      </c>
      <c r="B41" s="43" t="s">
        <v>30</v>
      </c>
      <c r="C41" s="44">
        <v>45166</v>
      </c>
      <c r="D41" s="45" t="s">
        <v>5</v>
      </c>
      <c r="E41" s="46">
        <v>7</v>
      </c>
      <c r="F41" s="43">
        <v>23</v>
      </c>
      <c r="G41" s="47">
        <f t="shared" si="0"/>
        <v>3.2857142857142856</v>
      </c>
      <c r="H41" s="48">
        <v>78200</v>
      </c>
      <c r="I41" s="48">
        <f t="shared" si="1"/>
        <v>11171.428571428571</v>
      </c>
      <c r="J41" s="49">
        <v>397</v>
      </c>
      <c r="K41" s="43">
        <v>23</v>
      </c>
      <c r="L41" s="43">
        <v>32</v>
      </c>
      <c r="M41" s="43">
        <v>33</v>
      </c>
      <c r="N41" s="43">
        <v>13</v>
      </c>
      <c r="O41" s="49">
        <f t="shared" si="2"/>
        <v>101</v>
      </c>
      <c r="P41" s="47">
        <f t="shared" si="3"/>
        <v>0.72871287128712869</v>
      </c>
      <c r="Q41" s="43">
        <f t="shared" si="4"/>
        <v>55</v>
      </c>
      <c r="R41" s="43">
        <f t="shared" si="5"/>
        <v>46</v>
      </c>
    </row>
    <row r="42" spans="1:18" ht="13.2" x14ac:dyDescent="0.25">
      <c r="A42" s="43" t="s">
        <v>32</v>
      </c>
      <c r="B42" s="43" t="s">
        <v>29</v>
      </c>
      <c r="C42" s="44">
        <v>45166</v>
      </c>
      <c r="D42" s="45" t="s">
        <v>9</v>
      </c>
      <c r="E42" s="46">
        <v>8</v>
      </c>
      <c r="F42" s="43">
        <v>24</v>
      </c>
      <c r="G42" s="47">
        <f t="shared" si="0"/>
        <v>3</v>
      </c>
      <c r="H42" s="48">
        <v>81600</v>
      </c>
      <c r="I42" s="48">
        <f t="shared" si="1"/>
        <v>10200</v>
      </c>
      <c r="J42" s="49">
        <v>379</v>
      </c>
      <c r="K42" s="43">
        <v>20</v>
      </c>
      <c r="L42" s="43">
        <v>36</v>
      </c>
      <c r="M42" s="43">
        <v>31</v>
      </c>
      <c r="N42" s="43">
        <v>14</v>
      </c>
      <c r="O42" s="49">
        <f t="shared" si="2"/>
        <v>101</v>
      </c>
      <c r="P42" s="47">
        <f t="shared" si="3"/>
        <v>0.72277227722772275</v>
      </c>
      <c r="Q42" s="43">
        <f t="shared" si="4"/>
        <v>56</v>
      </c>
      <c r="R42" s="43">
        <f t="shared" si="5"/>
        <v>45</v>
      </c>
    </row>
    <row r="43" spans="1:18" ht="13.2" x14ac:dyDescent="0.25">
      <c r="A43" s="43" t="s">
        <v>32</v>
      </c>
      <c r="B43" s="43" t="s">
        <v>30</v>
      </c>
      <c r="C43" s="44">
        <v>45167</v>
      </c>
      <c r="D43" s="45" t="s">
        <v>6</v>
      </c>
      <c r="E43" s="46">
        <v>9</v>
      </c>
      <c r="F43" s="43">
        <v>21</v>
      </c>
      <c r="G43" s="47">
        <f t="shared" si="0"/>
        <v>2.3333333333333335</v>
      </c>
      <c r="H43" s="48">
        <v>71400</v>
      </c>
      <c r="I43" s="48">
        <f t="shared" si="1"/>
        <v>7933.333333333333</v>
      </c>
      <c r="J43" s="49">
        <v>348</v>
      </c>
      <c r="K43" s="43">
        <v>22</v>
      </c>
      <c r="L43" s="43">
        <v>30</v>
      </c>
      <c r="M43" s="43">
        <v>37</v>
      </c>
      <c r="N43" s="43">
        <v>14</v>
      </c>
      <c r="O43" s="49">
        <f t="shared" si="2"/>
        <v>103</v>
      </c>
      <c r="P43" s="47">
        <f t="shared" si="3"/>
        <v>0.71650485436893208</v>
      </c>
      <c r="Q43" s="43">
        <f t="shared" si="4"/>
        <v>52</v>
      </c>
      <c r="R43" s="43">
        <f t="shared" si="5"/>
        <v>51</v>
      </c>
    </row>
    <row r="44" spans="1:18" ht="13.2" x14ac:dyDescent="0.25">
      <c r="A44" s="43" t="s">
        <v>32</v>
      </c>
      <c r="B44" s="43" t="s">
        <v>29</v>
      </c>
      <c r="C44" s="44">
        <v>45168</v>
      </c>
      <c r="D44" s="45" t="s">
        <v>4</v>
      </c>
      <c r="E44" s="46">
        <v>6</v>
      </c>
      <c r="F44" s="43">
        <v>19</v>
      </c>
      <c r="G44" s="47">
        <f t="shared" si="0"/>
        <v>3.1666666666666665</v>
      </c>
      <c r="H44" s="48">
        <v>64600</v>
      </c>
      <c r="I44" s="48">
        <f t="shared" si="1"/>
        <v>10766.666666666666</v>
      </c>
      <c r="J44" s="49">
        <v>356</v>
      </c>
      <c r="K44" s="43">
        <v>28</v>
      </c>
      <c r="L44" s="43">
        <v>38</v>
      </c>
      <c r="M44" s="43">
        <v>40</v>
      </c>
      <c r="N44" s="43">
        <v>14</v>
      </c>
      <c r="O44" s="49">
        <f t="shared" si="2"/>
        <v>120</v>
      </c>
      <c r="P44" s="47">
        <f t="shared" si="3"/>
        <v>0.73333333333333328</v>
      </c>
      <c r="Q44" s="43">
        <f t="shared" si="4"/>
        <v>66</v>
      </c>
      <c r="R44" s="43">
        <f t="shared" si="5"/>
        <v>54</v>
      </c>
    </row>
    <row r="45" spans="1:18" ht="13.2" x14ac:dyDescent="0.25">
      <c r="A45" s="43" t="s">
        <v>32</v>
      </c>
      <c r="B45" s="43" t="s">
        <v>30</v>
      </c>
      <c r="C45" s="44">
        <v>45168</v>
      </c>
      <c r="D45" s="45" t="s">
        <v>7</v>
      </c>
      <c r="E45" s="46">
        <v>7</v>
      </c>
      <c r="F45" s="43">
        <v>19</v>
      </c>
      <c r="G45" s="47">
        <f t="shared" si="0"/>
        <v>2.7142857142857144</v>
      </c>
      <c r="H45" s="48">
        <v>64600</v>
      </c>
      <c r="I45" s="48">
        <f t="shared" si="1"/>
        <v>9228.5714285714294</v>
      </c>
      <c r="J45" s="49">
        <v>354</v>
      </c>
      <c r="K45" s="43">
        <v>28</v>
      </c>
      <c r="L45" s="43">
        <v>38</v>
      </c>
      <c r="M45" s="43">
        <v>36</v>
      </c>
      <c r="N45" s="43">
        <v>11</v>
      </c>
      <c r="O45" s="49">
        <f t="shared" si="2"/>
        <v>113</v>
      </c>
      <c r="P45" s="47">
        <f t="shared" si="3"/>
        <v>0.7469026548672566</v>
      </c>
      <c r="Q45" s="43">
        <f t="shared" si="4"/>
        <v>66</v>
      </c>
      <c r="R45" s="43">
        <f t="shared" si="5"/>
        <v>47</v>
      </c>
    </row>
    <row r="46" spans="1:18" ht="13.2" x14ac:dyDescent="0.25">
      <c r="A46" s="43" t="s">
        <v>32</v>
      </c>
      <c r="B46" s="43" t="s">
        <v>29</v>
      </c>
      <c r="C46" s="44">
        <v>45168</v>
      </c>
      <c r="D46" s="45" t="s">
        <v>8</v>
      </c>
      <c r="E46" s="46">
        <v>9</v>
      </c>
      <c r="F46" s="43">
        <v>22</v>
      </c>
      <c r="G46" s="47">
        <f t="shared" si="0"/>
        <v>2.4444444444444446</v>
      </c>
      <c r="H46" s="48">
        <v>74800</v>
      </c>
      <c r="I46" s="48">
        <f t="shared" si="1"/>
        <v>8311.1111111111113</v>
      </c>
      <c r="J46" s="49">
        <v>341</v>
      </c>
      <c r="K46" s="43">
        <v>22</v>
      </c>
      <c r="L46" s="43">
        <v>30</v>
      </c>
      <c r="M46" s="43">
        <v>31</v>
      </c>
      <c r="N46" s="43">
        <v>14</v>
      </c>
      <c r="O46" s="49">
        <f t="shared" si="2"/>
        <v>97</v>
      </c>
      <c r="P46" s="47">
        <f t="shared" si="3"/>
        <v>0.72371134020618555</v>
      </c>
      <c r="Q46" s="43">
        <f t="shared" si="4"/>
        <v>52</v>
      </c>
      <c r="R46" s="43">
        <f t="shared" si="5"/>
        <v>45</v>
      </c>
    </row>
    <row r="47" spans="1:18" ht="13.2" x14ac:dyDescent="0.25">
      <c r="A47" s="43" t="s">
        <v>32</v>
      </c>
      <c r="B47" s="43" t="s">
        <v>30</v>
      </c>
      <c r="C47" s="44">
        <v>45168</v>
      </c>
      <c r="D47" s="45" t="s">
        <v>5</v>
      </c>
      <c r="E47" s="46">
        <v>8</v>
      </c>
      <c r="F47" s="43">
        <v>16</v>
      </c>
      <c r="G47" s="47">
        <f t="shared" si="0"/>
        <v>2</v>
      </c>
      <c r="H47" s="48">
        <v>54400</v>
      </c>
      <c r="I47" s="48">
        <f t="shared" si="1"/>
        <v>6800</v>
      </c>
      <c r="J47" s="49">
        <v>376</v>
      </c>
      <c r="K47" s="43">
        <v>28</v>
      </c>
      <c r="L47" s="43">
        <v>39</v>
      </c>
      <c r="M47" s="43">
        <v>33</v>
      </c>
      <c r="N47" s="43">
        <v>12</v>
      </c>
      <c r="O47" s="49">
        <f t="shared" si="2"/>
        <v>112</v>
      </c>
      <c r="P47" s="47">
        <f t="shared" si="3"/>
        <v>0.74821428571428572</v>
      </c>
      <c r="Q47" s="43">
        <f t="shared" si="4"/>
        <v>67</v>
      </c>
      <c r="R47" s="43">
        <f t="shared" si="5"/>
        <v>45</v>
      </c>
    </row>
    <row r="48" spans="1:18" ht="13.2" x14ac:dyDescent="0.25">
      <c r="A48" s="43" t="s">
        <v>32</v>
      </c>
      <c r="B48" s="43" t="s">
        <v>29</v>
      </c>
      <c r="C48" s="44">
        <v>45171</v>
      </c>
      <c r="D48" s="45" t="s">
        <v>9</v>
      </c>
      <c r="E48" s="46">
        <v>7</v>
      </c>
      <c r="F48" s="43">
        <v>16</v>
      </c>
      <c r="G48" s="47">
        <f t="shared" si="0"/>
        <v>2.2857142857142856</v>
      </c>
      <c r="H48" s="48">
        <v>54400</v>
      </c>
      <c r="I48" s="48">
        <f t="shared" si="1"/>
        <v>7771.4285714285716</v>
      </c>
      <c r="J48" s="49">
        <v>353</v>
      </c>
      <c r="K48" s="43">
        <v>27</v>
      </c>
      <c r="L48" s="43">
        <v>37</v>
      </c>
      <c r="M48" s="43">
        <v>35</v>
      </c>
      <c r="N48" s="43">
        <v>12</v>
      </c>
      <c r="O48" s="49">
        <f t="shared" si="2"/>
        <v>111</v>
      </c>
      <c r="P48" s="47">
        <f t="shared" si="3"/>
        <v>0.74234234234234231</v>
      </c>
      <c r="Q48" s="43">
        <f t="shared" si="4"/>
        <v>64</v>
      </c>
      <c r="R48" s="43">
        <f t="shared" si="5"/>
        <v>47</v>
      </c>
    </row>
    <row r="49" spans="1:18" ht="13.2" x14ac:dyDescent="0.25">
      <c r="A49" s="43" t="s">
        <v>32</v>
      </c>
      <c r="B49" s="43" t="s">
        <v>30</v>
      </c>
      <c r="C49" s="44">
        <v>45173</v>
      </c>
      <c r="D49" s="45" t="s">
        <v>6</v>
      </c>
      <c r="E49" s="46">
        <v>9</v>
      </c>
      <c r="F49" s="43">
        <v>15</v>
      </c>
      <c r="G49" s="47">
        <f t="shared" si="0"/>
        <v>1.6666666666666667</v>
      </c>
      <c r="H49" s="48">
        <v>51000</v>
      </c>
      <c r="I49" s="48">
        <f t="shared" si="1"/>
        <v>5666.666666666667</v>
      </c>
      <c r="J49" s="49">
        <v>324</v>
      </c>
      <c r="K49" s="43">
        <v>33</v>
      </c>
      <c r="L49" s="43">
        <v>32</v>
      </c>
      <c r="M49" s="43">
        <v>31</v>
      </c>
      <c r="N49" s="43">
        <v>14</v>
      </c>
      <c r="O49" s="49">
        <f t="shared" si="2"/>
        <v>110</v>
      </c>
      <c r="P49" s="47">
        <f t="shared" si="3"/>
        <v>0.75272727272727269</v>
      </c>
      <c r="Q49" s="43">
        <f t="shared" si="4"/>
        <v>65</v>
      </c>
      <c r="R49" s="43">
        <f t="shared" si="5"/>
        <v>45</v>
      </c>
    </row>
    <row r="50" spans="1:18" ht="13.2" x14ac:dyDescent="0.25">
      <c r="A50" s="43" t="s">
        <v>33</v>
      </c>
      <c r="B50" s="43" t="s">
        <v>29</v>
      </c>
      <c r="C50" s="44">
        <v>45174</v>
      </c>
      <c r="D50" s="45" t="s">
        <v>4</v>
      </c>
      <c r="E50" s="46">
        <v>7</v>
      </c>
      <c r="F50" s="43">
        <v>18</v>
      </c>
      <c r="G50" s="47">
        <f t="shared" si="0"/>
        <v>2.5714285714285716</v>
      </c>
      <c r="H50" s="48">
        <v>61200</v>
      </c>
      <c r="I50" s="48">
        <f t="shared" si="1"/>
        <v>8742.8571428571431</v>
      </c>
      <c r="J50" s="49">
        <v>364</v>
      </c>
      <c r="K50" s="43">
        <v>21</v>
      </c>
      <c r="L50" s="43">
        <v>32</v>
      </c>
      <c r="M50" s="43">
        <v>37</v>
      </c>
      <c r="N50" s="43">
        <v>13</v>
      </c>
      <c r="O50" s="49">
        <f t="shared" si="2"/>
        <v>103</v>
      </c>
      <c r="P50" s="47">
        <f t="shared" si="3"/>
        <v>0.71844660194174759</v>
      </c>
      <c r="Q50" s="43">
        <f t="shared" si="4"/>
        <v>53</v>
      </c>
      <c r="R50" s="43">
        <f t="shared" si="5"/>
        <v>50</v>
      </c>
    </row>
    <row r="51" spans="1:18" ht="13.2" x14ac:dyDescent="0.25">
      <c r="A51" s="43" t="s">
        <v>33</v>
      </c>
      <c r="B51" s="43" t="s">
        <v>30</v>
      </c>
      <c r="C51" s="44">
        <v>45174</v>
      </c>
      <c r="D51" s="45" t="s">
        <v>7</v>
      </c>
      <c r="E51" s="46">
        <v>8</v>
      </c>
      <c r="F51" s="43">
        <v>20</v>
      </c>
      <c r="G51" s="47">
        <f t="shared" si="0"/>
        <v>2.5</v>
      </c>
      <c r="H51" s="48">
        <v>68000</v>
      </c>
      <c r="I51" s="48">
        <f t="shared" si="1"/>
        <v>8500</v>
      </c>
      <c r="J51" s="49">
        <v>357</v>
      </c>
      <c r="K51" s="43">
        <v>24</v>
      </c>
      <c r="L51" s="43">
        <v>30</v>
      </c>
      <c r="M51" s="43">
        <v>39</v>
      </c>
      <c r="N51" s="43">
        <v>11</v>
      </c>
      <c r="O51" s="49">
        <f t="shared" si="2"/>
        <v>104</v>
      </c>
      <c r="P51" s="47">
        <f t="shared" si="3"/>
        <v>0.72884615384615381</v>
      </c>
      <c r="Q51" s="43">
        <f t="shared" si="4"/>
        <v>54</v>
      </c>
      <c r="R51" s="43">
        <f t="shared" si="5"/>
        <v>50</v>
      </c>
    </row>
    <row r="52" spans="1:18" ht="13.2" x14ac:dyDescent="0.25">
      <c r="A52" s="43" t="s">
        <v>33</v>
      </c>
      <c r="B52" s="43" t="s">
        <v>29</v>
      </c>
      <c r="C52" s="44">
        <v>45174</v>
      </c>
      <c r="D52" s="45" t="s">
        <v>8</v>
      </c>
      <c r="E52" s="46">
        <v>8</v>
      </c>
      <c r="F52" s="43">
        <v>15</v>
      </c>
      <c r="G52" s="47">
        <f t="shared" si="0"/>
        <v>1.875</v>
      </c>
      <c r="H52" s="48">
        <v>51000</v>
      </c>
      <c r="I52" s="48">
        <f t="shared" si="1"/>
        <v>6375</v>
      </c>
      <c r="J52" s="49">
        <v>301</v>
      </c>
      <c r="K52" s="43">
        <v>27</v>
      </c>
      <c r="L52" s="43">
        <v>39</v>
      </c>
      <c r="M52" s="43">
        <v>39</v>
      </c>
      <c r="N52" s="43">
        <v>11</v>
      </c>
      <c r="O52" s="49">
        <f t="shared" si="2"/>
        <v>116</v>
      </c>
      <c r="P52" s="47">
        <f t="shared" si="3"/>
        <v>0.74137931034482762</v>
      </c>
      <c r="Q52" s="43">
        <f t="shared" si="4"/>
        <v>66</v>
      </c>
      <c r="R52" s="43">
        <f t="shared" si="5"/>
        <v>50</v>
      </c>
    </row>
    <row r="53" spans="1:18" ht="13.2" x14ac:dyDescent="0.25">
      <c r="A53" s="43" t="s">
        <v>33</v>
      </c>
      <c r="B53" s="43" t="s">
        <v>30</v>
      </c>
      <c r="C53" s="44">
        <v>45175</v>
      </c>
      <c r="D53" s="45" t="s">
        <v>5</v>
      </c>
      <c r="E53" s="46">
        <v>7</v>
      </c>
      <c r="F53" s="43">
        <v>16</v>
      </c>
      <c r="G53" s="47">
        <f t="shared" si="0"/>
        <v>2.2857142857142856</v>
      </c>
      <c r="H53" s="48">
        <v>54400</v>
      </c>
      <c r="I53" s="48">
        <f t="shared" si="1"/>
        <v>7771.4285714285716</v>
      </c>
      <c r="J53" s="49">
        <v>398</v>
      </c>
      <c r="K53" s="43">
        <v>29</v>
      </c>
      <c r="L53" s="43">
        <v>31</v>
      </c>
      <c r="M53" s="43">
        <v>33</v>
      </c>
      <c r="N53" s="43">
        <v>11</v>
      </c>
      <c r="O53" s="49">
        <f t="shared" si="2"/>
        <v>104</v>
      </c>
      <c r="P53" s="47">
        <f t="shared" si="3"/>
        <v>0.75</v>
      </c>
      <c r="Q53" s="43">
        <f t="shared" si="4"/>
        <v>60</v>
      </c>
      <c r="R53" s="43">
        <f t="shared" si="5"/>
        <v>44</v>
      </c>
    </row>
    <row r="54" spans="1:18" ht="13.2" x14ac:dyDescent="0.25">
      <c r="A54" s="43" t="s">
        <v>33</v>
      </c>
      <c r="B54" s="43" t="s">
        <v>29</v>
      </c>
      <c r="C54" s="44">
        <v>45177</v>
      </c>
      <c r="D54" s="45" t="s">
        <v>9</v>
      </c>
      <c r="E54" s="46">
        <v>8</v>
      </c>
      <c r="F54" s="43">
        <v>19</v>
      </c>
      <c r="G54" s="47">
        <f t="shared" si="0"/>
        <v>2.375</v>
      </c>
      <c r="H54" s="48">
        <v>64600</v>
      </c>
      <c r="I54" s="48">
        <f t="shared" si="1"/>
        <v>8075</v>
      </c>
      <c r="J54" s="49">
        <v>324</v>
      </c>
      <c r="K54" s="43">
        <v>22</v>
      </c>
      <c r="L54" s="43">
        <v>36</v>
      </c>
      <c r="M54" s="43">
        <v>39</v>
      </c>
      <c r="N54" s="43">
        <v>14</v>
      </c>
      <c r="O54" s="49">
        <f t="shared" si="2"/>
        <v>111</v>
      </c>
      <c r="P54" s="47">
        <f t="shared" si="3"/>
        <v>0.7189189189189189</v>
      </c>
      <c r="Q54" s="43">
        <f t="shared" si="4"/>
        <v>58</v>
      </c>
      <c r="R54" s="43">
        <f t="shared" si="5"/>
        <v>53</v>
      </c>
    </row>
    <row r="55" spans="1:18" ht="13.2" x14ac:dyDescent="0.25">
      <c r="A55" s="43" t="s">
        <v>33</v>
      </c>
      <c r="B55" s="43" t="s">
        <v>30</v>
      </c>
      <c r="C55" s="44">
        <v>45179</v>
      </c>
      <c r="D55" s="45" t="s">
        <v>6</v>
      </c>
      <c r="E55" s="46">
        <v>7</v>
      </c>
      <c r="F55" s="43">
        <v>19</v>
      </c>
      <c r="G55" s="47">
        <f t="shared" si="0"/>
        <v>2.7142857142857144</v>
      </c>
      <c r="H55" s="48">
        <v>64600</v>
      </c>
      <c r="I55" s="48">
        <f t="shared" si="1"/>
        <v>9228.5714285714294</v>
      </c>
      <c r="J55" s="49">
        <v>307</v>
      </c>
      <c r="K55" s="43">
        <v>36</v>
      </c>
      <c r="L55" s="43">
        <v>33</v>
      </c>
      <c r="M55" s="43">
        <v>40</v>
      </c>
      <c r="N55" s="43">
        <v>11</v>
      </c>
      <c r="O55" s="49">
        <f t="shared" si="2"/>
        <v>120</v>
      </c>
      <c r="P55" s="47">
        <f t="shared" si="3"/>
        <v>0.75666666666666671</v>
      </c>
      <c r="Q55" s="43">
        <f t="shared" si="4"/>
        <v>69</v>
      </c>
      <c r="R55" s="43">
        <f t="shared" si="5"/>
        <v>51</v>
      </c>
    </row>
    <row r="56" spans="1:18" ht="13.2" x14ac:dyDescent="0.25">
      <c r="A56" s="43" t="s">
        <v>33</v>
      </c>
      <c r="B56" s="43" t="s">
        <v>29</v>
      </c>
      <c r="C56" s="44">
        <v>45180</v>
      </c>
      <c r="D56" s="45" t="s">
        <v>4</v>
      </c>
      <c r="E56" s="46">
        <v>6</v>
      </c>
      <c r="F56" s="43">
        <v>16</v>
      </c>
      <c r="G56" s="47">
        <f t="shared" si="0"/>
        <v>2.6666666666666665</v>
      </c>
      <c r="H56" s="48">
        <v>54400</v>
      </c>
      <c r="I56" s="48">
        <f t="shared" si="1"/>
        <v>9066.6666666666661</v>
      </c>
      <c r="J56" s="49">
        <v>327</v>
      </c>
      <c r="K56" s="43">
        <v>28</v>
      </c>
      <c r="L56" s="43">
        <v>33</v>
      </c>
      <c r="M56" s="43">
        <v>37</v>
      </c>
      <c r="N56" s="43">
        <v>12</v>
      </c>
      <c r="O56" s="49">
        <f t="shared" si="2"/>
        <v>110</v>
      </c>
      <c r="P56" s="47">
        <f t="shared" si="3"/>
        <v>0.74</v>
      </c>
      <c r="Q56" s="43">
        <f t="shared" si="4"/>
        <v>61</v>
      </c>
      <c r="R56" s="43">
        <f t="shared" si="5"/>
        <v>49</v>
      </c>
    </row>
    <row r="57" spans="1:18" ht="13.2" x14ac:dyDescent="0.25">
      <c r="A57" s="43" t="s">
        <v>33</v>
      </c>
      <c r="B57" s="43" t="s">
        <v>30</v>
      </c>
      <c r="C57" s="44">
        <v>45181</v>
      </c>
      <c r="D57" s="45" t="s">
        <v>7</v>
      </c>
      <c r="E57" s="46">
        <v>7</v>
      </c>
      <c r="F57" s="43">
        <v>16</v>
      </c>
      <c r="G57" s="47">
        <f t="shared" si="0"/>
        <v>2.2857142857142856</v>
      </c>
      <c r="H57" s="48">
        <v>54400</v>
      </c>
      <c r="I57" s="48">
        <f t="shared" si="1"/>
        <v>7771.4285714285716</v>
      </c>
      <c r="J57" s="49">
        <v>394</v>
      </c>
      <c r="K57" s="43">
        <v>29</v>
      </c>
      <c r="L57" s="43">
        <v>37</v>
      </c>
      <c r="M57" s="43">
        <v>34</v>
      </c>
      <c r="N57" s="43">
        <v>11</v>
      </c>
      <c r="O57" s="49">
        <f t="shared" si="2"/>
        <v>111</v>
      </c>
      <c r="P57" s="47">
        <f t="shared" si="3"/>
        <v>0.75135135135135134</v>
      </c>
      <c r="Q57" s="43">
        <f t="shared" si="4"/>
        <v>66</v>
      </c>
      <c r="R57" s="43">
        <f t="shared" si="5"/>
        <v>45</v>
      </c>
    </row>
    <row r="58" spans="1:18" ht="13.2" x14ac:dyDescent="0.25">
      <c r="A58" s="43" t="s">
        <v>33</v>
      </c>
      <c r="B58" s="43" t="s">
        <v>29</v>
      </c>
      <c r="C58" s="44">
        <v>45183</v>
      </c>
      <c r="D58" s="45" t="s">
        <v>8</v>
      </c>
      <c r="E58" s="46">
        <v>9</v>
      </c>
      <c r="F58" s="43">
        <v>24</v>
      </c>
      <c r="G58" s="47">
        <f t="shared" si="0"/>
        <v>2.6666666666666665</v>
      </c>
      <c r="H58" s="48">
        <v>81600</v>
      </c>
      <c r="I58" s="48">
        <f t="shared" si="1"/>
        <v>9066.6666666666661</v>
      </c>
      <c r="J58" s="49">
        <v>369</v>
      </c>
      <c r="K58" s="43">
        <v>21</v>
      </c>
      <c r="L58" s="43">
        <v>40</v>
      </c>
      <c r="M58" s="43">
        <v>34</v>
      </c>
      <c r="N58" s="43">
        <v>15</v>
      </c>
      <c r="O58" s="49">
        <f t="shared" si="2"/>
        <v>110</v>
      </c>
      <c r="P58" s="47">
        <f t="shared" si="3"/>
        <v>0.7218181818181818</v>
      </c>
      <c r="Q58" s="43">
        <f t="shared" si="4"/>
        <v>61</v>
      </c>
      <c r="R58" s="43">
        <f t="shared" si="5"/>
        <v>49</v>
      </c>
    </row>
    <row r="59" spans="1:18" ht="13.2" x14ac:dyDescent="0.25">
      <c r="A59" s="43" t="s">
        <v>33</v>
      </c>
      <c r="B59" s="43" t="s">
        <v>30</v>
      </c>
      <c r="C59" s="44">
        <v>45183</v>
      </c>
      <c r="D59" s="45" t="s">
        <v>5</v>
      </c>
      <c r="E59" s="46">
        <v>9</v>
      </c>
      <c r="F59" s="43">
        <v>24</v>
      </c>
      <c r="G59" s="47">
        <f t="shared" si="0"/>
        <v>2.6666666666666665</v>
      </c>
      <c r="H59" s="48">
        <v>81600</v>
      </c>
      <c r="I59" s="48">
        <f t="shared" si="1"/>
        <v>9066.6666666666661</v>
      </c>
      <c r="J59" s="49">
        <v>338</v>
      </c>
      <c r="K59" s="43">
        <v>28</v>
      </c>
      <c r="L59" s="43">
        <v>35</v>
      </c>
      <c r="M59" s="43">
        <v>39</v>
      </c>
      <c r="N59" s="43">
        <v>15</v>
      </c>
      <c r="O59" s="49">
        <f t="shared" si="2"/>
        <v>117</v>
      </c>
      <c r="P59" s="47">
        <f t="shared" si="3"/>
        <v>0.72991452991452987</v>
      </c>
      <c r="Q59" s="43">
        <f t="shared" si="4"/>
        <v>63</v>
      </c>
      <c r="R59" s="43">
        <f t="shared" si="5"/>
        <v>54</v>
      </c>
    </row>
    <row r="60" spans="1:18" ht="13.2" x14ac:dyDescent="0.25">
      <c r="A60" s="43" t="s">
        <v>34</v>
      </c>
      <c r="B60" s="43" t="s">
        <v>29</v>
      </c>
      <c r="C60" s="44">
        <v>45184</v>
      </c>
      <c r="D60" s="45" t="s">
        <v>9</v>
      </c>
      <c r="E60" s="46">
        <v>7</v>
      </c>
      <c r="F60" s="43">
        <v>22</v>
      </c>
      <c r="G60" s="47">
        <f t="shared" si="0"/>
        <v>3.1428571428571428</v>
      </c>
      <c r="H60" s="48">
        <v>74800</v>
      </c>
      <c r="I60" s="48">
        <f t="shared" si="1"/>
        <v>10685.714285714286</v>
      </c>
      <c r="J60" s="49">
        <v>377</v>
      </c>
      <c r="K60" s="43">
        <v>27</v>
      </c>
      <c r="L60" s="43">
        <v>30</v>
      </c>
      <c r="M60" s="43">
        <v>34</v>
      </c>
      <c r="N60" s="43">
        <v>10</v>
      </c>
      <c r="O60" s="49">
        <f t="shared" si="2"/>
        <v>101</v>
      </c>
      <c r="P60" s="47">
        <f t="shared" si="3"/>
        <v>0.74653465346534653</v>
      </c>
      <c r="Q60" s="43">
        <f t="shared" si="4"/>
        <v>57</v>
      </c>
      <c r="R60" s="43">
        <f t="shared" si="5"/>
        <v>44</v>
      </c>
    </row>
    <row r="61" spans="1:18" ht="13.2" x14ac:dyDescent="0.25">
      <c r="A61" s="43" t="s">
        <v>34</v>
      </c>
      <c r="B61" s="43" t="s">
        <v>30</v>
      </c>
      <c r="C61" s="44">
        <v>45185</v>
      </c>
      <c r="D61" s="45" t="s">
        <v>6</v>
      </c>
      <c r="E61" s="46">
        <v>7</v>
      </c>
      <c r="F61" s="43">
        <v>17</v>
      </c>
      <c r="G61" s="47">
        <f t="shared" si="0"/>
        <v>2.4285714285714284</v>
      </c>
      <c r="H61" s="48">
        <v>57800</v>
      </c>
      <c r="I61" s="48">
        <f t="shared" si="1"/>
        <v>8257.1428571428569</v>
      </c>
      <c r="J61" s="49">
        <v>398</v>
      </c>
      <c r="K61" s="43">
        <v>28</v>
      </c>
      <c r="L61" s="43">
        <v>31</v>
      </c>
      <c r="M61" s="43">
        <v>32</v>
      </c>
      <c r="N61" s="43">
        <v>10</v>
      </c>
      <c r="O61" s="49">
        <f t="shared" si="2"/>
        <v>101</v>
      </c>
      <c r="P61" s="47">
        <f t="shared" si="3"/>
        <v>0.75247524752475248</v>
      </c>
      <c r="Q61" s="43">
        <f t="shared" si="4"/>
        <v>59</v>
      </c>
      <c r="R61" s="43">
        <f t="shared" si="5"/>
        <v>42</v>
      </c>
    </row>
    <row r="62" spans="1:18" ht="13.2" x14ac:dyDescent="0.25">
      <c r="A62" s="43" t="s">
        <v>34</v>
      </c>
      <c r="B62" s="43" t="s">
        <v>29</v>
      </c>
      <c r="C62" s="44">
        <v>45185</v>
      </c>
      <c r="D62" s="45" t="s">
        <v>4</v>
      </c>
      <c r="E62" s="46">
        <v>7</v>
      </c>
      <c r="F62" s="43">
        <v>23</v>
      </c>
      <c r="G62" s="47">
        <f t="shared" si="0"/>
        <v>3.2857142857142856</v>
      </c>
      <c r="H62" s="48">
        <v>78200</v>
      </c>
      <c r="I62" s="48">
        <f t="shared" si="1"/>
        <v>11171.428571428571</v>
      </c>
      <c r="J62" s="49">
        <v>320</v>
      </c>
      <c r="K62" s="43">
        <v>23</v>
      </c>
      <c r="L62" s="43">
        <v>30</v>
      </c>
      <c r="M62" s="43">
        <v>39</v>
      </c>
      <c r="N62" s="43">
        <v>12</v>
      </c>
      <c r="O62" s="49">
        <f t="shared" si="2"/>
        <v>104</v>
      </c>
      <c r="P62" s="47">
        <f t="shared" si="3"/>
        <v>0.72307692307692306</v>
      </c>
      <c r="Q62" s="43">
        <f t="shared" si="4"/>
        <v>53</v>
      </c>
      <c r="R62" s="43">
        <f t="shared" si="5"/>
        <v>51</v>
      </c>
    </row>
    <row r="63" spans="1:18" ht="13.2" x14ac:dyDescent="0.25">
      <c r="A63" s="43" t="s">
        <v>34</v>
      </c>
      <c r="B63" s="43" t="s">
        <v>30</v>
      </c>
      <c r="C63" s="44">
        <v>45188</v>
      </c>
      <c r="D63" s="45" t="s">
        <v>7</v>
      </c>
      <c r="E63" s="46">
        <v>8</v>
      </c>
      <c r="F63" s="43">
        <v>25</v>
      </c>
      <c r="G63" s="47">
        <f t="shared" si="0"/>
        <v>3.125</v>
      </c>
      <c r="H63" s="48">
        <v>85000</v>
      </c>
      <c r="I63" s="48">
        <f t="shared" si="1"/>
        <v>10625</v>
      </c>
      <c r="J63" s="49">
        <v>338</v>
      </c>
      <c r="K63" s="43">
        <v>24</v>
      </c>
      <c r="L63" s="43">
        <v>34</v>
      </c>
      <c r="M63" s="43">
        <v>33</v>
      </c>
      <c r="N63" s="43">
        <v>12</v>
      </c>
      <c r="O63" s="49">
        <f t="shared" si="2"/>
        <v>103</v>
      </c>
      <c r="P63" s="47">
        <f t="shared" si="3"/>
        <v>0.73592233009708741</v>
      </c>
      <c r="Q63" s="43">
        <f t="shared" si="4"/>
        <v>58</v>
      </c>
      <c r="R63" s="43">
        <f t="shared" si="5"/>
        <v>45</v>
      </c>
    </row>
    <row r="64" spans="1:18" ht="13.2" x14ac:dyDescent="0.25">
      <c r="A64" s="43" t="s">
        <v>34</v>
      </c>
      <c r="B64" s="43" t="s">
        <v>29</v>
      </c>
      <c r="C64" s="44">
        <v>45189</v>
      </c>
      <c r="D64" s="45" t="s">
        <v>8</v>
      </c>
      <c r="E64" s="46">
        <v>6</v>
      </c>
      <c r="F64" s="43">
        <v>23</v>
      </c>
      <c r="G64" s="47">
        <f t="shared" si="0"/>
        <v>3.8333333333333335</v>
      </c>
      <c r="H64" s="48">
        <v>78200</v>
      </c>
      <c r="I64" s="48">
        <f t="shared" si="1"/>
        <v>13033.333333333334</v>
      </c>
      <c r="J64" s="49">
        <v>371</v>
      </c>
      <c r="K64" s="43">
        <v>29</v>
      </c>
      <c r="L64" s="43">
        <v>30</v>
      </c>
      <c r="M64" s="43">
        <v>38</v>
      </c>
      <c r="N64" s="43">
        <v>12</v>
      </c>
      <c r="O64" s="49">
        <f t="shared" si="2"/>
        <v>109</v>
      </c>
      <c r="P64" s="47">
        <f t="shared" si="3"/>
        <v>0.73944954128440366</v>
      </c>
      <c r="Q64" s="43">
        <f t="shared" si="4"/>
        <v>59</v>
      </c>
      <c r="R64" s="43">
        <f t="shared" si="5"/>
        <v>50</v>
      </c>
    </row>
    <row r="65" spans="1:18" ht="13.2" x14ac:dyDescent="0.25">
      <c r="A65" s="43" t="s">
        <v>34</v>
      </c>
      <c r="B65" s="43" t="s">
        <v>30</v>
      </c>
      <c r="C65" s="44">
        <v>45190</v>
      </c>
      <c r="D65" s="45" t="s">
        <v>5</v>
      </c>
      <c r="E65" s="46">
        <v>8</v>
      </c>
      <c r="F65" s="43">
        <v>17</v>
      </c>
      <c r="G65" s="47">
        <f t="shared" si="0"/>
        <v>2.125</v>
      </c>
      <c r="H65" s="48">
        <v>57800</v>
      </c>
      <c r="I65" s="48">
        <f t="shared" si="1"/>
        <v>7225</v>
      </c>
      <c r="J65" s="49">
        <v>347</v>
      </c>
      <c r="K65" s="43">
        <v>20</v>
      </c>
      <c r="L65" s="43">
        <v>40</v>
      </c>
      <c r="M65" s="43">
        <v>35</v>
      </c>
      <c r="N65" s="43">
        <v>15</v>
      </c>
      <c r="O65" s="49">
        <f t="shared" si="2"/>
        <v>110</v>
      </c>
      <c r="P65" s="47">
        <f t="shared" si="3"/>
        <v>0.71818181818181814</v>
      </c>
      <c r="Q65" s="43">
        <f t="shared" si="4"/>
        <v>60</v>
      </c>
      <c r="R65" s="43">
        <f t="shared" si="5"/>
        <v>50</v>
      </c>
    </row>
    <row r="66" spans="1:18" ht="13.2" x14ac:dyDescent="0.25">
      <c r="A66" s="43" t="s">
        <v>34</v>
      </c>
      <c r="B66" s="43" t="s">
        <v>29</v>
      </c>
      <c r="C66" s="44">
        <v>45191</v>
      </c>
      <c r="D66" s="45" t="s">
        <v>9</v>
      </c>
      <c r="E66" s="46">
        <v>9</v>
      </c>
      <c r="F66" s="43">
        <v>23</v>
      </c>
      <c r="G66" s="47">
        <f t="shared" si="0"/>
        <v>2.5555555555555554</v>
      </c>
      <c r="H66" s="48">
        <v>78200</v>
      </c>
      <c r="I66" s="48">
        <f t="shared" si="1"/>
        <v>8688.8888888888887</v>
      </c>
      <c r="J66" s="49">
        <v>368</v>
      </c>
      <c r="K66" s="43">
        <v>30</v>
      </c>
      <c r="L66" s="43">
        <v>40</v>
      </c>
      <c r="M66" s="43">
        <v>38</v>
      </c>
      <c r="N66" s="43">
        <v>15</v>
      </c>
      <c r="O66" s="49">
        <f t="shared" si="2"/>
        <v>123</v>
      </c>
      <c r="P66" s="47">
        <f t="shared" si="3"/>
        <v>0.73821138211382109</v>
      </c>
      <c r="Q66" s="43">
        <f t="shared" si="4"/>
        <v>70</v>
      </c>
      <c r="R66" s="43">
        <f t="shared" si="5"/>
        <v>53</v>
      </c>
    </row>
    <row r="67" spans="1:18" ht="13.2" x14ac:dyDescent="0.25">
      <c r="A67" s="43" t="s">
        <v>34</v>
      </c>
      <c r="B67" s="43" t="s">
        <v>30</v>
      </c>
      <c r="C67" s="44">
        <v>45192</v>
      </c>
      <c r="D67" s="45" t="s">
        <v>6</v>
      </c>
      <c r="E67" s="46">
        <v>8</v>
      </c>
      <c r="F67" s="43">
        <v>25</v>
      </c>
      <c r="G67" s="47">
        <f t="shared" ref="G67:G121" si="6">F67/E67</f>
        <v>3.125</v>
      </c>
      <c r="H67" s="48">
        <v>85000</v>
      </c>
      <c r="I67" s="48">
        <f t="shared" ref="I67:I121" si="7">H67/E67</f>
        <v>10625</v>
      </c>
      <c r="J67" s="49">
        <v>353</v>
      </c>
      <c r="K67" s="43">
        <v>38</v>
      </c>
      <c r="L67" s="43">
        <v>31</v>
      </c>
      <c r="M67" s="43">
        <v>37</v>
      </c>
      <c r="N67" s="43">
        <v>13</v>
      </c>
      <c r="O67" s="49">
        <f t="shared" ref="O67:O121" si="8">SUM(K67:N67)</f>
        <v>119</v>
      </c>
      <c r="P67" s="47">
        <f t="shared" ref="P67:P121" si="9">(K67*5+L67*4+M67*3+N67*2)/(O67*5)</f>
        <v>0.7579831932773109</v>
      </c>
      <c r="Q67" s="43">
        <f t="shared" si="4"/>
        <v>69</v>
      </c>
      <c r="R67" s="43">
        <f t="shared" si="5"/>
        <v>50</v>
      </c>
    </row>
    <row r="68" spans="1:18" ht="13.2" x14ac:dyDescent="0.25">
      <c r="A68" s="43" t="s">
        <v>34</v>
      </c>
      <c r="B68" s="43" t="s">
        <v>29</v>
      </c>
      <c r="C68" s="44">
        <v>45193</v>
      </c>
      <c r="D68" s="45" t="s">
        <v>4</v>
      </c>
      <c r="E68" s="46">
        <v>6</v>
      </c>
      <c r="F68" s="43">
        <v>24</v>
      </c>
      <c r="G68" s="47">
        <f t="shared" si="6"/>
        <v>4</v>
      </c>
      <c r="H68" s="48">
        <v>81600</v>
      </c>
      <c r="I68" s="48">
        <f t="shared" si="7"/>
        <v>13600</v>
      </c>
      <c r="J68" s="49">
        <v>339</v>
      </c>
      <c r="K68" s="43">
        <v>30</v>
      </c>
      <c r="L68" s="43">
        <v>40</v>
      </c>
      <c r="M68" s="43">
        <v>30</v>
      </c>
      <c r="N68" s="43">
        <v>11</v>
      </c>
      <c r="O68" s="49">
        <f t="shared" si="8"/>
        <v>111</v>
      </c>
      <c r="P68" s="47">
        <f t="shared" si="9"/>
        <v>0.76036036036036037</v>
      </c>
      <c r="Q68" s="43">
        <f t="shared" si="4"/>
        <v>70</v>
      </c>
      <c r="R68" s="43">
        <f t="shared" si="5"/>
        <v>41</v>
      </c>
    </row>
    <row r="69" spans="1:18" ht="13.2" x14ac:dyDescent="0.25">
      <c r="A69" s="43" t="s">
        <v>34</v>
      </c>
      <c r="B69" s="43" t="s">
        <v>30</v>
      </c>
      <c r="C69" s="44">
        <v>45193</v>
      </c>
      <c r="D69" s="45" t="s">
        <v>7</v>
      </c>
      <c r="E69" s="46">
        <v>6</v>
      </c>
      <c r="F69" s="43">
        <v>16</v>
      </c>
      <c r="G69" s="47">
        <f t="shared" si="6"/>
        <v>2.6666666666666665</v>
      </c>
      <c r="H69" s="48">
        <v>54400</v>
      </c>
      <c r="I69" s="48">
        <f t="shared" si="7"/>
        <v>9066.6666666666661</v>
      </c>
      <c r="J69" s="49">
        <v>395</v>
      </c>
      <c r="K69" s="43">
        <v>23</v>
      </c>
      <c r="L69" s="43">
        <v>35</v>
      </c>
      <c r="M69" s="43">
        <v>37</v>
      </c>
      <c r="N69" s="43">
        <v>12</v>
      </c>
      <c r="O69" s="49">
        <f t="shared" si="8"/>
        <v>107</v>
      </c>
      <c r="P69" s="47">
        <f t="shared" si="9"/>
        <v>0.7289719626168224</v>
      </c>
      <c r="Q69" s="43">
        <f t="shared" si="4"/>
        <v>58</v>
      </c>
      <c r="R69" s="43">
        <f t="shared" si="5"/>
        <v>49</v>
      </c>
    </row>
    <row r="70" spans="1:18" ht="13.2" x14ac:dyDescent="0.25">
      <c r="A70" s="43" t="s">
        <v>35</v>
      </c>
      <c r="B70" s="43" t="s">
        <v>29</v>
      </c>
      <c r="C70" s="44">
        <v>45194</v>
      </c>
      <c r="D70" s="45" t="s">
        <v>8</v>
      </c>
      <c r="E70" s="46">
        <v>6</v>
      </c>
      <c r="F70" s="43">
        <v>19</v>
      </c>
      <c r="G70" s="47">
        <f t="shared" si="6"/>
        <v>3.1666666666666665</v>
      </c>
      <c r="H70" s="48">
        <v>64600</v>
      </c>
      <c r="I70" s="48">
        <f t="shared" si="7"/>
        <v>10766.666666666666</v>
      </c>
      <c r="J70" s="49">
        <v>316</v>
      </c>
      <c r="K70" s="43">
        <v>30</v>
      </c>
      <c r="L70" s="43">
        <v>40</v>
      </c>
      <c r="M70" s="43">
        <v>36</v>
      </c>
      <c r="N70" s="43">
        <v>15</v>
      </c>
      <c r="O70" s="49">
        <f t="shared" si="8"/>
        <v>121</v>
      </c>
      <c r="P70" s="47">
        <f t="shared" si="9"/>
        <v>0.740495867768595</v>
      </c>
      <c r="Q70" s="43">
        <f t="shared" si="4"/>
        <v>70</v>
      </c>
      <c r="R70" s="43">
        <f t="shared" si="5"/>
        <v>51</v>
      </c>
    </row>
    <row r="71" spans="1:18" ht="13.2" x14ac:dyDescent="0.25">
      <c r="A71" s="43" t="s">
        <v>35</v>
      </c>
      <c r="B71" s="43" t="s">
        <v>30</v>
      </c>
      <c r="C71" s="44">
        <v>45194</v>
      </c>
      <c r="D71" s="45" t="s">
        <v>5</v>
      </c>
      <c r="E71" s="46">
        <v>9</v>
      </c>
      <c r="F71" s="43">
        <v>25</v>
      </c>
      <c r="G71" s="47">
        <f t="shared" si="6"/>
        <v>2.7777777777777777</v>
      </c>
      <c r="H71" s="48">
        <v>85000</v>
      </c>
      <c r="I71" s="48">
        <f t="shared" si="7"/>
        <v>9444.4444444444453</v>
      </c>
      <c r="J71" s="49">
        <v>383</v>
      </c>
      <c r="K71" s="43">
        <v>30</v>
      </c>
      <c r="L71" s="43">
        <v>30</v>
      </c>
      <c r="M71" s="43">
        <v>36</v>
      </c>
      <c r="N71" s="43">
        <v>10</v>
      </c>
      <c r="O71" s="49">
        <f t="shared" si="8"/>
        <v>106</v>
      </c>
      <c r="P71" s="47">
        <f t="shared" si="9"/>
        <v>0.75094339622641515</v>
      </c>
      <c r="Q71" s="43">
        <f t="shared" si="4"/>
        <v>60</v>
      </c>
      <c r="R71" s="43">
        <f t="shared" si="5"/>
        <v>46</v>
      </c>
    </row>
    <row r="72" spans="1:18" ht="13.2" x14ac:dyDescent="0.25">
      <c r="A72" s="43" t="s">
        <v>35</v>
      </c>
      <c r="B72" s="43" t="s">
        <v>29</v>
      </c>
      <c r="C72" s="44">
        <v>45194</v>
      </c>
      <c r="D72" s="45" t="s">
        <v>9</v>
      </c>
      <c r="E72" s="46">
        <v>9</v>
      </c>
      <c r="F72" s="43">
        <v>16</v>
      </c>
      <c r="G72" s="47">
        <f t="shared" si="6"/>
        <v>1.7777777777777777</v>
      </c>
      <c r="H72" s="48">
        <v>54400</v>
      </c>
      <c r="I72" s="48">
        <f t="shared" si="7"/>
        <v>6044.4444444444443</v>
      </c>
      <c r="J72" s="49">
        <v>336</v>
      </c>
      <c r="K72" s="43">
        <v>23</v>
      </c>
      <c r="L72" s="43">
        <v>38</v>
      </c>
      <c r="M72" s="43">
        <v>35</v>
      </c>
      <c r="N72" s="43">
        <v>10</v>
      </c>
      <c r="O72" s="49">
        <f t="shared" si="8"/>
        <v>106</v>
      </c>
      <c r="P72" s="47">
        <f t="shared" si="9"/>
        <v>0.73962264150943391</v>
      </c>
      <c r="Q72" s="43">
        <f t="shared" si="4"/>
        <v>61</v>
      </c>
      <c r="R72" s="43">
        <f t="shared" si="5"/>
        <v>45</v>
      </c>
    </row>
    <row r="73" spans="1:18" ht="13.2" x14ac:dyDescent="0.25">
      <c r="A73" s="43" t="s">
        <v>35</v>
      </c>
      <c r="B73" s="43" t="s">
        <v>30</v>
      </c>
      <c r="C73" s="44">
        <v>45194</v>
      </c>
      <c r="D73" s="45" t="s">
        <v>6</v>
      </c>
      <c r="E73" s="46">
        <v>8</v>
      </c>
      <c r="F73" s="43">
        <v>20</v>
      </c>
      <c r="G73" s="47">
        <f t="shared" si="6"/>
        <v>2.5</v>
      </c>
      <c r="H73" s="48">
        <v>68000</v>
      </c>
      <c r="I73" s="48">
        <f t="shared" si="7"/>
        <v>8500</v>
      </c>
      <c r="J73" s="49">
        <v>333</v>
      </c>
      <c r="K73" s="43">
        <v>20</v>
      </c>
      <c r="L73" s="43">
        <v>31</v>
      </c>
      <c r="M73" s="43">
        <v>34</v>
      </c>
      <c r="N73" s="43">
        <v>13</v>
      </c>
      <c r="O73" s="49">
        <f t="shared" si="8"/>
        <v>98</v>
      </c>
      <c r="P73" s="47">
        <f t="shared" si="9"/>
        <v>0.71836734693877546</v>
      </c>
      <c r="Q73" s="43">
        <f t="shared" si="4"/>
        <v>51</v>
      </c>
      <c r="R73" s="43">
        <f t="shared" si="5"/>
        <v>47</v>
      </c>
    </row>
    <row r="74" spans="1:18" ht="13.2" x14ac:dyDescent="0.25">
      <c r="A74" s="43" t="s">
        <v>35</v>
      </c>
      <c r="B74" s="43" t="s">
        <v>29</v>
      </c>
      <c r="C74" s="44">
        <v>45195</v>
      </c>
      <c r="D74" s="45" t="s">
        <v>4</v>
      </c>
      <c r="E74" s="46">
        <v>7</v>
      </c>
      <c r="F74" s="43">
        <v>22</v>
      </c>
      <c r="G74" s="47">
        <f t="shared" si="6"/>
        <v>3.1428571428571428</v>
      </c>
      <c r="H74" s="48">
        <v>74800</v>
      </c>
      <c r="I74" s="48">
        <f t="shared" si="7"/>
        <v>10685.714285714286</v>
      </c>
      <c r="J74" s="49">
        <v>389</v>
      </c>
      <c r="K74" s="43">
        <v>20</v>
      </c>
      <c r="L74" s="43">
        <v>39</v>
      </c>
      <c r="M74" s="43">
        <v>39</v>
      </c>
      <c r="N74" s="43">
        <v>13</v>
      </c>
      <c r="O74" s="49">
        <f t="shared" si="8"/>
        <v>111</v>
      </c>
      <c r="P74" s="47">
        <f t="shared" si="9"/>
        <v>0.7189189189189189</v>
      </c>
      <c r="Q74" s="43">
        <f t="shared" si="4"/>
        <v>59</v>
      </c>
      <c r="R74" s="43">
        <f t="shared" si="5"/>
        <v>52</v>
      </c>
    </row>
    <row r="75" spans="1:18" ht="13.2" x14ac:dyDescent="0.25">
      <c r="A75" s="43" t="s">
        <v>35</v>
      </c>
      <c r="B75" s="43" t="s">
        <v>30</v>
      </c>
      <c r="C75" s="44">
        <v>45195</v>
      </c>
      <c r="D75" s="45" t="s">
        <v>7</v>
      </c>
      <c r="E75" s="46">
        <v>9</v>
      </c>
      <c r="F75" s="43">
        <v>23</v>
      </c>
      <c r="G75" s="47">
        <f t="shared" si="6"/>
        <v>2.5555555555555554</v>
      </c>
      <c r="H75" s="48">
        <v>78200</v>
      </c>
      <c r="I75" s="48">
        <f t="shared" si="7"/>
        <v>8688.8888888888887</v>
      </c>
      <c r="J75" s="49">
        <v>334</v>
      </c>
      <c r="K75" s="43">
        <v>30</v>
      </c>
      <c r="L75" s="43">
        <v>38</v>
      </c>
      <c r="M75" s="43">
        <v>30</v>
      </c>
      <c r="N75" s="43">
        <v>11</v>
      </c>
      <c r="O75" s="49">
        <f t="shared" si="8"/>
        <v>109</v>
      </c>
      <c r="P75" s="47">
        <f t="shared" si="9"/>
        <v>0.75963302752293582</v>
      </c>
      <c r="Q75" s="43">
        <f t="shared" si="4"/>
        <v>68</v>
      </c>
      <c r="R75" s="43">
        <f t="shared" si="5"/>
        <v>41</v>
      </c>
    </row>
    <row r="76" spans="1:18" ht="13.2" x14ac:dyDescent="0.25">
      <c r="A76" s="43" t="s">
        <v>35</v>
      </c>
      <c r="B76" s="43" t="s">
        <v>29</v>
      </c>
      <c r="C76" s="44">
        <v>45196</v>
      </c>
      <c r="D76" s="45" t="s">
        <v>8</v>
      </c>
      <c r="E76" s="46">
        <v>6</v>
      </c>
      <c r="F76" s="43">
        <v>20</v>
      </c>
      <c r="G76" s="47">
        <f t="shared" si="6"/>
        <v>3.3333333333333335</v>
      </c>
      <c r="H76" s="48">
        <v>68000</v>
      </c>
      <c r="I76" s="48">
        <f t="shared" si="7"/>
        <v>11333.333333333334</v>
      </c>
      <c r="J76" s="49">
        <v>307</v>
      </c>
      <c r="K76" s="43">
        <v>28</v>
      </c>
      <c r="L76" s="43">
        <v>33</v>
      </c>
      <c r="M76" s="43">
        <v>32</v>
      </c>
      <c r="N76" s="43">
        <v>12</v>
      </c>
      <c r="O76" s="49">
        <f t="shared" si="8"/>
        <v>105</v>
      </c>
      <c r="P76" s="47">
        <f t="shared" si="9"/>
        <v>0.7466666666666667</v>
      </c>
      <c r="Q76" s="43">
        <f t="shared" si="4"/>
        <v>61</v>
      </c>
      <c r="R76" s="43">
        <f t="shared" si="5"/>
        <v>44</v>
      </c>
    </row>
    <row r="77" spans="1:18" ht="13.2" x14ac:dyDescent="0.25">
      <c r="A77" s="43" t="s">
        <v>35</v>
      </c>
      <c r="B77" s="43" t="s">
        <v>30</v>
      </c>
      <c r="C77" s="44">
        <v>45197</v>
      </c>
      <c r="D77" s="45" t="s">
        <v>5</v>
      </c>
      <c r="E77" s="46">
        <v>6</v>
      </c>
      <c r="F77" s="43">
        <v>19</v>
      </c>
      <c r="G77" s="47">
        <f t="shared" si="6"/>
        <v>3.1666666666666665</v>
      </c>
      <c r="H77" s="48">
        <v>64600</v>
      </c>
      <c r="I77" s="48">
        <f t="shared" si="7"/>
        <v>10766.666666666666</v>
      </c>
      <c r="J77" s="49">
        <v>378</v>
      </c>
      <c r="K77" s="43">
        <v>24</v>
      </c>
      <c r="L77" s="43">
        <v>35</v>
      </c>
      <c r="M77" s="43">
        <v>37</v>
      </c>
      <c r="N77" s="43">
        <v>13</v>
      </c>
      <c r="O77" s="49">
        <f t="shared" si="8"/>
        <v>109</v>
      </c>
      <c r="P77" s="47">
        <f t="shared" si="9"/>
        <v>0.72844036697247705</v>
      </c>
      <c r="Q77" s="43">
        <f t="shared" si="4"/>
        <v>59</v>
      </c>
      <c r="R77" s="43">
        <f t="shared" si="5"/>
        <v>50</v>
      </c>
    </row>
    <row r="78" spans="1:18" ht="13.2" x14ac:dyDescent="0.25">
      <c r="A78" s="43" t="s">
        <v>35</v>
      </c>
      <c r="B78" s="43" t="s">
        <v>29</v>
      </c>
      <c r="C78" s="44">
        <v>45197</v>
      </c>
      <c r="D78" s="45" t="s">
        <v>9</v>
      </c>
      <c r="E78" s="46">
        <v>7</v>
      </c>
      <c r="F78" s="43">
        <v>15</v>
      </c>
      <c r="G78" s="47">
        <f t="shared" si="6"/>
        <v>2.1428571428571428</v>
      </c>
      <c r="H78" s="48">
        <v>51000</v>
      </c>
      <c r="I78" s="48">
        <f t="shared" si="7"/>
        <v>7285.7142857142853</v>
      </c>
      <c r="J78" s="49">
        <v>357</v>
      </c>
      <c r="K78" s="43">
        <v>27</v>
      </c>
      <c r="L78" s="43">
        <v>30</v>
      </c>
      <c r="M78" s="43">
        <v>31</v>
      </c>
      <c r="N78" s="43">
        <v>12</v>
      </c>
      <c r="O78" s="49">
        <f t="shared" si="8"/>
        <v>100</v>
      </c>
      <c r="P78" s="47">
        <f t="shared" si="9"/>
        <v>0.74399999999999999</v>
      </c>
      <c r="Q78" s="43">
        <f t="shared" si="4"/>
        <v>57</v>
      </c>
      <c r="R78" s="43">
        <f t="shared" si="5"/>
        <v>43</v>
      </c>
    </row>
    <row r="79" spans="1:18" ht="13.2" x14ac:dyDescent="0.25">
      <c r="A79" s="43" t="s">
        <v>35</v>
      </c>
      <c r="B79" s="43" t="s">
        <v>30</v>
      </c>
      <c r="C79" s="44">
        <v>45197</v>
      </c>
      <c r="D79" s="45" t="s">
        <v>6</v>
      </c>
      <c r="E79" s="46">
        <v>9</v>
      </c>
      <c r="F79" s="43">
        <v>18</v>
      </c>
      <c r="G79" s="47">
        <f t="shared" si="6"/>
        <v>2</v>
      </c>
      <c r="H79" s="48">
        <v>61200</v>
      </c>
      <c r="I79" s="48">
        <f t="shared" si="7"/>
        <v>6800</v>
      </c>
      <c r="J79" s="49">
        <v>370</v>
      </c>
      <c r="K79" s="43">
        <v>22</v>
      </c>
      <c r="L79" s="43">
        <v>33</v>
      </c>
      <c r="M79" s="43">
        <v>32</v>
      </c>
      <c r="N79" s="43">
        <v>15</v>
      </c>
      <c r="O79" s="49">
        <f t="shared" si="8"/>
        <v>102</v>
      </c>
      <c r="P79" s="47">
        <f t="shared" si="9"/>
        <v>0.72156862745098038</v>
      </c>
      <c r="Q79" s="43">
        <f t="shared" si="4"/>
        <v>55</v>
      </c>
      <c r="R79" s="43">
        <f t="shared" si="5"/>
        <v>47</v>
      </c>
    </row>
    <row r="80" spans="1:18" ht="13.2" x14ac:dyDescent="0.25">
      <c r="A80" s="43" t="s">
        <v>36</v>
      </c>
      <c r="B80" s="43" t="s">
        <v>29</v>
      </c>
      <c r="C80" s="44">
        <v>45198</v>
      </c>
      <c r="D80" s="45" t="s">
        <v>4</v>
      </c>
      <c r="E80" s="46">
        <v>9</v>
      </c>
      <c r="F80" s="43">
        <v>21</v>
      </c>
      <c r="G80" s="47">
        <f t="shared" si="6"/>
        <v>2.3333333333333335</v>
      </c>
      <c r="H80" s="48">
        <v>71400</v>
      </c>
      <c r="I80" s="48">
        <f t="shared" si="7"/>
        <v>7933.333333333333</v>
      </c>
      <c r="J80" s="49">
        <v>322</v>
      </c>
      <c r="K80" s="43">
        <v>24</v>
      </c>
      <c r="L80" s="43">
        <v>30</v>
      </c>
      <c r="M80" s="43">
        <v>32</v>
      </c>
      <c r="N80" s="43">
        <v>14</v>
      </c>
      <c r="O80" s="49">
        <f t="shared" si="8"/>
        <v>100</v>
      </c>
      <c r="P80" s="47">
        <f t="shared" si="9"/>
        <v>0.72799999999999998</v>
      </c>
      <c r="Q80" s="43">
        <f t="shared" si="4"/>
        <v>54</v>
      </c>
      <c r="R80" s="43">
        <f t="shared" si="5"/>
        <v>46</v>
      </c>
    </row>
    <row r="81" spans="1:18" ht="13.2" x14ac:dyDescent="0.25">
      <c r="A81" s="43" t="s">
        <v>36</v>
      </c>
      <c r="B81" s="43" t="s">
        <v>30</v>
      </c>
      <c r="C81" s="44">
        <v>45198</v>
      </c>
      <c r="D81" s="45" t="s">
        <v>7</v>
      </c>
      <c r="E81" s="46">
        <v>9</v>
      </c>
      <c r="F81" s="43">
        <v>22</v>
      </c>
      <c r="G81" s="47">
        <f t="shared" si="6"/>
        <v>2.4444444444444446</v>
      </c>
      <c r="H81" s="48">
        <v>74800</v>
      </c>
      <c r="I81" s="48">
        <f t="shared" si="7"/>
        <v>8311.1111111111113</v>
      </c>
      <c r="J81" s="49">
        <v>326</v>
      </c>
      <c r="K81" s="43">
        <v>29</v>
      </c>
      <c r="L81" s="43">
        <v>33</v>
      </c>
      <c r="M81" s="43">
        <v>38</v>
      </c>
      <c r="N81" s="43">
        <v>13</v>
      </c>
      <c r="O81" s="49">
        <f t="shared" si="8"/>
        <v>113</v>
      </c>
      <c r="P81" s="47">
        <f t="shared" si="9"/>
        <v>0.73805309734513269</v>
      </c>
      <c r="Q81" s="43">
        <f t="shared" si="4"/>
        <v>62</v>
      </c>
      <c r="R81" s="43">
        <f t="shared" si="5"/>
        <v>51</v>
      </c>
    </row>
    <row r="82" spans="1:18" ht="13.2" x14ac:dyDescent="0.25">
      <c r="A82" s="43" t="s">
        <v>36</v>
      </c>
      <c r="B82" s="43" t="s">
        <v>29</v>
      </c>
      <c r="C82" s="44">
        <v>45199</v>
      </c>
      <c r="D82" s="45" t="s">
        <v>8</v>
      </c>
      <c r="E82" s="46">
        <v>9</v>
      </c>
      <c r="F82" s="43">
        <v>21</v>
      </c>
      <c r="G82" s="47">
        <f t="shared" si="6"/>
        <v>2.3333333333333335</v>
      </c>
      <c r="H82" s="48">
        <v>71400</v>
      </c>
      <c r="I82" s="48">
        <f t="shared" si="7"/>
        <v>7933.333333333333</v>
      </c>
      <c r="J82" s="49">
        <v>339</v>
      </c>
      <c r="K82" s="43">
        <v>25</v>
      </c>
      <c r="L82" s="43">
        <v>32</v>
      </c>
      <c r="M82" s="43">
        <v>31</v>
      </c>
      <c r="N82" s="43">
        <v>14</v>
      </c>
      <c r="O82" s="49">
        <f t="shared" si="8"/>
        <v>102</v>
      </c>
      <c r="P82" s="47">
        <f t="shared" si="9"/>
        <v>0.73333333333333328</v>
      </c>
      <c r="Q82" s="43">
        <f t="shared" si="4"/>
        <v>57</v>
      </c>
      <c r="R82" s="43">
        <f t="shared" si="5"/>
        <v>45</v>
      </c>
    </row>
    <row r="83" spans="1:18" ht="13.2" x14ac:dyDescent="0.25">
      <c r="A83" s="43" t="s">
        <v>36</v>
      </c>
      <c r="B83" s="43" t="s">
        <v>30</v>
      </c>
      <c r="C83" s="44">
        <v>45201</v>
      </c>
      <c r="D83" s="45" t="s">
        <v>5</v>
      </c>
      <c r="E83" s="46">
        <v>7</v>
      </c>
      <c r="F83" s="43">
        <v>20</v>
      </c>
      <c r="G83" s="47">
        <f t="shared" si="6"/>
        <v>2.8571428571428572</v>
      </c>
      <c r="H83" s="48">
        <v>68000</v>
      </c>
      <c r="I83" s="48">
        <f t="shared" si="7"/>
        <v>9714.2857142857138</v>
      </c>
      <c r="J83" s="49">
        <v>390</v>
      </c>
      <c r="K83" s="43">
        <v>21</v>
      </c>
      <c r="L83" s="43">
        <v>33</v>
      </c>
      <c r="M83" s="43">
        <v>35</v>
      </c>
      <c r="N83" s="43">
        <v>13</v>
      </c>
      <c r="O83" s="49">
        <f t="shared" si="8"/>
        <v>102</v>
      </c>
      <c r="P83" s="47">
        <f t="shared" si="9"/>
        <v>0.72156862745098038</v>
      </c>
      <c r="Q83" s="43">
        <f t="shared" si="4"/>
        <v>54</v>
      </c>
      <c r="R83" s="43">
        <f t="shared" si="5"/>
        <v>48</v>
      </c>
    </row>
    <row r="84" spans="1:18" ht="13.2" x14ac:dyDescent="0.25">
      <c r="A84" s="43" t="s">
        <v>36</v>
      </c>
      <c r="B84" s="43" t="s">
        <v>29</v>
      </c>
      <c r="C84" s="44">
        <v>45201</v>
      </c>
      <c r="D84" s="45" t="s">
        <v>9</v>
      </c>
      <c r="E84" s="46">
        <v>8</v>
      </c>
      <c r="F84" s="43">
        <v>19</v>
      </c>
      <c r="G84" s="47">
        <f t="shared" si="6"/>
        <v>2.375</v>
      </c>
      <c r="H84" s="48">
        <v>64600</v>
      </c>
      <c r="I84" s="48">
        <f t="shared" si="7"/>
        <v>8075</v>
      </c>
      <c r="J84" s="49">
        <v>330</v>
      </c>
      <c r="K84" s="43">
        <v>30</v>
      </c>
      <c r="L84" s="43">
        <v>33</v>
      </c>
      <c r="M84" s="43">
        <v>40</v>
      </c>
      <c r="N84" s="43">
        <v>13</v>
      </c>
      <c r="O84" s="49">
        <f t="shared" si="8"/>
        <v>116</v>
      </c>
      <c r="P84" s="47">
        <f t="shared" si="9"/>
        <v>0.73793103448275865</v>
      </c>
      <c r="Q84" s="43">
        <f t="shared" si="4"/>
        <v>63</v>
      </c>
      <c r="R84" s="43">
        <f t="shared" si="5"/>
        <v>53</v>
      </c>
    </row>
    <row r="85" spans="1:18" ht="13.2" x14ac:dyDescent="0.25">
      <c r="A85" s="43" t="s">
        <v>36</v>
      </c>
      <c r="B85" s="43" t="s">
        <v>30</v>
      </c>
      <c r="C85" s="44">
        <v>45202</v>
      </c>
      <c r="D85" s="45" t="s">
        <v>6</v>
      </c>
      <c r="E85" s="46">
        <v>9</v>
      </c>
      <c r="F85" s="43">
        <v>15</v>
      </c>
      <c r="G85" s="47">
        <f t="shared" si="6"/>
        <v>1.6666666666666667</v>
      </c>
      <c r="H85" s="48">
        <v>51000</v>
      </c>
      <c r="I85" s="48">
        <f t="shared" si="7"/>
        <v>5666.666666666667</v>
      </c>
      <c r="J85" s="49">
        <v>392</v>
      </c>
      <c r="K85" s="43">
        <v>40</v>
      </c>
      <c r="L85" s="43">
        <v>30</v>
      </c>
      <c r="M85" s="43">
        <v>30</v>
      </c>
      <c r="N85" s="43">
        <v>12</v>
      </c>
      <c r="O85" s="49">
        <f t="shared" si="8"/>
        <v>112</v>
      </c>
      <c r="P85" s="47">
        <f t="shared" si="9"/>
        <v>0.77500000000000002</v>
      </c>
      <c r="Q85" s="43">
        <f t="shared" ref="Q85:Q121" si="10">K85+L85</f>
        <v>70</v>
      </c>
      <c r="R85" s="43">
        <f t="shared" ref="R85:R121" si="11">M85+N85</f>
        <v>42</v>
      </c>
    </row>
    <row r="86" spans="1:18" ht="13.2" x14ac:dyDescent="0.25">
      <c r="A86" s="43" t="s">
        <v>36</v>
      </c>
      <c r="B86" s="43" t="s">
        <v>29</v>
      </c>
      <c r="C86" s="44">
        <v>45203</v>
      </c>
      <c r="D86" s="45" t="s">
        <v>4</v>
      </c>
      <c r="E86" s="46">
        <v>8</v>
      </c>
      <c r="F86" s="43">
        <v>22</v>
      </c>
      <c r="G86" s="47">
        <f t="shared" si="6"/>
        <v>2.75</v>
      </c>
      <c r="H86" s="48">
        <v>74800</v>
      </c>
      <c r="I86" s="48">
        <f t="shared" si="7"/>
        <v>9350</v>
      </c>
      <c r="J86" s="49">
        <v>396</v>
      </c>
      <c r="K86" s="43">
        <v>27</v>
      </c>
      <c r="L86" s="43">
        <v>30</v>
      </c>
      <c r="M86" s="43">
        <v>38</v>
      </c>
      <c r="N86" s="43">
        <v>15</v>
      </c>
      <c r="O86" s="49">
        <f t="shared" si="8"/>
        <v>110</v>
      </c>
      <c r="P86" s="47">
        <f t="shared" si="9"/>
        <v>0.72545454545454546</v>
      </c>
      <c r="Q86" s="43">
        <f t="shared" si="10"/>
        <v>57</v>
      </c>
      <c r="R86" s="43">
        <f t="shared" si="11"/>
        <v>53</v>
      </c>
    </row>
    <row r="87" spans="1:18" ht="13.2" x14ac:dyDescent="0.25">
      <c r="A87" s="43" t="s">
        <v>36</v>
      </c>
      <c r="B87" s="43" t="s">
        <v>30</v>
      </c>
      <c r="C87" s="44">
        <v>45203</v>
      </c>
      <c r="D87" s="45" t="s">
        <v>7</v>
      </c>
      <c r="E87" s="46">
        <v>9</v>
      </c>
      <c r="F87" s="43">
        <v>20</v>
      </c>
      <c r="G87" s="47">
        <f t="shared" si="6"/>
        <v>2.2222222222222223</v>
      </c>
      <c r="H87" s="48">
        <v>68000</v>
      </c>
      <c r="I87" s="48">
        <f t="shared" si="7"/>
        <v>7555.5555555555557</v>
      </c>
      <c r="J87" s="49">
        <v>372</v>
      </c>
      <c r="K87" s="43">
        <v>21</v>
      </c>
      <c r="L87" s="43">
        <v>39</v>
      </c>
      <c r="M87" s="43">
        <v>35</v>
      </c>
      <c r="N87" s="43">
        <v>13</v>
      </c>
      <c r="O87" s="49">
        <f t="shared" si="8"/>
        <v>108</v>
      </c>
      <c r="P87" s="47">
        <f t="shared" si="9"/>
        <v>0.72592592592592597</v>
      </c>
      <c r="Q87" s="43">
        <f t="shared" si="10"/>
        <v>60</v>
      </c>
      <c r="R87" s="43">
        <f t="shared" si="11"/>
        <v>48</v>
      </c>
    </row>
    <row r="88" spans="1:18" ht="13.2" x14ac:dyDescent="0.25">
      <c r="A88" s="43" t="s">
        <v>36</v>
      </c>
      <c r="B88" s="43" t="s">
        <v>29</v>
      </c>
      <c r="C88" s="44">
        <v>45204</v>
      </c>
      <c r="D88" s="45" t="s">
        <v>8</v>
      </c>
      <c r="E88" s="46">
        <v>8</v>
      </c>
      <c r="F88" s="43">
        <v>16</v>
      </c>
      <c r="G88" s="47">
        <f t="shared" si="6"/>
        <v>2</v>
      </c>
      <c r="H88" s="48">
        <v>54400</v>
      </c>
      <c r="I88" s="48">
        <f t="shared" si="7"/>
        <v>6800</v>
      </c>
      <c r="J88" s="49">
        <v>352</v>
      </c>
      <c r="K88" s="43">
        <v>23</v>
      </c>
      <c r="L88" s="43">
        <v>39</v>
      </c>
      <c r="M88" s="43">
        <v>32</v>
      </c>
      <c r="N88" s="43">
        <v>14</v>
      </c>
      <c r="O88" s="49">
        <f t="shared" si="8"/>
        <v>108</v>
      </c>
      <c r="P88" s="47">
        <f t="shared" si="9"/>
        <v>0.73148148148148151</v>
      </c>
      <c r="Q88" s="43">
        <f t="shared" si="10"/>
        <v>62</v>
      </c>
      <c r="R88" s="43">
        <f t="shared" si="11"/>
        <v>46</v>
      </c>
    </row>
    <row r="89" spans="1:18" ht="13.2" x14ac:dyDescent="0.25">
      <c r="A89" s="43" t="s">
        <v>36</v>
      </c>
      <c r="B89" s="43" t="s">
        <v>30</v>
      </c>
      <c r="C89" s="44">
        <v>45204</v>
      </c>
      <c r="D89" s="45" t="s">
        <v>5</v>
      </c>
      <c r="E89" s="46">
        <v>7</v>
      </c>
      <c r="F89" s="43">
        <v>25</v>
      </c>
      <c r="G89" s="47">
        <f t="shared" si="6"/>
        <v>3.5714285714285716</v>
      </c>
      <c r="H89" s="48">
        <v>85000</v>
      </c>
      <c r="I89" s="48">
        <f t="shared" si="7"/>
        <v>12142.857142857143</v>
      </c>
      <c r="J89" s="49">
        <v>373</v>
      </c>
      <c r="K89" s="43">
        <v>28</v>
      </c>
      <c r="L89" s="43">
        <v>31</v>
      </c>
      <c r="M89" s="43">
        <v>40</v>
      </c>
      <c r="N89" s="43">
        <v>10</v>
      </c>
      <c r="O89" s="49">
        <f t="shared" si="8"/>
        <v>109</v>
      </c>
      <c r="P89" s="47">
        <f t="shared" si="9"/>
        <v>0.74128440366972481</v>
      </c>
      <c r="Q89" s="43">
        <f t="shared" si="10"/>
        <v>59</v>
      </c>
      <c r="R89" s="43">
        <f t="shared" si="11"/>
        <v>50</v>
      </c>
    </row>
    <row r="90" spans="1:18" ht="13.2" x14ac:dyDescent="0.25">
      <c r="A90" s="43" t="s">
        <v>37</v>
      </c>
      <c r="B90" s="43" t="s">
        <v>29</v>
      </c>
      <c r="C90" s="44">
        <v>45205</v>
      </c>
      <c r="D90" s="45" t="s">
        <v>9</v>
      </c>
      <c r="E90" s="46">
        <v>8</v>
      </c>
      <c r="F90" s="43">
        <v>16</v>
      </c>
      <c r="G90" s="47">
        <f t="shared" si="6"/>
        <v>2</v>
      </c>
      <c r="H90" s="48">
        <v>54400</v>
      </c>
      <c r="I90" s="48">
        <f t="shared" si="7"/>
        <v>6800</v>
      </c>
      <c r="J90" s="49">
        <v>394</v>
      </c>
      <c r="K90" s="43">
        <v>27</v>
      </c>
      <c r="L90" s="43">
        <v>37</v>
      </c>
      <c r="M90" s="43">
        <v>37</v>
      </c>
      <c r="N90" s="43">
        <v>10</v>
      </c>
      <c r="O90" s="49">
        <f t="shared" si="8"/>
        <v>111</v>
      </c>
      <c r="P90" s="47">
        <f t="shared" si="9"/>
        <v>0.74594594594594599</v>
      </c>
      <c r="Q90" s="43">
        <f t="shared" si="10"/>
        <v>64</v>
      </c>
      <c r="R90" s="43">
        <f t="shared" si="11"/>
        <v>47</v>
      </c>
    </row>
    <row r="91" spans="1:18" ht="13.2" x14ac:dyDescent="0.25">
      <c r="A91" s="43" t="s">
        <v>37</v>
      </c>
      <c r="B91" s="43" t="s">
        <v>30</v>
      </c>
      <c r="C91" s="44">
        <v>45206</v>
      </c>
      <c r="D91" s="45" t="s">
        <v>6</v>
      </c>
      <c r="E91" s="46">
        <v>7</v>
      </c>
      <c r="F91" s="43">
        <v>24</v>
      </c>
      <c r="G91" s="47">
        <f t="shared" si="6"/>
        <v>3.4285714285714284</v>
      </c>
      <c r="H91" s="48">
        <v>81600</v>
      </c>
      <c r="I91" s="48">
        <f t="shared" si="7"/>
        <v>11657.142857142857</v>
      </c>
      <c r="J91" s="49">
        <v>303</v>
      </c>
      <c r="K91" s="43">
        <v>29</v>
      </c>
      <c r="L91" s="43">
        <v>38</v>
      </c>
      <c r="M91" s="43">
        <v>32</v>
      </c>
      <c r="N91" s="43">
        <v>13</v>
      </c>
      <c r="O91" s="49">
        <f t="shared" si="8"/>
        <v>112</v>
      </c>
      <c r="P91" s="47">
        <f t="shared" si="9"/>
        <v>0.74821428571428572</v>
      </c>
      <c r="Q91" s="43">
        <f t="shared" si="10"/>
        <v>67</v>
      </c>
      <c r="R91" s="43">
        <f t="shared" si="11"/>
        <v>45</v>
      </c>
    </row>
    <row r="92" spans="1:18" ht="13.2" x14ac:dyDescent="0.25">
      <c r="A92" s="43" t="s">
        <v>37</v>
      </c>
      <c r="B92" s="43" t="s">
        <v>29</v>
      </c>
      <c r="C92" s="44">
        <v>45206</v>
      </c>
      <c r="D92" s="45" t="s">
        <v>4</v>
      </c>
      <c r="E92" s="46">
        <v>8</v>
      </c>
      <c r="F92" s="43">
        <v>23</v>
      </c>
      <c r="G92" s="47">
        <f t="shared" si="6"/>
        <v>2.875</v>
      </c>
      <c r="H92" s="48">
        <v>78200</v>
      </c>
      <c r="I92" s="48">
        <f t="shared" si="7"/>
        <v>9775</v>
      </c>
      <c r="J92" s="49">
        <v>382</v>
      </c>
      <c r="K92" s="43">
        <v>23</v>
      </c>
      <c r="L92" s="43">
        <v>33</v>
      </c>
      <c r="M92" s="43">
        <v>33</v>
      </c>
      <c r="N92" s="43">
        <v>11</v>
      </c>
      <c r="O92" s="49">
        <f t="shared" si="8"/>
        <v>100</v>
      </c>
      <c r="P92" s="47">
        <f t="shared" si="9"/>
        <v>0.73599999999999999</v>
      </c>
      <c r="Q92" s="43">
        <f t="shared" si="10"/>
        <v>56</v>
      </c>
      <c r="R92" s="43">
        <f t="shared" si="11"/>
        <v>44</v>
      </c>
    </row>
    <row r="93" spans="1:18" ht="13.2" x14ac:dyDescent="0.25">
      <c r="A93" s="43" t="s">
        <v>37</v>
      </c>
      <c r="B93" s="43" t="s">
        <v>30</v>
      </c>
      <c r="C93" s="44">
        <v>45206</v>
      </c>
      <c r="D93" s="45" t="s">
        <v>7</v>
      </c>
      <c r="E93" s="46">
        <v>8</v>
      </c>
      <c r="F93" s="43">
        <v>21</v>
      </c>
      <c r="G93" s="47">
        <f t="shared" si="6"/>
        <v>2.625</v>
      </c>
      <c r="H93" s="48">
        <v>71400</v>
      </c>
      <c r="I93" s="48">
        <f t="shared" si="7"/>
        <v>8925</v>
      </c>
      <c r="J93" s="49">
        <v>316</v>
      </c>
      <c r="K93" s="43">
        <v>28</v>
      </c>
      <c r="L93" s="43">
        <v>36</v>
      </c>
      <c r="M93" s="43">
        <v>35</v>
      </c>
      <c r="N93" s="43">
        <v>11</v>
      </c>
      <c r="O93" s="49">
        <f t="shared" si="8"/>
        <v>110</v>
      </c>
      <c r="P93" s="47">
        <f t="shared" si="9"/>
        <v>0.74727272727272731</v>
      </c>
      <c r="Q93" s="43">
        <f t="shared" si="10"/>
        <v>64</v>
      </c>
      <c r="R93" s="43">
        <f t="shared" si="11"/>
        <v>46</v>
      </c>
    </row>
    <row r="94" spans="1:18" ht="13.2" x14ac:dyDescent="0.25">
      <c r="A94" s="43" t="s">
        <v>37</v>
      </c>
      <c r="B94" s="43" t="s">
        <v>29</v>
      </c>
      <c r="C94" s="44">
        <v>45207</v>
      </c>
      <c r="D94" s="45" t="s">
        <v>8</v>
      </c>
      <c r="E94" s="46">
        <v>7</v>
      </c>
      <c r="F94" s="43">
        <v>17</v>
      </c>
      <c r="G94" s="47">
        <f t="shared" si="6"/>
        <v>2.4285714285714284</v>
      </c>
      <c r="H94" s="48">
        <v>57800</v>
      </c>
      <c r="I94" s="48">
        <f t="shared" si="7"/>
        <v>8257.1428571428569</v>
      </c>
      <c r="J94" s="49">
        <v>334</v>
      </c>
      <c r="K94" s="43">
        <v>20</v>
      </c>
      <c r="L94" s="43">
        <v>20</v>
      </c>
      <c r="M94" s="43">
        <v>30</v>
      </c>
      <c r="N94" s="43">
        <v>11</v>
      </c>
      <c r="O94" s="49">
        <f t="shared" si="8"/>
        <v>81</v>
      </c>
      <c r="P94" s="47">
        <f t="shared" si="9"/>
        <v>0.72098765432098766</v>
      </c>
      <c r="Q94" s="43">
        <f t="shared" si="10"/>
        <v>40</v>
      </c>
      <c r="R94" s="43">
        <f t="shared" si="11"/>
        <v>41</v>
      </c>
    </row>
    <row r="95" spans="1:18" ht="13.2" x14ac:dyDescent="0.25">
      <c r="A95" s="43" t="s">
        <v>37</v>
      </c>
      <c r="B95" s="43" t="s">
        <v>30</v>
      </c>
      <c r="C95" s="44">
        <v>45207</v>
      </c>
      <c r="D95" s="45" t="s">
        <v>5</v>
      </c>
      <c r="E95" s="46">
        <v>9</v>
      </c>
      <c r="F95" s="43">
        <v>21</v>
      </c>
      <c r="G95" s="47">
        <f t="shared" si="6"/>
        <v>2.3333333333333335</v>
      </c>
      <c r="H95" s="48">
        <v>71400</v>
      </c>
      <c r="I95" s="48">
        <f t="shared" si="7"/>
        <v>7933.333333333333</v>
      </c>
      <c r="J95" s="49">
        <v>391</v>
      </c>
      <c r="K95" s="43">
        <v>27</v>
      </c>
      <c r="L95" s="43">
        <v>31</v>
      </c>
      <c r="M95" s="43">
        <v>35</v>
      </c>
      <c r="N95" s="43">
        <v>13</v>
      </c>
      <c r="O95" s="49">
        <f t="shared" si="8"/>
        <v>106</v>
      </c>
      <c r="P95" s="47">
        <f t="shared" si="9"/>
        <v>0.73584905660377353</v>
      </c>
      <c r="Q95" s="43">
        <f t="shared" si="10"/>
        <v>58</v>
      </c>
      <c r="R95" s="43">
        <f t="shared" si="11"/>
        <v>48</v>
      </c>
    </row>
    <row r="96" spans="1:18" ht="13.2" x14ac:dyDescent="0.25">
      <c r="A96" s="43" t="s">
        <v>37</v>
      </c>
      <c r="B96" s="43" t="s">
        <v>29</v>
      </c>
      <c r="C96" s="44">
        <v>45208</v>
      </c>
      <c r="D96" s="45" t="s">
        <v>9</v>
      </c>
      <c r="E96" s="46">
        <v>8</v>
      </c>
      <c r="F96" s="43">
        <v>23</v>
      </c>
      <c r="G96" s="47">
        <f t="shared" si="6"/>
        <v>2.875</v>
      </c>
      <c r="H96" s="48">
        <v>78200</v>
      </c>
      <c r="I96" s="48">
        <f t="shared" si="7"/>
        <v>9775</v>
      </c>
      <c r="J96" s="49">
        <v>368</v>
      </c>
      <c r="K96" s="43">
        <v>26</v>
      </c>
      <c r="L96" s="43">
        <v>31</v>
      </c>
      <c r="M96" s="43">
        <v>38</v>
      </c>
      <c r="N96" s="43">
        <v>11</v>
      </c>
      <c r="O96" s="49">
        <f t="shared" si="8"/>
        <v>106</v>
      </c>
      <c r="P96" s="47">
        <f t="shared" si="9"/>
        <v>0.73584905660377353</v>
      </c>
      <c r="Q96" s="43">
        <f t="shared" si="10"/>
        <v>57</v>
      </c>
      <c r="R96" s="43">
        <f t="shared" si="11"/>
        <v>49</v>
      </c>
    </row>
    <row r="97" spans="1:18" ht="13.2" x14ac:dyDescent="0.25">
      <c r="A97" s="43" t="s">
        <v>37</v>
      </c>
      <c r="B97" s="43" t="s">
        <v>30</v>
      </c>
      <c r="C97" s="44">
        <v>45208</v>
      </c>
      <c r="D97" s="45" t="s">
        <v>6</v>
      </c>
      <c r="E97" s="46">
        <v>8</v>
      </c>
      <c r="F97" s="43">
        <v>16</v>
      </c>
      <c r="G97" s="47">
        <f t="shared" si="6"/>
        <v>2</v>
      </c>
      <c r="H97" s="48">
        <v>54400</v>
      </c>
      <c r="I97" s="48">
        <f t="shared" si="7"/>
        <v>6800</v>
      </c>
      <c r="J97" s="49">
        <v>376</v>
      </c>
      <c r="K97" s="43">
        <v>33</v>
      </c>
      <c r="L97" s="43">
        <v>36</v>
      </c>
      <c r="M97" s="43">
        <v>20</v>
      </c>
      <c r="N97" s="43">
        <v>11</v>
      </c>
      <c r="O97" s="49">
        <f t="shared" si="8"/>
        <v>100</v>
      </c>
      <c r="P97" s="47">
        <f t="shared" si="9"/>
        <v>0.78200000000000003</v>
      </c>
      <c r="Q97" s="43">
        <f t="shared" si="10"/>
        <v>69</v>
      </c>
      <c r="R97" s="43">
        <f t="shared" si="11"/>
        <v>31</v>
      </c>
    </row>
    <row r="98" spans="1:18" ht="13.2" x14ac:dyDescent="0.25">
      <c r="A98" s="43" t="s">
        <v>37</v>
      </c>
      <c r="B98" s="43" t="s">
        <v>29</v>
      </c>
      <c r="C98" s="44">
        <v>45209</v>
      </c>
      <c r="D98" s="45" t="s">
        <v>4</v>
      </c>
      <c r="E98" s="46">
        <v>7</v>
      </c>
      <c r="F98" s="43">
        <v>15</v>
      </c>
      <c r="G98" s="47">
        <f t="shared" si="6"/>
        <v>2.1428571428571428</v>
      </c>
      <c r="H98" s="48">
        <v>51000</v>
      </c>
      <c r="I98" s="48">
        <f t="shared" si="7"/>
        <v>7285.7142857142853</v>
      </c>
      <c r="J98" s="49">
        <v>359</v>
      </c>
      <c r="K98" s="43">
        <v>25</v>
      </c>
      <c r="L98" s="43">
        <v>37</v>
      </c>
      <c r="M98" s="43">
        <v>34</v>
      </c>
      <c r="N98" s="43">
        <v>10</v>
      </c>
      <c r="O98" s="49">
        <f t="shared" si="8"/>
        <v>106</v>
      </c>
      <c r="P98" s="47">
        <f t="shared" si="9"/>
        <v>0.74528301886792447</v>
      </c>
      <c r="Q98" s="43">
        <f t="shared" si="10"/>
        <v>62</v>
      </c>
      <c r="R98" s="43">
        <f t="shared" si="11"/>
        <v>44</v>
      </c>
    </row>
    <row r="99" spans="1:18" ht="13.2" x14ac:dyDescent="0.25">
      <c r="A99" s="43" t="s">
        <v>37</v>
      </c>
      <c r="B99" s="43" t="s">
        <v>30</v>
      </c>
      <c r="C99" s="44">
        <v>45209</v>
      </c>
      <c r="D99" s="45" t="s">
        <v>7</v>
      </c>
      <c r="E99" s="46">
        <v>6</v>
      </c>
      <c r="F99" s="43">
        <v>19</v>
      </c>
      <c r="G99" s="47">
        <f t="shared" si="6"/>
        <v>3.1666666666666665</v>
      </c>
      <c r="H99" s="48">
        <v>64600</v>
      </c>
      <c r="I99" s="48">
        <f t="shared" si="7"/>
        <v>10766.666666666666</v>
      </c>
      <c r="J99" s="49">
        <v>302</v>
      </c>
      <c r="K99" s="43">
        <v>28</v>
      </c>
      <c r="L99" s="43">
        <v>32</v>
      </c>
      <c r="M99" s="43">
        <v>34</v>
      </c>
      <c r="N99" s="43">
        <v>15</v>
      </c>
      <c r="O99" s="49">
        <f t="shared" si="8"/>
        <v>109</v>
      </c>
      <c r="P99" s="47">
        <f t="shared" si="9"/>
        <v>0.73394495412844041</v>
      </c>
      <c r="Q99" s="43">
        <f t="shared" si="10"/>
        <v>60</v>
      </c>
      <c r="R99" s="43">
        <f t="shared" si="11"/>
        <v>49</v>
      </c>
    </row>
    <row r="100" spans="1:18" ht="13.2" x14ac:dyDescent="0.25">
      <c r="A100" s="43" t="s">
        <v>38</v>
      </c>
      <c r="B100" s="43" t="s">
        <v>29</v>
      </c>
      <c r="C100" s="44">
        <v>45210</v>
      </c>
      <c r="D100" s="45" t="s">
        <v>8</v>
      </c>
      <c r="E100" s="46">
        <v>7</v>
      </c>
      <c r="F100" s="43">
        <v>17</v>
      </c>
      <c r="G100" s="47">
        <f t="shared" si="6"/>
        <v>2.4285714285714284</v>
      </c>
      <c r="H100" s="48">
        <v>57800</v>
      </c>
      <c r="I100" s="48">
        <f t="shared" si="7"/>
        <v>8257.1428571428569</v>
      </c>
      <c r="J100" s="49">
        <v>323</v>
      </c>
      <c r="K100" s="43">
        <v>27</v>
      </c>
      <c r="L100" s="43">
        <v>38</v>
      </c>
      <c r="M100" s="43">
        <v>36</v>
      </c>
      <c r="N100" s="43">
        <v>11</v>
      </c>
      <c r="O100" s="49">
        <f t="shared" si="8"/>
        <v>112</v>
      </c>
      <c r="P100" s="47">
        <f t="shared" si="9"/>
        <v>0.74464285714285716</v>
      </c>
      <c r="Q100" s="43">
        <f t="shared" si="10"/>
        <v>65</v>
      </c>
      <c r="R100" s="43">
        <f t="shared" si="11"/>
        <v>47</v>
      </c>
    </row>
    <row r="101" spans="1:18" ht="13.2" x14ac:dyDescent="0.25">
      <c r="A101" s="43" t="s">
        <v>38</v>
      </c>
      <c r="B101" s="43" t="s">
        <v>30</v>
      </c>
      <c r="C101" s="44">
        <v>45211</v>
      </c>
      <c r="D101" s="45" t="s">
        <v>5</v>
      </c>
      <c r="E101" s="46">
        <v>9</v>
      </c>
      <c r="F101" s="43">
        <v>16</v>
      </c>
      <c r="G101" s="47">
        <f t="shared" si="6"/>
        <v>1.7777777777777777</v>
      </c>
      <c r="H101" s="48">
        <v>54400</v>
      </c>
      <c r="I101" s="48">
        <f t="shared" si="7"/>
        <v>6044.4444444444443</v>
      </c>
      <c r="J101" s="49">
        <v>400</v>
      </c>
      <c r="K101" s="43">
        <v>30</v>
      </c>
      <c r="L101" s="43">
        <v>32</v>
      </c>
      <c r="M101" s="43">
        <v>38</v>
      </c>
      <c r="N101" s="43">
        <v>15</v>
      </c>
      <c r="O101" s="49">
        <f t="shared" si="8"/>
        <v>115</v>
      </c>
      <c r="P101" s="47">
        <f t="shared" si="9"/>
        <v>0.73391304347826092</v>
      </c>
      <c r="Q101" s="43">
        <f t="shared" si="10"/>
        <v>62</v>
      </c>
      <c r="R101" s="43">
        <f t="shared" si="11"/>
        <v>53</v>
      </c>
    </row>
    <row r="102" spans="1:18" ht="13.2" x14ac:dyDescent="0.25">
      <c r="A102" s="43" t="s">
        <v>38</v>
      </c>
      <c r="B102" s="43" t="s">
        <v>29</v>
      </c>
      <c r="C102" s="44">
        <v>45213</v>
      </c>
      <c r="D102" s="45" t="s">
        <v>9</v>
      </c>
      <c r="E102" s="46">
        <v>9</v>
      </c>
      <c r="F102" s="43">
        <v>17</v>
      </c>
      <c r="G102" s="47">
        <f t="shared" si="6"/>
        <v>1.8888888888888888</v>
      </c>
      <c r="H102" s="48">
        <v>57800</v>
      </c>
      <c r="I102" s="48">
        <f t="shared" si="7"/>
        <v>6422.2222222222226</v>
      </c>
      <c r="J102" s="49">
        <v>397</v>
      </c>
      <c r="K102" s="43">
        <v>29</v>
      </c>
      <c r="L102" s="43">
        <v>31</v>
      </c>
      <c r="M102" s="43">
        <v>32</v>
      </c>
      <c r="N102" s="43">
        <v>10</v>
      </c>
      <c r="O102" s="49">
        <f t="shared" si="8"/>
        <v>102</v>
      </c>
      <c r="P102" s="47">
        <f t="shared" si="9"/>
        <v>0.75490196078431371</v>
      </c>
      <c r="Q102" s="43">
        <f t="shared" si="10"/>
        <v>60</v>
      </c>
      <c r="R102" s="43">
        <f t="shared" si="11"/>
        <v>42</v>
      </c>
    </row>
    <row r="103" spans="1:18" ht="13.2" x14ac:dyDescent="0.25">
      <c r="A103" s="43" t="s">
        <v>38</v>
      </c>
      <c r="B103" s="43" t="s">
        <v>30</v>
      </c>
      <c r="C103" s="44">
        <v>45213</v>
      </c>
      <c r="D103" s="45" t="s">
        <v>6</v>
      </c>
      <c r="E103" s="46">
        <v>9</v>
      </c>
      <c r="F103" s="43">
        <v>15</v>
      </c>
      <c r="G103" s="47">
        <f t="shared" si="6"/>
        <v>1.6666666666666667</v>
      </c>
      <c r="H103" s="48">
        <v>51000</v>
      </c>
      <c r="I103" s="48">
        <f t="shared" si="7"/>
        <v>5666.666666666667</v>
      </c>
      <c r="J103" s="49">
        <v>327</v>
      </c>
      <c r="K103" s="43">
        <v>35</v>
      </c>
      <c r="L103" s="43">
        <v>40</v>
      </c>
      <c r="M103" s="43">
        <v>22</v>
      </c>
      <c r="N103" s="43">
        <v>13</v>
      </c>
      <c r="O103" s="49">
        <f t="shared" si="8"/>
        <v>110</v>
      </c>
      <c r="P103" s="47">
        <f t="shared" si="9"/>
        <v>0.77636363636363637</v>
      </c>
      <c r="Q103" s="43">
        <f t="shared" si="10"/>
        <v>75</v>
      </c>
      <c r="R103" s="43">
        <f t="shared" si="11"/>
        <v>35</v>
      </c>
    </row>
    <row r="104" spans="1:18" ht="13.2" x14ac:dyDescent="0.25">
      <c r="A104" s="43" t="s">
        <v>38</v>
      </c>
      <c r="B104" s="43" t="s">
        <v>29</v>
      </c>
      <c r="C104" s="44">
        <v>45215</v>
      </c>
      <c r="D104" s="45" t="s">
        <v>4</v>
      </c>
      <c r="E104" s="46">
        <v>9</v>
      </c>
      <c r="F104" s="43">
        <v>24</v>
      </c>
      <c r="G104" s="47">
        <f t="shared" si="6"/>
        <v>2.6666666666666665</v>
      </c>
      <c r="H104" s="48">
        <v>81600</v>
      </c>
      <c r="I104" s="48">
        <f t="shared" si="7"/>
        <v>9066.6666666666661</v>
      </c>
      <c r="J104" s="49">
        <v>327</v>
      </c>
      <c r="K104" s="43">
        <v>20</v>
      </c>
      <c r="L104" s="43">
        <v>34</v>
      </c>
      <c r="M104" s="43">
        <v>32</v>
      </c>
      <c r="N104" s="43">
        <v>10</v>
      </c>
      <c r="O104" s="49">
        <f t="shared" si="8"/>
        <v>96</v>
      </c>
      <c r="P104" s="47">
        <f t="shared" si="9"/>
        <v>0.73333333333333328</v>
      </c>
      <c r="Q104" s="43">
        <f t="shared" si="10"/>
        <v>54</v>
      </c>
      <c r="R104" s="43">
        <f t="shared" si="11"/>
        <v>42</v>
      </c>
    </row>
    <row r="105" spans="1:18" ht="13.2" x14ac:dyDescent="0.25">
      <c r="A105" s="43" t="s">
        <v>38</v>
      </c>
      <c r="B105" s="43" t="s">
        <v>30</v>
      </c>
      <c r="C105" s="44">
        <v>45215</v>
      </c>
      <c r="D105" s="45" t="s">
        <v>7</v>
      </c>
      <c r="E105" s="46">
        <v>9</v>
      </c>
      <c r="F105" s="43">
        <v>19</v>
      </c>
      <c r="G105" s="47">
        <f t="shared" si="6"/>
        <v>2.1111111111111112</v>
      </c>
      <c r="H105" s="48">
        <v>64600</v>
      </c>
      <c r="I105" s="48">
        <f t="shared" si="7"/>
        <v>7177.7777777777774</v>
      </c>
      <c r="J105" s="49">
        <v>317</v>
      </c>
      <c r="K105" s="43">
        <v>25</v>
      </c>
      <c r="L105" s="43">
        <v>32</v>
      </c>
      <c r="M105" s="43">
        <v>38</v>
      </c>
      <c r="N105" s="43">
        <v>13</v>
      </c>
      <c r="O105" s="49">
        <f t="shared" si="8"/>
        <v>108</v>
      </c>
      <c r="P105" s="47">
        <f t="shared" si="9"/>
        <v>0.72777777777777775</v>
      </c>
      <c r="Q105" s="43">
        <f t="shared" si="10"/>
        <v>57</v>
      </c>
      <c r="R105" s="43">
        <f t="shared" si="11"/>
        <v>51</v>
      </c>
    </row>
    <row r="106" spans="1:18" ht="13.2" x14ac:dyDescent="0.25">
      <c r="A106" s="43" t="s">
        <v>38</v>
      </c>
      <c r="B106" s="43" t="s">
        <v>29</v>
      </c>
      <c r="C106" s="44">
        <v>45215</v>
      </c>
      <c r="D106" s="45" t="s">
        <v>8</v>
      </c>
      <c r="E106" s="46">
        <v>6</v>
      </c>
      <c r="F106" s="43">
        <v>16</v>
      </c>
      <c r="G106" s="47">
        <f t="shared" si="6"/>
        <v>2.6666666666666665</v>
      </c>
      <c r="H106" s="48">
        <v>54400</v>
      </c>
      <c r="I106" s="48">
        <f t="shared" si="7"/>
        <v>9066.6666666666661</v>
      </c>
      <c r="J106" s="49">
        <v>365</v>
      </c>
      <c r="K106" s="43">
        <v>30</v>
      </c>
      <c r="L106" s="43">
        <v>35</v>
      </c>
      <c r="M106" s="43">
        <v>33</v>
      </c>
      <c r="N106" s="43">
        <v>14</v>
      </c>
      <c r="O106" s="49">
        <f t="shared" si="8"/>
        <v>112</v>
      </c>
      <c r="P106" s="47">
        <f t="shared" si="9"/>
        <v>0.74464285714285716</v>
      </c>
      <c r="Q106" s="43">
        <f t="shared" si="10"/>
        <v>65</v>
      </c>
      <c r="R106" s="43">
        <f t="shared" si="11"/>
        <v>47</v>
      </c>
    </row>
    <row r="107" spans="1:18" ht="13.2" x14ac:dyDescent="0.25">
      <c r="A107" s="43" t="s">
        <v>38</v>
      </c>
      <c r="B107" s="43" t="s">
        <v>30</v>
      </c>
      <c r="C107" s="44">
        <v>45215</v>
      </c>
      <c r="D107" s="45" t="s">
        <v>5</v>
      </c>
      <c r="E107" s="46">
        <v>9</v>
      </c>
      <c r="F107" s="43">
        <v>16</v>
      </c>
      <c r="G107" s="47">
        <f t="shared" si="6"/>
        <v>1.7777777777777777</v>
      </c>
      <c r="H107" s="48">
        <v>54400</v>
      </c>
      <c r="I107" s="48">
        <f t="shared" si="7"/>
        <v>6044.4444444444443</v>
      </c>
      <c r="J107" s="49">
        <v>396</v>
      </c>
      <c r="K107" s="43">
        <v>25</v>
      </c>
      <c r="L107" s="43">
        <v>39</v>
      </c>
      <c r="M107" s="43">
        <v>37</v>
      </c>
      <c r="N107" s="43">
        <v>11</v>
      </c>
      <c r="O107" s="49">
        <f t="shared" si="8"/>
        <v>112</v>
      </c>
      <c r="P107" s="47">
        <f t="shared" si="9"/>
        <v>0.73928571428571432</v>
      </c>
      <c r="Q107" s="43">
        <f t="shared" si="10"/>
        <v>64</v>
      </c>
      <c r="R107" s="43">
        <f t="shared" si="11"/>
        <v>48</v>
      </c>
    </row>
    <row r="108" spans="1:18" ht="13.2" x14ac:dyDescent="0.25">
      <c r="A108" s="43" t="s">
        <v>38</v>
      </c>
      <c r="B108" s="43" t="s">
        <v>29</v>
      </c>
      <c r="C108" s="44">
        <v>45217</v>
      </c>
      <c r="D108" s="45" t="s">
        <v>9</v>
      </c>
      <c r="E108" s="46">
        <v>9</v>
      </c>
      <c r="F108" s="43">
        <v>23</v>
      </c>
      <c r="G108" s="47">
        <f t="shared" si="6"/>
        <v>2.5555555555555554</v>
      </c>
      <c r="H108" s="48">
        <v>78200</v>
      </c>
      <c r="I108" s="48">
        <f t="shared" si="7"/>
        <v>8688.8888888888887</v>
      </c>
      <c r="J108" s="49">
        <v>319</v>
      </c>
      <c r="K108" s="43">
        <v>27</v>
      </c>
      <c r="L108" s="43">
        <v>38</v>
      </c>
      <c r="M108" s="43">
        <v>40</v>
      </c>
      <c r="N108" s="43">
        <v>13</v>
      </c>
      <c r="O108" s="49">
        <f t="shared" si="8"/>
        <v>118</v>
      </c>
      <c r="P108" s="47">
        <f t="shared" si="9"/>
        <v>0.73389830508474574</v>
      </c>
      <c r="Q108" s="43">
        <f t="shared" si="10"/>
        <v>65</v>
      </c>
      <c r="R108" s="43">
        <f t="shared" si="11"/>
        <v>53</v>
      </c>
    </row>
    <row r="109" spans="1:18" ht="13.2" x14ac:dyDescent="0.25">
      <c r="A109" s="43" t="s">
        <v>38</v>
      </c>
      <c r="B109" s="43" t="s">
        <v>30</v>
      </c>
      <c r="C109" s="44">
        <v>45217</v>
      </c>
      <c r="D109" s="45" t="s">
        <v>6</v>
      </c>
      <c r="E109" s="46">
        <v>9</v>
      </c>
      <c r="F109" s="43">
        <v>21</v>
      </c>
      <c r="G109" s="47">
        <f t="shared" si="6"/>
        <v>2.3333333333333335</v>
      </c>
      <c r="H109" s="48">
        <v>71400</v>
      </c>
      <c r="I109" s="48">
        <f t="shared" si="7"/>
        <v>7933.333333333333</v>
      </c>
      <c r="J109" s="49">
        <v>329</v>
      </c>
      <c r="K109" s="43">
        <v>33</v>
      </c>
      <c r="L109" s="43">
        <v>34</v>
      </c>
      <c r="M109" s="43">
        <v>12</v>
      </c>
      <c r="N109" s="43">
        <v>14</v>
      </c>
      <c r="O109" s="49">
        <f t="shared" si="8"/>
        <v>93</v>
      </c>
      <c r="P109" s="47">
        <f t="shared" si="9"/>
        <v>0.78494623655913975</v>
      </c>
      <c r="Q109" s="43">
        <f t="shared" si="10"/>
        <v>67</v>
      </c>
      <c r="R109" s="43">
        <f t="shared" si="11"/>
        <v>26</v>
      </c>
    </row>
    <row r="110" spans="1:18" ht="13.2" x14ac:dyDescent="0.25">
      <c r="A110" s="43" t="s">
        <v>38</v>
      </c>
      <c r="B110" s="43" t="s">
        <v>29</v>
      </c>
      <c r="C110" s="44">
        <v>45222</v>
      </c>
      <c r="D110" s="45" t="s">
        <v>4</v>
      </c>
      <c r="E110" s="46">
        <v>9</v>
      </c>
      <c r="F110" s="43">
        <v>25</v>
      </c>
      <c r="G110" s="47">
        <f t="shared" si="6"/>
        <v>2.7777777777777777</v>
      </c>
      <c r="H110" s="48">
        <v>85000</v>
      </c>
      <c r="I110" s="48">
        <f t="shared" si="7"/>
        <v>9444.4444444444453</v>
      </c>
      <c r="J110" s="49">
        <v>333</v>
      </c>
      <c r="K110" s="43">
        <v>29</v>
      </c>
      <c r="L110" s="43">
        <v>34</v>
      </c>
      <c r="M110" s="43">
        <v>35</v>
      </c>
      <c r="N110" s="43">
        <v>12</v>
      </c>
      <c r="O110" s="49">
        <f t="shared" si="8"/>
        <v>110</v>
      </c>
      <c r="P110" s="47">
        <f t="shared" si="9"/>
        <v>0.74545454545454548</v>
      </c>
      <c r="Q110" s="43">
        <f t="shared" si="10"/>
        <v>63</v>
      </c>
      <c r="R110" s="43">
        <f t="shared" si="11"/>
        <v>47</v>
      </c>
    </row>
    <row r="111" spans="1:18" ht="13.2" x14ac:dyDescent="0.25">
      <c r="A111" s="43" t="s">
        <v>39</v>
      </c>
      <c r="B111" s="43" t="s">
        <v>30</v>
      </c>
      <c r="C111" s="44">
        <v>45223</v>
      </c>
      <c r="D111" s="45" t="s">
        <v>7</v>
      </c>
      <c r="E111" s="46">
        <v>8</v>
      </c>
      <c r="F111" s="43">
        <v>22</v>
      </c>
      <c r="G111" s="47">
        <f t="shared" si="6"/>
        <v>2.75</v>
      </c>
      <c r="H111" s="48">
        <v>74800</v>
      </c>
      <c r="I111" s="48">
        <f t="shared" si="7"/>
        <v>9350</v>
      </c>
      <c r="J111" s="49">
        <v>386</v>
      </c>
      <c r="K111" s="43">
        <v>20</v>
      </c>
      <c r="L111" s="43">
        <v>39</v>
      </c>
      <c r="M111" s="43">
        <v>38</v>
      </c>
      <c r="N111" s="43">
        <v>12</v>
      </c>
      <c r="O111" s="49">
        <f t="shared" si="8"/>
        <v>109</v>
      </c>
      <c r="P111" s="47">
        <f t="shared" si="9"/>
        <v>0.7229357798165138</v>
      </c>
      <c r="Q111" s="43">
        <f t="shared" si="10"/>
        <v>59</v>
      </c>
      <c r="R111" s="43">
        <f t="shared" si="11"/>
        <v>50</v>
      </c>
    </row>
    <row r="112" spans="1:18" ht="13.2" x14ac:dyDescent="0.25">
      <c r="A112" s="43" t="s">
        <v>39</v>
      </c>
      <c r="B112" s="43" t="s">
        <v>29</v>
      </c>
      <c r="C112" s="44">
        <v>45225</v>
      </c>
      <c r="D112" s="45" t="s">
        <v>8</v>
      </c>
      <c r="E112" s="46">
        <v>8</v>
      </c>
      <c r="F112" s="43">
        <v>24</v>
      </c>
      <c r="G112" s="47">
        <f t="shared" si="6"/>
        <v>3</v>
      </c>
      <c r="H112" s="48">
        <v>81600</v>
      </c>
      <c r="I112" s="48">
        <f t="shared" si="7"/>
        <v>10200</v>
      </c>
      <c r="J112" s="49">
        <v>329</v>
      </c>
      <c r="K112" s="43">
        <v>15</v>
      </c>
      <c r="L112" s="43">
        <v>36</v>
      </c>
      <c r="M112" s="43">
        <v>50</v>
      </c>
      <c r="N112" s="43">
        <v>10</v>
      </c>
      <c r="O112" s="49">
        <f t="shared" si="8"/>
        <v>111</v>
      </c>
      <c r="P112" s="47">
        <f t="shared" si="9"/>
        <v>0.70090090090090085</v>
      </c>
      <c r="Q112" s="43">
        <f t="shared" si="10"/>
        <v>51</v>
      </c>
      <c r="R112" s="43">
        <f t="shared" si="11"/>
        <v>60</v>
      </c>
    </row>
    <row r="113" spans="1:18" ht="13.2" x14ac:dyDescent="0.25">
      <c r="A113" s="43" t="s">
        <v>39</v>
      </c>
      <c r="B113" s="43" t="s">
        <v>30</v>
      </c>
      <c r="C113" s="44">
        <v>45228</v>
      </c>
      <c r="D113" s="45" t="s">
        <v>5</v>
      </c>
      <c r="E113" s="46">
        <v>8</v>
      </c>
      <c r="F113" s="43">
        <v>22</v>
      </c>
      <c r="G113" s="47">
        <f t="shared" si="6"/>
        <v>2.75</v>
      </c>
      <c r="H113" s="48">
        <v>74800</v>
      </c>
      <c r="I113" s="48">
        <f t="shared" si="7"/>
        <v>9350</v>
      </c>
      <c r="J113" s="49">
        <v>332</v>
      </c>
      <c r="K113" s="43">
        <v>22</v>
      </c>
      <c r="L113" s="43">
        <v>39</v>
      </c>
      <c r="M113" s="43">
        <v>32</v>
      </c>
      <c r="N113" s="43">
        <v>11</v>
      </c>
      <c r="O113" s="49">
        <f t="shared" si="8"/>
        <v>104</v>
      </c>
      <c r="P113" s="47">
        <f t="shared" si="9"/>
        <v>0.7384615384615385</v>
      </c>
      <c r="Q113" s="43">
        <f t="shared" si="10"/>
        <v>61</v>
      </c>
      <c r="R113" s="43">
        <f t="shared" si="11"/>
        <v>43</v>
      </c>
    </row>
    <row r="114" spans="1:18" ht="13.2" x14ac:dyDescent="0.25">
      <c r="A114" s="43" t="s">
        <v>39</v>
      </c>
      <c r="B114" s="43" t="s">
        <v>29</v>
      </c>
      <c r="C114" s="44">
        <v>45229</v>
      </c>
      <c r="D114" s="45" t="s">
        <v>9</v>
      </c>
      <c r="E114" s="46">
        <v>6</v>
      </c>
      <c r="F114" s="43">
        <v>15</v>
      </c>
      <c r="G114" s="47">
        <f t="shared" si="6"/>
        <v>2.5</v>
      </c>
      <c r="H114" s="48">
        <v>70000</v>
      </c>
      <c r="I114" s="48">
        <f t="shared" si="7"/>
        <v>11666.666666666666</v>
      </c>
      <c r="J114" s="49">
        <v>384</v>
      </c>
      <c r="K114" s="43">
        <v>21</v>
      </c>
      <c r="L114" s="43">
        <v>37</v>
      </c>
      <c r="M114" s="43">
        <v>39</v>
      </c>
      <c r="N114" s="43">
        <v>11</v>
      </c>
      <c r="O114" s="49">
        <f t="shared" si="8"/>
        <v>108</v>
      </c>
      <c r="P114" s="47">
        <f t="shared" si="9"/>
        <v>0.72592592592592597</v>
      </c>
      <c r="Q114" s="43">
        <f t="shared" si="10"/>
        <v>58</v>
      </c>
      <c r="R114" s="43">
        <f t="shared" si="11"/>
        <v>50</v>
      </c>
    </row>
    <row r="115" spans="1:18" ht="13.2" x14ac:dyDescent="0.25">
      <c r="A115" s="43" t="s">
        <v>39</v>
      </c>
      <c r="B115" s="43" t="s">
        <v>30</v>
      </c>
      <c r="C115" s="44">
        <v>45230</v>
      </c>
      <c r="D115" s="45" t="s">
        <v>6</v>
      </c>
      <c r="E115" s="46">
        <v>9</v>
      </c>
      <c r="F115" s="43">
        <v>17</v>
      </c>
      <c r="G115" s="47">
        <f t="shared" si="6"/>
        <v>1.8888888888888888</v>
      </c>
      <c r="H115" s="48">
        <v>57800</v>
      </c>
      <c r="I115" s="48">
        <f t="shared" si="7"/>
        <v>6422.2222222222226</v>
      </c>
      <c r="J115" s="49">
        <v>327</v>
      </c>
      <c r="K115" s="43">
        <v>21</v>
      </c>
      <c r="L115" s="43">
        <v>38</v>
      </c>
      <c r="M115" s="43">
        <v>36</v>
      </c>
      <c r="N115" s="43">
        <v>12</v>
      </c>
      <c r="O115" s="49">
        <f t="shared" si="8"/>
        <v>107</v>
      </c>
      <c r="P115" s="47">
        <f t="shared" si="9"/>
        <v>0.7271028037383177</v>
      </c>
      <c r="Q115" s="43">
        <f t="shared" si="10"/>
        <v>59</v>
      </c>
      <c r="R115" s="43">
        <f t="shared" si="11"/>
        <v>48</v>
      </c>
    </row>
    <row r="116" spans="1:18" ht="13.2" x14ac:dyDescent="0.25">
      <c r="A116" s="43" t="s">
        <v>39</v>
      </c>
      <c r="B116" s="43" t="s">
        <v>29</v>
      </c>
      <c r="C116" s="44">
        <v>45230</v>
      </c>
      <c r="D116" s="45" t="s">
        <v>4</v>
      </c>
      <c r="E116" s="46">
        <v>9</v>
      </c>
      <c r="F116" s="43">
        <v>20</v>
      </c>
      <c r="G116" s="47">
        <f t="shared" si="6"/>
        <v>2.2222222222222223</v>
      </c>
      <c r="H116" s="48">
        <v>68000</v>
      </c>
      <c r="I116" s="48">
        <f t="shared" si="7"/>
        <v>7555.5555555555557</v>
      </c>
      <c r="J116" s="49">
        <v>396</v>
      </c>
      <c r="K116" s="43">
        <v>24</v>
      </c>
      <c r="L116" s="43">
        <v>39</v>
      </c>
      <c r="M116" s="43">
        <v>31</v>
      </c>
      <c r="N116" s="43">
        <v>10</v>
      </c>
      <c r="O116" s="49">
        <f t="shared" si="8"/>
        <v>104</v>
      </c>
      <c r="P116" s="47">
        <f t="shared" si="9"/>
        <v>0.74807692307692308</v>
      </c>
      <c r="Q116" s="43">
        <f t="shared" si="10"/>
        <v>63</v>
      </c>
      <c r="R116" s="43">
        <f t="shared" si="11"/>
        <v>41</v>
      </c>
    </row>
    <row r="117" spans="1:18" ht="13.2" x14ac:dyDescent="0.25">
      <c r="A117" s="43" t="s">
        <v>39</v>
      </c>
      <c r="B117" s="43" t="s">
        <v>30</v>
      </c>
      <c r="C117" s="44">
        <v>45234</v>
      </c>
      <c r="D117" s="45" t="s">
        <v>7</v>
      </c>
      <c r="E117" s="46">
        <v>6</v>
      </c>
      <c r="F117" s="43">
        <v>18</v>
      </c>
      <c r="G117" s="47">
        <f t="shared" si="6"/>
        <v>3</v>
      </c>
      <c r="H117" s="48">
        <v>61200</v>
      </c>
      <c r="I117" s="48">
        <f t="shared" si="7"/>
        <v>10200</v>
      </c>
      <c r="J117" s="49">
        <v>350</v>
      </c>
      <c r="K117" s="43">
        <v>29</v>
      </c>
      <c r="L117" s="43">
        <v>30</v>
      </c>
      <c r="M117" s="43">
        <v>32</v>
      </c>
      <c r="N117" s="43">
        <v>12</v>
      </c>
      <c r="O117" s="49">
        <f t="shared" si="8"/>
        <v>103</v>
      </c>
      <c r="P117" s="47">
        <f t="shared" si="9"/>
        <v>0.74757281553398058</v>
      </c>
      <c r="Q117" s="43">
        <f t="shared" si="10"/>
        <v>59</v>
      </c>
      <c r="R117" s="43">
        <f t="shared" si="11"/>
        <v>44</v>
      </c>
    </row>
    <row r="118" spans="1:18" ht="13.2" x14ac:dyDescent="0.25">
      <c r="A118" s="43" t="s">
        <v>39</v>
      </c>
      <c r="B118" s="43" t="s">
        <v>29</v>
      </c>
      <c r="C118" s="44">
        <v>45236</v>
      </c>
      <c r="D118" s="45" t="s">
        <v>8</v>
      </c>
      <c r="E118" s="46">
        <v>8</v>
      </c>
      <c r="F118" s="43">
        <v>21</v>
      </c>
      <c r="G118" s="47">
        <f t="shared" si="6"/>
        <v>2.625</v>
      </c>
      <c r="H118" s="48">
        <v>71400</v>
      </c>
      <c r="I118" s="48">
        <f t="shared" si="7"/>
        <v>8925</v>
      </c>
      <c r="J118" s="49">
        <v>300</v>
      </c>
      <c r="K118" s="43">
        <v>14</v>
      </c>
      <c r="L118" s="43">
        <v>39</v>
      </c>
      <c r="M118" s="43">
        <v>34</v>
      </c>
      <c r="N118" s="43">
        <v>14</v>
      </c>
      <c r="O118" s="49">
        <f t="shared" si="8"/>
        <v>101</v>
      </c>
      <c r="P118" s="47">
        <f t="shared" si="9"/>
        <v>0.70495049504950491</v>
      </c>
      <c r="Q118" s="43">
        <f t="shared" si="10"/>
        <v>53</v>
      </c>
      <c r="R118" s="43">
        <f t="shared" si="11"/>
        <v>48</v>
      </c>
    </row>
    <row r="119" spans="1:18" ht="13.2" x14ac:dyDescent="0.25">
      <c r="A119" s="43" t="s">
        <v>39</v>
      </c>
      <c r="B119" s="43" t="s">
        <v>30</v>
      </c>
      <c r="C119" s="44">
        <v>45236</v>
      </c>
      <c r="D119" s="45" t="s">
        <v>5</v>
      </c>
      <c r="E119" s="46">
        <v>9</v>
      </c>
      <c r="F119" s="43">
        <v>15</v>
      </c>
      <c r="G119" s="47">
        <f t="shared" si="6"/>
        <v>1.6666666666666667</v>
      </c>
      <c r="H119" s="48">
        <v>51000</v>
      </c>
      <c r="I119" s="48">
        <f t="shared" si="7"/>
        <v>5666.666666666667</v>
      </c>
      <c r="J119" s="49">
        <v>316</v>
      </c>
      <c r="K119" s="43">
        <v>29</v>
      </c>
      <c r="L119" s="43">
        <v>35</v>
      </c>
      <c r="M119" s="43">
        <v>33</v>
      </c>
      <c r="N119" s="43">
        <v>10</v>
      </c>
      <c r="O119" s="49">
        <f t="shared" si="8"/>
        <v>107</v>
      </c>
      <c r="P119" s="47">
        <f t="shared" si="9"/>
        <v>0.7551401869158878</v>
      </c>
      <c r="Q119" s="43">
        <f t="shared" si="10"/>
        <v>64</v>
      </c>
      <c r="R119" s="43">
        <f t="shared" si="11"/>
        <v>43</v>
      </c>
    </row>
    <row r="120" spans="1:18" ht="13.2" x14ac:dyDescent="0.25">
      <c r="A120" s="43" t="s">
        <v>39</v>
      </c>
      <c r="B120" s="43" t="s">
        <v>29</v>
      </c>
      <c r="C120" s="44">
        <v>45239</v>
      </c>
      <c r="D120" s="45" t="s">
        <v>9</v>
      </c>
      <c r="E120" s="46">
        <v>9</v>
      </c>
      <c r="F120" s="43">
        <v>15</v>
      </c>
      <c r="G120" s="47">
        <f t="shared" si="6"/>
        <v>1.6666666666666667</v>
      </c>
      <c r="H120" s="48">
        <v>51000</v>
      </c>
      <c r="I120" s="48">
        <f t="shared" si="7"/>
        <v>5666.666666666667</v>
      </c>
      <c r="J120" s="49">
        <v>384</v>
      </c>
      <c r="K120" s="43">
        <v>21</v>
      </c>
      <c r="L120" s="43">
        <v>37</v>
      </c>
      <c r="M120" s="43">
        <v>39</v>
      </c>
      <c r="N120" s="43">
        <v>11</v>
      </c>
      <c r="O120" s="49">
        <f t="shared" si="8"/>
        <v>108</v>
      </c>
      <c r="P120" s="47">
        <f t="shared" si="9"/>
        <v>0.72592592592592597</v>
      </c>
      <c r="Q120" s="43">
        <f t="shared" si="10"/>
        <v>58</v>
      </c>
      <c r="R120" s="43">
        <f t="shared" si="11"/>
        <v>50</v>
      </c>
    </row>
    <row r="121" spans="1:18" ht="13.2" x14ac:dyDescent="0.25">
      <c r="A121" s="43" t="s">
        <v>39</v>
      </c>
      <c r="B121" s="43" t="s">
        <v>30</v>
      </c>
      <c r="C121" s="44">
        <v>45239</v>
      </c>
      <c r="D121" s="45" t="s">
        <v>6</v>
      </c>
      <c r="E121" s="46">
        <v>7</v>
      </c>
      <c r="F121" s="43">
        <v>17</v>
      </c>
      <c r="G121" s="47">
        <f t="shared" si="6"/>
        <v>2.4285714285714284</v>
      </c>
      <c r="H121" s="48">
        <v>57800</v>
      </c>
      <c r="I121" s="48">
        <f t="shared" si="7"/>
        <v>8257.1428571428569</v>
      </c>
      <c r="J121" s="49">
        <v>327</v>
      </c>
      <c r="K121" s="43">
        <v>33</v>
      </c>
      <c r="L121" s="43">
        <v>44</v>
      </c>
      <c r="M121" s="43">
        <v>36</v>
      </c>
      <c r="N121" s="43">
        <v>12</v>
      </c>
      <c r="O121" s="49">
        <f t="shared" si="8"/>
        <v>125</v>
      </c>
      <c r="P121" s="47">
        <f t="shared" si="9"/>
        <v>0.75680000000000003</v>
      </c>
      <c r="Q121" s="43">
        <f t="shared" si="10"/>
        <v>77</v>
      </c>
      <c r="R121" s="43">
        <f t="shared" si="11"/>
        <v>48</v>
      </c>
    </row>
  </sheetData>
  <pageMargins left="0.7" right="0.7" top="0.75" bottom="0.75" header="0.3" footer="0.3"/>
  <ignoredErrors>
    <ignoredError sqref="O2:O1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3A77-0BB4-483E-BAAB-EB2938D755C4}">
  <dimension ref="A1:N228"/>
  <sheetViews>
    <sheetView topLeftCell="H1" zoomScale="160" zoomScaleNormal="160" workbookViewId="0">
      <pane ySplit="1" topLeftCell="A230" activePane="bottomLeft" state="frozen"/>
      <selection activeCell="G17" sqref="G17"/>
      <selection pane="bottomLeft" activeCell="N3" sqref="N3"/>
    </sheetView>
  </sheetViews>
  <sheetFormatPr defaultColWidth="8.88671875" defaultRowHeight="13.2" x14ac:dyDescent="0.25"/>
  <cols>
    <col min="1" max="1" width="8.88671875" style="2"/>
    <col min="2" max="3" width="11.5546875" style="2" customWidth="1"/>
    <col min="4" max="4" width="15.33203125" style="2" customWidth="1"/>
    <col min="5" max="7" width="13.33203125" style="2" customWidth="1"/>
    <col min="8" max="9" width="13.6640625" style="2" customWidth="1"/>
    <col min="10" max="10" width="12.109375" style="2" customWidth="1"/>
    <col min="11" max="11" width="14.5546875" style="2" customWidth="1"/>
    <col min="12" max="12" width="16.33203125" style="2" customWidth="1"/>
    <col min="13" max="13" width="14.33203125" style="2" customWidth="1"/>
    <col min="14" max="14" width="31.33203125" style="2" customWidth="1"/>
    <col min="15" max="16384" width="8.88671875" style="2"/>
  </cols>
  <sheetData>
    <row r="1" spans="1:14" x14ac:dyDescent="0.25">
      <c r="A1" s="31" t="s">
        <v>40</v>
      </c>
      <c r="B1" s="31" t="s">
        <v>11</v>
      </c>
      <c r="C1" s="31" t="s">
        <v>10</v>
      </c>
      <c r="D1" s="31" t="s">
        <v>13</v>
      </c>
      <c r="E1" s="32" t="s">
        <v>14</v>
      </c>
      <c r="F1" s="32" t="s">
        <v>15</v>
      </c>
      <c r="G1" s="32" t="s">
        <v>41</v>
      </c>
      <c r="H1" s="32" t="s">
        <v>17</v>
      </c>
      <c r="I1" s="32" t="s">
        <v>42</v>
      </c>
      <c r="J1" s="32" t="s">
        <v>19</v>
      </c>
      <c r="K1" s="32" t="s">
        <v>43</v>
      </c>
      <c r="L1" s="32" t="s">
        <v>44</v>
      </c>
    </row>
    <row r="2" spans="1:14" ht="14.4" x14ac:dyDescent="0.3">
      <c r="B2" s="2" t="s">
        <v>29</v>
      </c>
      <c r="C2" s="8" t="s">
        <v>28</v>
      </c>
      <c r="D2" s="5" t="s">
        <v>4</v>
      </c>
      <c r="E2" s="9">
        <f>SUMIFS(Data!E$2:E$121,Data!$B$2:$B$121,$B2,Data!$A$2:$A$121,$C2,Data!$D$2:$D$121,$D2)</f>
        <v>17</v>
      </c>
      <c r="F2" s="9">
        <f>SUMIFS(Data!F$2:F$121,Data!$B$2:$B$121,$B2,Data!$A$2:$A$121,$C2,Data!$D$2:$D$121,$D2)</f>
        <v>37</v>
      </c>
      <c r="G2" s="9">
        <f>SUMIFS(Data!G$2:G$121,Data!$B$2:$B$121,$B2,Data!$A$2:$A$121,$C2,Data!$D$2:$D$121,$D2)</f>
        <v>4.3194444444444446</v>
      </c>
      <c r="H2" s="17">
        <f>SUMIFS(Data!H$2:H$121,Data!$B$2:$B$121,$B2,Data!$A$2:$A$121,$C2,Data!$D$2:$D$121,$D2)</f>
        <v>125800</v>
      </c>
      <c r="I2" s="17">
        <f>SUMIFS(Data!I$2:I$121,Data!$B$2:$B$121,$B2,Data!$A$2:$A$121,$C2,Data!$D$2:$D$121,$D2)</f>
        <v>14686.111111111111</v>
      </c>
      <c r="J2" s="9">
        <f>SUMIFS(Data!J$2:J$121,Data!$B$2:$B$121,$B2,Data!$A$2:$A$121,$C2,Data!$D$2:$D$121,$D2)</f>
        <v>660</v>
      </c>
      <c r="K2" s="9">
        <f>SUMIFS(Data!Q$2:Q$121,Data!$B$2:$B$121,$B2,Data!$A$2:$A$121,$C2,Data!$D$2:$D$121,$D2)</f>
        <v>125</v>
      </c>
      <c r="L2" s="9">
        <f>SUMIFS(Data!R$2:R$121,Data!$B$2:$B$121,$B2,Data!$A$2:$A$121,$C2,Data!$D$2:$D$121,$D2)</f>
        <v>92</v>
      </c>
      <c r="M2" s="10"/>
      <c r="N2" s="50" t="s">
        <v>50</v>
      </c>
    </row>
    <row r="3" spans="1:14" ht="14.4" x14ac:dyDescent="0.3">
      <c r="B3" s="2" t="s">
        <v>29</v>
      </c>
      <c r="C3" s="8" t="s">
        <v>31</v>
      </c>
      <c r="D3" s="5" t="s">
        <v>4</v>
      </c>
      <c r="E3" s="9">
        <f>SUMIFS(Data!E$2:E$121,Data!$B$2:$B$121,$B3,Data!$A$2:$A$121,$C3,Data!$D$2:$D$121,$D3)</f>
        <v>13</v>
      </c>
      <c r="F3" s="9">
        <f>SUMIFS(Data!F$2:F$121,Data!$B$2:$B$121,$B3,Data!$A$2:$A$121,$C3,Data!$D$2:$D$121,$D3)</f>
        <v>42</v>
      </c>
      <c r="G3" s="9">
        <f>SUMIFS(Data!G$2:G$121,Data!$B$2:$B$121,$B3,Data!$A$2:$A$121,$C3,Data!$D$2:$D$121,$D3)</f>
        <v>6.4285714285714288</v>
      </c>
      <c r="H3" s="17">
        <f>SUMIFS(Data!H$2:H$121,Data!$B$2:$B$121,$B3,Data!$A$2:$A$121,$C3,Data!$D$2:$D$121,$D3)</f>
        <v>142800</v>
      </c>
      <c r="I3" s="17">
        <f>SUMIFS(Data!I$2:I$121,Data!$B$2:$B$121,$B3,Data!$A$2:$A$121,$C3,Data!$D$2:$D$121,$D3)</f>
        <v>21857.142857142855</v>
      </c>
      <c r="J3" s="9">
        <f>SUMIFS(Data!J$2:J$121,Data!$B$2:$B$121,$B3,Data!$A$2:$A$121,$C3,Data!$D$2:$D$121,$D3)</f>
        <v>651</v>
      </c>
      <c r="K3" s="9">
        <f>SUMIFS(Data!Q$2:Q$121,Data!$B$2:$B$121,$B3,Data!$A$2:$A$121,$C3,Data!$D$2:$D$121,$D3)</f>
        <v>120</v>
      </c>
      <c r="L3" s="9">
        <f>SUMIFS(Data!R$2:R$121,Data!$B$2:$B$121,$B3,Data!$A$2:$A$121,$C3,Data!$D$2:$D$121,$D3)</f>
        <v>93</v>
      </c>
      <c r="M3" s="10"/>
      <c r="N3" s="51">
        <f>IF(DASHBOARD!B2="All Regions",AVERAGE(Data!P2:P121), AVERAGEIF(Data!D2:D121, DASHBOARD!B2,Data!P2:P121))</f>
        <v>0.74915859675262753</v>
      </c>
    </row>
    <row r="4" spans="1:14" ht="14.4" x14ac:dyDescent="0.3">
      <c r="B4" s="2" t="s">
        <v>29</v>
      </c>
      <c r="C4" s="8" t="s">
        <v>32</v>
      </c>
      <c r="D4" s="5" t="s">
        <v>4</v>
      </c>
      <c r="E4" s="9">
        <f>SUMIFS(Data!E$2:E$121,Data!$B$2:$B$121,$B4,Data!$A$2:$A$121,$C4,Data!$D$2:$D$121,$D4)</f>
        <v>6</v>
      </c>
      <c r="F4" s="9">
        <f>SUMIFS(Data!F$2:F$121,Data!$B$2:$B$121,$B4,Data!$A$2:$A$121,$C4,Data!$D$2:$D$121,$D4)</f>
        <v>19</v>
      </c>
      <c r="G4" s="9">
        <f>SUMIFS(Data!G$2:G$121,Data!$B$2:$B$121,$B4,Data!$A$2:$A$121,$C4,Data!$D$2:$D$121,$D4)</f>
        <v>3.1666666666666665</v>
      </c>
      <c r="H4" s="17">
        <f>SUMIFS(Data!H$2:H$121,Data!$B$2:$B$121,$B4,Data!$A$2:$A$121,$C4,Data!$D$2:$D$121,$D4)</f>
        <v>64600</v>
      </c>
      <c r="I4" s="17">
        <f>SUMIFS(Data!I$2:I$121,Data!$B$2:$B$121,$B4,Data!$A$2:$A$121,$C4,Data!$D$2:$D$121,$D4)</f>
        <v>10766.666666666666</v>
      </c>
      <c r="J4" s="9">
        <f>SUMIFS(Data!J$2:J$121,Data!$B$2:$B$121,$B4,Data!$A$2:$A$121,$C4,Data!$D$2:$D$121,$D4)</f>
        <v>356</v>
      </c>
      <c r="K4" s="9">
        <f>SUMIFS(Data!Q$2:Q$121,Data!$B$2:$B$121,$B4,Data!$A$2:$A$121,$C4,Data!$D$2:$D$121,$D4)</f>
        <v>66</v>
      </c>
      <c r="L4" s="9">
        <f>SUMIFS(Data!R$2:R$121,Data!$B$2:$B$121,$B4,Data!$A$2:$A$121,$C4,Data!$D$2:$D$121,$D4)</f>
        <v>54</v>
      </c>
      <c r="M4" s="10"/>
      <c r="N4" s="52">
        <f>1-N3</f>
        <v>0.25084140324737247</v>
      </c>
    </row>
    <row r="5" spans="1:14" ht="14.4" x14ac:dyDescent="0.3">
      <c r="B5" s="2" t="s">
        <v>29</v>
      </c>
      <c r="C5" s="8" t="s">
        <v>33</v>
      </c>
      <c r="D5" s="5" t="s">
        <v>4</v>
      </c>
      <c r="E5" s="9">
        <f>SUMIFS(Data!E$2:E$121,Data!$B$2:$B$121,$B5,Data!$A$2:$A$121,$C5,Data!$D$2:$D$121,$D5)</f>
        <v>13</v>
      </c>
      <c r="F5" s="9">
        <f>SUMIFS(Data!F$2:F$121,Data!$B$2:$B$121,$B5,Data!$A$2:$A$121,$C5,Data!$D$2:$D$121,$D5)</f>
        <v>34</v>
      </c>
      <c r="G5" s="9">
        <f>SUMIFS(Data!G$2:G$121,Data!$B$2:$B$121,$B5,Data!$A$2:$A$121,$C5,Data!$D$2:$D$121,$D5)</f>
        <v>5.2380952380952381</v>
      </c>
      <c r="H5" s="17">
        <f>SUMIFS(Data!H$2:H$121,Data!$B$2:$B$121,$B5,Data!$A$2:$A$121,$C5,Data!$D$2:$D$121,$D5)</f>
        <v>115600</v>
      </c>
      <c r="I5" s="17">
        <f>SUMIFS(Data!I$2:I$121,Data!$B$2:$B$121,$B5,Data!$A$2:$A$121,$C5,Data!$D$2:$D$121,$D5)</f>
        <v>17809.523809523809</v>
      </c>
      <c r="J5" s="9">
        <f>SUMIFS(Data!J$2:J$121,Data!$B$2:$B$121,$B5,Data!$A$2:$A$121,$C5,Data!$D$2:$D$121,$D5)</f>
        <v>691</v>
      </c>
      <c r="K5" s="9">
        <f>SUMIFS(Data!Q$2:Q$121,Data!$B$2:$B$121,$B5,Data!$A$2:$A$121,$C5,Data!$D$2:$D$121,$D5)</f>
        <v>114</v>
      </c>
      <c r="L5" s="9">
        <f>SUMIFS(Data!R$2:R$121,Data!$B$2:$B$121,$B5,Data!$A$2:$A$121,$C5,Data!$D$2:$D$121,$D5)</f>
        <v>99</v>
      </c>
      <c r="M5" s="10"/>
    </row>
    <row r="6" spans="1:14" ht="14.4" x14ac:dyDescent="0.3">
      <c r="B6" s="2" t="s">
        <v>29</v>
      </c>
      <c r="C6" s="8" t="s">
        <v>34</v>
      </c>
      <c r="D6" s="5" t="s">
        <v>4</v>
      </c>
      <c r="E6" s="9">
        <f>SUMIFS(Data!E$2:E$121,Data!$B$2:$B$121,$B6,Data!$A$2:$A$121,$C6,Data!$D$2:$D$121,$D6)</f>
        <v>13</v>
      </c>
      <c r="F6" s="9">
        <f>SUMIFS(Data!F$2:F$121,Data!$B$2:$B$121,$B6,Data!$A$2:$A$121,$C6,Data!$D$2:$D$121,$D6)</f>
        <v>47</v>
      </c>
      <c r="G6" s="9">
        <f>SUMIFS(Data!G$2:G$121,Data!$B$2:$B$121,$B6,Data!$A$2:$A$121,$C6,Data!$D$2:$D$121,$D6)</f>
        <v>7.2857142857142856</v>
      </c>
      <c r="H6" s="17">
        <f>SUMIFS(Data!H$2:H$121,Data!$B$2:$B$121,$B6,Data!$A$2:$A$121,$C6,Data!$D$2:$D$121,$D6)</f>
        <v>159800</v>
      </c>
      <c r="I6" s="17">
        <f>SUMIFS(Data!I$2:I$121,Data!$B$2:$B$121,$B6,Data!$A$2:$A$121,$C6,Data!$D$2:$D$121,$D6)</f>
        <v>24771.428571428572</v>
      </c>
      <c r="J6" s="9">
        <f>SUMIFS(Data!J$2:J$121,Data!$B$2:$B$121,$B6,Data!$A$2:$A$121,$C6,Data!$D$2:$D$121,$D6)</f>
        <v>659</v>
      </c>
      <c r="K6" s="9">
        <f>SUMIFS(Data!Q$2:Q$121,Data!$B$2:$B$121,$B6,Data!$A$2:$A$121,$C6,Data!$D$2:$D$121,$D6)</f>
        <v>123</v>
      </c>
      <c r="L6" s="9">
        <f>SUMIFS(Data!R$2:R$121,Data!$B$2:$B$121,$B6,Data!$A$2:$A$121,$C6,Data!$D$2:$D$121,$D6)</f>
        <v>92</v>
      </c>
      <c r="M6" s="10"/>
    </row>
    <row r="7" spans="1:14" ht="14.4" x14ac:dyDescent="0.3">
      <c r="B7" s="2" t="s">
        <v>29</v>
      </c>
      <c r="C7" s="8" t="s">
        <v>35</v>
      </c>
      <c r="D7" s="5" t="s">
        <v>4</v>
      </c>
      <c r="E7" s="9">
        <f>SUMIFS(Data!E$2:E$121,Data!$B$2:$B$121,$B7,Data!$A$2:$A$121,$C7,Data!$D$2:$D$121,$D7)</f>
        <v>7</v>
      </c>
      <c r="F7" s="9">
        <f>SUMIFS(Data!F$2:F$121,Data!$B$2:$B$121,$B7,Data!$A$2:$A$121,$C7,Data!$D$2:$D$121,$D7)</f>
        <v>22</v>
      </c>
      <c r="G7" s="9">
        <f>SUMIFS(Data!G$2:G$121,Data!$B$2:$B$121,$B7,Data!$A$2:$A$121,$C7,Data!$D$2:$D$121,$D7)</f>
        <v>3.1428571428571428</v>
      </c>
      <c r="H7" s="17">
        <f>SUMIFS(Data!H$2:H$121,Data!$B$2:$B$121,$B7,Data!$A$2:$A$121,$C7,Data!$D$2:$D$121,$D7)</f>
        <v>74800</v>
      </c>
      <c r="I7" s="17">
        <f>SUMIFS(Data!I$2:I$121,Data!$B$2:$B$121,$B7,Data!$A$2:$A$121,$C7,Data!$D$2:$D$121,$D7)</f>
        <v>10685.714285714286</v>
      </c>
      <c r="J7" s="9">
        <f>SUMIFS(Data!J$2:J$121,Data!$B$2:$B$121,$B7,Data!$A$2:$A$121,$C7,Data!$D$2:$D$121,$D7)</f>
        <v>389</v>
      </c>
      <c r="K7" s="9">
        <f>SUMIFS(Data!Q$2:Q$121,Data!$B$2:$B$121,$B7,Data!$A$2:$A$121,$C7,Data!$D$2:$D$121,$D7)</f>
        <v>59</v>
      </c>
      <c r="L7" s="9">
        <f>SUMIFS(Data!R$2:R$121,Data!$B$2:$B$121,$B7,Data!$A$2:$A$121,$C7,Data!$D$2:$D$121,$D7)</f>
        <v>52</v>
      </c>
      <c r="M7" s="10"/>
    </row>
    <row r="8" spans="1:14" ht="14.4" x14ac:dyDescent="0.3">
      <c r="B8" s="2" t="s">
        <v>29</v>
      </c>
      <c r="C8" s="8" t="s">
        <v>36</v>
      </c>
      <c r="D8" s="5" t="s">
        <v>4</v>
      </c>
      <c r="E8" s="9">
        <f>SUMIFS(Data!E$2:E$121,Data!$B$2:$B$121,$B8,Data!$A$2:$A$121,$C8,Data!$D$2:$D$121,$D8)</f>
        <v>17</v>
      </c>
      <c r="F8" s="9">
        <f>SUMIFS(Data!F$2:F$121,Data!$B$2:$B$121,$B8,Data!$A$2:$A$121,$C8,Data!$D$2:$D$121,$D8)</f>
        <v>43</v>
      </c>
      <c r="G8" s="9">
        <f>SUMIFS(Data!G$2:G$121,Data!$B$2:$B$121,$B8,Data!$A$2:$A$121,$C8,Data!$D$2:$D$121,$D8)</f>
        <v>5.0833333333333339</v>
      </c>
      <c r="H8" s="17">
        <f>SUMIFS(Data!H$2:H$121,Data!$B$2:$B$121,$B8,Data!$A$2:$A$121,$C8,Data!$D$2:$D$121,$D8)</f>
        <v>146200</v>
      </c>
      <c r="I8" s="17">
        <f>SUMIFS(Data!I$2:I$121,Data!$B$2:$B$121,$B8,Data!$A$2:$A$121,$C8,Data!$D$2:$D$121,$D8)</f>
        <v>17283.333333333332</v>
      </c>
      <c r="J8" s="9">
        <f>SUMIFS(Data!J$2:J$121,Data!$B$2:$B$121,$B8,Data!$A$2:$A$121,$C8,Data!$D$2:$D$121,$D8)</f>
        <v>718</v>
      </c>
      <c r="K8" s="9">
        <f>SUMIFS(Data!Q$2:Q$121,Data!$B$2:$B$121,$B8,Data!$A$2:$A$121,$C8,Data!$D$2:$D$121,$D8)</f>
        <v>111</v>
      </c>
      <c r="L8" s="9">
        <f>SUMIFS(Data!R$2:R$121,Data!$B$2:$B$121,$B8,Data!$A$2:$A$121,$C8,Data!$D$2:$D$121,$D8)</f>
        <v>99</v>
      </c>
      <c r="M8" s="10"/>
    </row>
    <row r="9" spans="1:14" ht="14.4" x14ac:dyDescent="0.3">
      <c r="B9" s="2" t="s">
        <v>29</v>
      </c>
      <c r="C9" s="8" t="s">
        <v>37</v>
      </c>
      <c r="D9" s="5" t="s">
        <v>4</v>
      </c>
      <c r="E9" s="9">
        <f>SUMIFS(Data!E$2:E$121,Data!$B$2:$B$121,$B9,Data!$A$2:$A$121,$C9,Data!$D$2:$D$121,$D9)</f>
        <v>15</v>
      </c>
      <c r="F9" s="9">
        <f>SUMIFS(Data!F$2:F$121,Data!$B$2:$B$121,$B9,Data!$A$2:$A$121,$C9,Data!$D$2:$D$121,$D9)</f>
        <v>38</v>
      </c>
      <c r="G9" s="9">
        <f>SUMIFS(Data!G$2:G$121,Data!$B$2:$B$121,$B9,Data!$A$2:$A$121,$C9,Data!$D$2:$D$121,$D9)</f>
        <v>5.0178571428571423</v>
      </c>
      <c r="H9" s="17">
        <f>SUMIFS(Data!H$2:H$121,Data!$B$2:$B$121,$B9,Data!$A$2:$A$121,$C9,Data!$D$2:$D$121,$D9)</f>
        <v>129200</v>
      </c>
      <c r="I9" s="17">
        <f>SUMIFS(Data!I$2:I$121,Data!$B$2:$B$121,$B9,Data!$A$2:$A$121,$C9,Data!$D$2:$D$121,$D9)</f>
        <v>17060.714285714286</v>
      </c>
      <c r="J9" s="9">
        <f>SUMIFS(Data!J$2:J$121,Data!$B$2:$B$121,$B9,Data!$A$2:$A$121,$C9,Data!$D$2:$D$121,$D9)</f>
        <v>741</v>
      </c>
      <c r="K9" s="9">
        <f>SUMIFS(Data!Q$2:Q$121,Data!$B$2:$B$121,$B9,Data!$A$2:$A$121,$C9,Data!$D$2:$D$121,$D9)</f>
        <v>118</v>
      </c>
      <c r="L9" s="9">
        <f>SUMIFS(Data!R$2:R$121,Data!$B$2:$B$121,$B9,Data!$A$2:$A$121,$C9,Data!$D$2:$D$121,$D9)</f>
        <v>88</v>
      </c>
      <c r="M9" s="10"/>
    </row>
    <row r="10" spans="1:14" ht="14.4" x14ac:dyDescent="0.3">
      <c r="B10" s="2" t="s">
        <v>29</v>
      </c>
      <c r="C10" s="8" t="s">
        <v>38</v>
      </c>
      <c r="D10" s="5" t="s">
        <v>4</v>
      </c>
      <c r="E10" s="9">
        <f>SUMIFS(Data!E$2:E$121,Data!$B$2:$B$121,$B10,Data!$A$2:$A$121,$C10,Data!$D$2:$D$121,$D10)</f>
        <v>18</v>
      </c>
      <c r="F10" s="9">
        <f>SUMIFS(Data!F$2:F$121,Data!$B$2:$B$121,$B10,Data!$A$2:$A$121,$C10,Data!$D$2:$D$121,$D10)</f>
        <v>49</v>
      </c>
      <c r="G10" s="9">
        <f>SUMIFS(Data!G$2:G$121,Data!$B$2:$B$121,$B10,Data!$A$2:$A$121,$C10,Data!$D$2:$D$121,$D10)</f>
        <v>5.4444444444444446</v>
      </c>
      <c r="H10" s="17">
        <f>SUMIFS(Data!H$2:H$121,Data!$B$2:$B$121,$B10,Data!$A$2:$A$121,$C10,Data!$D$2:$D$121,$D10)</f>
        <v>166600</v>
      </c>
      <c r="I10" s="17">
        <f>SUMIFS(Data!I$2:I$121,Data!$B$2:$B$121,$B10,Data!$A$2:$A$121,$C10,Data!$D$2:$D$121,$D10)</f>
        <v>18511.111111111109</v>
      </c>
      <c r="J10" s="9">
        <f>SUMIFS(Data!J$2:J$121,Data!$B$2:$B$121,$B10,Data!$A$2:$A$121,$C10,Data!$D$2:$D$121,$D10)</f>
        <v>660</v>
      </c>
      <c r="K10" s="9">
        <f>SUMIFS(Data!Q$2:Q$121,Data!$B$2:$B$121,$B10,Data!$A$2:$A$121,$C10,Data!$D$2:$D$121,$D10)</f>
        <v>117</v>
      </c>
      <c r="L10" s="9">
        <f>SUMIFS(Data!R$2:R$121,Data!$B$2:$B$121,$B10,Data!$A$2:$A$121,$C10,Data!$D$2:$D$121,$D10)</f>
        <v>89</v>
      </c>
      <c r="M10" s="10"/>
    </row>
    <row r="11" spans="1:14" ht="14.4" x14ac:dyDescent="0.3">
      <c r="B11" s="2" t="s">
        <v>29</v>
      </c>
      <c r="C11" s="8" t="s">
        <v>39</v>
      </c>
      <c r="D11" s="5" t="s">
        <v>4</v>
      </c>
      <c r="E11" s="9">
        <f>SUMIFS(Data!E$2:E$121,Data!$B$2:$B$121,$B11,Data!$A$2:$A$121,$C11,Data!$D$2:$D$121,$D11)</f>
        <v>9</v>
      </c>
      <c r="F11" s="9">
        <f>SUMIFS(Data!F$2:F$121,Data!$B$2:$B$121,$B11,Data!$A$2:$A$121,$C11,Data!$D$2:$D$121,$D11)</f>
        <v>20</v>
      </c>
      <c r="G11" s="9">
        <f>SUMIFS(Data!G$2:G$121,Data!$B$2:$B$121,$B11,Data!$A$2:$A$121,$C11,Data!$D$2:$D$121,$D11)</f>
        <v>2.2222222222222223</v>
      </c>
      <c r="H11" s="17">
        <f>SUMIFS(Data!H$2:H$121,Data!$B$2:$B$121,$B11,Data!$A$2:$A$121,$C11,Data!$D$2:$D$121,$D11)</f>
        <v>68000</v>
      </c>
      <c r="I11" s="17">
        <f>SUMIFS(Data!I$2:I$121,Data!$B$2:$B$121,$B11,Data!$A$2:$A$121,$C11,Data!$D$2:$D$121,$D11)</f>
        <v>7555.5555555555557</v>
      </c>
      <c r="J11" s="9">
        <f>SUMIFS(Data!J$2:J$121,Data!$B$2:$B$121,$B11,Data!$A$2:$A$121,$C11,Data!$D$2:$D$121,$D11)</f>
        <v>396</v>
      </c>
      <c r="K11" s="9">
        <f>SUMIFS(Data!Q$2:Q$121,Data!$B$2:$B$121,$B11,Data!$A$2:$A$121,$C11,Data!$D$2:$D$121,$D11)</f>
        <v>63</v>
      </c>
      <c r="L11" s="9">
        <f>SUMIFS(Data!R$2:R$121,Data!$B$2:$B$121,$B11,Data!$A$2:$A$121,$C11,Data!$D$2:$D$121,$D11)</f>
        <v>41</v>
      </c>
      <c r="M11" s="10"/>
    </row>
    <row r="12" spans="1:14" ht="14.4" x14ac:dyDescent="0.3">
      <c r="B12" s="2" t="s">
        <v>30</v>
      </c>
      <c r="C12" s="8" t="s">
        <v>28</v>
      </c>
      <c r="D12" s="5" t="s">
        <v>4</v>
      </c>
      <c r="E12" s="9">
        <f>SUMIFS(Data!E$2:E$121,Data!$B$2:$B$121,$B12,Data!$A$2:$A$121,$C12,Data!$D$2:$D$121,$D12)</f>
        <v>8</v>
      </c>
      <c r="F12" s="9">
        <f>SUMIFS(Data!F$2:F$121,Data!$B$2:$B$121,$B12,Data!$A$2:$A$121,$C12,Data!$D$2:$D$121,$D12)</f>
        <v>80</v>
      </c>
      <c r="G12" s="9">
        <f>SUMIFS(Data!G$2:G$121,Data!$B$2:$B$121,$B12,Data!$A$2:$A$121,$C12,Data!$D$2:$D$121,$D12)</f>
        <v>10</v>
      </c>
      <c r="H12" s="17">
        <f>SUMIFS(Data!H$2:H$121,Data!$B$2:$B$121,$B12,Data!$A$2:$A$121,$C12,Data!$D$2:$D$121,$D12)</f>
        <v>140000</v>
      </c>
      <c r="I12" s="17">
        <f>SUMIFS(Data!I$2:I$121,Data!$B$2:$B$121,$B12,Data!$A$2:$A$121,$C12,Data!$D$2:$D$121,$D12)</f>
        <v>17500</v>
      </c>
      <c r="J12" s="9">
        <f>SUMIFS(Data!J$2:J$121,Data!$B$2:$B$121,$B12,Data!$A$2:$A$121,$C12,Data!$D$2:$D$121,$D12)</f>
        <v>400</v>
      </c>
      <c r="K12" s="9">
        <f>SUMIFS(Data!Q$2:Q$121,Data!$B$2:$B$121,$B12,Data!$A$2:$A$121,$C12,Data!$D$2:$D$121,$D12)</f>
        <v>94</v>
      </c>
      <c r="L12" s="9">
        <f>SUMIFS(Data!R$2:R$121,Data!$B$2:$B$121,$B12,Data!$A$2:$A$121,$C12,Data!$D$2:$D$121,$D12)</f>
        <v>66</v>
      </c>
      <c r="M12" s="10"/>
    </row>
    <row r="13" spans="1:14" ht="14.4" x14ac:dyDescent="0.3">
      <c r="B13" s="2" t="s">
        <v>30</v>
      </c>
      <c r="C13" s="8" t="s">
        <v>31</v>
      </c>
      <c r="D13" s="5" t="s">
        <v>4</v>
      </c>
      <c r="E13" s="9">
        <f>SUMIFS(Data!E$2:E$121,Data!$B$2:$B$121,$B13,Data!$A$2:$A$121,$C13,Data!$D$2:$D$121,$D13)</f>
        <v>7</v>
      </c>
      <c r="F13" s="9">
        <f>SUMIFS(Data!F$2:F$121,Data!$B$2:$B$121,$B13,Data!$A$2:$A$121,$C13,Data!$D$2:$D$121,$D13)</f>
        <v>80</v>
      </c>
      <c r="G13" s="9">
        <f>SUMIFS(Data!G$2:G$121,Data!$B$2:$B$121,$B13,Data!$A$2:$A$121,$C13,Data!$D$2:$D$121,$D13)</f>
        <v>11.428571428571429</v>
      </c>
      <c r="H13" s="17">
        <f>SUMIFS(Data!H$2:H$121,Data!$B$2:$B$121,$B13,Data!$A$2:$A$121,$C13,Data!$D$2:$D$121,$D13)</f>
        <v>100000</v>
      </c>
      <c r="I13" s="17">
        <f>SUMIFS(Data!I$2:I$121,Data!$B$2:$B$121,$B13,Data!$A$2:$A$121,$C13,Data!$D$2:$D$121,$D13)</f>
        <v>14285.714285714286</v>
      </c>
      <c r="J13" s="9">
        <f>SUMIFS(Data!J$2:J$121,Data!$B$2:$B$121,$B13,Data!$A$2:$A$121,$C13,Data!$D$2:$D$121,$D13)</f>
        <v>400</v>
      </c>
      <c r="K13" s="9">
        <f>SUMIFS(Data!Q$2:Q$121,Data!$B$2:$B$121,$B13,Data!$A$2:$A$121,$C13,Data!$D$2:$D$121,$D13)</f>
        <v>99</v>
      </c>
      <c r="L13" s="9">
        <f>SUMIFS(Data!R$2:R$121,Data!$B$2:$B$121,$B13,Data!$A$2:$A$121,$C13,Data!$D$2:$D$121,$D13)</f>
        <v>27</v>
      </c>
      <c r="M13" s="10"/>
    </row>
    <row r="14" spans="1:14" ht="14.4" x14ac:dyDescent="0.3">
      <c r="B14" s="2" t="s">
        <v>30</v>
      </c>
      <c r="C14" s="8" t="s">
        <v>32</v>
      </c>
      <c r="D14" s="5" t="s">
        <v>4</v>
      </c>
      <c r="E14" s="9">
        <f>SUMIFS(Data!E$2:E$121,Data!$B$2:$B$121,$B14,Data!$A$2:$A$121,$C14,Data!$D$2:$D$121,$D14)</f>
        <v>0</v>
      </c>
      <c r="F14" s="9">
        <f>SUMIFS(Data!F$2:F$121,Data!$B$2:$B$121,$B14,Data!$A$2:$A$121,$C14,Data!$D$2:$D$121,$D14)</f>
        <v>0</v>
      </c>
      <c r="G14" s="9">
        <f>SUMIFS(Data!G$2:G$121,Data!$B$2:$B$121,$B14,Data!$A$2:$A$121,$C14,Data!$D$2:$D$121,$D14)</f>
        <v>0</v>
      </c>
      <c r="H14" s="17">
        <f>SUMIFS(Data!H$2:H$121,Data!$B$2:$B$121,$B14,Data!$A$2:$A$121,$C14,Data!$D$2:$D$121,$D14)</f>
        <v>0</v>
      </c>
      <c r="I14" s="17">
        <f>SUMIFS(Data!I$2:I$121,Data!$B$2:$B$121,$B14,Data!$A$2:$A$121,$C14,Data!$D$2:$D$121,$D14)</f>
        <v>0</v>
      </c>
      <c r="J14" s="9">
        <f>SUMIFS(Data!J$2:J$121,Data!$B$2:$B$121,$B14,Data!$A$2:$A$121,$C14,Data!$D$2:$D$121,$D14)</f>
        <v>0</v>
      </c>
      <c r="K14" s="9">
        <f>SUMIFS(Data!Q$2:Q$121,Data!$B$2:$B$121,$B14,Data!$A$2:$A$121,$C14,Data!$D$2:$D$121,$D14)</f>
        <v>0</v>
      </c>
      <c r="L14" s="9">
        <f>SUMIFS(Data!R$2:R$121,Data!$B$2:$B$121,$B14,Data!$A$2:$A$121,$C14,Data!$D$2:$D$121,$D14)</f>
        <v>0</v>
      </c>
      <c r="M14" s="10"/>
    </row>
    <row r="15" spans="1:14" ht="14.4" x14ac:dyDescent="0.3">
      <c r="B15" s="2" t="s">
        <v>30</v>
      </c>
      <c r="C15" s="8" t="s">
        <v>33</v>
      </c>
      <c r="D15" s="5" t="s">
        <v>4</v>
      </c>
      <c r="E15" s="9">
        <f>SUMIFS(Data!E$2:E$121,Data!$B$2:$B$121,$B15,Data!$A$2:$A$121,$C15,Data!$D$2:$D$121,$D15)</f>
        <v>6</v>
      </c>
      <c r="F15" s="9">
        <f>SUMIFS(Data!F$2:F$121,Data!$B$2:$B$121,$B15,Data!$A$2:$A$121,$C15,Data!$D$2:$D$121,$D15)</f>
        <v>60</v>
      </c>
      <c r="G15" s="9">
        <f>SUMIFS(Data!G$2:G$121,Data!$B$2:$B$121,$B15,Data!$A$2:$A$121,$C15,Data!$D$2:$D$121,$D15)</f>
        <v>10</v>
      </c>
      <c r="H15" s="17">
        <f>SUMIFS(Data!H$2:H$121,Data!$B$2:$B$121,$B15,Data!$A$2:$A$121,$C15,Data!$D$2:$D$121,$D15)</f>
        <v>120000</v>
      </c>
      <c r="I15" s="17">
        <f>SUMIFS(Data!I$2:I$121,Data!$B$2:$B$121,$B15,Data!$A$2:$A$121,$C15,Data!$D$2:$D$121,$D15)</f>
        <v>20000</v>
      </c>
      <c r="J15" s="9">
        <f>SUMIFS(Data!J$2:J$121,Data!$B$2:$B$121,$B15,Data!$A$2:$A$121,$C15,Data!$D$2:$D$121,$D15)</f>
        <v>250</v>
      </c>
      <c r="K15" s="9">
        <f>SUMIFS(Data!Q$2:Q$121,Data!$B$2:$B$121,$B15,Data!$A$2:$A$121,$C15,Data!$D$2:$D$121,$D15)</f>
        <v>80</v>
      </c>
      <c r="L15" s="9">
        <f>SUMIFS(Data!R$2:R$121,Data!$B$2:$B$121,$B15,Data!$A$2:$A$121,$C15,Data!$D$2:$D$121,$D15)</f>
        <v>30</v>
      </c>
      <c r="M15" s="10"/>
    </row>
    <row r="16" spans="1:14" ht="14.4" x14ac:dyDescent="0.3">
      <c r="B16" s="2" t="s">
        <v>30</v>
      </c>
      <c r="C16" s="8" t="s">
        <v>34</v>
      </c>
      <c r="D16" s="5" t="s">
        <v>4</v>
      </c>
      <c r="E16" s="9">
        <f>SUMIFS(Data!E$2:E$121,Data!$B$2:$B$121,$B16,Data!$A$2:$A$121,$C16,Data!$D$2:$D$121,$D16)</f>
        <v>0</v>
      </c>
      <c r="F16" s="9">
        <f>SUMIFS(Data!F$2:F$121,Data!$B$2:$B$121,$B16,Data!$A$2:$A$121,$C16,Data!$D$2:$D$121,$D16)</f>
        <v>0</v>
      </c>
      <c r="G16" s="9">
        <f>SUMIFS(Data!G$2:G$121,Data!$B$2:$B$121,$B16,Data!$A$2:$A$121,$C16,Data!$D$2:$D$121,$D16)</f>
        <v>0</v>
      </c>
      <c r="H16" s="17">
        <f>SUMIFS(Data!H$2:H$121,Data!$B$2:$B$121,$B16,Data!$A$2:$A$121,$C16,Data!$D$2:$D$121,$D16)</f>
        <v>0</v>
      </c>
      <c r="I16" s="17">
        <f>SUMIFS(Data!I$2:I$121,Data!$B$2:$B$121,$B16,Data!$A$2:$A$121,$C16,Data!$D$2:$D$121,$D16)</f>
        <v>0</v>
      </c>
      <c r="J16" s="9">
        <f>SUMIFS(Data!J$2:J$121,Data!$B$2:$B$121,$B16,Data!$A$2:$A$121,$C16,Data!$D$2:$D$121,$D16)</f>
        <v>0</v>
      </c>
      <c r="K16" s="9">
        <f>SUMIFS(Data!Q$2:Q$121,Data!$B$2:$B$121,$B16,Data!$A$2:$A$121,$C16,Data!$D$2:$D$121,$D16)</f>
        <v>0</v>
      </c>
      <c r="L16" s="9">
        <f>SUMIFS(Data!R$2:R$121,Data!$B$2:$B$121,$B16,Data!$A$2:$A$121,$C16,Data!$D$2:$D$121,$D16)</f>
        <v>0</v>
      </c>
      <c r="M16" s="10"/>
    </row>
    <row r="17" spans="2:13" ht="14.4" x14ac:dyDescent="0.3">
      <c r="B17" s="2" t="s">
        <v>30</v>
      </c>
      <c r="C17" s="8" t="s">
        <v>35</v>
      </c>
      <c r="D17" s="5" t="s">
        <v>4</v>
      </c>
      <c r="E17" s="9">
        <f>SUMIFS(Data!E$2:E$121,Data!$B$2:$B$121,$B17,Data!$A$2:$A$121,$C17,Data!$D$2:$D$121,$D17)</f>
        <v>0</v>
      </c>
      <c r="F17" s="9">
        <f>SUMIFS(Data!F$2:F$121,Data!$B$2:$B$121,$B17,Data!$A$2:$A$121,$C17,Data!$D$2:$D$121,$D17)</f>
        <v>0</v>
      </c>
      <c r="G17" s="9">
        <f>SUMIFS(Data!G$2:G$121,Data!$B$2:$B$121,$B17,Data!$A$2:$A$121,$C17,Data!$D$2:$D$121,$D17)</f>
        <v>0</v>
      </c>
      <c r="H17" s="17">
        <f>SUMIFS(Data!H$2:H$121,Data!$B$2:$B$121,$B17,Data!$A$2:$A$121,$C17,Data!$D$2:$D$121,$D17)</f>
        <v>0</v>
      </c>
      <c r="I17" s="17">
        <f>SUMIFS(Data!I$2:I$121,Data!$B$2:$B$121,$B17,Data!$A$2:$A$121,$C17,Data!$D$2:$D$121,$D17)</f>
        <v>0</v>
      </c>
      <c r="J17" s="9">
        <f>SUMIFS(Data!J$2:J$121,Data!$B$2:$B$121,$B17,Data!$A$2:$A$121,$C17,Data!$D$2:$D$121,$D17)</f>
        <v>0</v>
      </c>
      <c r="K17" s="9">
        <f>SUMIFS(Data!Q$2:Q$121,Data!$B$2:$B$121,$B17,Data!$A$2:$A$121,$C17,Data!$D$2:$D$121,$D17)</f>
        <v>0</v>
      </c>
      <c r="L17" s="9">
        <f>SUMIFS(Data!R$2:R$121,Data!$B$2:$B$121,$B17,Data!$A$2:$A$121,$C17,Data!$D$2:$D$121,$D17)</f>
        <v>0</v>
      </c>
      <c r="M17" s="10"/>
    </row>
    <row r="18" spans="2:13" ht="14.4" x14ac:dyDescent="0.3">
      <c r="B18" s="2" t="s">
        <v>30</v>
      </c>
      <c r="C18" s="8" t="s">
        <v>36</v>
      </c>
      <c r="D18" s="5" t="s">
        <v>4</v>
      </c>
      <c r="E18" s="9">
        <f>SUMIFS(Data!E$2:E$121,Data!$B$2:$B$121,$B18,Data!$A$2:$A$121,$C18,Data!$D$2:$D$121,$D18)</f>
        <v>0</v>
      </c>
      <c r="F18" s="9">
        <f>SUMIFS(Data!F$2:F$121,Data!$B$2:$B$121,$B18,Data!$A$2:$A$121,$C18,Data!$D$2:$D$121,$D18)</f>
        <v>0</v>
      </c>
      <c r="G18" s="9">
        <f>SUMIFS(Data!G$2:G$121,Data!$B$2:$B$121,$B18,Data!$A$2:$A$121,$C18,Data!$D$2:$D$121,$D18)</f>
        <v>0</v>
      </c>
      <c r="H18" s="17">
        <f>SUMIFS(Data!H$2:H$121,Data!$B$2:$B$121,$B18,Data!$A$2:$A$121,$C18,Data!$D$2:$D$121,$D18)</f>
        <v>0</v>
      </c>
      <c r="I18" s="17">
        <f>SUMIFS(Data!I$2:I$121,Data!$B$2:$B$121,$B18,Data!$A$2:$A$121,$C18,Data!$D$2:$D$121,$D18)</f>
        <v>0</v>
      </c>
      <c r="J18" s="9">
        <f>SUMIFS(Data!J$2:J$121,Data!$B$2:$B$121,$B18,Data!$A$2:$A$121,$C18,Data!$D$2:$D$121,$D18)</f>
        <v>0</v>
      </c>
      <c r="K18" s="9">
        <f>SUMIFS(Data!Q$2:Q$121,Data!$B$2:$B$121,$B18,Data!$A$2:$A$121,$C18,Data!$D$2:$D$121,$D18)</f>
        <v>0</v>
      </c>
      <c r="L18" s="9">
        <f>SUMIFS(Data!R$2:R$121,Data!$B$2:$B$121,$B18,Data!$A$2:$A$121,$C18,Data!$D$2:$D$121,$D18)</f>
        <v>0</v>
      </c>
      <c r="M18" s="10"/>
    </row>
    <row r="19" spans="2:13" ht="14.4" x14ac:dyDescent="0.3">
      <c r="B19" s="2" t="s">
        <v>30</v>
      </c>
      <c r="C19" s="8" t="s">
        <v>37</v>
      </c>
      <c r="D19" s="5" t="s">
        <v>4</v>
      </c>
      <c r="E19" s="9">
        <f>SUMIFS(Data!E$2:E$121,Data!$B$2:$B$121,$B19,Data!$A$2:$A$121,$C19,Data!$D$2:$D$121,$D19)</f>
        <v>0</v>
      </c>
      <c r="F19" s="9">
        <f>SUMIFS(Data!F$2:F$121,Data!$B$2:$B$121,$B19,Data!$A$2:$A$121,$C19,Data!$D$2:$D$121,$D19)</f>
        <v>0</v>
      </c>
      <c r="G19" s="9">
        <f>SUMIFS(Data!G$2:G$121,Data!$B$2:$B$121,$B19,Data!$A$2:$A$121,$C19,Data!$D$2:$D$121,$D19)</f>
        <v>0</v>
      </c>
      <c r="H19" s="17">
        <f>SUMIFS(Data!H$2:H$121,Data!$B$2:$B$121,$B19,Data!$A$2:$A$121,$C19,Data!$D$2:$D$121,$D19)</f>
        <v>0</v>
      </c>
      <c r="I19" s="17">
        <f>SUMIFS(Data!I$2:I$121,Data!$B$2:$B$121,$B19,Data!$A$2:$A$121,$C19,Data!$D$2:$D$121,$D19)</f>
        <v>0</v>
      </c>
      <c r="J19" s="9">
        <f>SUMIFS(Data!J$2:J$121,Data!$B$2:$B$121,$B19,Data!$A$2:$A$121,$C19,Data!$D$2:$D$121,$D19)</f>
        <v>0</v>
      </c>
      <c r="K19" s="9">
        <f>SUMIFS(Data!Q$2:Q$121,Data!$B$2:$B$121,$B19,Data!$A$2:$A$121,$C19,Data!$D$2:$D$121,$D19)</f>
        <v>0</v>
      </c>
      <c r="L19" s="9">
        <f>SUMIFS(Data!R$2:R$121,Data!$B$2:$B$121,$B19,Data!$A$2:$A$121,$C19,Data!$D$2:$D$121,$D19)</f>
        <v>0</v>
      </c>
      <c r="M19" s="10"/>
    </row>
    <row r="20" spans="2:13" ht="14.4" x14ac:dyDescent="0.3">
      <c r="B20" s="2" t="s">
        <v>30</v>
      </c>
      <c r="C20" s="8" t="s">
        <v>38</v>
      </c>
      <c r="D20" s="5" t="s">
        <v>4</v>
      </c>
      <c r="E20" s="9">
        <f>SUMIFS(Data!E$2:E$121,Data!$B$2:$B$121,$B20,Data!$A$2:$A$121,$C20,Data!$D$2:$D$121,$D20)</f>
        <v>0</v>
      </c>
      <c r="F20" s="9">
        <f>SUMIFS(Data!F$2:F$121,Data!$B$2:$B$121,$B20,Data!$A$2:$A$121,$C20,Data!$D$2:$D$121,$D20)</f>
        <v>0</v>
      </c>
      <c r="G20" s="9">
        <f>SUMIFS(Data!G$2:G$121,Data!$B$2:$B$121,$B20,Data!$A$2:$A$121,$C20,Data!$D$2:$D$121,$D20)</f>
        <v>0</v>
      </c>
      <c r="H20" s="17">
        <f>SUMIFS(Data!H$2:H$121,Data!$B$2:$B$121,$B20,Data!$A$2:$A$121,$C20,Data!$D$2:$D$121,$D20)</f>
        <v>0</v>
      </c>
      <c r="I20" s="17">
        <f>SUMIFS(Data!I$2:I$121,Data!$B$2:$B$121,$B20,Data!$A$2:$A$121,$C20,Data!$D$2:$D$121,$D20)</f>
        <v>0</v>
      </c>
      <c r="J20" s="9">
        <f>SUMIFS(Data!J$2:J$121,Data!$B$2:$B$121,$B20,Data!$A$2:$A$121,$C20,Data!$D$2:$D$121,$D20)</f>
        <v>0</v>
      </c>
      <c r="K20" s="9">
        <f>SUMIFS(Data!Q$2:Q$121,Data!$B$2:$B$121,$B20,Data!$A$2:$A$121,$C20,Data!$D$2:$D$121,$D20)</f>
        <v>0</v>
      </c>
      <c r="L20" s="9">
        <f>SUMIFS(Data!R$2:R$121,Data!$B$2:$B$121,$B20,Data!$A$2:$A$121,$C20,Data!$D$2:$D$121,$D20)</f>
        <v>0</v>
      </c>
      <c r="M20" s="10"/>
    </row>
    <row r="21" spans="2:13" ht="14.4" x14ac:dyDescent="0.3">
      <c r="B21" s="2" t="s">
        <v>30</v>
      </c>
      <c r="C21" s="8" t="s">
        <v>39</v>
      </c>
      <c r="D21" s="5" t="s">
        <v>4</v>
      </c>
      <c r="E21" s="9">
        <f>SUMIFS(Data!E$2:E$121,Data!$B$2:$B$121,$B21,Data!$A$2:$A$121,$C21,Data!$D$2:$D$121,$D21)</f>
        <v>8</v>
      </c>
      <c r="F21" s="9">
        <f>SUMIFS(Data!F$2:F$121,Data!$B$2:$B$121,$B21,Data!$A$2:$A$121,$C21,Data!$D$2:$D$121,$D21)</f>
        <v>70</v>
      </c>
      <c r="G21" s="9">
        <f>SUMIFS(Data!G$2:G$121,Data!$B$2:$B$121,$B21,Data!$A$2:$A$121,$C21,Data!$D$2:$D$121,$D21)</f>
        <v>8.75</v>
      </c>
      <c r="H21" s="17">
        <f>SUMIFS(Data!H$2:H$121,Data!$B$2:$B$121,$B21,Data!$A$2:$A$121,$C21,Data!$D$2:$D$121,$D21)</f>
        <v>80000</v>
      </c>
      <c r="I21" s="17">
        <f>SUMIFS(Data!I$2:I$121,Data!$B$2:$B$121,$B21,Data!$A$2:$A$121,$C21,Data!$D$2:$D$121,$D21)</f>
        <v>10000</v>
      </c>
      <c r="J21" s="9">
        <f>SUMIFS(Data!J$2:J$121,Data!$B$2:$B$121,$B21,Data!$A$2:$A$121,$C21,Data!$D$2:$D$121,$D21)</f>
        <v>250</v>
      </c>
      <c r="K21" s="9">
        <f>SUMIFS(Data!Q$2:Q$121,Data!$B$2:$B$121,$B21,Data!$A$2:$A$121,$C21,Data!$D$2:$D$121,$D21)</f>
        <v>102</v>
      </c>
      <c r="L21" s="9">
        <f>SUMIFS(Data!R$2:R$121,Data!$B$2:$B$121,$B21,Data!$A$2:$A$121,$C21,Data!$D$2:$D$121,$D21)</f>
        <v>30</v>
      </c>
      <c r="M21" s="10"/>
    </row>
    <row r="22" spans="2:13" ht="14.4" x14ac:dyDescent="0.3">
      <c r="B22" s="2" t="s">
        <v>29</v>
      </c>
      <c r="C22" s="8" t="s">
        <v>28</v>
      </c>
      <c r="D22" s="5" t="s">
        <v>7</v>
      </c>
      <c r="E22" s="9">
        <f>SUMIFS(Data!E$2:E$121,Data!$B$2:$B$121,$B22,Data!$A$2:$A$121,$C22,Data!$D$2:$D$121,$D22)</f>
        <v>0</v>
      </c>
      <c r="F22" s="9">
        <f>SUMIFS(Data!F$2:F$121,Data!$B$2:$B$121,$B22,Data!$A$2:$A$121,$C22,Data!$D$2:$D$121,$D22)</f>
        <v>0</v>
      </c>
      <c r="G22" s="9">
        <f>SUMIFS(Data!G$2:G$121,Data!$B$2:$B$121,$B22,Data!$A$2:$A$121,$C22,Data!$D$2:$D$121,$D22)</f>
        <v>0</v>
      </c>
      <c r="H22" s="17">
        <f>SUMIFS(Data!H$2:H$121,Data!$B$2:$B$121,$B22,Data!$A$2:$A$121,$C22,Data!$D$2:$D$121,$D22)</f>
        <v>0</v>
      </c>
      <c r="I22" s="17">
        <f>SUMIFS(Data!I$2:I$121,Data!$B$2:$B$121,$B22,Data!$A$2:$A$121,$C22,Data!$D$2:$D$121,$D22)</f>
        <v>0</v>
      </c>
      <c r="J22" s="9">
        <f>SUMIFS(Data!J$2:J$121,Data!$B$2:$B$121,$B22,Data!$A$2:$A$121,$C22,Data!$D$2:$D$121,$D22)</f>
        <v>0</v>
      </c>
      <c r="K22" s="9">
        <f>SUMIFS(Data!Q$2:Q$121,Data!$B$2:$B$121,$B22,Data!$A$2:$A$121,$C22,Data!$D$2:$D$121,$D22)</f>
        <v>0</v>
      </c>
      <c r="L22" s="9">
        <f>SUMIFS(Data!R$2:R$121,Data!$B$2:$B$121,$B22,Data!$A$2:$A$121,$C22,Data!$D$2:$D$121,$D22)</f>
        <v>0</v>
      </c>
      <c r="M22" s="10"/>
    </row>
    <row r="23" spans="2:13" ht="14.4" x14ac:dyDescent="0.3">
      <c r="B23" s="2" t="s">
        <v>29</v>
      </c>
      <c r="C23" s="8" t="s">
        <v>31</v>
      </c>
      <c r="D23" s="5" t="s">
        <v>7</v>
      </c>
      <c r="E23" s="9">
        <f>SUMIFS(Data!E$2:E$121,Data!$B$2:$B$121,$B23,Data!$A$2:$A$121,$C23,Data!$D$2:$D$121,$D23)</f>
        <v>0</v>
      </c>
      <c r="F23" s="9">
        <f>SUMIFS(Data!F$2:F$121,Data!$B$2:$B$121,$B23,Data!$A$2:$A$121,$C23,Data!$D$2:$D$121,$D23)</f>
        <v>0</v>
      </c>
      <c r="G23" s="9">
        <f>SUMIFS(Data!G$2:G$121,Data!$B$2:$B$121,$B23,Data!$A$2:$A$121,$C23,Data!$D$2:$D$121,$D23)</f>
        <v>0</v>
      </c>
      <c r="H23" s="17">
        <f>SUMIFS(Data!H$2:H$121,Data!$B$2:$B$121,$B23,Data!$A$2:$A$121,$C23,Data!$D$2:$D$121,$D23)</f>
        <v>0</v>
      </c>
      <c r="I23" s="17">
        <f>SUMIFS(Data!I$2:I$121,Data!$B$2:$B$121,$B23,Data!$A$2:$A$121,$C23,Data!$D$2:$D$121,$D23)</f>
        <v>0</v>
      </c>
      <c r="J23" s="9">
        <f>SUMIFS(Data!J$2:J$121,Data!$B$2:$B$121,$B23,Data!$A$2:$A$121,$C23,Data!$D$2:$D$121,$D23)</f>
        <v>0</v>
      </c>
      <c r="K23" s="9">
        <f>SUMIFS(Data!Q$2:Q$121,Data!$B$2:$B$121,$B23,Data!$A$2:$A$121,$C23,Data!$D$2:$D$121,$D23)</f>
        <v>0</v>
      </c>
      <c r="L23" s="9">
        <f>SUMIFS(Data!R$2:R$121,Data!$B$2:$B$121,$B23,Data!$A$2:$A$121,$C23,Data!$D$2:$D$121,$D23)</f>
        <v>0</v>
      </c>
      <c r="M23" s="10"/>
    </row>
    <row r="24" spans="2:13" ht="14.4" x14ac:dyDescent="0.3">
      <c r="B24" s="2" t="s">
        <v>29</v>
      </c>
      <c r="C24" s="8" t="s">
        <v>32</v>
      </c>
      <c r="D24" s="5" t="s">
        <v>7</v>
      </c>
      <c r="E24" s="9">
        <f>SUMIFS(Data!E$2:E$121,Data!$B$2:$B$121,$B24,Data!$A$2:$A$121,$C24,Data!$D$2:$D$121,$D24)</f>
        <v>0</v>
      </c>
      <c r="F24" s="9">
        <f>SUMIFS(Data!F$2:F$121,Data!$B$2:$B$121,$B24,Data!$A$2:$A$121,$C24,Data!$D$2:$D$121,$D24)</f>
        <v>0</v>
      </c>
      <c r="G24" s="9">
        <f>SUMIFS(Data!G$2:G$121,Data!$B$2:$B$121,$B24,Data!$A$2:$A$121,$C24,Data!$D$2:$D$121,$D24)</f>
        <v>0</v>
      </c>
      <c r="H24" s="17">
        <f>SUMIFS(Data!H$2:H$121,Data!$B$2:$B$121,$B24,Data!$A$2:$A$121,$C24,Data!$D$2:$D$121,$D24)</f>
        <v>0</v>
      </c>
      <c r="I24" s="17">
        <f>SUMIFS(Data!I$2:I$121,Data!$B$2:$B$121,$B24,Data!$A$2:$A$121,$C24,Data!$D$2:$D$121,$D24)</f>
        <v>0</v>
      </c>
      <c r="J24" s="9">
        <f>SUMIFS(Data!J$2:J$121,Data!$B$2:$B$121,$B24,Data!$A$2:$A$121,$C24,Data!$D$2:$D$121,$D24)</f>
        <v>0</v>
      </c>
      <c r="K24" s="9">
        <f>SUMIFS(Data!Q$2:Q$121,Data!$B$2:$B$121,$B24,Data!$A$2:$A$121,$C24,Data!$D$2:$D$121,$D24)</f>
        <v>0</v>
      </c>
      <c r="L24" s="9">
        <f>SUMIFS(Data!R$2:R$121,Data!$B$2:$B$121,$B24,Data!$A$2:$A$121,$C24,Data!$D$2:$D$121,$D24)</f>
        <v>0</v>
      </c>
      <c r="M24" s="10"/>
    </row>
    <row r="25" spans="2:13" ht="14.4" x14ac:dyDescent="0.3">
      <c r="B25" s="2" t="s">
        <v>29</v>
      </c>
      <c r="C25" s="8" t="s">
        <v>33</v>
      </c>
      <c r="D25" s="5" t="s">
        <v>7</v>
      </c>
      <c r="E25" s="9">
        <f>SUMIFS(Data!E$2:E$121,Data!$B$2:$B$121,$B25,Data!$A$2:$A$121,$C25,Data!$D$2:$D$121,$D25)</f>
        <v>0</v>
      </c>
      <c r="F25" s="9">
        <f>SUMIFS(Data!F$2:F$121,Data!$B$2:$B$121,$B25,Data!$A$2:$A$121,$C25,Data!$D$2:$D$121,$D25)</f>
        <v>0</v>
      </c>
      <c r="G25" s="9">
        <f>SUMIFS(Data!G$2:G$121,Data!$B$2:$B$121,$B25,Data!$A$2:$A$121,$C25,Data!$D$2:$D$121,$D25)</f>
        <v>0</v>
      </c>
      <c r="H25" s="17">
        <f>SUMIFS(Data!H$2:H$121,Data!$B$2:$B$121,$B25,Data!$A$2:$A$121,$C25,Data!$D$2:$D$121,$D25)</f>
        <v>0</v>
      </c>
      <c r="I25" s="17">
        <f>SUMIFS(Data!I$2:I$121,Data!$B$2:$B$121,$B25,Data!$A$2:$A$121,$C25,Data!$D$2:$D$121,$D25)</f>
        <v>0</v>
      </c>
      <c r="J25" s="9">
        <f>SUMIFS(Data!J$2:J$121,Data!$B$2:$B$121,$B25,Data!$A$2:$A$121,$C25,Data!$D$2:$D$121,$D25)</f>
        <v>0</v>
      </c>
      <c r="K25" s="9">
        <f>SUMIFS(Data!Q$2:Q$121,Data!$B$2:$B$121,$B25,Data!$A$2:$A$121,$C25,Data!$D$2:$D$121,$D25)</f>
        <v>0</v>
      </c>
      <c r="L25" s="9">
        <f>SUMIFS(Data!R$2:R$121,Data!$B$2:$B$121,$B25,Data!$A$2:$A$121,$C25,Data!$D$2:$D$121,$D25)</f>
        <v>0</v>
      </c>
      <c r="M25" s="10"/>
    </row>
    <row r="26" spans="2:13" ht="14.4" x14ac:dyDescent="0.3">
      <c r="B26" s="2" t="s">
        <v>29</v>
      </c>
      <c r="C26" s="8" t="s">
        <v>34</v>
      </c>
      <c r="D26" s="5" t="s">
        <v>7</v>
      </c>
      <c r="E26" s="9">
        <f>SUMIFS(Data!E$2:E$121,Data!$B$2:$B$121,$B26,Data!$A$2:$A$121,$C26,Data!$D$2:$D$121,$D26)</f>
        <v>6</v>
      </c>
      <c r="F26" s="9">
        <f>SUMIFS(Data!F$2:F$121,Data!$B$2:$B$121,$B26,Data!$A$2:$A$121,$C26,Data!$D$2:$D$121,$D26)</f>
        <v>18</v>
      </c>
      <c r="G26" s="9">
        <f>SUMIFS(Data!G$2:G$121,Data!$B$2:$B$121,$B26,Data!$A$2:$A$121,$C26,Data!$D$2:$D$121,$D26)</f>
        <v>3</v>
      </c>
      <c r="H26" s="17">
        <f>SUMIFS(Data!H$2:H$121,Data!$B$2:$B$121,$B26,Data!$A$2:$A$121,$C26,Data!$D$2:$D$121,$D26)</f>
        <v>70000</v>
      </c>
      <c r="I26" s="17">
        <f>SUMIFS(Data!I$2:I$121,Data!$B$2:$B$121,$B26,Data!$A$2:$A$121,$C26,Data!$D$2:$D$121,$D26)</f>
        <v>11666.666666666666</v>
      </c>
      <c r="J26" s="9">
        <f>SUMIFS(Data!J$2:J$121,Data!$B$2:$B$121,$B26,Data!$A$2:$A$121,$C26,Data!$D$2:$D$121,$D26)</f>
        <v>340</v>
      </c>
      <c r="K26" s="9">
        <f>SUMIFS(Data!Q$2:Q$121,Data!$B$2:$B$121,$B26,Data!$A$2:$A$121,$C26,Data!$D$2:$D$121,$D26)</f>
        <v>137</v>
      </c>
      <c r="L26" s="9">
        <f>SUMIFS(Data!R$2:R$121,Data!$B$2:$B$121,$B26,Data!$A$2:$A$121,$C26,Data!$D$2:$D$121,$D26)</f>
        <v>29</v>
      </c>
      <c r="M26" s="10"/>
    </row>
    <row r="27" spans="2:13" ht="14.4" x14ac:dyDescent="0.3">
      <c r="B27" s="2" t="s">
        <v>29</v>
      </c>
      <c r="C27" s="8" t="s">
        <v>35</v>
      </c>
      <c r="D27" s="5" t="s">
        <v>7</v>
      </c>
      <c r="E27" s="9">
        <f>SUMIFS(Data!E$2:E$121,Data!$B$2:$B$121,$B27,Data!$A$2:$A$121,$C27,Data!$D$2:$D$121,$D27)</f>
        <v>0</v>
      </c>
      <c r="F27" s="9">
        <f>SUMIFS(Data!F$2:F$121,Data!$B$2:$B$121,$B27,Data!$A$2:$A$121,$C27,Data!$D$2:$D$121,$D27)</f>
        <v>0</v>
      </c>
      <c r="G27" s="9">
        <f>SUMIFS(Data!G$2:G$121,Data!$B$2:$B$121,$B27,Data!$A$2:$A$121,$C27,Data!$D$2:$D$121,$D27)</f>
        <v>0</v>
      </c>
      <c r="H27" s="17">
        <f>SUMIFS(Data!H$2:H$121,Data!$B$2:$B$121,$B27,Data!$A$2:$A$121,$C27,Data!$D$2:$D$121,$D27)</f>
        <v>0</v>
      </c>
      <c r="I27" s="17">
        <f>SUMIFS(Data!I$2:I$121,Data!$B$2:$B$121,$B27,Data!$A$2:$A$121,$C27,Data!$D$2:$D$121,$D27)</f>
        <v>0</v>
      </c>
      <c r="J27" s="9">
        <f>SUMIFS(Data!J$2:J$121,Data!$B$2:$B$121,$B27,Data!$A$2:$A$121,$C27,Data!$D$2:$D$121,$D27)</f>
        <v>0</v>
      </c>
      <c r="K27" s="9">
        <f>SUMIFS(Data!Q$2:Q$121,Data!$B$2:$B$121,$B27,Data!$A$2:$A$121,$C27,Data!$D$2:$D$121,$D27)</f>
        <v>0</v>
      </c>
      <c r="L27" s="9">
        <f>SUMIFS(Data!R$2:R$121,Data!$B$2:$B$121,$B27,Data!$A$2:$A$121,$C27,Data!$D$2:$D$121,$D27)</f>
        <v>0</v>
      </c>
      <c r="M27" s="10"/>
    </row>
    <row r="28" spans="2:13" ht="14.4" x14ac:dyDescent="0.3">
      <c r="B28" s="2" t="s">
        <v>29</v>
      </c>
      <c r="C28" s="8" t="s">
        <v>36</v>
      </c>
      <c r="D28" s="5" t="s">
        <v>7</v>
      </c>
      <c r="E28" s="9">
        <f>SUMIFS(Data!E$2:E$121,Data!$B$2:$B$121,$B28,Data!$A$2:$A$121,$C28,Data!$D$2:$D$121,$D28)</f>
        <v>0</v>
      </c>
      <c r="F28" s="9">
        <f>SUMIFS(Data!F$2:F$121,Data!$B$2:$B$121,$B28,Data!$A$2:$A$121,$C28,Data!$D$2:$D$121,$D28)</f>
        <v>0</v>
      </c>
      <c r="G28" s="9">
        <f>SUMIFS(Data!G$2:G$121,Data!$B$2:$B$121,$B28,Data!$A$2:$A$121,$C28,Data!$D$2:$D$121,$D28)</f>
        <v>0</v>
      </c>
      <c r="H28" s="17">
        <f>SUMIFS(Data!H$2:H$121,Data!$B$2:$B$121,$B28,Data!$A$2:$A$121,$C28,Data!$D$2:$D$121,$D28)</f>
        <v>0</v>
      </c>
      <c r="I28" s="17">
        <f>SUMIFS(Data!I$2:I$121,Data!$B$2:$B$121,$B28,Data!$A$2:$A$121,$C28,Data!$D$2:$D$121,$D28)</f>
        <v>0</v>
      </c>
      <c r="J28" s="9">
        <f>SUMIFS(Data!J$2:J$121,Data!$B$2:$B$121,$B28,Data!$A$2:$A$121,$C28,Data!$D$2:$D$121,$D28)</f>
        <v>0</v>
      </c>
      <c r="K28" s="9">
        <f>SUMIFS(Data!Q$2:Q$121,Data!$B$2:$B$121,$B28,Data!$A$2:$A$121,$C28,Data!$D$2:$D$121,$D28)</f>
        <v>0</v>
      </c>
      <c r="L28" s="9">
        <f>SUMIFS(Data!R$2:R$121,Data!$B$2:$B$121,$B28,Data!$A$2:$A$121,$C28,Data!$D$2:$D$121,$D28)</f>
        <v>0</v>
      </c>
      <c r="M28" s="10"/>
    </row>
    <row r="29" spans="2:13" ht="14.4" x14ac:dyDescent="0.3">
      <c r="B29" s="2" t="s">
        <v>29</v>
      </c>
      <c r="C29" s="8" t="s">
        <v>37</v>
      </c>
      <c r="D29" s="5" t="s">
        <v>7</v>
      </c>
      <c r="E29" s="9">
        <f>SUMIFS(Data!E$2:E$121,Data!$B$2:$B$121,$B29,Data!$A$2:$A$121,$C29,Data!$D$2:$D$121,$D29)</f>
        <v>9</v>
      </c>
      <c r="F29" s="9">
        <f>SUMIFS(Data!F$2:F$121,Data!$B$2:$B$121,$B29,Data!$A$2:$A$121,$C29,Data!$D$2:$D$121,$D29)</f>
        <v>18</v>
      </c>
      <c r="G29" s="9">
        <f>SUMIFS(Data!G$2:G$121,Data!$B$2:$B$121,$B29,Data!$A$2:$A$121,$C29,Data!$D$2:$D$121,$D29)</f>
        <v>2</v>
      </c>
      <c r="H29" s="17">
        <f>SUMIFS(Data!H$2:H$121,Data!$B$2:$B$121,$B29,Data!$A$2:$A$121,$C29,Data!$D$2:$D$121,$D29)</f>
        <v>60000</v>
      </c>
      <c r="I29" s="17">
        <f>SUMIFS(Data!I$2:I$121,Data!$B$2:$B$121,$B29,Data!$A$2:$A$121,$C29,Data!$D$2:$D$121,$D29)</f>
        <v>6666.666666666667</v>
      </c>
      <c r="J29" s="9">
        <f>SUMIFS(Data!J$2:J$121,Data!$B$2:$B$121,$B29,Data!$A$2:$A$121,$C29,Data!$D$2:$D$121,$D29)</f>
        <v>355</v>
      </c>
      <c r="K29" s="9">
        <f>SUMIFS(Data!Q$2:Q$121,Data!$B$2:$B$121,$B29,Data!$A$2:$A$121,$C29,Data!$D$2:$D$121,$D29)</f>
        <v>199</v>
      </c>
      <c r="L29" s="9">
        <f>SUMIFS(Data!R$2:R$121,Data!$B$2:$B$121,$B29,Data!$A$2:$A$121,$C29,Data!$D$2:$D$121,$D29)</f>
        <v>29</v>
      </c>
      <c r="M29" s="10"/>
    </row>
    <row r="30" spans="2:13" ht="14.4" x14ac:dyDescent="0.3">
      <c r="B30" s="2" t="s">
        <v>29</v>
      </c>
      <c r="C30" s="8" t="s">
        <v>38</v>
      </c>
      <c r="D30" s="5" t="s">
        <v>7</v>
      </c>
      <c r="E30" s="9">
        <f>SUMIFS(Data!E$2:E$121,Data!$B$2:$B$121,$B30,Data!$A$2:$A$121,$C30,Data!$D$2:$D$121,$D30)</f>
        <v>8</v>
      </c>
      <c r="F30" s="9">
        <f>SUMIFS(Data!F$2:F$121,Data!$B$2:$B$121,$B30,Data!$A$2:$A$121,$C30,Data!$D$2:$D$121,$D30)</f>
        <v>18</v>
      </c>
      <c r="G30" s="9">
        <f>SUMIFS(Data!G$2:G$121,Data!$B$2:$B$121,$B30,Data!$A$2:$A$121,$C30,Data!$D$2:$D$121,$D30)</f>
        <v>2.25</v>
      </c>
      <c r="H30" s="17">
        <f>SUMIFS(Data!H$2:H$121,Data!$B$2:$B$121,$B30,Data!$A$2:$A$121,$C30,Data!$D$2:$D$121,$D30)</f>
        <v>150000</v>
      </c>
      <c r="I30" s="17">
        <f>SUMIFS(Data!I$2:I$121,Data!$B$2:$B$121,$B30,Data!$A$2:$A$121,$C30,Data!$D$2:$D$121,$D30)</f>
        <v>18750</v>
      </c>
      <c r="J30" s="9">
        <f>SUMIFS(Data!J$2:J$121,Data!$B$2:$B$121,$B30,Data!$A$2:$A$121,$C30,Data!$D$2:$D$121,$D30)</f>
        <v>366</v>
      </c>
      <c r="K30" s="9">
        <f>SUMIFS(Data!Q$2:Q$121,Data!$B$2:$B$121,$B30,Data!$A$2:$A$121,$C30,Data!$D$2:$D$121,$D30)</f>
        <v>178</v>
      </c>
      <c r="L30" s="9">
        <f>SUMIFS(Data!R$2:R$121,Data!$B$2:$B$121,$B30,Data!$A$2:$A$121,$C30,Data!$D$2:$D$121,$D30)</f>
        <v>29</v>
      </c>
      <c r="M30" s="10"/>
    </row>
    <row r="31" spans="2:13" ht="14.4" x14ac:dyDescent="0.3">
      <c r="B31" s="2" t="s">
        <v>29</v>
      </c>
      <c r="C31" s="8" t="s">
        <v>39</v>
      </c>
      <c r="D31" s="5" t="s">
        <v>7</v>
      </c>
      <c r="E31" s="9">
        <f>SUMIFS(Data!E$2:E$121,Data!$B$2:$B$121,$B31,Data!$A$2:$A$121,$C31,Data!$D$2:$D$121,$D31)</f>
        <v>0</v>
      </c>
      <c r="F31" s="9">
        <f>SUMIFS(Data!F$2:F$121,Data!$B$2:$B$121,$B31,Data!$A$2:$A$121,$C31,Data!$D$2:$D$121,$D31)</f>
        <v>0</v>
      </c>
      <c r="G31" s="9">
        <f>SUMIFS(Data!G$2:G$121,Data!$B$2:$B$121,$B31,Data!$A$2:$A$121,$C31,Data!$D$2:$D$121,$D31)</f>
        <v>0</v>
      </c>
      <c r="H31" s="17">
        <f>SUMIFS(Data!H$2:H$121,Data!$B$2:$B$121,$B31,Data!$A$2:$A$121,$C31,Data!$D$2:$D$121,$D31)</f>
        <v>0</v>
      </c>
      <c r="I31" s="17">
        <f>SUMIFS(Data!I$2:I$121,Data!$B$2:$B$121,$B31,Data!$A$2:$A$121,$C31,Data!$D$2:$D$121,$D31)</f>
        <v>0</v>
      </c>
      <c r="J31" s="9">
        <f>SUMIFS(Data!J$2:J$121,Data!$B$2:$B$121,$B31,Data!$A$2:$A$121,$C31,Data!$D$2:$D$121,$D31)</f>
        <v>0</v>
      </c>
      <c r="K31" s="9">
        <f>SUMIFS(Data!Q$2:Q$121,Data!$B$2:$B$121,$B31,Data!$A$2:$A$121,$C31,Data!$D$2:$D$121,$D31)</f>
        <v>0</v>
      </c>
      <c r="L31" s="9">
        <f>SUMIFS(Data!R$2:R$121,Data!$B$2:$B$121,$B31,Data!$A$2:$A$121,$C31,Data!$D$2:$D$121,$D31)</f>
        <v>0</v>
      </c>
      <c r="M31" s="10"/>
    </row>
    <row r="32" spans="2:13" ht="14.4" x14ac:dyDescent="0.3">
      <c r="B32" s="2" t="s">
        <v>30</v>
      </c>
      <c r="C32" s="8" t="s">
        <v>28</v>
      </c>
      <c r="D32" s="5" t="s">
        <v>7</v>
      </c>
      <c r="E32" s="9">
        <f>SUMIFS(Data!E$2:E$121,Data!$B$2:$B$121,$B32,Data!$A$2:$A$121,$C32,Data!$D$2:$D$121,$D32)</f>
        <v>14</v>
      </c>
      <c r="F32" s="9">
        <f>SUMIFS(Data!F$2:F$121,Data!$B$2:$B$121,$B32,Data!$A$2:$A$121,$C32,Data!$D$2:$D$121,$D32)</f>
        <v>38</v>
      </c>
      <c r="G32" s="9">
        <f>SUMIFS(Data!G$2:G$121,Data!$B$2:$B$121,$B32,Data!$A$2:$A$121,$C32,Data!$D$2:$D$121,$D32)</f>
        <v>5.5416666666666661</v>
      </c>
      <c r="H32" s="17">
        <f>SUMIFS(Data!H$2:H$121,Data!$B$2:$B$121,$B32,Data!$A$2:$A$121,$C32,Data!$D$2:$D$121,$D32)</f>
        <v>129200</v>
      </c>
      <c r="I32" s="17">
        <f>SUMIFS(Data!I$2:I$121,Data!$B$2:$B$121,$B32,Data!$A$2:$A$121,$C32,Data!$D$2:$D$121,$D32)</f>
        <v>18841.666666666664</v>
      </c>
      <c r="J32" s="9">
        <f>SUMIFS(Data!J$2:J$121,Data!$B$2:$B$121,$B32,Data!$A$2:$A$121,$C32,Data!$D$2:$D$121,$D32)</f>
        <v>703</v>
      </c>
      <c r="K32" s="9">
        <f>SUMIFS(Data!Q$2:Q$121,Data!$B$2:$B$121,$B32,Data!$A$2:$A$121,$C32,Data!$D$2:$D$121,$D32)</f>
        <v>108</v>
      </c>
      <c r="L32" s="9">
        <f>SUMIFS(Data!R$2:R$121,Data!$B$2:$B$121,$B32,Data!$A$2:$A$121,$C32,Data!$D$2:$D$121,$D32)</f>
        <v>93</v>
      </c>
      <c r="M32" s="10"/>
    </row>
    <row r="33" spans="2:13" ht="14.4" x14ac:dyDescent="0.3">
      <c r="B33" s="2" t="s">
        <v>30</v>
      </c>
      <c r="C33" s="8" t="s">
        <v>31</v>
      </c>
      <c r="D33" s="5" t="s">
        <v>7</v>
      </c>
      <c r="E33" s="9">
        <f>SUMIFS(Data!E$2:E$121,Data!$B$2:$B$121,$B33,Data!$A$2:$A$121,$C33,Data!$D$2:$D$121,$D33)</f>
        <v>13</v>
      </c>
      <c r="F33" s="9">
        <f>SUMIFS(Data!F$2:F$121,Data!$B$2:$B$121,$B33,Data!$A$2:$A$121,$C33,Data!$D$2:$D$121,$D33)</f>
        <v>43</v>
      </c>
      <c r="G33" s="9">
        <f>SUMIFS(Data!G$2:G$121,Data!$B$2:$B$121,$B33,Data!$A$2:$A$121,$C33,Data!$D$2:$D$121,$D33)</f>
        <v>6.5714285714285712</v>
      </c>
      <c r="H33" s="17">
        <f>SUMIFS(Data!H$2:H$121,Data!$B$2:$B$121,$B33,Data!$A$2:$A$121,$C33,Data!$D$2:$D$121,$D33)</f>
        <v>146200</v>
      </c>
      <c r="I33" s="17">
        <f>SUMIFS(Data!I$2:I$121,Data!$B$2:$B$121,$B33,Data!$A$2:$A$121,$C33,Data!$D$2:$D$121,$D33)</f>
        <v>22342.857142857145</v>
      </c>
      <c r="J33" s="9">
        <f>SUMIFS(Data!J$2:J$121,Data!$B$2:$B$121,$B33,Data!$A$2:$A$121,$C33,Data!$D$2:$D$121,$D33)</f>
        <v>657</v>
      </c>
      <c r="K33" s="9">
        <f>SUMIFS(Data!Q$2:Q$121,Data!$B$2:$B$121,$B33,Data!$A$2:$A$121,$C33,Data!$D$2:$D$121,$D33)</f>
        <v>109</v>
      </c>
      <c r="L33" s="9">
        <f>SUMIFS(Data!R$2:R$121,Data!$B$2:$B$121,$B33,Data!$A$2:$A$121,$C33,Data!$D$2:$D$121,$D33)</f>
        <v>84</v>
      </c>
      <c r="M33" s="10"/>
    </row>
    <row r="34" spans="2:13" ht="14.4" x14ac:dyDescent="0.3">
      <c r="B34" s="2" t="s">
        <v>30</v>
      </c>
      <c r="C34" s="8" t="s">
        <v>32</v>
      </c>
      <c r="D34" s="5" t="s">
        <v>7</v>
      </c>
      <c r="E34" s="9">
        <f>SUMIFS(Data!E$2:E$121,Data!$B$2:$B$121,$B34,Data!$A$2:$A$121,$C34,Data!$D$2:$D$121,$D34)</f>
        <v>7</v>
      </c>
      <c r="F34" s="9">
        <f>SUMIFS(Data!F$2:F$121,Data!$B$2:$B$121,$B34,Data!$A$2:$A$121,$C34,Data!$D$2:$D$121,$D34)</f>
        <v>19</v>
      </c>
      <c r="G34" s="9">
        <f>SUMIFS(Data!G$2:G$121,Data!$B$2:$B$121,$B34,Data!$A$2:$A$121,$C34,Data!$D$2:$D$121,$D34)</f>
        <v>2.7142857142857144</v>
      </c>
      <c r="H34" s="17">
        <f>SUMIFS(Data!H$2:H$121,Data!$B$2:$B$121,$B34,Data!$A$2:$A$121,$C34,Data!$D$2:$D$121,$D34)</f>
        <v>64600</v>
      </c>
      <c r="I34" s="17">
        <f>SUMIFS(Data!I$2:I$121,Data!$B$2:$B$121,$B34,Data!$A$2:$A$121,$C34,Data!$D$2:$D$121,$D34)</f>
        <v>9228.5714285714294</v>
      </c>
      <c r="J34" s="9">
        <f>SUMIFS(Data!J$2:J$121,Data!$B$2:$B$121,$B34,Data!$A$2:$A$121,$C34,Data!$D$2:$D$121,$D34)</f>
        <v>354</v>
      </c>
      <c r="K34" s="9">
        <f>SUMIFS(Data!Q$2:Q$121,Data!$B$2:$B$121,$B34,Data!$A$2:$A$121,$C34,Data!$D$2:$D$121,$D34)</f>
        <v>66</v>
      </c>
      <c r="L34" s="9">
        <f>SUMIFS(Data!R$2:R$121,Data!$B$2:$B$121,$B34,Data!$A$2:$A$121,$C34,Data!$D$2:$D$121,$D34)</f>
        <v>47</v>
      </c>
      <c r="M34" s="10"/>
    </row>
    <row r="35" spans="2:13" ht="14.4" x14ac:dyDescent="0.3">
      <c r="B35" s="2" t="s">
        <v>30</v>
      </c>
      <c r="C35" s="8" t="s">
        <v>33</v>
      </c>
      <c r="D35" s="5" t="s">
        <v>7</v>
      </c>
      <c r="E35" s="9">
        <f>SUMIFS(Data!E$2:E$121,Data!$B$2:$B$121,$B35,Data!$A$2:$A$121,$C35,Data!$D$2:$D$121,$D35)</f>
        <v>15</v>
      </c>
      <c r="F35" s="9">
        <f>SUMIFS(Data!F$2:F$121,Data!$B$2:$B$121,$B35,Data!$A$2:$A$121,$C35,Data!$D$2:$D$121,$D35)</f>
        <v>36</v>
      </c>
      <c r="G35" s="9">
        <f>SUMIFS(Data!G$2:G$121,Data!$B$2:$B$121,$B35,Data!$A$2:$A$121,$C35,Data!$D$2:$D$121,$D35)</f>
        <v>4.7857142857142856</v>
      </c>
      <c r="H35" s="17">
        <f>SUMIFS(Data!H$2:H$121,Data!$B$2:$B$121,$B35,Data!$A$2:$A$121,$C35,Data!$D$2:$D$121,$D35)</f>
        <v>122400</v>
      </c>
      <c r="I35" s="17">
        <f>SUMIFS(Data!I$2:I$121,Data!$B$2:$B$121,$B35,Data!$A$2:$A$121,$C35,Data!$D$2:$D$121,$D35)</f>
        <v>16271.428571428572</v>
      </c>
      <c r="J35" s="9">
        <f>SUMIFS(Data!J$2:J$121,Data!$B$2:$B$121,$B35,Data!$A$2:$A$121,$C35,Data!$D$2:$D$121,$D35)</f>
        <v>751</v>
      </c>
      <c r="K35" s="9">
        <f>SUMIFS(Data!Q$2:Q$121,Data!$B$2:$B$121,$B35,Data!$A$2:$A$121,$C35,Data!$D$2:$D$121,$D35)</f>
        <v>120</v>
      </c>
      <c r="L35" s="9">
        <f>SUMIFS(Data!R$2:R$121,Data!$B$2:$B$121,$B35,Data!$A$2:$A$121,$C35,Data!$D$2:$D$121,$D35)</f>
        <v>95</v>
      </c>
      <c r="M35" s="10"/>
    </row>
    <row r="36" spans="2:13" ht="14.4" x14ac:dyDescent="0.3">
      <c r="B36" s="2" t="s">
        <v>30</v>
      </c>
      <c r="C36" s="8" t="s">
        <v>34</v>
      </c>
      <c r="D36" s="5" t="s">
        <v>7</v>
      </c>
      <c r="E36" s="9">
        <f>SUMIFS(Data!E$2:E$121,Data!$B$2:$B$121,$B36,Data!$A$2:$A$121,$C36,Data!$D$2:$D$121,$D36)</f>
        <v>14</v>
      </c>
      <c r="F36" s="9">
        <f>SUMIFS(Data!F$2:F$121,Data!$B$2:$B$121,$B36,Data!$A$2:$A$121,$C36,Data!$D$2:$D$121,$D36)</f>
        <v>41</v>
      </c>
      <c r="G36" s="9">
        <f>SUMIFS(Data!G$2:G$121,Data!$B$2:$B$121,$B36,Data!$A$2:$A$121,$C36,Data!$D$2:$D$121,$D36)</f>
        <v>5.7916666666666661</v>
      </c>
      <c r="H36" s="17">
        <f>SUMIFS(Data!H$2:H$121,Data!$B$2:$B$121,$B36,Data!$A$2:$A$121,$C36,Data!$D$2:$D$121,$D36)</f>
        <v>139400</v>
      </c>
      <c r="I36" s="17">
        <f>SUMIFS(Data!I$2:I$121,Data!$B$2:$B$121,$B36,Data!$A$2:$A$121,$C36,Data!$D$2:$D$121,$D36)</f>
        <v>19691.666666666664</v>
      </c>
      <c r="J36" s="9">
        <f>SUMIFS(Data!J$2:J$121,Data!$B$2:$B$121,$B36,Data!$A$2:$A$121,$C36,Data!$D$2:$D$121,$D36)</f>
        <v>733</v>
      </c>
      <c r="K36" s="9">
        <f>SUMIFS(Data!Q$2:Q$121,Data!$B$2:$B$121,$B36,Data!$A$2:$A$121,$C36,Data!$D$2:$D$121,$D36)</f>
        <v>116</v>
      </c>
      <c r="L36" s="9">
        <f>SUMIFS(Data!R$2:R$121,Data!$B$2:$B$121,$B36,Data!$A$2:$A$121,$C36,Data!$D$2:$D$121,$D36)</f>
        <v>94</v>
      </c>
      <c r="M36" s="10"/>
    </row>
    <row r="37" spans="2:13" ht="14.4" x14ac:dyDescent="0.3">
      <c r="B37" s="2" t="s">
        <v>30</v>
      </c>
      <c r="C37" s="8" t="s">
        <v>35</v>
      </c>
      <c r="D37" s="5" t="s">
        <v>7</v>
      </c>
      <c r="E37" s="9">
        <f>SUMIFS(Data!E$2:E$121,Data!$B$2:$B$121,$B37,Data!$A$2:$A$121,$C37,Data!$D$2:$D$121,$D37)</f>
        <v>9</v>
      </c>
      <c r="F37" s="9">
        <f>SUMIFS(Data!F$2:F$121,Data!$B$2:$B$121,$B37,Data!$A$2:$A$121,$C37,Data!$D$2:$D$121,$D37)</f>
        <v>23</v>
      </c>
      <c r="G37" s="9">
        <f>SUMIFS(Data!G$2:G$121,Data!$B$2:$B$121,$B37,Data!$A$2:$A$121,$C37,Data!$D$2:$D$121,$D37)</f>
        <v>2.5555555555555554</v>
      </c>
      <c r="H37" s="17">
        <f>SUMIFS(Data!H$2:H$121,Data!$B$2:$B$121,$B37,Data!$A$2:$A$121,$C37,Data!$D$2:$D$121,$D37)</f>
        <v>78200</v>
      </c>
      <c r="I37" s="17">
        <f>SUMIFS(Data!I$2:I$121,Data!$B$2:$B$121,$B37,Data!$A$2:$A$121,$C37,Data!$D$2:$D$121,$D37)</f>
        <v>8688.8888888888887</v>
      </c>
      <c r="J37" s="9">
        <f>SUMIFS(Data!J$2:J$121,Data!$B$2:$B$121,$B37,Data!$A$2:$A$121,$C37,Data!$D$2:$D$121,$D37)</f>
        <v>334</v>
      </c>
      <c r="K37" s="9">
        <f>SUMIFS(Data!Q$2:Q$121,Data!$B$2:$B$121,$B37,Data!$A$2:$A$121,$C37,Data!$D$2:$D$121,$D37)</f>
        <v>68</v>
      </c>
      <c r="L37" s="9">
        <f>SUMIFS(Data!R$2:R$121,Data!$B$2:$B$121,$B37,Data!$A$2:$A$121,$C37,Data!$D$2:$D$121,$D37)</f>
        <v>41</v>
      </c>
      <c r="M37" s="10"/>
    </row>
    <row r="38" spans="2:13" ht="14.4" x14ac:dyDescent="0.3">
      <c r="B38" s="2" t="s">
        <v>30</v>
      </c>
      <c r="C38" s="8" t="s">
        <v>36</v>
      </c>
      <c r="D38" s="5" t="s">
        <v>7</v>
      </c>
      <c r="E38" s="9">
        <f>SUMIFS(Data!E$2:E$121,Data!$B$2:$B$121,$B38,Data!$A$2:$A$121,$C38,Data!$D$2:$D$121,$D38)</f>
        <v>18</v>
      </c>
      <c r="F38" s="9">
        <f>SUMIFS(Data!F$2:F$121,Data!$B$2:$B$121,$B38,Data!$A$2:$A$121,$C38,Data!$D$2:$D$121,$D38)</f>
        <v>42</v>
      </c>
      <c r="G38" s="9">
        <f>SUMIFS(Data!G$2:G$121,Data!$B$2:$B$121,$B38,Data!$A$2:$A$121,$C38,Data!$D$2:$D$121,$D38)</f>
        <v>4.666666666666667</v>
      </c>
      <c r="H38" s="17">
        <f>SUMIFS(Data!H$2:H$121,Data!$B$2:$B$121,$B38,Data!$A$2:$A$121,$C38,Data!$D$2:$D$121,$D38)</f>
        <v>142800</v>
      </c>
      <c r="I38" s="17">
        <f>SUMIFS(Data!I$2:I$121,Data!$B$2:$B$121,$B38,Data!$A$2:$A$121,$C38,Data!$D$2:$D$121,$D38)</f>
        <v>15866.666666666668</v>
      </c>
      <c r="J38" s="9">
        <f>SUMIFS(Data!J$2:J$121,Data!$B$2:$B$121,$B38,Data!$A$2:$A$121,$C38,Data!$D$2:$D$121,$D38)</f>
        <v>698</v>
      </c>
      <c r="K38" s="9">
        <f>SUMIFS(Data!Q$2:Q$121,Data!$B$2:$B$121,$B38,Data!$A$2:$A$121,$C38,Data!$D$2:$D$121,$D38)</f>
        <v>122</v>
      </c>
      <c r="L38" s="9">
        <f>SUMIFS(Data!R$2:R$121,Data!$B$2:$B$121,$B38,Data!$A$2:$A$121,$C38,Data!$D$2:$D$121,$D38)</f>
        <v>99</v>
      </c>
      <c r="M38" s="10"/>
    </row>
    <row r="39" spans="2:13" ht="14.4" x14ac:dyDescent="0.3">
      <c r="B39" s="2" t="s">
        <v>30</v>
      </c>
      <c r="C39" s="8" t="s">
        <v>37</v>
      </c>
      <c r="D39" s="5" t="s">
        <v>7</v>
      </c>
      <c r="E39" s="9">
        <f>SUMIFS(Data!E$2:E$121,Data!$B$2:$B$121,$B39,Data!$A$2:$A$121,$C39,Data!$D$2:$D$121,$D39)</f>
        <v>14</v>
      </c>
      <c r="F39" s="9">
        <f>SUMIFS(Data!F$2:F$121,Data!$B$2:$B$121,$B39,Data!$A$2:$A$121,$C39,Data!$D$2:$D$121,$D39)</f>
        <v>40</v>
      </c>
      <c r="G39" s="9">
        <f>SUMIFS(Data!G$2:G$121,Data!$B$2:$B$121,$B39,Data!$A$2:$A$121,$C39,Data!$D$2:$D$121,$D39)</f>
        <v>5.7916666666666661</v>
      </c>
      <c r="H39" s="17">
        <f>SUMIFS(Data!H$2:H$121,Data!$B$2:$B$121,$B39,Data!$A$2:$A$121,$C39,Data!$D$2:$D$121,$D39)</f>
        <v>136000</v>
      </c>
      <c r="I39" s="17">
        <f>SUMIFS(Data!I$2:I$121,Data!$B$2:$B$121,$B39,Data!$A$2:$A$121,$C39,Data!$D$2:$D$121,$D39)</f>
        <v>19691.666666666664</v>
      </c>
      <c r="J39" s="9">
        <f>SUMIFS(Data!J$2:J$121,Data!$B$2:$B$121,$B39,Data!$A$2:$A$121,$C39,Data!$D$2:$D$121,$D39)</f>
        <v>618</v>
      </c>
      <c r="K39" s="9">
        <f>SUMIFS(Data!Q$2:Q$121,Data!$B$2:$B$121,$B39,Data!$A$2:$A$121,$C39,Data!$D$2:$D$121,$D39)</f>
        <v>124</v>
      </c>
      <c r="L39" s="9">
        <f>SUMIFS(Data!R$2:R$121,Data!$B$2:$B$121,$B39,Data!$A$2:$A$121,$C39,Data!$D$2:$D$121,$D39)</f>
        <v>95</v>
      </c>
      <c r="M39" s="10"/>
    </row>
    <row r="40" spans="2:13" ht="14.4" x14ac:dyDescent="0.3">
      <c r="B40" s="2" t="s">
        <v>30</v>
      </c>
      <c r="C40" s="8" t="s">
        <v>38</v>
      </c>
      <c r="D40" s="5" t="s">
        <v>7</v>
      </c>
      <c r="E40" s="9">
        <f>SUMIFS(Data!E$2:E$121,Data!$B$2:$B$121,$B40,Data!$A$2:$A$121,$C40,Data!$D$2:$D$121,$D40)</f>
        <v>9</v>
      </c>
      <c r="F40" s="9">
        <f>SUMIFS(Data!F$2:F$121,Data!$B$2:$B$121,$B40,Data!$A$2:$A$121,$C40,Data!$D$2:$D$121,$D40)</f>
        <v>19</v>
      </c>
      <c r="G40" s="9">
        <f>SUMIFS(Data!G$2:G$121,Data!$B$2:$B$121,$B40,Data!$A$2:$A$121,$C40,Data!$D$2:$D$121,$D40)</f>
        <v>2.1111111111111112</v>
      </c>
      <c r="H40" s="17">
        <f>SUMIFS(Data!H$2:H$121,Data!$B$2:$B$121,$B40,Data!$A$2:$A$121,$C40,Data!$D$2:$D$121,$D40)</f>
        <v>64600</v>
      </c>
      <c r="I40" s="17">
        <f>SUMIFS(Data!I$2:I$121,Data!$B$2:$B$121,$B40,Data!$A$2:$A$121,$C40,Data!$D$2:$D$121,$D40)</f>
        <v>7177.7777777777774</v>
      </c>
      <c r="J40" s="9">
        <f>SUMIFS(Data!J$2:J$121,Data!$B$2:$B$121,$B40,Data!$A$2:$A$121,$C40,Data!$D$2:$D$121,$D40)</f>
        <v>317</v>
      </c>
      <c r="K40" s="9">
        <f>SUMIFS(Data!Q$2:Q$121,Data!$B$2:$B$121,$B40,Data!$A$2:$A$121,$C40,Data!$D$2:$D$121,$D40)</f>
        <v>57</v>
      </c>
      <c r="L40" s="9">
        <f>SUMIFS(Data!R$2:R$121,Data!$B$2:$B$121,$B40,Data!$A$2:$A$121,$C40,Data!$D$2:$D$121,$D40)</f>
        <v>51</v>
      </c>
      <c r="M40" s="10"/>
    </row>
    <row r="41" spans="2:13" ht="14.4" x14ac:dyDescent="0.3">
      <c r="B41" s="2" t="s">
        <v>30</v>
      </c>
      <c r="C41" s="8" t="s">
        <v>39</v>
      </c>
      <c r="D41" s="5" t="s">
        <v>7</v>
      </c>
      <c r="E41" s="9">
        <f>SUMIFS(Data!E$2:E$121,Data!$B$2:$B$121,$B41,Data!$A$2:$A$121,$C41,Data!$D$2:$D$121,$D41)</f>
        <v>14</v>
      </c>
      <c r="F41" s="9">
        <f>SUMIFS(Data!F$2:F$121,Data!$B$2:$B$121,$B41,Data!$A$2:$A$121,$C41,Data!$D$2:$D$121,$D41)</f>
        <v>40</v>
      </c>
      <c r="G41" s="9">
        <f>SUMIFS(Data!G$2:G$121,Data!$B$2:$B$121,$B41,Data!$A$2:$A$121,$C41,Data!$D$2:$D$121,$D41)</f>
        <v>5.75</v>
      </c>
      <c r="H41" s="17">
        <f>SUMIFS(Data!H$2:H$121,Data!$B$2:$B$121,$B41,Data!$A$2:$A$121,$C41,Data!$D$2:$D$121,$D41)</f>
        <v>136000</v>
      </c>
      <c r="I41" s="17">
        <f>SUMIFS(Data!I$2:I$121,Data!$B$2:$B$121,$B41,Data!$A$2:$A$121,$C41,Data!$D$2:$D$121,$D41)</f>
        <v>19550</v>
      </c>
      <c r="J41" s="9">
        <f>SUMIFS(Data!J$2:J$121,Data!$B$2:$B$121,$B41,Data!$A$2:$A$121,$C41,Data!$D$2:$D$121,$D41)</f>
        <v>736</v>
      </c>
      <c r="K41" s="9">
        <f>SUMIFS(Data!Q$2:Q$121,Data!$B$2:$B$121,$B41,Data!$A$2:$A$121,$C41,Data!$D$2:$D$121,$D41)</f>
        <v>118</v>
      </c>
      <c r="L41" s="9">
        <f>SUMIFS(Data!R$2:R$121,Data!$B$2:$B$121,$B41,Data!$A$2:$A$121,$C41,Data!$D$2:$D$121,$D41)</f>
        <v>94</v>
      </c>
      <c r="M41" s="10"/>
    </row>
    <row r="42" spans="2:13" ht="14.4" x14ac:dyDescent="0.3">
      <c r="B42" s="2" t="s">
        <v>29</v>
      </c>
      <c r="C42" s="8" t="s">
        <v>28</v>
      </c>
      <c r="D42" s="5" t="s">
        <v>8</v>
      </c>
      <c r="E42" s="9">
        <f>SUMIFS(Data!E$2:E$121,Data!$B$2:$B$121,$B42,Data!$A$2:$A$121,$C42,Data!$D$2:$D$121,$D42)</f>
        <v>16</v>
      </c>
      <c r="F42" s="9">
        <f>SUMIFS(Data!F$2:F$121,Data!$B$2:$B$121,$B42,Data!$A$2:$A$121,$C42,Data!$D$2:$D$121,$D42)</f>
        <v>36</v>
      </c>
      <c r="G42" s="9">
        <f>SUMIFS(Data!G$2:G$121,Data!$B$2:$B$121,$B42,Data!$A$2:$A$121,$C42,Data!$D$2:$D$121,$D42)</f>
        <v>4.6349206349206344</v>
      </c>
      <c r="H42" s="17">
        <f>SUMIFS(Data!H$2:H$121,Data!$B$2:$B$121,$B42,Data!$A$2:$A$121,$C42,Data!$D$2:$D$121,$D42)</f>
        <v>122400</v>
      </c>
      <c r="I42" s="17">
        <f>SUMIFS(Data!I$2:I$121,Data!$B$2:$B$121,$B42,Data!$A$2:$A$121,$C42,Data!$D$2:$D$121,$D42)</f>
        <v>15758.730158730159</v>
      </c>
      <c r="J42" s="9">
        <f>SUMIFS(Data!J$2:J$121,Data!$B$2:$B$121,$B42,Data!$A$2:$A$121,$C42,Data!$D$2:$D$121,$D42)</f>
        <v>704</v>
      </c>
      <c r="K42" s="9">
        <f>SUMIFS(Data!Q$2:Q$121,Data!$B$2:$B$121,$B42,Data!$A$2:$A$121,$C42,Data!$D$2:$D$121,$D42)</f>
        <v>129</v>
      </c>
      <c r="L42" s="9">
        <f>SUMIFS(Data!R$2:R$121,Data!$B$2:$B$121,$B42,Data!$A$2:$A$121,$C42,Data!$D$2:$D$121,$D42)</f>
        <v>89</v>
      </c>
      <c r="M42" s="10"/>
    </row>
    <row r="43" spans="2:13" ht="14.4" x14ac:dyDescent="0.3">
      <c r="B43" s="2" t="s">
        <v>29</v>
      </c>
      <c r="C43" s="8" t="s">
        <v>31</v>
      </c>
      <c r="D43" s="5" t="s">
        <v>8</v>
      </c>
      <c r="E43" s="9">
        <f>SUMIFS(Data!E$2:E$121,Data!$B$2:$B$121,$B43,Data!$A$2:$A$121,$C43,Data!$D$2:$D$121,$D43)</f>
        <v>7</v>
      </c>
      <c r="F43" s="9">
        <f>SUMIFS(Data!F$2:F$121,Data!$B$2:$B$121,$B43,Data!$A$2:$A$121,$C43,Data!$D$2:$D$121,$D43)</f>
        <v>23</v>
      </c>
      <c r="G43" s="9">
        <f>SUMIFS(Data!G$2:G$121,Data!$B$2:$B$121,$B43,Data!$A$2:$A$121,$C43,Data!$D$2:$D$121,$D43)</f>
        <v>3.2857142857142856</v>
      </c>
      <c r="H43" s="17">
        <f>SUMIFS(Data!H$2:H$121,Data!$B$2:$B$121,$B43,Data!$A$2:$A$121,$C43,Data!$D$2:$D$121,$D43)</f>
        <v>78200</v>
      </c>
      <c r="I43" s="17">
        <f>SUMIFS(Data!I$2:I$121,Data!$B$2:$B$121,$B43,Data!$A$2:$A$121,$C43,Data!$D$2:$D$121,$D43)</f>
        <v>11171.428571428571</v>
      </c>
      <c r="J43" s="9">
        <f>SUMIFS(Data!J$2:J$121,Data!$B$2:$B$121,$B43,Data!$A$2:$A$121,$C43,Data!$D$2:$D$121,$D43)</f>
        <v>369</v>
      </c>
      <c r="K43" s="9">
        <f>SUMIFS(Data!Q$2:Q$121,Data!$B$2:$B$121,$B43,Data!$A$2:$A$121,$C43,Data!$D$2:$D$121,$D43)</f>
        <v>41</v>
      </c>
      <c r="L43" s="9">
        <f>SUMIFS(Data!R$2:R$121,Data!$B$2:$B$121,$B43,Data!$A$2:$A$121,$C43,Data!$D$2:$D$121,$D43)</f>
        <v>44</v>
      </c>
      <c r="M43" s="10"/>
    </row>
    <row r="44" spans="2:13" ht="14.4" x14ac:dyDescent="0.3">
      <c r="B44" s="2" t="s">
        <v>29</v>
      </c>
      <c r="C44" s="8" t="s">
        <v>32</v>
      </c>
      <c r="D44" s="5" t="s">
        <v>8</v>
      </c>
      <c r="E44" s="9">
        <f>SUMIFS(Data!E$2:E$121,Data!$B$2:$B$121,$B44,Data!$A$2:$A$121,$C44,Data!$D$2:$D$121,$D44)</f>
        <v>16</v>
      </c>
      <c r="F44" s="9">
        <f>SUMIFS(Data!F$2:F$121,Data!$B$2:$B$121,$B44,Data!$A$2:$A$121,$C44,Data!$D$2:$D$121,$D44)</f>
        <v>37</v>
      </c>
      <c r="G44" s="9">
        <f>SUMIFS(Data!G$2:G$121,Data!$B$2:$B$121,$B44,Data!$A$2:$A$121,$C44,Data!$D$2:$D$121,$D44)</f>
        <v>4.587301587301587</v>
      </c>
      <c r="H44" s="17">
        <f>SUMIFS(Data!H$2:H$121,Data!$B$2:$B$121,$B44,Data!$A$2:$A$121,$C44,Data!$D$2:$D$121,$D44)</f>
        <v>125800</v>
      </c>
      <c r="I44" s="17">
        <f>SUMIFS(Data!I$2:I$121,Data!$B$2:$B$121,$B44,Data!$A$2:$A$121,$C44,Data!$D$2:$D$121,$D44)</f>
        <v>15596.825396825396</v>
      </c>
      <c r="J44" s="9">
        <f>SUMIFS(Data!J$2:J$121,Data!$B$2:$B$121,$B44,Data!$A$2:$A$121,$C44,Data!$D$2:$D$121,$D44)</f>
        <v>697</v>
      </c>
      <c r="K44" s="9">
        <f>SUMIFS(Data!Q$2:Q$121,Data!$B$2:$B$121,$B44,Data!$A$2:$A$121,$C44,Data!$D$2:$D$121,$D44)</f>
        <v>108</v>
      </c>
      <c r="L44" s="9">
        <f>SUMIFS(Data!R$2:R$121,Data!$B$2:$B$121,$B44,Data!$A$2:$A$121,$C44,Data!$D$2:$D$121,$D44)</f>
        <v>90</v>
      </c>
      <c r="M44" s="10"/>
    </row>
    <row r="45" spans="2:13" ht="14.4" x14ac:dyDescent="0.3">
      <c r="B45" s="2" t="s">
        <v>29</v>
      </c>
      <c r="C45" s="8" t="s">
        <v>33</v>
      </c>
      <c r="D45" s="5" t="s">
        <v>8</v>
      </c>
      <c r="E45" s="9">
        <f>SUMIFS(Data!E$2:E$121,Data!$B$2:$B$121,$B45,Data!$A$2:$A$121,$C45,Data!$D$2:$D$121,$D45)</f>
        <v>17</v>
      </c>
      <c r="F45" s="9">
        <f>SUMIFS(Data!F$2:F$121,Data!$B$2:$B$121,$B45,Data!$A$2:$A$121,$C45,Data!$D$2:$D$121,$D45)</f>
        <v>39</v>
      </c>
      <c r="G45" s="9">
        <f>SUMIFS(Data!G$2:G$121,Data!$B$2:$B$121,$B45,Data!$A$2:$A$121,$C45,Data!$D$2:$D$121,$D45)</f>
        <v>4.5416666666666661</v>
      </c>
      <c r="H45" s="17">
        <f>SUMIFS(Data!H$2:H$121,Data!$B$2:$B$121,$B45,Data!$A$2:$A$121,$C45,Data!$D$2:$D$121,$D45)</f>
        <v>132600</v>
      </c>
      <c r="I45" s="17">
        <f>SUMIFS(Data!I$2:I$121,Data!$B$2:$B$121,$B45,Data!$A$2:$A$121,$C45,Data!$D$2:$D$121,$D45)</f>
        <v>15441.666666666666</v>
      </c>
      <c r="J45" s="9">
        <f>SUMIFS(Data!J$2:J$121,Data!$B$2:$B$121,$B45,Data!$A$2:$A$121,$C45,Data!$D$2:$D$121,$D45)</f>
        <v>670</v>
      </c>
      <c r="K45" s="9">
        <f>SUMIFS(Data!Q$2:Q$121,Data!$B$2:$B$121,$B45,Data!$A$2:$A$121,$C45,Data!$D$2:$D$121,$D45)</f>
        <v>127</v>
      </c>
      <c r="L45" s="9">
        <f>SUMIFS(Data!R$2:R$121,Data!$B$2:$B$121,$B45,Data!$A$2:$A$121,$C45,Data!$D$2:$D$121,$D45)</f>
        <v>99</v>
      </c>
      <c r="M45" s="10"/>
    </row>
    <row r="46" spans="2:13" ht="14.4" x14ac:dyDescent="0.3">
      <c r="B46" s="2" t="s">
        <v>29</v>
      </c>
      <c r="C46" s="8" t="s">
        <v>34</v>
      </c>
      <c r="D46" s="5" t="s">
        <v>8</v>
      </c>
      <c r="E46" s="9">
        <f>SUMIFS(Data!E$2:E$121,Data!$B$2:$B$121,$B46,Data!$A$2:$A$121,$C46,Data!$D$2:$D$121,$D46)</f>
        <v>6</v>
      </c>
      <c r="F46" s="9">
        <f>SUMIFS(Data!F$2:F$121,Data!$B$2:$B$121,$B46,Data!$A$2:$A$121,$C46,Data!$D$2:$D$121,$D46)</f>
        <v>23</v>
      </c>
      <c r="G46" s="9">
        <f>SUMIFS(Data!G$2:G$121,Data!$B$2:$B$121,$B46,Data!$A$2:$A$121,$C46,Data!$D$2:$D$121,$D46)</f>
        <v>3.8333333333333335</v>
      </c>
      <c r="H46" s="17">
        <f>SUMIFS(Data!H$2:H$121,Data!$B$2:$B$121,$B46,Data!$A$2:$A$121,$C46,Data!$D$2:$D$121,$D46)</f>
        <v>78200</v>
      </c>
      <c r="I46" s="17">
        <f>SUMIFS(Data!I$2:I$121,Data!$B$2:$B$121,$B46,Data!$A$2:$A$121,$C46,Data!$D$2:$D$121,$D46)</f>
        <v>13033.333333333334</v>
      </c>
      <c r="J46" s="9">
        <f>SUMIFS(Data!J$2:J$121,Data!$B$2:$B$121,$B46,Data!$A$2:$A$121,$C46,Data!$D$2:$D$121,$D46)</f>
        <v>371</v>
      </c>
      <c r="K46" s="9">
        <f>SUMIFS(Data!Q$2:Q$121,Data!$B$2:$B$121,$B46,Data!$A$2:$A$121,$C46,Data!$D$2:$D$121,$D46)</f>
        <v>59</v>
      </c>
      <c r="L46" s="9">
        <f>SUMIFS(Data!R$2:R$121,Data!$B$2:$B$121,$B46,Data!$A$2:$A$121,$C46,Data!$D$2:$D$121,$D46)</f>
        <v>50</v>
      </c>
      <c r="M46" s="10"/>
    </row>
    <row r="47" spans="2:13" ht="14.4" x14ac:dyDescent="0.3">
      <c r="B47" s="2" t="s">
        <v>29</v>
      </c>
      <c r="C47" s="8" t="s">
        <v>35</v>
      </c>
      <c r="D47" s="5" t="s">
        <v>8</v>
      </c>
      <c r="E47" s="9">
        <f>SUMIFS(Data!E$2:E$121,Data!$B$2:$B$121,$B47,Data!$A$2:$A$121,$C47,Data!$D$2:$D$121,$D47)</f>
        <v>12</v>
      </c>
      <c r="F47" s="9">
        <f>SUMIFS(Data!F$2:F$121,Data!$B$2:$B$121,$B47,Data!$A$2:$A$121,$C47,Data!$D$2:$D$121,$D47)</f>
        <v>39</v>
      </c>
      <c r="G47" s="9">
        <f>SUMIFS(Data!G$2:G$121,Data!$B$2:$B$121,$B47,Data!$A$2:$A$121,$C47,Data!$D$2:$D$121,$D47)</f>
        <v>6.5</v>
      </c>
      <c r="H47" s="17">
        <f>SUMIFS(Data!H$2:H$121,Data!$B$2:$B$121,$B47,Data!$A$2:$A$121,$C47,Data!$D$2:$D$121,$D47)</f>
        <v>132600</v>
      </c>
      <c r="I47" s="17">
        <f>SUMIFS(Data!I$2:I$121,Data!$B$2:$B$121,$B47,Data!$A$2:$A$121,$C47,Data!$D$2:$D$121,$D47)</f>
        <v>22100</v>
      </c>
      <c r="J47" s="9">
        <f>SUMIFS(Data!J$2:J$121,Data!$B$2:$B$121,$B47,Data!$A$2:$A$121,$C47,Data!$D$2:$D$121,$D47)</f>
        <v>623</v>
      </c>
      <c r="K47" s="9">
        <f>SUMIFS(Data!Q$2:Q$121,Data!$B$2:$B$121,$B47,Data!$A$2:$A$121,$C47,Data!$D$2:$D$121,$D47)</f>
        <v>131</v>
      </c>
      <c r="L47" s="9">
        <f>SUMIFS(Data!R$2:R$121,Data!$B$2:$B$121,$B47,Data!$A$2:$A$121,$C47,Data!$D$2:$D$121,$D47)</f>
        <v>95</v>
      </c>
      <c r="M47" s="10"/>
    </row>
    <row r="48" spans="2:13" ht="14.4" x14ac:dyDescent="0.3">
      <c r="B48" s="2" t="s">
        <v>29</v>
      </c>
      <c r="C48" s="8" t="s">
        <v>36</v>
      </c>
      <c r="D48" s="5" t="s">
        <v>8</v>
      </c>
      <c r="E48" s="9">
        <f>SUMIFS(Data!E$2:E$121,Data!$B$2:$B$121,$B48,Data!$A$2:$A$121,$C48,Data!$D$2:$D$121,$D48)</f>
        <v>17</v>
      </c>
      <c r="F48" s="9">
        <f>SUMIFS(Data!F$2:F$121,Data!$B$2:$B$121,$B48,Data!$A$2:$A$121,$C48,Data!$D$2:$D$121,$D48)</f>
        <v>37</v>
      </c>
      <c r="G48" s="9">
        <f>SUMIFS(Data!G$2:G$121,Data!$B$2:$B$121,$B48,Data!$A$2:$A$121,$C48,Data!$D$2:$D$121,$D48)</f>
        <v>4.3333333333333339</v>
      </c>
      <c r="H48" s="17">
        <f>SUMIFS(Data!H$2:H$121,Data!$B$2:$B$121,$B48,Data!$A$2:$A$121,$C48,Data!$D$2:$D$121,$D48)</f>
        <v>125800</v>
      </c>
      <c r="I48" s="17">
        <f>SUMIFS(Data!I$2:I$121,Data!$B$2:$B$121,$B48,Data!$A$2:$A$121,$C48,Data!$D$2:$D$121,$D48)</f>
        <v>14733.333333333332</v>
      </c>
      <c r="J48" s="9">
        <f>SUMIFS(Data!J$2:J$121,Data!$B$2:$B$121,$B48,Data!$A$2:$A$121,$C48,Data!$D$2:$D$121,$D48)</f>
        <v>691</v>
      </c>
      <c r="K48" s="9">
        <f>SUMIFS(Data!Q$2:Q$121,Data!$B$2:$B$121,$B48,Data!$A$2:$A$121,$C48,Data!$D$2:$D$121,$D48)</f>
        <v>119</v>
      </c>
      <c r="L48" s="9">
        <f>SUMIFS(Data!R$2:R$121,Data!$B$2:$B$121,$B48,Data!$A$2:$A$121,$C48,Data!$D$2:$D$121,$D48)</f>
        <v>91</v>
      </c>
      <c r="M48" s="10"/>
    </row>
    <row r="49" spans="2:13" ht="14.4" x14ac:dyDescent="0.3">
      <c r="B49" s="2" t="s">
        <v>29</v>
      </c>
      <c r="C49" s="8" t="s">
        <v>37</v>
      </c>
      <c r="D49" s="5" t="s">
        <v>8</v>
      </c>
      <c r="E49" s="9">
        <f>SUMIFS(Data!E$2:E$121,Data!$B$2:$B$121,$B49,Data!$A$2:$A$121,$C49,Data!$D$2:$D$121,$D49)</f>
        <v>7</v>
      </c>
      <c r="F49" s="9">
        <f>SUMIFS(Data!F$2:F$121,Data!$B$2:$B$121,$B49,Data!$A$2:$A$121,$C49,Data!$D$2:$D$121,$D49)</f>
        <v>17</v>
      </c>
      <c r="G49" s="9">
        <f>SUMIFS(Data!G$2:G$121,Data!$B$2:$B$121,$B49,Data!$A$2:$A$121,$C49,Data!$D$2:$D$121,$D49)</f>
        <v>2.4285714285714284</v>
      </c>
      <c r="H49" s="17">
        <f>SUMIFS(Data!H$2:H$121,Data!$B$2:$B$121,$B49,Data!$A$2:$A$121,$C49,Data!$D$2:$D$121,$D49)</f>
        <v>57800</v>
      </c>
      <c r="I49" s="17">
        <f>SUMIFS(Data!I$2:I$121,Data!$B$2:$B$121,$B49,Data!$A$2:$A$121,$C49,Data!$D$2:$D$121,$D49)</f>
        <v>8257.1428571428569</v>
      </c>
      <c r="J49" s="9">
        <f>SUMIFS(Data!J$2:J$121,Data!$B$2:$B$121,$B49,Data!$A$2:$A$121,$C49,Data!$D$2:$D$121,$D49)</f>
        <v>334</v>
      </c>
      <c r="K49" s="9">
        <f>SUMIFS(Data!Q$2:Q$121,Data!$B$2:$B$121,$B49,Data!$A$2:$A$121,$C49,Data!$D$2:$D$121,$D49)</f>
        <v>40</v>
      </c>
      <c r="L49" s="9">
        <f>SUMIFS(Data!R$2:R$121,Data!$B$2:$B$121,$B49,Data!$A$2:$A$121,$C49,Data!$D$2:$D$121,$D49)</f>
        <v>41</v>
      </c>
      <c r="M49" s="10"/>
    </row>
    <row r="50" spans="2:13" ht="14.4" x14ac:dyDescent="0.3">
      <c r="B50" s="2" t="s">
        <v>29</v>
      </c>
      <c r="C50" s="8" t="s">
        <v>38</v>
      </c>
      <c r="D50" s="5" t="s">
        <v>8</v>
      </c>
      <c r="E50" s="9">
        <f>SUMIFS(Data!E$2:E$121,Data!$B$2:$B$121,$B50,Data!$A$2:$A$121,$C50,Data!$D$2:$D$121,$D50)</f>
        <v>13</v>
      </c>
      <c r="F50" s="9">
        <f>SUMIFS(Data!F$2:F$121,Data!$B$2:$B$121,$B50,Data!$A$2:$A$121,$C50,Data!$D$2:$D$121,$D50)</f>
        <v>33</v>
      </c>
      <c r="G50" s="9">
        <f>SUMIFS(Data!G$2:G$121,Data!$B$2:$B$121,$B50,Data!$A$2:$A$121,$C50,Data!$D$2:$D$121,$D50)</f>
        <v>5.0952380952380949</v>
      </c>
      <c r="H50" s="17">
        <f>SUMIFS(Data!H$2:H$121,Data!$B$2:$B$121,$B50,Data!$A$2:$A$121,$C50,Data!$D$2:$D$121,$D50)</f>
        <v>112200</v>
      </c>
      <c r="I50" s="17">
        <f>SUMIFS(Data!I$2:I$121,Data!$B$2:$B$121,$B50,Data!$A$2:$A$121,$C50,Data!$D$2:$D$121,$D50)</f>
        <v>17323.809523809523</v>
      </c>
      <c r="J50" s="9">
        <f>SUMIFS(Data!J$2:J$121,Data!$B$2:$B$121,$B50,Data!$A$2:$A$121,$C50,Data!$D$2:$D$121,$D50)</f>
        <v>688</v>
      </c>
      <c r="K50" s="9">
        <f>SUMIFS(Data!Q$2:Q$121,Data!$B$2:$B$121,$B50,Data!$A$2:$A$121,$C50,Data!$D$2:$D$121,$D50)</f>
        <v>130</v>
      </c>
      <c r="L50" s="9">
        <f>SUMIFS(Data!R$2:R$121,Data!$B$2:$B$121,$B50,Data!$A$2:$A$121,$C50,Data!$D$2:$D$121,$D50)</f>
        <v>94</v>
      </c>
      <c r="M50" s="10"/>
    </row>
    <row r="51" spans="2:13" ht="14.4" x14ac:dyDescent="0.3">
      <c r="B51" s="2" t="s">
        <v>29</v>
      </c>
      <c r="C51" s="8" t="s">
        <v>39</v>
      </c>
      <c r="D51" s="5" t="s">
        <v>8</v>
      </c>
      <c r="E51" s="9">
        <f>SUMIFS(Data!E$2:E$121,Data!$B$2:$B$121,$B51,Data!$A$2:$A$121,$C51,Data!$D$2:$D$121,$D51)</f>
        <v>16</v>
      </c>
      <c r="F51" s="9">
        <f>SUMIFS(Data!F$2:F$121,Data!$B$2:$B$121,$B51,Data!$A$2:$A$121,$C51,Data!$D$2:$D$121,$D51)</f>
        <v>45</v>
      </c>
      <c r="G51" s="9">
        <f>SUMIFS(Data!G$2:G$121,Data!$B$2:$B$121,$B51,Data!$A$2:$A$121,$C51,Data!$D$2:$D$121,$D51)</f>
        <v>5.625</v>
      </c>
      <c r="H51" s="17">
        <f>SUMIFS(Data!H$2:H$121,Data!$B$2:$B$121,$B51,Data!$A$2:$A$121,$C51,Data!$D$2:$D$121,$D51)</f>
        <v>153000</v>
      </c>
      <c r="I51" s="17">
        <f>SUMIFS(Data!I$2:I$121,Data!$B$2:$B$121,$B51,Data!$A$2:$A$121,$C51,Data!$D$2:$D$121,$D51)</f>
        <v>19125</v>
      </c>
      <c r="J51" s="9">
        <f>SUMIFS(Data!J$2:J$121,Data!$B$2:$B$121,$B51,Data!$A$2:$A$121,$C51,Data!$D$2:$D$121,$D51)</f>
        <v>629</v>
      </c>
      <c r="K51" s="9">
        <f>SUMIFS(Data!Q$2:Q$121,Data!$B$2:$B$121,$B51,Data!$A$2:$A$121,$C51,Data!$D$2:$D$121,$D51)</f>
        <v>104</v>
      </c>
      <c r="L51" s="9">
        <f>SUMIFS(Data!R$2:R$121,Data!$B$2:$B$121,$B51,Data!$A$2:$A$121,$C51,Data!$D$2:$D$121,$D51)</f>
        <v>108</v>
      </c>
      <c r="M51" s="10"/>
    </row>
    <row r="52" spans="2:13" ht="14.4" x14ac:dyDescent="0.3">
      <c r="B52" s="2" t="s">
        <v>30</v>
      </c>
      <c r="C52" s="8" t="s">
        <v>28</v>
      </c>
      <c r="D52" s="5" t="s">
        <v>8</v>
      </c>
      <c r="E52" s="9">
        <f>SUMIFS(Data!E$2:E$121,Data!$B$2:$B$121,$B52,Data!$A$2:$A$121,$C52,Data!$D$2:$D$121,$D52)</f>
        <v>6</v>
      </c>
      <c r="F52" s="9">
        <f>SUMIFS(Data!F$2:F$121,Data!$B$2:$B$121,$B52,Data!$A$2:$A$121,$C52,Data!$D$2:$D$121,$D52)</f>
        <v>45</v>
      </c>
      <c r="G52" s="9">
        <f>SUMIFS(Data!G$2:G$121,Data!$B$2:$B$121,$B52,Data!$A$2:$A$121,$C52,Data!$D$2:$D$121,$D52)</f>
        <v>7.5</v>
      </c>
      <c r="H52" s="17">
        <f>SUMIFS(Data!H$2:H$121,Data!$B$2:$B$121,$B52,Data!$A$2:$A$121,$C52,Data!$D$2:$D$121,$D52)</f>
        <v>90000</v>
      </c>
      <c r="I52" s="17">
        <f>SUMIFS(Data!I$2:I$121,Data!$B$2:$B$121,$B52,Data!$A$2:$A$121,$C52,Data!$D$2:$D$121,$D52)</f>
        <v>15000</v>
      </c>
      <c r="J52" s="9">
        <f>SUMIFS(Data!J$2:J$121,Data!$B$2:$B$121,$B52,Data!$A$2:$A$121,$C52,Data!$D$2:$D$121,$D52)</f>
        <v>400</v>
      </c>
      <c r="K52" s="9">
        <f>SUMIFS(Data!Q$2:Q$121,Data!$B$2:$B$121,$B52,Data!$A$2:$A$121,$C52,Data!$D$2:$D$121,$D52)</f>
        <v>65</v>
      </c>
      <c r="L52" s="9">
        <f>SUMIFS(Data!R$2:R$121,Data!$B$2:$B$121,$B52,Data!$A$2:$A$121,$C52,Data!$D$2:$D$121,$D52)</f>
        <v>60</v>
      </c>
      <c r="M52" s="10"/>
    </row>
    <row r="53" spans="2:13" ht="14.4" x14ac:dyDescent="0.3">
      <c r="B53" s="2" t="s">
        <v>30</v>
      </c>
      <c r="C53" s="8" t="s">
        <v>31</v>
      </c>
      <c r="D53" s="5" t="s">
        <v>8</v>
      </c>
      <c r="E53" s="9">
        <f>SUMIFS(Data!E$2:E$121,Data!$B$2:$B$121,$B53,Data!$A$2:$A$121,$C53,Data!$D$2:$D$121,$D53)</f>
        <v>0</v>
      </c>
      <c r="F53" s="9">
        <f>SUMIFS(Data!F$2:F$121,Data!$B$2:$B$121,$B53,Data!$A$2:$A$121,$C53,Data!$D$2:$D$121,$D53)</f>
        <v>0</v>
      </c>
      <c r="G53" s="9">
        <f>SUMIFS(Data!G$2:G$121,Data!$B$2:$B$121,$B53,Data!$A$2:$A$121,$C53,Data!$D$2:$D$121,$D53)</f>
        <v>0</v>
      </c>
      <c r="H53" s="17">
        <f>SUMIFS(Data!H$2:H$121,Data!$B$2:$B$121,$B53,Data!$A$2:$A$121,$C53,Data!$D$2:$D$121,$D53)</f>
        <v>0</v>
      </c>
      <c r="I53" s="17">
        <f>SUMIFS(Data!I$2:I$121,Data!$B$2:$B$121,$B53,Data!$A$2:$A$121,$C53,Data!$D$2:$D$121,$D53)</f>
        <v>0</v>
      </c>
      <c r="J53" s="9">
        <f>SUMIFS(Data!J$2:J$121,Data!$B$2:$B$121,$B53,Data!$A$2:$A$121,$C53,Data!$D$2:$D$121,$D53)</f>
        <v>0</v>
      </c>
      <c r="K53" s="9">
        <f>SUMIFS(Data!Q$2:Q$121,Data!$B$2:$B$121,$B53,Data!$A$2:$A$121,$C53,Data!$D$2:$D$121,$D53)</f>
        <v>0</v>
      </c>
      <c r="L53" s="9">
        <f>SUMIFS(Data!R$2:R$121,Data!$B$2:$B$121,$B53,Data!$A$2:$A$121,$C53,Data!$D$2:$D$121,$D53)</f>
        <v>0</v>
      </c>
      <c r="M53" s="10"/>
    </row>
    <row r="54" spans="2:13" ht="14.4" x14ac:dyDescent="0.3">
      <c r="B54" s="2" t="s">
        <v>30</v>
      </c>
      <c r="C54" s="8" t="s">
        <v>32</v>
      </c>
      <c r="D54" s="5" t="s">
        <v>8</v>
      </c>
      <c r="E54" s="9">
        <f>SUMIFS(Data!E$2:E$121,Data!$B$2:$B$121,$B54,Data!$A$2:$A$121,$C54,Data!$D$2:$D$121,$D54)</f>
        <v>0</v>
      </c>
      <c r="F54" s="9">
        <f>SUMIFS(Data!F$2:F$121,Data!$B$2:$B$121,$B54,Data!$A$2:$A$121,$C54,Data!$D$2:$D$121,$D54)</f>
        <v>0</v>
      </c>
      <c r="G54" s="9">
        <f>SUMIFS(Data!G$2:G$121,Data!$B$2:$B$121,$B54,Data!$A$2:$A$121,$C54,Data!$D$2:$D$121,$D54)</f>
        <v>0</v>
      </c>
      <c r="H54" s="17">
        <f>SUMIFS(Data!H$2:H$121,Data!$B$2:$B$121,$B54,Data!$A$2:$A$121,$C54,Data!$D$2:$D$121,$D54)</f>
        <v>0</v>
      </c>
      <c r="I54" s="17">
        <f>SUMIFS(Data!I$2:I$121,Data!$B$2:$B$121,$B54,Data!$A$2:$A$121,$C54,Data!$D$2:$D$121,$D54)</f>
        <v>0</v>
      </c>
      <c r="J54" s="9">
        <f>SUMIFS(Data!J$2:J$121,Data!$B$2:$B$121,$B54,Data!$A$2:$A$121,$C54,Data!$D$2:$D$121,$D54)</f>
        <v>0</v>
      </c>
      <c r="K54" s="9">
        <f>SUMIFS(Data!Q$2:Q$121,Data!$B$2:$B$121,$B54,Data!$A$2:$A$121,$C54,Data!$D$2:$D$121,$D54)</f>
        <v>0</v>
      </c>
      <c r="L54" s="9">
        <f>SUMIFS(Data!R$2:R$121,Data!$B$2:$B$121,$B54,Data!$A$2:$A$121,$C54,Data!$D$2:$D$121,$D54)</f>
        <v>0</v>
      </c>
      <c r="M54" s="10"/>
    </row>
    <row r="55" spans="2:13" ht="14.4" x14ac:dyDescent="0.3">
      <c r="B55" s="2" t="s">
        <v>30</v>
      </c>
      <c r="C55" s="8" t="s">
        <v>33</v>
      </c>
      <c r="D55" s="5" t="s">
        <v>8</v>
      </c>
      <c r="E55" s="9">
        <f>SUMIFS(Data!E$2:E$121,Data!$B$2:$B$121,$B55,Data!$A$2:$A$121,$C55,Data!$D$2:$D$121,$D55)</f>
        <v>0</v>
      </c>
      <c r="F55" s="9">
        <f>SUMIFS(Data!F$2:F$121,Data!$B$2:$B$121,$B55,Data!$A$2:$A$121,$C55,Data!$D$2:$D$121,$D55)</f>
        <v>0</v>
      </c>
      <c r="G55" s="9">
        <f>SUMIFS(Data!G$2:G$121,Data!$B$2:$B$121,$B55,Data!$A$2:$A$121,$C55,Data!$D$2:$D$121,$D55)</f>
        <v>0</v>
      </c>
      <c r="H55" s="17">
        <f>SUMIFS(Data!H$2:H$121,Data!$B$2:$B$121,$B55,Data!$A$2:$A$121,$C55,Data!$D$2:$D$121,$D55)</f>
        <v>0</v>
      </c>
      <c r="I55" s="17">
        <f>SUMIFS(Data!I$2:I$121,Data!$B$2:$B$121,$B55,Data!$A$2:$A$121,$C55,Data!$D$2:$D$121,$D55)</f>
        <v>0</v>
      </c>
      <c r="J55" s="9">
        <f>SUMIFS(Data!J$2:J$121,Data!$B$2:$B$121,$B55,Data!$A$2:$A$121,$C55,Data!$D$2:$D$121,$D55)</f>
        <v>0</v>
      </c>
      <c r="K55" s="9">
        <f>SUMIFS(Data!Q$2:Q$121,Data!$B$2:$B$121,$B55,Data!$A$2:$A$121,$C55,Data!$D$2:$D$121,$D55)</f>
        <v>0</v>
      </c>
      <c r="L55" s="9">
        <f>SUMIFS(Data!R$2:R$121,Data!$B$2:$B$121,$B55,Data!$A$2:$A$121,$C55,Data!$D$2:$D$121,$D55)</f>
        <v>0</v>
      </c>
      <c r="M55" s="10"/>
    </row>
    <row r="56" spans="2:13" ht="14.4" x14ac:dyDescent="0.3">
      <c r="B56" s="2" t="s">
        <v>30</v>
      </c>
      <c r="C56" s="8" t="s">
        <v>34</v>
      </c>
      <c r="D56" s="5" t="s">
        <v>8</v>
      </c>
      <c r="E56" s="9">
        <f>SUMIFS(Data!E$2:E$121,Data!$B$2:$B$121,$B56,Data!$A$2:$A$121,$C56,Data!$D$2:$D$121,$D56)</f>
        <v>6</v>
      </c>
      <c r="F56" s="9">
        <f>SUMIFS(Data!F$2:F$121,Data!$B$2:$B$121,$B56,Data!$A$2:$A$121,$C56,Data!$D$2:$D$121,$D56)</f>
        <v>45</v>
      </c>
      <c r="G56" s="9">
        <f>SUMIFS(Data!G$2:G$121,Data!$B$2:$B$121,$B56,Data!$A$2:$A$121,$C56,Data!$D$2:$D$121,$D56)</f>
        <v>7.5</v>
      </c>
      <c r="H56" s="17">
        <f>SUMIFS(Data!H$2:H$121,Data!$B$2:$B$121,$B56,Data!$A$2:$A$121,$C56,Data!$D$2:$D$121,$D56)</f>
        <v>90000</v>
      </c>
      <c r="I56" s="17">
        <f>SUMIFS(Data!I$2:I$121,Data!$B$2:$B$121,$B56,Data!$A$2:$A$121,$C56,Data!$D$2:$D$121,$D56)</f>
        <v>15000</v>
      </c>
      <c r="J56" s="9">
        <f>SUMIFS(Data!J$2:J$121,Data!$B$2:$B$121,$B56,Data!$A$2:$A$121,$C56,Data!$D$2:$D$121,$D56)</f>
        <v>400</v>
      </c>
      <c r="K56" s="9">
        <f>SUMIFS(Data!Q$2:Q$121,Data!$B$2:$B$121,$B56,Data!$A$2:$A$121,$C56,Data!$D$2:$D$121,$D56)</f>
        <v>70</v>
      </c>
      <c r="L56" s="9">
        <f>SUMIFS(Data!R$2:R$121,Data!$B$2:$B$121,$B56,Data!$A$2:$A$121,$C56,Data!$D$2:$D$121,$D56)</f>
        <v>65</v>
      </c>
      <c r="M56" s="10"/>
    </row>
    <row r="57" spans="2:13" ht="14.4" x14ac:dyDescent="0.3">
      <c r="B57" s="2" t="s">
        <v>30</v>
      </c>
      <c r="C57" s="8" t="s">
        <v>35</v>
      </c>
      <c r="D57" s="5" t="s">
        <v>8</v>
      </c>
      <c r="E57" s="9">
        <f>SUMIFS(Data!E$2:E$121,Data!$B$2:$B$121,$B57,Data!$A$2:$A$121,$C57,Data!$D$2:$D$121,$D57)</f>
        <v>8</v>
      </c>
      <c r="F57" s="9">
        <f>SUMIFS(Data!F$2:F$121,Data!$B$2:$B$121,$B57,Data!$A$2:$A$121,$C57,Data!$D$2:$D$121,$D57)</f>
        <v>45</v>
      </c>
      <c r="G57" s="9">
        <f>SUMIFS(Data!G$2:G$121,Data!$B$2:$B$121,$B57,Data!$A$2:$A$121,$C57,Data!$D$2:$D$121,$D57)</f>
        <v>5.625</v>
      </c>
      <c r="H57" s="17">
        <f>SUMIFS(Data!H$2:H$121,Data!$B$2:$B$121,$B57,Data!$A$2:$A$121,$C57,Data!$D$2:$D$121,$D57)</f>
        <v>120000</v>
      </c>
      <c r="I57" s="17">
        <f>SUMIFS(Data!I$2:I$121,Data!$B$2:$B$121,$B57,Data!$A$2:$A$121,$C57,Data!$D$2:$D$121,$D57)</f>
        <v>15000</v>
      </c>
      <c r="J57" s="9">
        <f>SUMIFS(Data!J$2:J$121,Data!$B$2:$B$121,$B57,Data!$A$2:$A$121,$C57,Data!$D$2:$D$121,$D57)</f>
        <v>500</v>
      </c>
      <c r="K57" s="9">
        <f>SUMIFS(Data!Q$2:Q$121,Data!$B$2:$B$121,$B57,Data!$A$2:$A$121,$C57,Data!$D$2:$D$121,$D57)</f>
        <v>110</v>
      </c>
      <c r="L57" s="9">
        <f>SUMIFS(Data!R$2:R$121,Data!$B$2:$B$121,$B57,Data!$A$2:$A$121,$C57,Data!$D$2:$D$121,$D57)</f>
        <v>30</v>
      </c>
      <c r="M57" s="10"/>
    </row>
    <row r="58" spans="2:13" ht="14.4" x14ac:dyDescent="0.3">
      <c r="B58" s="2" t="s">
        <v>30</v>
      </c>
      <c r="C58" s="8" t="s">
        <v>36</v>
      </c>
      <c r="D58" s="5" t="s">
        <v>8</v>
      </c>
      <c r="E58" s="9">
        <f>SUMIFS(Data!E$2:E$121,Data!$B$2:$B$121,$B58,Data!$A$2:$A$121,$C58,Data!$D$2:$D$121,$D58)</f>
        <v>0</v>
      </c>
      <c r="F58" s="9">
        <f>SUMIFS(Data!F$2:F$121,Data!$B$2:$B$121,$B58,Data!$A$2:$A$121,$C58,Data!$D$2:$D$121,$D58)</f>
        <v>0</v>
      </c>
      <c r="G58" s="9">
        <f>SUMIFS(Data!G$2:G$121,Data!$B$2:$B$121,$B58,Data!$A$2:$A$121,$C58,Data!$D$2:$D$121,$D58)</f>
        <v>0</v>
      </c>
      <c r="H58" s="17">
        <f>SUMIFS(Data!H$2:H$121,Data!$B$2:$B$121,$B58,Data!$A$2:$A$121,$C58,Data!$D$2:$D$121,$D58)</f>
        <v>0</v>
      </c>
      <c r="I58" s="17">
        <f>SUMIFS(Data!I$2:I$121,Data!$B$2:$B$121,$B58,Data!$A$2:$A$121,$C58,Data!$D$2:$D$121,$D58)</f>
        <v>0</v>
      </c>
      <c r="J58" s="9">
        <f>SUMIFS(Data!J$2:J$121,Data!$B$2:$B$121,$B58,Data!$A$2:$A$121,$C58,Data!$D$2:$D$121,$D58)</f>
        <v>0</v>
      </c>
      <c r="K58" s="9">
        <f>SUMIFS(Data!Q$2:Q$121,Data!$B$2:$B$121,$B58,Data!$A$2:$A$121,$C58,Data!$D$2:$D$121,$D58)</f>
        <v>0</v>
      </c>
      <c r="L58" s="9">
        <f>SUMIFS(Data!R$2:R$121,Data!$B$2:$B$121,$B58,Data!$A$2:$A$121,$C58,Data!$D$2:$D$121,$D58)</f>
        <v>0</v>
      </c>
      <c r="M58" s="10"/>
    </row>
    <row r="59" spans="2:13" ht="14.4" x14ac:dyDescent="0.3">
      <c r="B59" s="2" t="s">
        <v>30</v>
      </c>
      <c r="C59" s="8" t="s">
        <v>37</v>
      </c>
      <c r="D59" s="5" t="s">
        <v>8</v>
      </c>
      <c r="E59" s="9">
        <f>SUMIFS(Data!E$2:E$121,Data!$B$2:$B$121,$B59,Data!$A$2:$A$121,$C59,Data!$D$2:$D$121,$D59)</f>
        <v>0</v>
      </c>
      <c r="F59" s="9">
        <f>SUMIFS(Data!F$2:F$121,Data!$B$2:$B$121,$B59,Data!$A$2:$A$121,$C59,Data!$D$2:$D$121,$D59)</f>
        <v>0</v>
      </c>
      <c r="G59" s="9">
        <f>SUMIFS(Data!G$2:G$121,Data!$B$2:$B$121,$B59,Data!$A$2:$A$121,$C59,Data!$D$2:$D$121,$D59)</f>
        <v>0</v>
      </c>
      <c r="H59" s="17">
        <f>SUMIFS(Data!H$2:H$121,Data!$B$2:$B$121,$B59,Data!$A$2:$A$121,$C59,Data!$D$2:$D$121,$D59)</f>
        <v>0</v>
      </c>
      <c r="I59" s="17">
        <f>SUMIFS(Data!I$2:I$121,Data!$B$2:$B$121,$B59,Data!$A$2:$A$121,$C59,Data!$D$2:$D$121,$D59)</f>
        <v>0</v>
      </c>
      <c r="J59" s="9">
        <f>SUMIFS(Data!J$2:J$121,Data!$B$2:$B$121,$B59,Data!$A$2:$A$121,$C59,Data!$D$2:$D$121,$D59)</f>
        <v>0</v>
      </c>
      <c r="K59" s="9">
        <f>SUMIFS(Data!Q$2:Q$121,Data!$B$2:$B$121,$B59,Data!$A$2:$A$121,$C59,Data!$D$2:$D$121,$D59)</f>
        <v>0</v>
      </c>
      <c r="L59" s="9">
        <f>SUMIFS(Data!R$2:R$121,Data!$B$2:$B$121,$B59,Data!$A$2:$A$121,$C59,Data!$D$2:$D$121,$D59)</f>
        <v>0</v>
      </c>
      <c r="M59" s="10"/>
    </row>
    <row r="60" spans="2:13" ht="14.4" x14ac:dyDescent="0.3">
      <c r="B60" s="2" t="s">
        <v>30</v>
      </c>
      <c r="C60" s="8" t="s">
        <v>38</v>
      </c>
      <c r="D60" s="5" t="s">
        <v>8</v>
      </c>
      <c r="E60" s="9">
        <f>SUMIFS(Data!E$2:E$121,Data!$B$2:$B$121,$B60,Data!$A$2:$A$121,$C60,Data!$D$2:$D$121,$D60)</f>
        <v>0</v>
      </c>
      <c r="F60" s="9">
        <f>SUMIFS(Data!F$2:F$121,Data!$B$2:$B$121,$B60,Data!$A$2:$A$121,$C60,Data!$D$2:$D$121,$D60)</f>
        <v>0</v>
      </c>
      <c r="G60" s="9">
        <f>SUMIFS(Data!G$2:G$121,Data!$B$2:$B$121,$B60,Data!$A$2:$A$121,$C60,Data!$D$2:$D$121,$D60)</f>
        <v>0</v>
      </c>
      <c r="H60" s="17">
        <f>SUMIFS(Data!H$2:H$121,Data!$B$2:$B$121,$B60,Data!$A$2:$A$121,$C60,Data!$D$2:$D$121,$D60)</f>
        <v>0</v>
      </c>
      <c r="I60" s="17">
        <f>SUMIFS(Data!I$2:I$121,Data!$B$2:$B$121,$B60,Data!$A$2:$A$121,$C60,Data!$D$2:$D$121,$D60)</f>
        <v>0</v>
      </c>
      <c r="J60" s="9">
        <f>SUMIFS(Data!J$2:J$121,Data!$B$2:$B$121,$B60,Data!$A$2:$A$121,$C60,Data!$D$2:$D$121,$D60)</f>
        <v>0</v>
      </c>
      <c r="K60" s="9">
        <f>SUMIFS(Data!Q$2:Q$121,Data!$B$2:$B$121,$B60,Data!$A$2:$A$121,$C60,Data!$D$2:$D$121,$D60)</f>
        <v>0</v>
      </c>
      <c r="L60" s="9">
        <f>SUMIFS(Data!R$2:R$121,Data!$B$2:$B$121,$B60,Data!$A$2:$A$121,$C60,Data!$D$2:$D$121,$D60)</f>
        <v>0</v>
      </c>
      <c r="M60" s="10"/>
    </row>
    <row r="61" spans="2:13" ht="14.4" x14ac:dyDescent="0.3">
      <c r="B61" s="2" t="s">
        <v>30</v>
      </c>
      <c r="C61" s="8" t="s">
        <v>39</v>
      </c>
      <c r="D61" s="5" t="s">
        <v>8</v>
      </c>
      <c r="E61" s="9">
        <f>SUMIFS(Data!E$2:E$121,Data!$B$2:$B$121,$B61,Data!$A$2:$A$121,$C61,Data!$D$2:$D$121,$D61)</f>
        <v>0</v>
      </c>
      <c r="F61" s="9">
        <f>SUMIFS(Data!F$2:F$121,Data!$B$2:$B$121,$B61,Data!$A$2:$A$121,$C61,Data!$D$2:$D$121,$D61)</f>
        <v>0</v>
      </c>
      <c r="G61" s="9">
        <f>SUMIFS(Data!G$2:G$121,Data!$B$2:$B$121,$B61,Data!$A$2:$A$121,$C61,Data!$D$2:$D$121,$D61)</f>
        <v>0</v>
      </c>
      <c r="H61" s="17">
        <f>SUMIFS(Data!H$2:H$121,Data!$B$2:$B$121,$B61,Data!$A$2:$A$121,$C61,Data!$D$2:$D$121,$D61)</f>
        <v>0</v>
      </c>
      <c r="I61" s="17">
        <f>SUMIFS(Data!I$2:I$121,Data!$B$2:$B$121,$B61,Data!$A$2:$A$121,$C61,Data!$D$2:$D$121,$D61)</f>
        <v>0</v>
      </c>
      <c r="J61" s="9">
        <f>SUMIFS(Data!J$2:J$121,Data!$B$2:$B$121,$B61,Data!$A$2:$A$121,$C61,Data!$D$2:$D$121,$D61)</f>
        <v>0</v>
      </c>
      <c r="K61" s="9">
        <f>SUMIFS(Data!Q$2:Q$121,Data!$B$2:$B$121,$B61,Data!$A$2:$A$121,$C61,Data!$D$2:$D$121,$D61)</f>
        <v>0</v>
      </c>
      <c r="L61" s="9">
        <f>SUMIFS(Data!R$2:R$121,Data!$B$2:$B$121,$B61,Data!$A$2:$A$121,$C61,Data!$D$2:$D$121,$D61)</f>
        <v>0</v>
      </c>
      <c r="M61" s="10"/>
    </row>
    <row r="62" spans="2:13" ht="14.4" x14ac:dyDescent="0.3">
      <c r="B62" s="2" t="s">
        <v>29</v>
      </c>
      <c r="C62" s="8" t="s">
        <v>28</v>
      </c>
      <c r="D62" s="5" t="s">
        <v>5</v>
      </c>
      <c r="E62" s="9">
        <f>SUMIFS(Data!E$2:E$121,Data!$B$2:$B$121,$B62,Data!$A$2:$A$121,$C62,Data!$D$2:$D$121,$D62)</f>
        <v>0</v>
      </c>
      <c r="F62" s="9">
        <f>SUMIFS(Data!F$2:F$121,Data!$B$2:$B$121,$B62,Data!$A$2:$A$121,$C62,Data!$D$2:$D$121,$D62)</f>
        <v>0</v>
      </c>
      <c r="G62" s="9">
        <f>SUMIFS(Data!G$2:G$121,Data!$B$2:$B$121,$B62,Data!$A$2:$A$121,$C62,Data!$D$2:$D$121,$D62)</f>
        <v>0</v>
      </c>
      <c r="H62" s="17">
        <f>SUMIFS(Data!H$2:H$121,Data!$B$2:$B$121,$B62,Data!$A$2:$A$121,$C62,Data!$D$2:$D$121,$D62)</f>
        <v>0</v>
      </c>
      <c r="I62" s="17">
        <f>SUMIFS(Data!I$2:I$121,Data!$B$2:$B$121,$B62,Data!$A$2:$A$121,$C62,Data!$D$2:$D$121,$D62)</f>
        <v>0</v>
      </c>
      <c r="J62" s="9">
        <f>SUMIFS(Data!J$2:J$121,Data!$B$2:$B$121,$B62,Data!$A$2:$A$121,$C62,Data!$D$2:$D$121,$D62)</f>
        <v>0</v>
      </c>
      <c r="K62" s="9">
        <f>SUMIFS(Data!Q$2:Q$121,Data!$B$2:$B$121,$B62,Data!$A$2:$A$121,$C62,Data!$D$2:$D$121,$D62)</f>
        <v>0</v>
      </c>
      <c r="L62" s="9">
        <f>SUMIFS(Data!R$2:R$121,Data!$B$2:$B$121,$B62,Data!$A$2:$A$121,$C62,Data!$D$2:$D$121,$D62)</f>
        <v>0</v>
      </c>
      <c r="M62" s="10"/>
    </row>
    <row r="63" spans="2:13" ht="14.4" x14ac:dyDescent="0.3">
      <c r="B63" s="2" t="s">
        <v>29</v>
      </c>
      <c r="C63" s="8" t="s">
        <v>31</v>
      </c>
      <c r="D63" s="5" t="s">
        <v>5</v>
      </c>
      <c r="E63" s="9">
        <f>SUMIFS(Data!E$2:E$121,Data!$B$2:$B$121,$B63,Data!$A$2:$A$121,$C63,Data!$D$2:$D$121,$D63)</f>
        <v>0</v>
      </c>
      <c r="F63" s="9">
        <f>SUMIFS(Data!F$2:F$121,Data!$B$2:$B$121,$B63,Data!$A$2:$A$121,$C63,Data!$D$2:$D$121,$D63)</f>
        <v>0</v>
      </c>
      <c r="G63" s="9">
        <f>SUMIFS(Data!G$2:G$121,Data!$B$2:$B$121,$B63,Data!$A$2:$A$121,$C63,Data!$D$2:$D$121,$D63)</f>
        <v>0</v>
      </c>
      <c r="H63" s="17">
        <f>SUMIFS(Data!H$2:H$121,Data!$B$2:$B$121,$B63,Data!$A$2:$A$121,$C63,Data!$D$2:$D$121,$D63)</f>
        <v>0</v>
      </c>
      <c r="I63" s="17">
        <f>SUMIFS(Data!I$2:I$121,Data!$B$2:$B$121,$B63,Data!$A$2:$A$121,$C63,Data!$D$2:$D$121,$D63)</f>
        <v>0</v>
      </c>
      <c r="J63" s="9">
        <f>SUMIFS(Data!J$2:J$121,Data!$B$2:$B$121,$B63,Data!$A$2:$A$121,$C63,Data!$D$2:$D$121,$D63)</f>
        <v>0</v>
      </c>
      <c r="K63" s="9">
        <f>SUMIFS(Data!Q$2:Q$121,Data!$B$2:$B$121,$B63,Data!$A$2:$A$121,$C63,Data!$D$2:$D$121,$D63)</f>
        <v>0</v>
      </c>
      <c r="L63" s="9">
        <f>SUMIFS(Data!R$2:R$121,Data!$B$2:$B$121,$B63,Data!$A$2:$A$121,$C63,Data!$D$2:$D$121,$D63)</f>
        <v>0</v>
      </c>
      <c r="M63" s="10"/>
    </row>
    <row r="64" spans="2:13" ht="14.4" x14ac:dyDescent="0.3">
      <c r="B64" s="2" t="s">
        <v>29</v>
      </c>
      <c r="C64" s="8" t="s">
        <v>32</v>
      </c>
      <c r="D64" s="5" t="s">
        <v>5</v>
      </c>
      <c r="E64" s="9">
        <f>SUMIFS(Data!E$2:E$121,Data!$B$2:$B$121,$B64,Data!$A$2:$A$121,$C64,Data!$D$2:$D$121,$D64)</f>
        <v>7</v>
      </c>
      <c r="F64" s="9">
        <f>SUMIFS(Data!F$2:F$121,Data!$B$2:$B$121,$B64,Data!$A$2:$A$121,$C64,Data!$D$2:$D$121,$D64)</f>
        <v>24</v>
      </c>
      <c r="G64" s="9">
        <f>SUMIFS(Data!G$2:G$121,Data!$B$2:$B$121,$B64,Data!$A$2:$A$121,$C64,Data!$D$2:$D$121,$D64)</f>
        <v>3.4285714285714284</v>
      </c>
      <c r="H64" s="17">
        <f>SUMIFS(Data!H$2:H$121,Data!$B$2:$B$121,$B64,Data!$A$2:$A$121,$C64,Data!$D$2:$D$121,$D64)</f>
        <v>120000</v>
      </c>
      <c r="I64" s="17">
        <f>SUMIFS(Data!I$2:I$121,Data!$B$2:$B$121,$B64,Data!$A$2:$A$121,$C64,Data!$D$2:$D$121,$D64)</f>
        <v>17142.857142857141</v>
      </c>
      <c r="J64" s="9">
        <f>SUMIFS(Data!J$2:J$121,Data!$B$2:$B$121,$B64,Data!$A$2:$A$121,$C64,Data!$D$2:$D$121,$D64)</f>
        <v>500</v>
      </c>
      <c r="K64" s="9">
        <f>SUMIFS(Data!Q$2:Q$121,Data!$B$2:$B$121,$B64,Data!$A$2:$A$121,$C64,Data!$D$2:$D$121,$D64)</f>
        <v>128</v>
      </c>
      <c r="L64" s="9">
        <f>SUMIFS(Data!R$2:R$121,Data!$B$2:$B$121,$B64,Data!$A$2:$A$121,$C64,Data!$D$2:$D$121,$D64)</f>
        <v>33</v>
      </c>
      <c r="M64" s="10"/>
    </row>
    <row r="65" spans="2:13" ht="14.4" x14ac:dyDescent="0.3">
      <c r="B65" s="2" t="s">
        <v>29</v>
      </c>
      <c r="C65" s="8" t="s">
        <v>33</v>
      </c>
      <c r="D65" s="5" t="s">
        <v>5</v>
      </c>
      <c r="E65" s="9">
        <f>SUMIFS(Data!E$2:E$121,Data!$B$2:$B$121,$B65,Data!$A$2:$A$121,$C65,Data!$D$2:$D$121,$D65)</f>
        <v>9</v>
      </c>
      <c r="F65" s="9">
        <f>SUMIFS(Data!F$2:F$121,Data!$B$2:$B$121,$B65,Data!$A$2:$A$121,$C65,Data!$D$2:$D$121,$D65)</f>
        <v>29</v>
      </c>
      <c r="G65" s="9">
        <f>SUMIFS(Data!G$2:G$121,Data!$B$2:$B$121,$B65,Data!$A$2:$A$121,$C65,Data!$D$2:$D$121,$D65)</f>
        <v>3.2222222222222223</v>
      </c>
      <c r="H65" s="17">
        <f>SUMIFS(Data!H$2:H$121,Data!$B$2:$B$121,$B65,Data!$A$2:$A$121,$C65,Data!$D$2:$D$121,$D65)</f>
        <v>120000</v>
      </c>
      <c r="I65" s="17">
        <f>SUMIFS(Data!I$2:I$121,Data!$B$2:$B$121,$B65,Data!$A$2:$A$121,$C65,Data!$D$2:$D$121,$D65)</f>
        <v>13333.333333333334</v>
      </c>
      <c r="J65" s="9">
        <f>SUMIFS(Data!J$2:J$121,Data!$B$2:$B$121,$B65,Data!$A$2:$A$121,$C65,Data!$D$2:$D$121,$D65)</f>
        <v>480</v>
      </c>
      <c r="K65" s="9">
        <f>SUMIFS(Data!Q$2:Q$121,Data!$B$2:$B$121,$B65,Data!$A$2:$A$121,$C65,Data!$D$2:$D$121,$D65)</f>
        <v>126</v>
      </c>
      <c r="L65" s="9">
        <f>SUMIFS(Data!R$2:R$121,Data!$B$2:$B$121,$B65,Data!$A$2:$A$121,$C65,Data!$D$2:$D$121,$D65)</f>
        <v>31</v>
      </c>
      <c r="M65" s="10"/>
    </row>
    <row r="66" spans="2:13" ht="14.4" x14ac:dyDescent="0.3">
      <c r="B66" s="2" t="s">
        <v>29</v>
      </c>
      <c r="C66" s="8" t="s">
        <v>34</v>
      </c>
      <c r="D66" s="5" t="s">
        <v>5</v>
      </c>
      <c r="E66" s="9">
        <f>SUMIFS(Data!E$2:E$121,Data!$B$2:$B$121,$B66,Data!$A$2:$A$121,$C66,Data!$D$2:$D$121,$D66)</f>
        <v>0</v>
      </c>
      <c r="F66" s="9">
        <f>SUMIFS(Data!F$2:F$121,Data!$B$2:$B$121,$B66,Data!$A$2:$A$121,$C66,Data!$D$2:$D$121,$D66)</f>
        <v>0</v>
      </c>
      <c r="G66" s="9">
        <f>SUMIFS(Data!G$2:G$121,Data!$B$2:$B$121,$B66,Data!$A$2:$A$121,$C66,Data!$D$2:$D$121,$D66)</f>
        <v>0</v>
      </c>
      <c r="H66" s="17">
        <f>SUMIFS(Data!H$2:H$121,Data!$B$2:$B$121,$B66,Data!$A$2:$A$121,$C66,Data!$D$2:$D$121,$D66)</f>
        <v>0</v>
      </c>
      <c r="I66" s="17">
        <f>SUMIFS(Data!I$2:I$121,Data!$B$2:$B$121,$B66,Data!$A$2:$A$121,$C66,Data!$D$2:$D$121,$D66)</f>
        <v>0</v>
      </c>
      <c r="J66" s="9">
        <f>SUMIFS(Data!J$2:J$121,Data!$B$2:$B$121,$B66,Data!$A$2:$A$121,$C66,Data!$D$2:$D$121,$D66)</f>
        <v>0</v>
      </c>
      <c r="K66" s="9">
        <f>SUMIFS(Data!Q$2:Q$121,Data!$B$2:$B$121,$B66,Data!$A$2:$A$121,$C66,Data!$D$2:$D$121,$D66)</f>
        <v>0</v>
      </c>
      <c r="L66" s="9">
        <f>SUMIFS(Data!R$2:R$121,Data!$B$2:$B$121,$B66,Data!$A$2:$A$121,$C66,Data!$D$2:$D$121,$D66)</f>
        <v>0</v>
      </c>
      <c r="M66" s="10"/>
    </row>
    <row r="67" spans="2:13" ht="14.4" x14ac:dyDescent="0.3">
      <c r="B67" s="2" t="s">
        <v>29</v>
      </c>
      <c r="C67" s="8" t="s">
        <v>35</v>
      </c>
      <c r="D67" s="5" t="s">
        <v>5</v>
      </c>
      <c r="E67" s="9">
        <f>SUMIFS(Data!E$2:E$121,Data!$B$2:$B$121,$B67,Data!$A$2:$A$121,$C67,Data!$D$2:$D$121,$D67)</f>
        <v>8</v>
      </c>
      <c r="F67" s="9">
        <f>SUMIFS(Data!F$2:F$121,Data!$B$2:$B$121,$B67,Data!$A$2:$A$121,$C67,Data!$D$2:$D$121,$D67)</f>
        <v>18</v>
      </c>
      <c r="G67" s="9">
        <f>SUMIFS(Data!G$2:G$121,Data!$B$2:$B$121,$B67,Data!$A$2:$A$121,$C67,Data!$D$2:$D$121,$D67)</f>
        <v>2.25</v>
      </c>
      <c r="H67" s="17">
        <f>SUMIFS(Data!H$2:H$121,Data!$B$2:$B$121,$B67,Data!$A$2:$A$121,$C67,Data!$D$2:$D$121,$D67)</f>
        <v>77700</v>
      </c>
      <c r="I67" s="17">
        <f>SUMIFS(Data!I$2:I$121,Data!$B$2:$B$121,$B67,Data!$A$2:$A$121,$C67,Data!$D$2:$D$121,$D67)</f>
        <v>9712.5</v>
      </c>
      <c r="J67" s="9">
        <f>SUMIFS(Data!J$2:J$121,Data!$B$2:$B$121,$B67,Data!$A$2:$A$121,$C67,Data!$D$2:$D$121,$D67)</f>
        <v>400</v>
      </c>
      <c r="K67" s="9">
        <f>SUMIFS(Data!Q$2:Q$121,Data!$B$2:$B$121,$B67,Data!$A$2:$A$121,$C67,Data!$D$2:$D$121,$D67)</f>
        <v>104</v>
      </c>
      <c r="L67" s="9">
        <f>SUMIFS(Data!R$2:R$121,Data!$B$2:$B$121,$B67,Data!$A$2:$A$121,$C67,Data!$D$2:$D$121,$D67)</f>
        <v>17</v>
      </c>
      <c r="M67" s="10"/>
    </row>
    <row r="68" spans="2:13" ht="14.4" x14ac:dyDescent="0.3">
      <c r="B68" s="2" t="s">
        <v>29</v>
      </c>
      <c r="C68" s="8" t="s">
        <v>36</v>
      </c>
      <c r="D68" s="5" t="s">
        <v>5</v>
      </c>
      <c r="E68" s="9">
        <f>SUMIFS(Data!E$2:E$121,Data!$B$2:$B$121,$B68,Data!$A$2:$A$121,$C68,Data!$D$2:$D$121,$D68)</f>
        <v>0</v>
      </c>
      <c r="F68" s="9">
        <f>SUMIFS(Data!F$2:F$121,Data!$B$2:$B$121,$B68,Data!$A$2:$A$121,$C68,Data!$D$2:$D$121,$D68)</f>
        <v>0</v>
      </c>
      <c r="G68" s="9">
        <f>SUMIFS(Data!G$2:G$121,Data!$B$2:$B$121,$B68,Data!$A$2:$A$121,$C68,Data!$D$2:$D$121,$D68)</f>
        <v>0</v>
      </c>
      <c r="H68" s="17">
        <f>SUMIFS(Data!H$2:H$121,Data!$B$2:$B$121,$B68,Data!$A$2:$A$121,$C68,Data!$D$2:$D$121,$D68)</f>
        <v>0</v>
      </c>
      <c r="I68" s="17">
        <f>SUMIFS(Data!I$2:I$121,Data!$B$2:$B$121,$B68,Data!$A$2:$A$121,$C68,Data!$D$2:$D$121,$D68)</f>
        <v>0</v>
      </c>
      <c r="J68" s="9">
        <f>SUMIFS(Data!J$2:J$121,Data!$B$2:$B$121,$B68,Data!$A$2:$A$121,$C68,Data!$D$2:$D$121,$D68)</f>
        <v>0</v>
      </c>
      <c r="K68" s="9">
        <f>SUMIFS(Data!Q$2:Q$121,Data!$B$2:$B$121,$B68,Data!$A$2:$A$121,$C68,Data!$D$2:$D$121,$D68)</f>
        <v>0</v>
      </c>
      <c r="L68" s="9">
        <f>SUMIFS(Data!R$2:R$121,Data!$B$2:$B$121,$B68,Data!$A$2:$A$121,$C68,Data!$D$2:$D$121,$D68)</f>
        <v>0</v>
      </c>
      <c r="M68" s="10"/>
    </row>
    <row r="69" spans="2:13" ht="14.4" x14ac:dyDescent="0.3">
      <c r="B69" s="2" t="s">
        <v>29</v>
      </c>
      <c r="C69" s="8" t="s">
        <v>37</v>
      </c>
      <c r="D69" s="5" t="s">
        <v>5</v>
      </c>
      <c r="E69" s="9">
        <f>SUMIFS(Data!E$2:E$121,Data!$B$2:$B$121,$B69,Data!$A$2:$A$121,$C69,Data!$D$2:$D$121,$D69)</f>
        <v>0</v>
      </c>
      <c r="F69" s="9">
        <f>SUMIFS(Data!F$2:F$121,Data!$B$2:$B$121,$B69,Data!$A$2:$A$121,$C69,Data!$D$2:$D$121,$D69)</f>
        <v>0</v>
      </c>
      <c r="G69" s="9">
        <f>SUMIFS(Data!G$2:G$121,Data!$B$2:$B$121,$B69,Data!$A$2:$A$121,$C69,Data!$D$2:$D$121,$D69)</f>
        <v>0</v>
      </c>
      <c r="H69" s="17">
        <f>SUMIFS(Data!H$2:H$121,Data!$B$2:$B$121,$B69,Data!$A$2:$A$121,$C69,Data!$D$2:$D$121,$D69)</f>
        <v>0</v>
      </c>
      <c r="I69" s="17">
        <f>SUMIFS(Data!I$2:I$121,Data!$B$2:$B$121,$B69,Data!$A$2:$A$121,$C69,Data!$D$2:$D$121,$D69)</f>
        <v>0</v>
      </c>
      <c r="J69" s="9">
        <f>SUMIFS(Data!J$2:J$121,Data!$B$2:$B$121,$B69,Data!$A$2:$A$121,$C69,Data!$D$2:$D$121,$D69)</f>
        <v>0</v>
      </c>
      <c r="K69" s="9">
        <f>SUMIFS(Data!Q$2:Q$121,Data!$B$2:$B$121,$B69,Data!$A$2:$A$121,$C69,Data!$D$2:$D$121,$D69)</f>
        <v>0</v>
      </c>
      <c r="L69" s="9">
        <f>SUMIFS(Data!R$2:R$121,Data!$B$2:$B$121,$B69,Data!$A$2:$A$121,$C69,Data!$D$2:$D$121,$D69)</f>
        <v>0</v>
      </c>
      <c r="M69" s="10"/>
    </row>
    <row r="70" spans="2:13" ht="14.4" x14ac:dyDescent="0.3">
      <c r="B70" s="2" t="s">
        <v>29</v>
      </c>
      <c r="C70" s="8" t="s">
        <v>38</v>
      </c>
      <c r="D70" s="5" t="s">
        <v>5</v>
      </c>
      <c r="E70" s="9">
        <f>SUMIFS(Data!E$2:E$121,Data!$B$2:$B$121,$B70,Data!$A$2:$A$121,$C70,Data!$D$2:$D$121,$D70)</f>
        <v>0</v>
      </c>
      <c r="F70" s="9">
        <f>SUMIFS(Data!F$2:F$121,Data!$B$2:$B$121,$B70,Data!$A$2:$A$121,$C70,Data!$D$2:$D$121,$D70)</f>
        <v>0</v>
      </c>
      <c r="G70" s="9">
        <f>SUMIFS(Data!G$2:G$121,Data!$B$2:$B$121,$B70,Data!$A$2:$A$121,$C70,Data!$D$2:$D$121,$D70)</f>
        <v>0</v>
      </c>
      <c r="H70" s="17">
        <f>SUMIFS(Data!H$2:H$121,Data!$B$2:$B$121,$B70,Data!$A$2:$A$121,$C70,Data!$D$2:$D$121,$D70)</f>
        <v>0</v>
      </c>
      <c r="I70" s="17">
        <f>SUMIFS(Data!I$2:I$121,Data!$B$2:$B$121,$B70,Data!$A$2:$A$121,$C70,Data!$D$2:$D$121,$D70)</f>
        <v>0</v>
      </c>
      <c r="J70" s="9">
        <f>SUMIFS(Data!J$2:J$121,Data!$B$2:$B$121,$B70,Data!$A$2:$A$121,$C70,Data!$D$2:$D$121,$D70)</f>
        <v>0</v>
      </c>
      <c r="K70" s="9">
        <f>SUMIFS(Data!Q$2:Q$121,Data!$B$2:$B$121,$B70,Data!$A$2:$A$121,$C70,Data!$D$2:$D$121,$D70)</f>
        <v>0</v>
      </c>
      <c r="L70" s="9">
        <f>SUMIFS(Data!R$2:R$121,Data!$B$2:$B$121,$B70,Data!$A$2:$A$121,$C70,Data!$D$2:$D$121,$D70)</f>
        <v>0</v>
      </c>
      <c r="M70" s="10"/>
    </row>
    <row r="71" spans="2:13" ht="14.4" x14ac:dyDescent="0.3">
      <c r="B71" s="2" t="s">
        <v>29</v>
      </c>
      <c r="C71" s="8" t="s">
        <v>39</v>
      </c>
      <c r="D71" s="5" t="s">
        <v>5</v>
      </c>
      <c r="E71" s="9">
        <f>SUMIFS(Data!E$2:E$121,Data!$B$2:$B$121,$B71,Data!$A$2:$A$121,$C71,Data!$D$2:$D$121,$D71)</f>
        <v>0</v>
      </c>
      <c r="F71" s="9">
        <f>SUMIFS(Data!F$2:F$121,Data!$B$2:$B$121,$B71,Data!$A$2:$A$121,$C71,Data!$D$2:$D$121,$D71)</f>
        <v>0</v>
      </c>
      <c r="G71" s="9">
        <f>SUMIFS(Data!G$2:G$121,Data!$B$2:$B$121,$B71,Data!$A$2:$A$121,$C71,Data!$D$2:$D$121,$D71)</f>
        <v>0</v>
      </c>
      <c r="H71" s="17">
        <f>SUMIFS(Data!H$2:H$121,Data!$B$2:$B$121,$B71,Data!$A$2:$A$121,$C71,Data!$D$2:$D$121,$D71)</f>
        <v>0</v>
      </c>
      <c r="I71" s="17">
        <f>SUMIFS(Data!I$2:I$121,Data!$B$2:$B$121,$B71,Data!$A$2:$A$121,$C71,Data!$D$2:$D$121,$D71)</f>
        <v>0</v>
      </c>
      <c r="J71" s="9">
        <f>SUMIFS(Data!J$2:J$121,Data!$B$2:$B$121,$B71,Data!$A$2:$A$121,$C71,Data!$D$2:$D$121,$D71)</f>
        <v>0</v>
      </c>
      <c r="K71" s="9">
        <f>SUMIFS(Data!Q$2:Q$121,Data!$B$2:$B$121,$B71,Data!$A$2:$A$121,$C71,Data!$D$2:$D$121,$D71)</f>
        <v>0</v>
      </c>
      <c r="L71" s="9">
        <f>SUMIFS(Data!R$2:R$121,Data!$B$2:$B$121,$B71,Data!$A$2:$A$121,$C71,Data!$D$2:$D$121,$D71)</f>
        <v>0</v>
      </c>
      <c r="M71" s="10"/>
    </row>
    <row r="72" spans="2:13" ht="14.4" x14ac:dyDescent="0.3">
      <c r="B72" s="2" t="s">
        <v>30</v>
      </c>
      <c r="C72" s="8" t="s">
        <v>28</v>
      </c>
      <c r="D72" s="5" t="s">
        <v>5</v>
      </c>
      <c r="E72" s="9">
        <f>SUMIFS(Data!E$2:E$121,Data!$B$2:$B$121,$B72,Data!$A$2:$A$121,$C72,Data!$D$2:$D$121,$D72)</f>
        <v>18</v>
      </c>
      <c r="F72" s="9">
        <f>SUMIFS(Data!F$2:F$121,Data!$B$2:$B$121,$B72,Data!$A$2:$A$121,$C72,Data!$D$2:$D$121,$D72)</f>
        <v>45</v>
      </c>
      <c r="G72" s="9">
        <f>SUMIFS(Data!G$2:G$121,Data!$B$2:$B$121,$B72,Data!$A$2:$A$121,$C72,Data!$D$2:$D$121,$D72)</f>
        <v>5</v>
      </c>
      <c r="H72" s="17">
        <f>SUMIFS(Data!H$2:H$121,Data!$B$2:$B$121,$B72,Data!$A$2:$A$121,$C72,Data!$D$2:$D$121,$D72)</f>
        <v>153000</v>
      </c>
      <c r="I72" s="17">
        <f>SUMIFS(Data!I$2:I$121,Data!$B$2:$B$121,$B72,Data!$A$2:$A$121,$C72,Data!$D$2:$D$121,$D72)</f>
        <v>17000</v>
      </c>
      <c r="J72" s="9">
        <f>SUMIFS(Data!J$2:J$121,Data!$B$2:$B$121,$B72,Data!$A$2:$A$121,$C72,Data!$D$2:$D$121,$D72)</f>
        <v>648</v>
      </c>
      <c r="K72" s="9">
        <f>SUMIFS(Data!Q$2:Q$121,Data!$B$2:$B$121,$B72,Data!$A$2:$A$121,$C72,Data!$D$2:$D$121,$D72)</f>
        <v>120</v>
      </c>
      <c r="L72" s="9">
        <f>SUMIFS(Data!R$2:R$121,Data!$B$2:$B$121,$B72,Data!$A$2:$A$121,$C72,Data!$D$2:$D$121,$D72)</f>
        <v>99</v>
      </c>
      <c r="M72" s="10"/>
    </row>
    <row r="73" spans="2:13" ht="14.4" x14ac:dyDescent="0.3">
      <c r="B73" s="2" t="s">
        <v>30</v>
      </c>
      <c r="C73" s="8" t="s">
        <v>31</v>
      </c>
      <c r="D73" s="5" t="s">
        <v>5</v>
      </c>
      <c r="E73" s="9">
        <f>SUMIFS(Data!E$2:E$121,Data!$B$2:$B$121,$B73,Data!$A$2:$A$121,$C73,Data!$D$2:$D$121,$D73)</f>
        <v>6</v>
      </c>
      <c r="F73" s="9">
        <f>SUMIFS(Data!F$2:F$121,Data!$B$2:$B$121,$B73,Data!$A$2:$A$121,$C73,Data!$D$2:$D$121,$D73)</f>
        <v>24</v>
      </c>
      <c r="G73" s="9">
        <f>SUMIFS(Data!G$2:G$121,Data!$B$2:$B$121,$B73,Data!$A$2:$A$121,$C73,Data!$D$2:$D$121,$D73)</f>
        <v>4</v>
      </c>
      <c r="H73" s="17">
        <f>SUMIFS(Data!H$2:H$121,Data!$B$2:$B$121,$B73,Data!$A$2:$A$121,$C73,Data!$D$2:$D$121,$D73)</f>
        <v>81600</v>
      </c>
      <c r="I73" s="17">
        <f>SUMIFS(Data!I$2:I$121,Data!$B$2:$B$121,$B73,Data!$A$2:$A$121,$C73,Data!$D$2:$D$121,$D73)</f>
        <v>13600</v>
      </c>
      <c r="J73" s="9">
        <f>SUMIFS(Data!J$2:J$121,Data!$B$2:$B$121,$B73,Data!$A$2:$A$121,$C73,Data!$D$2:$D$121,$D73)</f>
        <v>365</v>
      </c>
      <c r="K73" s="9">
        <f>SUMIFS(Data!Q$2:Q$121,Data!$B$2:$B$121,$B73,Data!$A$2:$A$121,$C73,Data!$D$2:$D$121,$D73)</f>
        <v>63</v>
      </c>
      <c r="L73" s="9">
        <f>SUMIFS(Data!R$2:R$121,Data!$B$2:$B$121,$B73,Data!$A$2:$A$121,$C73,Data!$D$2:$D$121,$D73)</f>
        <v>50</v>
      </c>
      <c r="M73" s="10"/>
    </row>
    <row r="74" spans="2:13" ht="14.4" x14ac:dyDescent="0.3">
      <c r="B74" s="2" t="s">
        <v>30</v>
      </c>
      <c r="C74" s="8" t="s">
        <v>32</v>
      </c>
      <c r="D74" s="5" t="s">
        <v>5</v>
      </c>
      <c r="E74" s="9">
        <f>SUMIFS(Data!E$2:E$121,Data!$B$2:$B$121,$B74,Data!$A$2:$A$121,$C74,Data!$D$2:$D$121,$D74)</f>
        <v>15</v>
      </c>
      <c r="F74" s="9">
        <f>SUMIFS(Data!F$2:F$121,Data!$B$2:$B$121,$B74,Data!$A$2:$A$121,$C74,Data!$D$2:$D$121,$D74)</f>
        <v>39</v>
      </c>
      <c r="G74" s="9">
        <f>SUMIFS(Data!G$2:G$121,Data!$B$2:$B$121,$B74,Data!$A$2:$A$121,$C74,Data!$D$2:$D$121,$D74)</f>
        <v>5.2857142857142856</v>
      </c>
      <c r="H74" s="17">
        <f>SUMIFS(Data!H$2:H$121,Data!$B$2:$B$121,$B74,Data!$A$2:$A$121,$C74,Data!$D$2:$D$121,$D74)</f>
        <v>132600</v>
      </c>
      <c r="I74" s="17">
        <f>SUMIFS(Data!I$2:I$121,Data!$B$2:$B$121,$B74,Data!$A$2:$A$121,$C74,Data!$D$2:$D$121,$D74)</f>
        <v>17971.428571428572</v>
      </c>
      <c r="J74" s="9">
        <f>SUMIFS(Data!J$2:J$121,Data!$B$2:$B$121,$B74,Data!$A$2:$A$121,$C74,Data!$D$2:$D$121,$D74)</f>
        <v>773</v>
      </c>
      <c r="K74" s="9">
        <f>SUMIFS(Data!Q$2:Q$121,Data!$B$2:$B$121,$B74,Data!$A$2:$A$121,$C74,Data!$D$2:$D$121,$D74)</f>
        <v>122</v>
      </c>
      <c r="L74" s="9">
        <f>SUMIFS(Data!R$2:R$121,Data!$B$2:$B$121,$B74,Data!$A$2:$A$121,$C74,Data!$D$2:$D$121,$D74)</f>
        <v>91</v>
      </c>
      <c r="M74" s="10"/>
    </row>
    <row r="75" spans="2:13" ht="14.4" x14ac:dyDescent="0.3">
      <c r="B75" s="2" t="s">
        <v>30</v>
      </c>
      <c r="C75" s="8" t="s">
        <v>33</v>
      </c>
      <c r="D75" s="5" t="s">
        <v>5</v>
      </c>
      <c r="E75" s="9">
        <f>SUMIFS(Data!E$2:E$121,Data!$B$2:$B$121,$B75,Data!$A$2:$A$121,$C75,Data!$D$2:$D$121,$D75)</f>
        <v>16</v>
      </c>
      <c r="F75" s="9">
        <f>SUMIFS(Data!F$2:F$121,Data!$B$2:$B$121,$B75,Data!$A$2:$A$121,$C75,Data!$D$2:$D$121,$D75)</f>
        <v>40</v>
      </c>
      <c r="G75" s="9">
        <f>SUMIFS(Data!G$2:G$121,Data!$B$2:$B$121,$B75,Data!$A$2:$A$121,$C75,Data!$D$2:$D$121,$D75)</f>
        <v>4.9523809523809526</v>
      </c>
      <c r="H75" s="17">
        <f>SUMIFS(Data!H$2:H$121,Data!$B$2:$B$121,$B75,Data!$A$2:$A$121,$C75,Data!$D$2:$D$121,$D75)</f>
        <v>136000</v>
      </c>
      <c r="I75" s="17">
        <f>SUMIFS(Data!I$2:I$121,Data!$B$2:$B$121,$B75,Data!$A$2:$A$121,$C75,Data!$D$2:$D$121,$D75)</f>
        <v>16838.095238095237</v>
      </c>
      <c r="J75" s="9">
        <f>SUMIFS(Data!J$2:J$121,Data!$B$2:$B$121,$B75,Data!$A$2:$A$121,$C75,Data!$D$2:$D$121,$D75)</f>
        <v>736</v>
      </c>
      <c r="K75" s="9">
        <f>SUMIFS(Data!Q$2:Q$121,Data!$B$2:$B$121,$B75,Data!$A$2:$A$121,$C75,Data!$D$2:$D$121,$D75)</f>
        <v>123</v>
      </c>
      <c r="L75" s="9">
        <f>SUMIFS(Data!R$2:R$121,Data!$B$2:$B$121,$B75,Data!$A$2:$A$121,$C75,Data!$D$2:$D$121,$D75)</f>
        <v>98</v>
      </c>
      <c r="M75" s="10"/>
    </row>
    <row r="76" spans="2:13" ht="14.4" x14ac:dyDescent="0.3">
      <c r="B76" s="2" t="s">
        <v>30</v>
      </c>
      <c r="C76" s="8" t="s">
        <v>34</v>
      </c>
      <c r="D76" s="5" t="s">
        <v>5</v>
      </c>
      <c r="E76" s="9">
        <f>SUMIFS(Data!E$2:E$121,Data!$B$2:$B$121,$B76,Data!$A$2:$A$121,$C76,Data!$D$2:$D$121,$D76)</f>
        <v>8</v>
      </c>
      <c r="F76" s="9">
        <f>SUMIFS(Data!F$2:F$121,Data!$B$2:$B$121,$B76,Data!$A$2:$A$121,$C76,Data!$D$2:$D$121,$D76)</f>
        <v>17</v>
      </c>
      <c r="G76" s="9">
        <f>SUMIFS(Data!G$2:G$121,Data!$B$2:$B$121,$B76,Data!$A$2:$A$121,$C76,Data!$D$2:$D$121,$D76)</f>
        <v>2.125</v>
      </c>
      <c r="H76" s="17">
        <f>SUMIFS(Data!H$2:H$121,Data!$B$2:$B$121,$B76,Data!$A$2:$A$121,$C76,Data!$D$2:$D$121,$D76)</f>
        <v>57800</v>
      </c>
      <c r="I76" s="17">
        <f>SUMIFS(Data!I$2:I$121,Data!$B$2:$B$121,$B76,Data!$A$2:$A$121,$C76,Data!$D$2:$D$121,$D76)</f>
        <v>7225</v>
      </c>
      <c r="J76" s="9">
        <f>SUMIFS(Data!J$2:J$121,Data!$B$2:$B$121,$B76,Data!$A$2:$A$121,$C76,Data!$D$2:$D$121,$D76)</f>
        <v>347</v>
      </c>
      <c r="K76" s="9">
        <f>SUMIFS(Data!Q$2:Q$121,Data!$B$2:$B$121,$B76,Data!$A$2:$A$121,$C76,Data!$D$2:$D$121,$D76)</f>
        <v>60</v>
      </c>
      <c r="L76" s="9">
        <f>SUMIFS(Data!R$2:R$121,Data!$B$2:$B$121,$B76,Data!$A$2:$A$121,$C76,Data!$D$2:$D$121,$D76)</f>
        <v>50</v>
      </c>
      <c r="M76" s="10"/>
    </row>
    <row r="77" spans="2:13" ht="14.4" x14ac:dyDescent="0.3">
      <c r="B77" s="2" t="s">
        <v>30</v>
      </c>
      <c r="C77" s="8" t="s">
        <v>35</v>
      </c>
      <c r="D77" s="5" t="s">
        <v>5</v>
      </c>
      <c r="E77" s="9">
        <f>SUMIFS(Data!E$2:E$121,Data!$B$2:$B$121,$B77,Data!$A$2:$A$121,$C77,Data!$D$2:$D$121,$D77)</f>
        <v>15</v>
      </c>
      <c r="F77" s="9">
        <f>SUMIFS(Data!F$2:F$121,Data!$B$2:$B$121,$B77,Data!$A$2:$A$121,$C77,Data!$D$2:$D$121,$D77)</f>
        <v>44</v>
      </c>
      <c r="G77" s="9">
        <f>SUMIFS(Data!G$2:G$121,Data!$B$2:$B$121,$B77,Data!$A$2:$A$121,$C77,Data!$D$2:$D$121,$D77)</f>
        <v>5.9444444444444446</v>
      </c>
      <c r="H77" s="17">
        <f>SUMIFS(Data!H$2:H$121,Data!$B$2:$B$121,$B77,Data!$A$2:$A$121,$C77,Data!$D$2:$D$121,$D77)</f>
        <v>149600</v>
      </c>
      <c r="I77" s="17">
        <f>SUMIFS(Data!I$2:I$121,Data!$B$2:$B$121,$B77,Data!$A$2:$A$121,$C77,Data!$D$2:$D$121,$D77)</f>
        <v>20211.111111111109</v>
      </c>
      <c r="J77" s="9">
        <f>SUMIFS(Data!J$2:J$121,Data!$B$2:$B$121,$B77,Data!$A$2:$A$121,$C77,Data!$D$2:$D$121,$D77)</f>
        <v>761</v>
      </c>
      <c r="K77" s="9">
        <f>SUMIFS(Data!Q$2:Q$121,Data!$B$2:$B$121,$B77,Data!$A$2:$A$121,$C77,Data!$D$2:$D$121,$D77)</f>
        <v>119</v>
      </c>
      <c r="L77" s="9">
        <f>SUMIFS(Data!R$2:R$121,Data!$B$2:$B$121,$B77,Data!$A$2:$A$121,$C77,Data!$D$2:$D$121,$D77)</f>
        <v>96</v>
      </c>
      <c r="M77" s="10"/>
    </row>
    <row r="78" spans="2:13" ht="14.4" x14ac:dyDescent="0.3">
      <c r="B78" s="2" t="s">
        <v>30</v>
      </c>
      <c r="C78" s="8" t="s">
        <v>36</v>
      </c>
      <c r="D78" s="5" t="s">
        <v>5</v>
      </c>
      <c r="E78" s="9">
        <f>SUMIFS(Data!E$2:E$121,Data!$B$2:$B$121,$B78,Data!$A$2:$A$121,$C78,Data!$D$2:$D$121,$D78)</f>
        <v>14</v>
      </c>
      <c r="F78" s="9">
        <f>SUMIFS(Data!F$2:F$121,Data!$B$2:$B$121,$B78,Data!$A$2:$A$121,$C78,Data!$D$2:$D$121,$D78)</f>
        <v>45</v>
      </c>
      <c r="G78" s="9">
        <f>SUMIFS(Data!G$2:G$121,Data!$B$2:$B$121,$B78,Data!$A$2:$A$121,$C78,Data!$D$2:$D$121,$D78)</f>
        <v>6.4285714285714288</v>
      </c>
      <c r="H78" s="17">
        <f>SUMIFS(Data!H$2:H$121,Data!$B$2:$B$121,$B78,Data!$A$2:$A$121,$C78,Data!$D$2:$D$121,$D78)</f>
        <v>153000</v>
      </c>
      <c r="I78" s="17">
        <f>SUMIFS(Data!I$2:I$121,Data!$B$2:$B$121,$B78,Data!$A$2:$A$121,$C78,Data!$D$2:$D$121,$D78)</f>
        <v>21857.142857142855</v>
      </c>
      <c r="J78" s="9">
        <f>SUMIFS(Data!J$2:J$121,Data!$B$2:$B$121,$B78,Data!$A$2:$A$121,$C78,Data!$D$2:$D$121,$D78)</f>
        <v>763</v>
      </c>
      <c r="K78" s="9">
        <f>SUMIFS(Data!Q$2:Q$121,Data!$B$2:$B$121,$B78,Data!$A$2:$A$121,$C78,Data!$D$2:$D$121,$D78)</f>
        <v>113</v>
      </c>
      <c r="L78" s="9">
        <f>SUMIFS(Data!R$2:R$121,Data!$B$2:$B$121,$B78,Data!$A$2:$A$121,$C78,Data!$D$2:$D$121,$D78)</f>
        <v>98</v>
      </c>
      <c r="M78" s="10"/>
    </row>
    <row r="79" spans="2:13" ht="14.4" x14ac:dyDescent="0.3">
      <c r="B79" s="2" t="s">
        <v>30</v>
      </c>
      <c r="C79" s="8" t="s">
        <v>37</v>
      </c>
      <c r="D79" s="5" t="s">
        <v>5</v>
      </c>
      <c r="E79" s="9">
        <f>SUMIFS(Data!E$2:E$121,Data!$B$2:$B$121,$B79,Data!$A$2:$A$121,$C79,Data!$D$2:$D$121,$D79)</f>
        <v>9</v>
      </c>
      <c r="F79" s="9">
        <f>SUMIFS(Data!F$2:F$121,Data!$B$2:$B$121,$B79,Data!$A$2:$A$121,$C79,Data!$D$2:$D$121,$D79)</f>
        <v>21</v>
      </c>
      <c r="G79" s="9">
        <f>SUMIFS(Data!G$2:G$121,Data!$B$2:$B$121,$B79,Data!$A$2:$A$121,$C79,Data!$D$2:$D$121,$D79)</f>
        <v>2.3333333333333335</v>
      </c>
      <c r="H79" s="17">
        <f>SUMIFS(Data!H$2:H$121,Data!$B$2:$B$121,$B79,Data!$A$2:$A$121,$C79,Data!$D$2:$D$121,$D79)</f>
        <v>71400</v>
      </c>
      <c r="I79" s="17">
        <f>SUMIFS(Data!I$2:I$121,Data!$B$2:$B$121,$B79,Data!$A$2:$A$121,$C79,Data!$D$2:$D$121,$D79)</f>
        <v>7933.333333333333</v>
      </c>
      <c r="J79" s="9">
        <f>SUMIFS(Data!J$2:J$121,Data!$B$2:$B$121,$B79,Data!$A$2:$A$121,$C79,Data!$D$2:$D$121,$D79)</f>
        <v>391</v>
      </c>
      <c r="K79" s="9">
        <f>SUMIFS(Data!Q$2:Q$121,Data!$B$2:$B$121,$B79,Data!$A$2:$A$121,$C79,Data!$D$2:$D$121,$D79)</f>
        <v>58</v>
      </c>
      <c r="L79" s="9">
        <f>SUMIFS(Data!R$2:R$121,Data!$B$2:$B$121,$B79,Data!$A$2:$A$121,$C79,Data!$D$2:$D$121,$D79)</f>
        <v>48</v>
      </c>
      <c r="M79" s="10"/>
    </row>
    <row r="80" spans="2:13" ht="14.4" x14ac:dyDescent="0.3">
      <c r="B80" s="2" t="s">
        <v>30</v>
      </c>
      <c r="C80" s="8" t="s">
        <v>38</v>
      </c>
      <c r="D80" s="5" t="s">
        <v>5</v>
      </c>
      <c r="E80" s="9">
        <f>SUMIFS(Data!E$2:E$121,Data!$B$2:$B$121,$B80,Data!$A$2:$A$121,$C80,Data!$D$2:$D$121,$D80)</f>
        <v>18</v>
      </c>
      <c r="F80" s="9">
        <f>SUMIFS(Data!F$2:F$121,Data!$B$2:$B$121,$B80,Data!$A$2:$A$121,$C80,Data!$D$2:$D$121,$D80)</f>
        <v>32</v>
      </c>
      <c r="G80" s="9">
        <f>SUMIFS(Data!G$2:G$121,Data!$B$2:$B$121,$B80,Data!$A$2:$A$121,$C80,Data!$D$2:$D$121,$D80)</f>
        <v>3.5555555555555554</v>
      </c>
      <c r="H80" s="17">
        <f>SUMIFS(Data!H$2:H$121,Data!$B$2:$B$121,$B80,Data!$A$2:$A$121,$C80,Data!$D$2:$D$121,$D80)</f>
        <v>108800</v>
      </c>
      <c r="I80" s="17">
        <f>SUMIFS(Data!I$2:I$121,Data!$B$2:$B$121,$B80,Data!$A$2:$A$121,$C80,Data!$D$2:$D$121,$D80)</f>
        <v>12088.888888888889</v>
      </c>
      <c r="J80" s="9">
        <f>SUMIFS(Data!J$2:J$121,Data!$B$2:$B$121,$B80,Data!$A$2:$A$121,$C80,Data!$D$2:$D$121,$D80)</f>
        <v>796</v>
      </c>
      <c r="K80" s="9">
        <f>SUMIFS(Data!Q$2:Q$121,Data!$B$2:$B$121,$B80,Data!$A$2:$A$121,$C80,Data!$D$2:$D$121,$D80)</f>
        <v>126</v>
      </c>
      <c r="L80" s="9">
        <f>SUMIFS(Data!R$2:R$121,Data!$B$2:$B$121,$B80,Data!$A$2:$A$121,$C80,Data!$D$2:$D$121,$D80)</f>
        <v>101</v>
      </c>
      <c r="M80" s="10"/>
    </row>
    <row r="81" spans="2:13" ht="14.4" x14ac:dyDescent="0.3">
      <c r="B81" s="2" t="s">
        <v>30</v>
      </c>
      <c r="C81" s="8" t="s">
        <v>39</v>
      </c>
      <c r="D81" s="5" t="s">
        <v>5</v>
      </c>
      <c r="E81" s="9">
        <f>SUMIFS(Data!E$2:E$121,Data!$B$2:$B$121,$B81,Data!$A$2:$A$121,$C81,Data!$D$2:$D$121,$D81)</f>
        <v>17</v>
      </c>
      <c r="F81" s="9">
        <f>SUMIFS(Data!F$2:F$121,Data!$B$2:$B$121,$B81,Data!$A$2:$A$121,$C81,Data!$D$2:$D$121,$D81)</f>
        <v>37</v>
      </c>
      <c r="G81" s="9">
        <f>SUMIFS(Data!G$2:G$121,Data!$B$2:$B$121,$B81,Data!$A$2:$A$121,$C81,Data!$D$2:$D$121,$D81)</f>
        <v>4.416666666666667</v>
      </c>
      <c r="H81" s="17">
        <f>SUMIFS(Data!H$2:H$121,Data!$B$2:$B$121,$B81,Data!$A$2:$A$121,$C81,Data!$D$2:$D$121,$D81)</f>
        <v>125800</v>
      </c>
      <c r="I81" s="17">
        <f>SUMIFS(Data!I$2:I$121,Data!$B$2:$B$121,$B81,Data!$A$2:$A$121,$C81,Data!$D$2:$D$121,$D81)</f>
        <v>15016.666666666668</v>
      </c>
      <c r="J81" s="9">
        <f>SUMIFS(Data!J$2:J$121,Data!$B$2:$B$121,$B81,Data!$A$2:$A$121,$C81,Data!$D$2:$D$121,$D81)</f>
        <v>648</v>
      </c>
      <c r="K81" s="9">
        <f>SUMIFS(Data!Q$2:Q$121,Data!$B$2:$B$121,$B81,Data!$A$2:$A$121,$C81,Data!$D$2:$D$121,$D81)</f>
        <v>125</v>
      </c>
      <c r="L81" s="9">
        <f>SUMIFS(Data!R$2:R$121,Data!$B$2:$B$121,$B81,Data!$A$2:$A$121,$C81,Data!$D$2:$D$121,$D81)</f>
        <v>86</v>
      </c>
      <c r="M81" s="10"/>
    </row>
    <row r="82" spans="2:13" ht="14.4" x14ac:dyDescent="0.3">
      <c r="B82" s="2" t="s">
        <v>29</v>
      </c>
      <c r="C82" s="8" t="s">
        <v>28</v>
      </c>
      <c r="D82" s="5" t="s">
        <v>9</v>
      </c>
      <c r="E82" s="9">
        <f>SUMIFS(Data!E$2:E$121,Data!$B$2:$B$121,$B82,Data!$A$2:$A$121,$C82,Data!$D$2:$D$121,$D82)</f>
        <v>7</v>
      </c>
      <c r="F82" s="9">
        <f>SUMIFS(Data!F$2:F$121,Data!$B$2:$B$121,$B82,Data!$A$2:$A$121,$C82,Data!$D$2:$D$121,$D82)</f>
        <v>23</v>
      </c>
      <c r="G82" s="9">
        <f>SUMIFS(Data!G$2:G$121,Data!$B$2:$B$121,$B82,Data!$A$2:$A$121,$C82,Data!$D$2:$D$121,$D82)</f>
        <v>3.2857142857142856</v>
      </c>
      <c r="H82" s="17">
        <f>SUMIFS(Data!H$2:H$121,Data!$B$2:$B$121,$B82,Data!$A$2:$A$121,$C82,Data!$D$2:$D$121,$D82)</f>
        <v>78200</v>
      </c>
      <c r="I82" s="17">
        <f>SUMIFS(Data!I$2:I$121,Data!$B$2:$B$121,$B82,Data!$A$2:$A$121,$C82,Data!$D$2:$D$121,$D82)</f>
        <v>11171.428571428571</v>
      </c>
      <c r="J82" s="9">
        <f>SUMIFS(Data!J$2:J$121,Data!$B$2:$B$121,$B82,Data!$A$2:$A$121,$C82,Data!$D$2:$D$121,$D82)</f>
        <v>367</v>
      </c>
      <c r="K82" s="9">
        <f>SUMIFS(Data!Q$2:Q$121,Data!$B$2:$B$121,$B82,Data!$A$2:$A$121,$C82,Data!$D$2:$D$121,$D82)</f>
        <v>64</v>
      </c>
      <c r="L82" s="9">
        <f>SUMIFS(Data!R$2:R$121,Data!$B$2:$B$121,$B82,Data!$A$2:$A$121,$C82,Data!$D$2:$D$121,$D82)</f>
        <v>48</v>
      </c>
      <c r="M82" s="10"/>
    </row>
    <row r="83" spans="2:13" ht="14.4" x14ac:dyDescent="0.3">
      <c r="B83" s="2" t="s">
        <v>29</v>
      </c>
      <c r="C83" s="8" t="s">
        <v>31</v>
      </c>
      <c r="D83" s="5" t="s">
        <v>9</v>
      </c>
      <c r="E83" s="9">
        <f>SUMIFS(Data!E$2:E$121,Data!$B$2:$B$121,$B83,Data!$A$2:$A$121,$C83,Data!$D$2:$D$121,$D83)</f>
        <v>14</v>
      </c>
      <c r="F83" s="9">
        <f>SUMIFS(Data!F$2:F$121,Data!$B$2:$B$121,$B83,Data!$A$2:$A$121,$C83,Data!$D$2:$D$121,$D83)</f>
        <v>44</v>
      </c>
      <c r="G83" s="9">
        <f>SUMIFS(Data!G$2:G$121,Data!$B$2:$B$121,$B83,Data!$A$2:$A$121,$C83,Data!$D$2:$D$121,$D83)</f>
        <v>6.2857142857142865</v>
      </c>
      <c r="H83" s="17">
        <f>SUMIFS(Data!H$2:H$121,Data!$B$2:$B$121,$B83,Data!$A$2:$A$121,$C83,Data!$D$2:$D$121,$D83)</f>
        <v>134600</v>
      </c>
      <c r="I83" s="17">
        <f>SUMIFS(Data!I$2:I$121,Data!$B$2:$B$121,$B83,Data!$A$2:$A$121,$C83,Data!$D$2:$D$121,$D83)</f>
        <v>19228.571428571428</v>
      </c>
      <c r="J83" s="9">
        <f>SUMIFS(Data!J$2:J$121,Data!$B$2:$B$121,$B83,Data!$A$2:$A$121,$C83,Data!$D$2:$D$121,$D83)</f>
        <v>718</v>
      </c>
      <c r="K83" s="9">
        <f>SUMIFS(Data!Q$2:Q$121,Data!$B$2:$B$121,$B83,Data!$A$2:$A$121,$C83,Data!$D$2:$D$121,$D83)</f>
        <v>123</v>
      </c>
      <c r="L83" s="9">
        <f>SUMIFS(Data!R$2:R$121,Data!$B$2:$B$121,$B83,Data!$A$2:$A$121,$C83,Data!$D$2:$D$121,$D83)</f>
        <v>87</v>
      </c>
      <c r="M83" s="10"/>
    </row>
    <row r="84" spans="2:13" ht="14.4" x14ac:dyDescent="0.3">
      <c r="B84" s="2" t="s">
        <v>29</v>
      </c>
      <c r="C84" s="8" t="s">
        <v>32</v>
      </c>
      <c r="D84" s="5" t="s">
        <v>9</v>
      </c>
      <c r="E84" s="9">
        <f>SUMIFS(Data!E$2:E$121,Data!$B$2:$B$121,$B84,Data!$A$2:$A$121,$C84,Data!$D$2:$D$121,$D84)</f>
        <v>15</v>
      </c>
      <c r="F84" s="9">
        <f>SUMIFS(Data!F$2:F$121,Data!$B$2:$B$121,$B84,Data!$A$2:$A$121,$C84,Data!$D$2:$D$121,$D84)</f>
        <v>40</v>
      </c>
      <c r="G84" s="9">
        <f>SUMIFS(Data!G$2:G$121,Data!$B$2:$B$121,$B84,Data!$A$2:$A$121,$C84,Data!$D$2:$D$121,$D84)</f>
        <v>5.2857142857142856</v>
      </c>
      <c r="H84" s="17">
        <f>SUMIFS(Data!H$2:H$121,Data!$B$2:$B$121,$B84,Data!$A$2:$A$121,$C84,Data!$D$2:$D$121,$D84)</f>
        <v>136000</v>
      </c>
      <c r="I84" s="17">
        <f>SUMIFS(Data!I$2:I$121,Data!$B$2:$B$121,$B84,Data!$A$2:$A$121,$C84,Data!$D$2:$D$121,$D84)</f>
        <v>17971.428571428572</v>
      </c>
      <c r="J84" s="9">
        <f>SUMIFS(Data!J$2:J$121,Data!$B$2:$B$121,$B84,Data!$A$2:$A$121,$C84,Data!$D$2:$D$121,$D84)</f>
        <v>732</v>
      </c>
      <c r="K84" s="9">
        <f>SUMIFS(Data!Q$2:Q$121,Data!$B$2:$B$121,$B84,Data!$A$2:$A$121,$C84,Data!$D$2:$D$121,$D84)</f>
        <v>120</v>
      </c>
      <c r="L84" s="9">
        <f>SUMIFS(Data!R$2:R$121,Data!$B$2:$B$121,$B84,Data!$A$2:$A$121,$C84,Data!$D$2:$D$121,$D84)</f>
        <v>92</v>
      </c>
      <c r="M84" s="10"/>
    </row>
    <row r="85" spans="2:13" ht="14.4" x14ac:dyDescent="0.3">
      <c r="B85" s="2" t="s">
        <v>29</v>
      </c>
      <c r="C85" s="8" t="s">
        <v>33</v>
      </c>
      <c r="D85" s="5" t="s">
        <v>9</v>
      </c>
      <c r="E85" s="9">
        <f>SUMIFS(Data!E$2:E$121,Data!$B$2:$B$121,$B85,Data!$A$2:$A$121,$C85,Data!$D$2:$D$121,$D85)</f>
        <v>8</v>
      </c>
      <c r="F85" s="9">
        <f>SUMIFS(Data!F$2:F$121,Data!$B$2:$B$121,$B85,Data!$A$2:$A$121,$C85,Data!$D$2:$D$121,$D85)</f>
        <v>19</v>
      </c>
      <c r="G85" s="9">
        <f>SUMIFS(Data!G$2:G$121,Data!$B$2:$B$121,$B85,Data!$A$2:$A$121,$C85,Data!$D$2:$D$121,$D85)</f>
        <v>2.375</v>
      </c>
      <c r="H85" s="17">
        <f>SUMIFS(Data!H$2:H$121,Data!$B$2:$B$121,$B85,Data!$A$2:$A$121,$C85,Data!$D$2:$D$121,$D85)</f>
        <v>64600</v>
      </c>
      <c r="I85" s="17">
        <f>SUMIFS(Data!I$2:I$121,Data!$B$2:$B$121,$B85,Data!$A$2:$A$121,$C85,Data!$D$2:$D$121,$D85)</f>
        <v>8075</v>
      </c>
      <c r="J85" s="9">
        <f>SUMIFS(Data!J$2:J$121,Data!$B$2:$B$121,$B85,Data!$A$2:$A$121,$C85,Data!$D$2:$D$121,$D85)</f>
        <v>324</v>
      </c>
      <c r="K85" s="9">
        <f>SUMIFS(Data!Q$2:Q$121,Data!$B$2:$B$121,$B85,Data!$A$2:$A$121,$C85,Data!$D$2:$D$121,$D85)</f>
        <v>58</v>
      </c>
      <c r="L85" s="9">
        <f>SUMIFS(Data!R$2:R$121,Data!$B$2:$B$121,$B85,Data!$A$2:$A$121,$C85,Data!$D$2:$D$121,$D85)</f>
        <v>53</v>
      </c>
      <c r="M85" s="10"/>
    </row>
    <row r="86" spans="2:13" ht="14.4" x14ac:dyDescent="0.3">
      <c r="B86" s="2" t="s">
        <v>29</v>
      </c>
      <c r="C86" s="8" t="s">
        <v>34</v>
      </c>
      <c r="D86" s="5" t="s">
        <v>9</v>
      </c>
      <c r="E86" s="9">
        <f>SUMIFS(Data!E$2:E$121,Data!$B$2:$B$121,$B86,Data!$A$2:$A$121,$C86,Data!$D$2:$D$121,$D86)</f>
        <v>16</v>
      </c>
      <c r="F86" s="9">
        <f>SUMIFS(Data!F$2:F$121,Data!$B$2:$B$121,$B86,Data!$A$2:$A$121,$C86,Data!$D$2:$D$121,$D86)</f>
        <v>45</v>
      </c>
      <c r="G86" s="9">
        <f>SUMIFS(Data!G$2:G$121,Data!$B$2:$B$121,$B86,Data!$A$2:$A$121,$C86,Data!$D$2:$D$121,$D86)</f>
        <v>5.6984126984126977</v>
      </c>
      <c r="H86" s="17">
        <f>SUMIFS(Data!H$2:H$121,Data!$B$2:$B$121,$B86,Data!$A$2:$A$121,$C86,Data!$D$2:$D$121,$D86)</f>
        <v>153000</v>
      </c>
      <c r="I86" s="17">
        <f>SUMIFS(Data!I$2:I$121,Data!$B$2:$B$121,$B86,Data!$A$2:$A$121,$C86,Data!$D$2:$D$121,$D86)</f>
        <v>19374.603174603173</v>
      </c>
      <c r="J86" s="9">
        <f>SUMIFS(Data!J$2:J$121,Data!$B$2:$B$121,$B86,Data!$A$2:$A$121,$C86,Data!$D$2:$D$121,$D86)</f>
        <v>745</v>
      </c>
      <c r="K86" s="9">
        <f>SUMIFS(Data!Q$2:Q$121,Data!$B$2:$B$121,$B86,Data!$A$2:$A$121,$C86,Data!$D$2:$D$121,$D86)</f>
        <v>127</v>
      </c>
      <c r="L86" s="9">
        <f>SUMIFS(Data!R$2:R$121,Data!$B$2:$B$121,$B86,Data!$A$2:$A$121,$C86,Data!$D$2:$D$121,$D86)</f>
        <v>97</v>
      </c>
      <c r="M86" s="10"/>
    </row>
    <row r="87" spans="2:13" ht="14.4" x14ac:dyDescent="0.3">
      <c r="B87" s="2" t="s">
        <v>29</v>
      </c>
      <c r="C87" s="8" t="s">
        <v>35</v>
      </c>
      <c r="D87" s="5" t="s">
        <v>9</v>
      </c>
      <c r="E87" s="9">
        <f>SUMIFS(Data!E$2:E$121,Data!$B$2:$B$121,$B87,Data!$A$2:$A$121,$C87,Data!$D$2:$D$121,$D87)</f>
        <v>16</v>
      </c>
      <c r="F87" s="9">
        <f>SUMIFS(Data!F$2:F$121,Data!$B$2:$B$121,$B87,Data!$A$2:$A$121,$C87,Data!$D$2:$D$121,$D87)</f>
        <v>31</v>
      </c>
      <c r="G87" s="9">
        <f>SUMIFS(Data!G$2:G$121,Data!$B$2:$B$121,$B87,Data!$A$2:$A$121,$C87,Data!$D$2:$D$121,$D87)</f>
        <v>3.9206349206349205</v>
      </c>
      <c r="H87" s="17">
        <f>SUMIFS(Data!H$2:H$121,Data!$B$2:$B$121,$B87,Data!$A$2:$A$121,$C87,Data!$D$2:$D$121,$D87)</f>
        <v>105400</v>
      </c>
      <c r="I87" s="17">
        <f>SUMIFS(Data!I$2:I$121,Data!$B$2:$B$121,$B87,Data!$A$2:$A$121,$C87,Data!$D$2:$D$121,$D87)</f>
        <v>13330.15873015873</v>
      </c>
      <c r="J87" s="9">
        <f>SUMIFS(Data!J$2:J$121,Data!$B$2:$B$121,$B87,Data!$A$2:$A$121,$C87,Data!$D$2:$D$121,$D87)</f>
        <v>693</v>
      </c>
      <c r="K87" s="9">
        <f>SUMIFS(Data!Q$2:Q$121,Data!$B$2:$B$121,$B87,Data!$A$2:$A$121,$C87,Data!$D$2:$D$121,$D87)</f>
        <v>118</v>
      </c>
      <c r="L87" s="9">
        <f>SUMIFS(Data!R$2:R$121,Data!$B$2:$B$121,$B87,Data!$A$2:$A$121,$C87,Data!$D$2:$D$121,$D87)</f>
        <v>88</v>
      </c>
      <c r="M87" s="10"/>
    </row>
    <row r="88" spans="2:13" ht="14.4" x14ac:dyDescent="0.3">
      <c r="B88" s="2" t="s">
        <v>29</v>
      </c>
      <c r="C88" s="8" t="s">
        <v>36</v>
      </c>
      <c r="D88" s="5" t="s">
        <v>9</v>
      </c>
      <c r="E88" s="9">
        <f>SUMIFS(Data!E$2:E$121,Data!$B$2:$B$121,$B88,Data!$A$2:$A$121,$C88,Data!$D$2:$D$121,$D88)</f>
        <v>8</v>
      </c>
      <c r="F88" s="9">
        <f>SUMIFS(Data!F$2:F$121,Data!$B$2:$B$121,$B88,Data!$A$2:$A$121,$C88,Data!$D$2:$D$121,$D88)</f>
        <v>19</v>
      </c>
      <c r="G88" s="9">
        <f>SUMIFS(Data!G$2:G$121,Data!$B$2:$B$121,$B88,Data!$A$2:$A$121,$C88,Data!$D$2:$D$121,$D88)</f>
        <v>2.375</v>
      </c>
      <c r="H88" s="17">
        <f>SUMIFS(Data!H$2:H$121,Data!$B$2:$B$121,$B88,Data!$A$2:$A$121,$C88,Data!$D$2:$D$121,$D88)</f>
        <v>64600</v>
      </c>
      <c r="I88" s="17">
        <f>SUMIFS(Data!I$2:I$121,Data!$B$2:$B$121,$B88,Data!$A$2:$A$121,$C88,Data!$D$2:$D$121,$D88)</f>
        <v>8075</v>
      </c>
      <c r="J88" s="9">
        <f>SUMIFS(Data!J$2:J$121,Data!$B$2:$B$121,$B88,Data!$A$2:$A$121,$C88,Data!$D$2:$D$121,$D88)</f>
        <v>330</v>
      </c>
      <c r="K88" s="9">
        <f>SUMIFS(Data!Q$2:Q$121,Data!$B$2:$B$121,$B88,Data!$A$2:$A$121,$C88,Data!$D$2:$D$121,$D88)</f>
        <v>63</v>
      </c>
      <c r="L88" s="9">
        <f>SUMIFS(Data!R$2:R$121,Data!$B$2:$B$121,$B88,Data!$A$2:$A$121,$C88,Data!$D$2:$D$121,$D88)</f>
        <v>53</v>
      </c>
      <c r="M88" s="10"/>
    </row>
    <row r="89" spans="2:13" ht="14.4" x14ac:dyDescent="0.3">
      <c r="B89" s="2" t="s">
        <v>29</v>
      </c>
      <c r="C89" s="8" t="s">
        <v>37</v>
      </c>
      <c r="D89" s="5" t="s">
        <v>9</v>
      </c>
      <c r="E89" s="9">
        <f>SUMIFS(Data!E$2:E$121,Data!$B$2:$B$121,$B89,Data!$A$2:$A$121,$C89,Data!$D$2:$D$121,$D89)</f>
        <v>16</v>
      </c>
      <c r="F89" s="9">
        <f>SUMIFS(Data!F$2:F$121,Data!$B$2:$B$121,$B89,Data!$A$2:$A$121,$C89,Data!$D$2:$D$121,$D89)</f>
        <v>39</v>
      </c>
      <c r="G89" s="9">
        <f>SUMIFS(Data!G$2:G$121,Data!$B$2:$B$121,$B89,Data!$A$2:$A$121,$C89,Data!$D$2:$D$121,$D89)</f>
        <v>4.875</v>
      </c>
      <c r="H89" s="17">
        <f>SUMIFS(Data!H$2:H$121,Data!$B$2:$B$121,$B89,Data!$A$2:$A$121,$C89,Data!$D$2:$D$121,$D89)</f>
        <v>132600</v>
      </c>
      <c r="I89" s="17">
        <f>SUMIFS(Data!I$2:I$121,Data!$B$2:$B$121,$B89,Data!$A$2:$A$121,$C89,Data!$D$2:$D$121,$D89)</f>
        <v>16575</v>
      </c>
      <c r="J89" s="9">
        <f>SUMIFS(Data!J$2:J$121,Data!$B$2:$B$121,$B89,Data!$A$2:$A$121,$C89,Data!$D$2:$D$121,$D89)</f>
        <v>762</v>
      </c>
      <c r="K89" s="9">
        <f>SUMIFS(Data!Q$2:Q$121,Data!$B$2:$B$121,$B89,Data!$A$2:$A$121,$C89,Data!$D$2:$D$121,$D89)</f>
        <v>121</v>
      </c>
      <c r="L89" s="9">
        <f>SUMIFS(Data!R$2:R$121,Data!$B$2:$B$121,$B89,Data!$A$2:$A$121,$C89,Data!$D$2:$D$121,$D89)</f>
        <v>96</v>
      </c>
      <c r="M89" s="10"/>
    </row>
    <row r="90" spans="2:13" ht="14.4" x14ac:dyDescent="0.3">
      <c r="B90" s="2" t="s">
        <v>29</v>
      </c>
      <c r="C90" s="8" t="s">
        <v>38</v>
      </c>
      <c r="D90" s="5" t="s">
        <v>9</v>
      </c>
      <c r="E90" s="9">
        <f>SUMIFS(Data!E$2:E$121,Data!$B$2:$B$121,$B90,Data!$A$2:$A$121,$C90,Data!$D$2:$D$121,$D90)</f>
        <v>18</v>
      </c>
      <c r="F90" s="9">
        <f>SUMIFS(Data!F$2:F$121,Data!$B$2:$B$121,$B90,Data!$A$2:$A$121,$C90,Data!$D$2:$D$121,$D90)</f>
        <v>40</v>
      </c>
      <c r="G90" s="9">
        <f>SUMIFS(Data!G$2:G$121,Data!$B$2:$B$121,$B90,Data!$A$2:$A$121,$C90,Data!$D$2:$D$121,$D90)</f>
        <v>4.4444444444444446</v>
      </c>
      <c r="H90" s="17">
        <f>SUMIFS(Data!H$2:H$121,Data!$B$2:$B$121,$B90,Data!$A$2:$A$121,$C90,Data!$D$2:$D$121,$D90)</f>
        <v>136000</v>
      </c>
      <c r="I90" s="17">
        <f>SUMIFS(Data!I$2:I$121,Data!$B$2:$B$121,$B90,Data!$A$2:$A$121,$C90,Data!$D$2:$D$121,$D90)</f>
        <v>15111.111111111111</v>
      </c>
      <c r="J90" s="9">
        <f>SUMIFS(Data!J$2:J$121,Data!$B$2:$B$121,$B90,Data!$A$2:$A$121,$C90,Data!$D$2:$D$121,$D90)</f>
        <v>716</v>
      </c>
      <c r="K90" s="9">
        <f>SUMIFS(Data!Q$2:Q$121,Data!$B$2:$B$121,$B90,Data!$A$2:$A$121,$C90,Data!$D$2:$D$121,$D90)</f>
        <v>125</v>
      </c>
      <c r="L90" s="9">
        <f>SUMIFS(Data!R$2:R$121,Data!$B$2:$B$121,$B90,Data!$A$2:$A$121,$C90,Data!$D$2:$D$121,$D90)</f>
        <v>95</v>
      </c>
      <c r="M90" s="10"/>
    </row>
    <row r="91" spans="2:13" ht="14.4" x14ac:dyDescent="0.3">
      <c r="B91" s="2" t="s">
        <v>29</v>
      </c>
      <c r="C91" s="8" t="s">
        <v>39</v>
      </c>
      <c r="D91" s="5" t="s">
        <v>9</v>
      </c>
      <c r="E91" s="9">
        <f>SUMIFS(Data!E$2:E$121,Data!$B$2:$B$121,$B91,Data!$A$2:$A$121,$C91,Data!$D$2:$D$121,$D91)</f>
        <v>15</v>
      </c>
      <c r="F91" s="9">
        <f>SUMIFS(Data!F$2:F$121,Data!$B$2:$B$121,$B91,Data!$A$2:$A$121,$C91,Data!$D$2:$D$121,$D91)</f>
        <v>30</v>
      </c>
      <c r="G91" s="9">
        <f>SUMIFS(Data!G$2:G$121,Data!$B$2:$B$121,$B91,Data!$A$2:$A$121,$C91,Data!$D$2:$D$121,$D91)</f>
        <v>4.166666666666667</v>
      </c>
      <c r="H91" s="17">
        <f>SUMIFS(Data!H$2:H$121,Data!$B$2:$B$121,$B91,Data!$A$2:$A$121,$C91,Data!$D$2:$D$121,$D91)</f>
        <v>121000</v>
      </c>
      <c r="I91" s="17">
        <f>SUMIFS(Data!I$2:I$121,Data!$B$2:$B$121,$B91,Data!$A$2:$A$121,$C91,Data!$D$2:$D$121,$D91)</f>
        <v>17333.333333333332</v>
      </c>
      <c r="J91" s="9">
        <f>SUMIFS(Data!J$2:J$121,Data!$B$2:$B$121,$B91,Data!$A$2:$A$121,$C91,Data!$D$2:$D$121,$D91)</f>
        <v>768</v>
      </c>
      <c r="K91" s="9">
        <f>SUMIFS(Data!Q$2:Q$121,Data!$B$2:$B$121,$B91,Data!$A$2:$A$121,$C91,Data!$D$2:$D$121,$D91)</f>
        <v>116</v>
      </c>
      <c r="L91" s="9">
        <f>SUMIFS(Data!R$2:R$121,Data!$B$2:$B$121,$B91,Data!$A$2:$A$121,$C91,Data!$D$2:$D$121,$D91)</f>
        <v>100</v>
      </c>
      <c r="M91" s="10"/>
    </row>
    <row r="92" spans="2:13" ht="14.4" x14ac:dyDescent="0.3">
      <c r="B92" s="2" t="s">
        <v>30</v>
      </c>
      <c r="C92" s="8" t="s">
        <v>28</v>
      </c>
      <c r="D92" s="5" t="s">
        <v>9</v>
      </c>
      <c r="E92" s="9">
        <f>SUMIFS(Data!E$2:E$121,Data!$B$2:$B$121,$B92,Data!$A$2:$A$121,$C92,Data!$D$2:$D$121,$D92)</f>
        <v>0</v>
      </c>
      <c r="F92" s="9">
        <f>SUMIFS(Data!F$2:F$121,Data!$B$2:$B$121,$B92,Data!$A$2:$A$121,$C92,Data!$D$2:$D$121,$D92)</f>
        <v>0</v>
      </c>
      <c r="G92" s="9">
        <f>SUMIFS(Data!G$2:G$121,Data!$B$2:$B$121,$B92,Data!$A$2:$A$121,$C92,Data!$D$2:$D$121,$D92)</f>
        <v>0</v>
      </c>
      <c r="H92" s="17">
        <f>SUMIFS(Data!H$2:H$121,Data!$B$2:$B$121,$B92,Data!$A$2:$A$121,$C92,Data!$D$2:$D$121,$D92)</f>
        <v>0</v>
      </c>
      <c r="I92" s="17">
        <f>SUMIFS(Data!I$2:I$121,Data!$B$2:$B$121,$B92,Data!$A$2:$A$121,$C92,Data!$D$2:$D$121,$D92)</f>
        <v>0</v>
      </c>
      <c r="J92" s="9">
        <f>SUMIFS(Data!J$2:J$121,Data!$B$2:$B$121,$B92,Data!$A$2:$A$121,$C92,Data!$D$2:$D$121,$D92)</f>
        <v>0</v>
      </c>
      <c r="K92" s="9">
        <f>SUMIFS(Data!Q$2:Q$121,Data!$B$2:$B$121,$B92,Data!$A$2:$A$121,$C92,Data!$D$2:$D$121,$D92)</f>
        <v>0</v>
      </c>
      <c r="L92" s="9">
        <f>SUMIFS(Data!R$2:R$121,Data!$B$2:$B$121,$B92,Data!$A$2:$A$121,$C92,Data!$D$2:$D$121,$D92)</f>
        <v>0</v>
      </c>
      <c r="M92" s="10"/>
    </row>
    <row r="93" spans="2:13" ht="14.4" x14ac:dyDescent="0.3">
      <c r="B93" s="2" t="s">
        <v>30</v>
      </c>
      <c r="C93" s="8" t="s">
        <v>31</v>
      </c>
      <c r="D93" s="5" t="s">
        <v>9</v>
      </c>
      <c r="E93" s="9">
        <f>SUMIFS(Data!E$2:E$121,Data!$B$2:$B$121,$B93,Data!$A$2:$A$121,$C93,Data!$D$2:$D$121,$D93)</f>
        <v>6</v>
      </c>
      <c r="F93" s="9">
        <f>SUMIFS(Data!F$2:F$121,Data!$B$2:$B$121,$B93,Data!$A$2:$A$121,$C93,Data!$D$2:$D$121,$D93)</f>
        <v>50</v>
      </c>
      <c r="G93" s="9">
        <f>SUMIFS(Data!G$2:G$121,Data!$B$2:$B$121,$B93,Data!$A$2:$A$121,$C93,Data!$D$2:$D$121,$D93)</f>
        <v>8.3333333333333339</v>
      </c>
      <c r="H93" s="17">
        <f>SUMIFS(Data!H$2:H$121,Data!$B$2:$B$121,$B93,Data!$A$2:$A$121,$C93,Data!$D$2:$D$121,$D93)</f>
        <v>80000</v>
      </c>
      <c r="I93" s="17">
        <f>SUMIFS(Data!I$2:I$121,Data!$B$2:$B$121,$B93,Data!$A$2:$A$121,$C93,Data!$D$2:$D$121,$D93)</f>
        <v>13333.333333333334</v>
      </c>
      <c r="J93" s="9">
        <f>SUMIFS(Data!J$2:J$121,Data!$B$2:$B$121,$B93,Data!$A$2:$A$121,$C93,Data!$D$2:$D$121,$D93)</f>
        <v>333</v>
      </c>
      <c r="K93" s="9">
        <f>SUMIFS(Data!Q$2:Q$121,Data!$B$2:$B$121,$B93,Data!$A$2:$A$121,$C93,Data!$D$2:$D$121,$D93)</f>
        <v>80</v>
      </c>
      <c r="L93" s="9">
        <f>SUMIFS(Data!R$2:R$121,Data!$B$2:$B$121,$B93,Data!$A$2:$A$121,$C93,Data!$D$2:$D$121,$D93)</f>
        <v>30</v>
      </c>
      <c r="M93" s="10"/>
    </row>
    <row r="94" spans="2:13" ht="14.4" x14ac:dyDescent="0.3">
      <c r="B94" s="2" t="s">
        <v>30</v>
      </c>
      <c r="C94" s="8" t="s">
        <v>32</v>
      </c>
      <c r="D94" s="5" t="s">
        <v>9</v>
      </c>
      <c r="E94" s="9">
        <f>SUMIFS(Data!E$2:E$121,Data!$B$2:$B$121,$B94,Data!$A$2:$A$121,$C94,Data!$D$2:$D$121,$D94)</f>
        <v>7</v>
      </c>
      <c r="F94" s="9">
        <f>SUMIFS(Data!F$2:F$121,Data!$B$2:$B$121,$B94,Data!$A$2:$A$121,$C94,Data!$D$2:$D$121,$D94)</f>
        <v>55</v>
      </c>
      <c r="G94" s="9">
        <f>SUMIFS(Data!G$2:G$121,Data!$B$2:$B$121,$B94,Data!$A$2:$A$121,$C94,Data!$D$2:$D$121,$D94)</f>
        <v>7.8571428571428568</v>
      </c>
      <c r="H94" s="17">
        <f>SUMIFS(Data!H$2:H$121,Data!$B$2:$B$121,$B94,Data!$A$2:$A$121,$C94,Data!$D$2:$D$121,$D94)</f>
        <v>80000</v>
      </c>
      <c r="I94" s="17">
        <f>SUMIFS(Data!I$2:I$121,Data!$B$2:$B$121,$B94,Data!$A$2:$A$121,$C94,Data!$D$2:$D$121,$D94)</f>
        <v>11428.571428571429</v>
      </c>
      <c r="J94" s="9">
        <f>SUMIFS(Data!J$2:J$121,Data!$B$2:$B$121,$B94,Data!$A$2:$A$121,$C94,Data!$D$2:$D$121,$D94)</f>
        <v>500</v>
      </c>
      <c r="K94" s="9">
        <f>SUMIFS(Data!Q$2:Q$121,Data!$B$2:$B$121,$B94,Data!$A$2:$A$121,$C94,Data!$D$2:$D$121,$D94)</f>
        <v>80</v>
      </c>
      <c r="L94" s="9">
        <f>SUMIFS(Data!R$2:R$121,Data!$B$2:$B$121,$B94,Data!$A$2:$A$121,$C94,Data!$D$2:$D$121,$D94)</f>
        <v>30</v>
      </c>
      <c r="M94" s="10"/>
    </row>
    <row r="95" spans="2:13" ht="14.4" x14ac:dyDescent="0.3">
      <c r="B95" s="2" t="s">
        <v>30</v>
      </c>
      <c r="C95" s="8" t="s">
        <v>33</v>
      </c>
      <c r="D95" s="5" t="s">
        <v>9</v>
      </c>
      <c r="E95" s="9">
        <f>SUMIFS(Data!E$2:E$121,Data!$B$2:$B$121,$B95,Data!$A$2:$A$121,$C95,Data!$D$2:$D$121,$D95)</f>
        <v>0</v>
      </c>
      <c r="F95" s="9">
        <f>SUMIFS(Data!F$2:F$121,Data!$B$2:$B$121,$B95,Data!$A$2:$A$121,$C95,Data!$D$2:$D$121,$D95)</f>
        <v>0</v>
      </c>
      <c r="G95" s="9">
        <f>SUMIFS(Data!G$2:G$121,Data!$B$2:$B$121,$B95,Data!$A$2:$A$121,$C95,Data!$D$2:$D$121,$D95)</f>
        <v>0</v>
      </c>
      <c r="H95" s="17">
        <f>SUMIFS(Data!H$2:H$121,Data!$B$2:$B$121,$B95,Data!$A$2:$A$121,$C95,Data!$D$2:$D$121,$D95)</f>
        <v>0</v>
      </c>
      <c r="I95" s="17">
        <f>SUMIFS(Data!I$2:I$121,Data!$B$2:$B$121,$B95,Data!$A$2:$A$121,$C95,Data!$D$2:$D$121,$D95)</f>
        <v>0</v>
      </c>
      <c r="J95" s="9">
        <f>SUMIFS(Data!J$2:J$121,Data!$B$2:$B$121,$B95,Data!$A$2:$A$121,$C95,Data!$D$2:$D$121,$D95)</f>
        <v>0</v>
      </c>
      <c r="K95" s="9">
        <f>SUMIFS(Data!Q$2:Q$121,Data!$B$2:$B$121,$B95,Data!$A$2:$A$121,$C95,Data!$D$2:$D$121,$D95)</f>
        <v>0</v>
      </c>
      <c r="L95" s="9">
        <f>SUMIFS(Data!R$2:R$121,Data!$B$2:$B$121,$B95,Data!$A$2:$A$121,$C95,Data!$D$2:$D$121,$D95)</f>
        <v>0</v>
      </c>
      <c r="M95" s="10"/>
    </row>
    <row r="96" spans="2:13" ht="14.4" x14ac:dyDescent="0.3">
      <c r="B96" s="2" t="s">
        <v>30</v>
      </c>
      <c r="C96" s="8" t="s">
        <v>34</v>
      </c>
      <c r="D96" s="5" t="s">
        <v>9</v>
      </c>
      <c r="E96" s="9">
        <f>SUMIFS(Data!E$2:E$121,Data!$B$2:$B$121,$B96,Data!$A$2:$A$121,$C96,Data!$D$2:$D$121,$D96)</f>
        <v>0</v>
      </c>
      <c r="F96" s="9">
        <f>SUMIFS(Data!F$2:F$121,Data!$B$2:$B$121,$B96,Data!$A$2:$A$121,$C96,Data!$D$2:$D$121,$D96)</f>
        <v>0</v>
      </c>
      <c r="G96" s="9">
        <f>SUMIFS(Data!G$2:G$121,Data!$B$2:$B$121,$B96,Data!$A$2:$A$121,$C96,Data!$D$2:$D$121,$D96)</f>
        <v>0</v>
      </c>
      <c r="H96" s="17">
        <f>SUMIFS(Data!H$2:H$121,Data!$B$2:$B$121,$B96,Data!$A$2:$A$121,$C96,Data!$D$2:$D$121,$D96)</f>
        <v>0</v>
      </c>
      <c r="I96" s="17">
        <f>SUMIFS(Data!I$2:I$121,Data!$B$2:$B$121,$B96,Data!$A$2:$A$121,$C96,Data!$D$2:$D$121,$D96)</f>
        <v>0</v>
      </c>
      <c r="J96" s="9">
        <f>SUMIFS(Data!J$2:J$121,Data!$B$2:$B$121,$B96,Data!$A$2:$A$121,$C96,Data!$D$2:$D$121,$D96)</f>
        <v>0</v>
      </c>
      <c r="K96" s="9">
        <f>SUMIFS(Data!Q$2:Q$121,Data!$B$2:$B$121,$B96,Data!$A$2:$A$121,$C96,Data!$D$2:$D$121,$D96)</f>
        <v>0</v>
      </c>
      <c r="L96" s="9">
        <f>SUMIFS(Data!R$2:R$121,Data!$B$2:$B$121,$B96,Data!$A$2:$A$121,$C96,Data!$D$2:$D$121,$D96)</f>
        <v>0</v>
      </c>
      <c r="M96" s="10"/>
    </row>
    <row r="97" spans="2:13" ht="14.4" x14ac:dyDescent="0.3">
      <c r="B97" s="2" t="s">
        <v>30</v>
      </c>
      <c r="C97" s="8" t="s">
        <v>35</v>
      </c>
      <c r="D97" s="5" t="s">
        <v>9</v>
      </c>
      <c r="E97" s="9">
        <f>SUMIFS(Data!E$2:E$121,Data!$B$2:$B$121,$B97,Data!$A$2:$A$121,$C97,Data!$D$2:$D$121,$D97)</f>
        <v>0</v>
      </c>
      <c r="F97" s="9">
        <f>SUMIFS(Data!F$2:F$121,Data!$B$2:$B$121,$B97,Data!$A$2:$A$121,$C97,Data!$D$2:$D$121,$D97)</f>
        <v>0</v>
      </c>
      <c r="G97" s="9">
        <f>SUMIFS(Data!G$2:G$121,Data!$B$2:$B$121,$B97,Data!$A$2:$A$121,$C97,Data!$D$2:$D$121,$D97)</f>
        <v>0</v>
      </c>
      <c r="H97" s="17">
        <f>SUMIFS(Data!H$2:H$121,Data!$B$2:$B$121,$B97,Data!$A$2:$A$121,$C97,Data!$D$2:$D$121,$D97)</f>
        <v>0</v>
      </c>
      <c r="I97" s="17">
        <f>SUMIFS(Data!I$2:I$121,Data!$B$2:$B$121,$B97,Data!$A$2:$A$121,$C97,Data!$D$2:$D$121,$D97)</f>
        <v>0</v>
      </c>
      <c r="J97" s="9">
        <f>SUMIFS(Data!J$2:J$121,Data!$B$2:$B$121,$B97,Data!$A$2:$A$121,$C97,Data!$D$2:$D$121,$D97)</f>
        <v>0</v>
      </c>
      <c r="K97" s="9">
        <f>SUMIFS(Data!Q$2:Q$121,Data!$B$2:$B$121,$B97,Data!$A$2:$A$121,$C97,Data!$D$2:$D$121,$D97)</f>
        <v>0</v>
      </c>
      <c r="L97" s="9">
        <f>SUMIFS(Data!R$2:R$121,Data!$B$2:$B$121,$B97,Data!$A$2:$A$121,$C97,Data!$D$2:$D$121,$D97)</f>
        <v>0</v>
      </c>
      <c r="M97" s="10"/>
    </row>
    <row r="98" spans="2:13" ht="14.4" x14ac:dyDescent="0.3">
      <c r="B98" s="2" t="s">
        <v>30</v>
      </c>
      <c r="C98" s="8" t="s">
        <v>36</v>
      </c>
      <c r="D98" s="5" t="s">
        <v>9</v>
      </c>
      <c r="E98" s="9">
        <f>SUMIFS(Data!E$2:E$121,Data!$B$2:$B$121,$B98,Data!$A$2:$A$121,$C98,Data!$D$2:$D$121,$D98)</f>
        <v>0</v>
      </c>
      <c r="F98" s="9">
        <f>SUMIFS(Data!F$2:F$121,Data!$B$2:$B$121,$B98,Data!$A$2:$A$121,$C98,Data!$D$2:$D$121,$D98)</f>
        <v>0</v>
      </c>
      <c r="G98" s="9">
        <f>SUMIFS(Data!G$2:G$121,Data!$B$2:$B$121,$B98,Data!$A$2:$A$121,$C98,Data!$D$2:$D$121,$D98)</f>
        <v>0</v>
      </c>
      <c r="H98" s="17">
        <f>SUMIFS(Data!H$2:H$121,Data!$B$2:$B$121,$B98,Data!$A$2:$A$121,$C98,Data!$D$2:$D$121,$D98)</f>
        <v>0</v>
      </c>
      <c r="I98" s="17">
        <f>SUMIFS(Data!I$2:I$121,Data!$B$2:$B$121,$B98,Data!$A$2:$A$121,$C98,Data!$D$2:$D$121,$D98)</f>
        <v>0</v>
      </c>
      <c r="J98" s="9">
        <f>SUMIFS(Data!J$2:J$121,Data!$B$2:$B$121,$B98,Data!$A$2:$A$121,$C98,Data!$D$2:$D$121,$D98)</f>
        <v>0</v>
      </c>
      <c r="K98" s="9">
        <f>SUMIFS(Data!Q$2:Q$121,Data!$B$2:$B$121,$B98,Data!$A$2:$A$121,$C98,Data!$D$2:$D$121,$D98)</f>
        <v>0</v>
      </c>
      <c r="L98" s="9">
        <f>SUMIFS(Data!R$2:R$121,Data!$B$2:$B$121,$B98,Data!$A$2:$A$121,$C98,Data!$D$2:$D$121,$D98)</f>
        <v>0</v>
      </c>
      <c r="M98" s="10"/>
    </row>
    <row r="99" spans="2:13" ht="14.4" x14ac:dyDescent="0.3">
      <c r="B99" s="2" t="s">
        <v>30</v>
      </c>
      <c r="C99" s="8" t="s">
        <v>37</v>
      </c>
      <c r="D99" s="5" t="s">
        <v>9</v>
      </c>
      <c r="E99" s="9">
        <f>SUMIFS(Data!E$2:E$121,Data!$B$2:$B$121,$B99,Data!$A$2:$A$121,$C99,Data!$D$2:$D$121,$D99)</f>
        <v>0</v>
      </c>
      <c r="F99" s="9">
        <f>SUMIFS(Data!F$2:F$121,Data!$B$2:$B$121,$B99,Data!$A$2:$A$121,$C99,Data!$D$2:$D$121,$D99)</f>
        <v>0</v>
      </c>
      <c r="G99" s="9">
        <f>SUMIFS(Data!G$2:G$121,Data!$B$2:$B$121,$B99,Data!$A$2:$A$121,$C99,Data!$D$2:$D$121,$D99)</f>
        <v>0</v>
      </c>
      <c r="H99" s="17">
        <f>SUMIFS(Data!H$2:H$121,Data!$B$2:$B$121,$B99,Data!$A$2:$A$121,$C99,Data!$D$2:$D$121,$D99)</f>
        <v>0</v>
      </c>
      <c r="I99" s="17">
        <f>SUMIFS(Data!I$2:I$121,Data!$B$2:$B$121,$B99,Data!$A$2:$A$121,$C99,Data!$D$2:$D$121,$D99)</f>
        <v>0</v>
      </c>
      <c r="J99" s="9">
        <f>SUMIFS(Data!J$2:J$121,Data!$B$2:$B$121,$B99,Data!$A$2:$A$121,$C99,Data!$D$2:$D$121,$D99)</f>
        <v>0</v>
      </c>
      <c r="K99" s="9">
        <f>SUMIFS(Data!Q$2:Q$121,Data!$B$2:$B$121,$B99,Data!$A$2:$A$121,$C99,Data!$D$2:$D$121,$D99)</f>
        <v>0</v>
      </c>
      <c r="L99" s="9">
        <f>SUMIFS(Data!R$2:R$121,Data!$B$2:$B$121,$B99,Data!$A$2:$A$121,$C99,Data!$D$2:$D$121,$D99)</f>
        <v>0</v>
      </c>
      <c r="M99" s="10"/>
    </row>
    <row r="100" spans="2:13" ht="14.4" x14ac:dyDescent="0.3">
      <c r="B100" s="2" t="s">
        <v>30</v>
      </c>
      <c r="C100" s="8" t="s">
        <v>38</v>
      </c>
      <c r="D100" s="5" t="s">
        <v>9</v>
      </c>
      <c r="E100" s="9">
        <f>SUMIFS(Data!E$2:E$121,Data!$B$2:$B$121,$B100,Data!$A$2:$A$121,$C100,Data!$D$2:$D$121,$D100)</f>
        <v>0</v>
      </c>
      <c r="F100" s="9">
        <f>SUMIFS(Data!F$2:F$121,Data!$B$2:$B$121,$B100,Data!$A$2:$A$121,$C100,Data!$D$2:$D$121,$D100)</f>
        <v>0</v>
      </c>
      <c r="G100" s="9">
        <f>SUMIFS(Data!G$2:G$121,Data!$B$2:$B$121,$B100,Data!$A$2:$A$121,$C100,Data!$D$2:$D$121,$D100)</f>
        <v>0</v>
      </c>
      <c r="H100" s="17">
        <f>SUMIFS(Data!H$2:H$121,Data!$B$2:$B$121,$B100,Data!$A$2:$A$121,$C100,Data!$D$2:$D$121,$D100)</f>
        <v>0</v>
      </c>
      <c r="I100" s="17">
        <f>SUMIFS(Data!I$2:I$121,Data!$B$2:$B$121,$B100,Data!$A$2:$A$121,$C100,Data!$D$2:$D$121,$D100)</f>
        <v>0</v>
      </c>
      <c r="J100" s="9">
        <f>SUMIFS(Data!J$2:J$121,Data!$B$2:$B$121,$B100,Data!$A$2:$A$121,$C100,Data!$D$2:$D$121,$D100)</f>
        <v>0</v>
      </c>
      <c r="K100" s="9">
        <f>SUMIFS(Data!Q$2:Q$121,Data!$B$2:$B$121,$B100,Data!$A$2:$A$121,$C100,Data!$D$2:$D$121,$D100)</f>
        <v>0</v>
      </c>
      <c r="L100" s="9">
        <f>SUMIFS(Data!R$2:R$121,Data!$B$2:$B$121,$B100,Data!$A$2:$A$121,$C100,Data!$D$2:$D$121,$D100)</f>
        <v>0</v>
      </c>
      <c r="M100" s="10"/>
    </row>
    <row r="101" spans="2:13" ht="14.4" x14ac:dyDescent="0.3">
      <c r="B101" s="2" t="s">
        <v>30</v>
      </c>
      <c r="C101" s="8" t="s">
        <v>39</v>
      </c>
      <c r="D101" s="5" t="s">
        <v>9</v>
      </c>
      <c r="E101" s="9">
        <f>SUMIFS(Data!E$2:E$121,Data!$B$2:$B$121,$B101,Data!$A$2:$A$121,$C101,Data!$D$2:$D$121,$D101)</f>
        <v>0</v>
      </c>
      <c r="F101" s="9">
        <f>SUMIFS(Data!F$2:F$121,Data!$B$2:$B$121,$B101,Data!$A$2:$A$121,$C101,Data!$D$2:$D$121,$D101)</f>
        <v>0</v>
      </c>
      <c r="G101" s="9">
        <f>SUMIFS(Data!G$2:G$121,Data!$B$2:$B$121,$B101,Data!$A$2:$A$121,$C101,Data!$D$2:$D$121,$D101)</f>
        <v>0</v>
      </c>
      <c r="H101" s="17">
        <f>SUMIFS(Data!H$2:H$121,Data!$B$2:$B$121,$B101,Data!$A$2:$A$121,$C101,Data!$D$2:$D$121,$D101)</f>
        <v>0</v>
      </c>
      <c r="I101" s="17">
        <f>SUMIFS(Data!I$2:I$121,Data!$B$2:$B$121,$B101,Data!$A$2:$A$121,$C101,Data!$D$2:$D$121,$D101)</f>
        <v>0</v>
      </c>
      <c r="J101" s="9">
        <f>SUMIFS(Data!J$2:J$121,Data!$B$2:$B$121,$B101,Data!$A$2:$A$121,$C101,Data!$D$2:$D$121,$D101)</f>
        <v>0</v>
      </c>
      <c r="K101" s="9">
        <f>SUMIFS(Data!Q$2:Q$121,Data!$B$2:$B$121,$B101,Data!$A$2:$A$121,$C101,Data!$D$2:$D$121,$D101)</f>
        <v>0</v>
      </c>
      <c r="L101" s="9">
        <f>SUMIFS(Data!R$2:R$121,Data!$B$2:$B$121,$B101,Data!$A$2:$A$121,$C101,Data!$D$2:$D$121,$D101)</f>
        <v>0</v>
      </c>
      <c r="M101" s="10"/>
    </row>
    <row r="102" spans="2:13" ht="14.4" x14ac:dyDescent="0.3">
      <c r="B102" s="2" t="s">
        <v>29</v>
      </c>
      <c r="C102" s="8" t="s">
        <v>28</v>
      </c>
      <c r="D102" s="5" t="s">
        <v>6</v>
      </c>
      <c r="E102" s="9">
        <f>SUMIFS(Data!E$2:E$121,Data!$B$2:$B$121,$B102,Data!$A$2:$A$121,$C102,Data!$D$2:$D$121,$D102)</f>
        <v>0</v>
      </c>
      <c r="F102" s="9">
        <f>SUMIFS(Data!F$2:F$121,Data!$B$2:$B$121,$B102,Data!$A$2:$A$121,$C102,Data!$D$2:$D$121,$D102)</f>
        <v>0</v>
      </c>
      <c r="G102" s="9">
        <f>SUMIFS(Data!G$2:G$121,Data!$B$2:$B$121,$B102,Data!$A$2:$A$121,$C102,Data!$D$2:$D$121,$D102)</f>
        <v>0</v>
      </c>
      <c r="H102" s="17">
        <f>SUMIFS(Data!H$2:H$121,Data!$B$2:$B$121,$B102,Data!$A$2:$A$121,$C102,Data!$D$2:$D$121,$D102)</f>
        <v>0</v>
      </c>
      <c r="I102" s="17">
        <f>SUMIFS(Data!I$2:I$121,Data!$B$2:$B$121,$B102,Data!$A$2:$A$121,$C102,Data!$D$2:$D$121,$D102)</f>
        <v>0</v>
      </c>
      <c r="J102" s="9">
        <f>SUMIFS(Data!J$2:J$121,Data!$B$2:$B$121,$B102,Data!$A$2:$A$121,$C102,Data!$D$2:$D$121,$D102)</f>
        <v>0</v>
      </c>
      <c r="K102" s="9">
        <f>SUMIFS(Data!Q$2:Q$121,Data!$B$2:$B$121,$B102,Data!$A$2:$A$121,$C102,Data!$D$2:$D$121,$D102)</f>
        <v>0</v>
      </c>
      <c r="L102" s="9">
        <f>SUMIFS(Data!R$2:R$121,Data!$B$2:$B$121,$B102,Data!$A$2:$A$121,$C102,Data!$D$2:$D$121,$D102)</f>
        <v>0</v>
      </c>
      <c r="M102" s="10"/>
    </row>
    <row r="103" spans="2:13" ht="14.4" x14ac:dyDescent="0.3">
      <c r="B103" s="2" t="s">
        <v>29</v>
      </c>
      <c r="C103" s="8" t="s">
        <v>31</v>
      </c>
      <c r="D103" s="5" t="s">
        <v>6</v>
      </c>
      <c r="E103" s="9">
        <f>SUMIFS(Data!E$2:E$121,Data!$B$2:$B$121,$B103,Data!$A$2:$A$121,$C103,Data!$D$2:$D$121,$D103)</f>
        <v>0</v>
      </c>
      <c r="F103" s="9">
        <f>SUMIFS(Data!F$2:F$121,Data!$B$2:$B$121,$B103,Data!$A$2:$A$121,$C103,Data!$D$2:$D$121,$D103)</f>
        <v>0</v>
      </c>
      <c r="G103" s="9">
        <f>SUMIFS(Data!G$2:G$121,Data!$B$2:$B$121,$B103,Data!$A$2:$A$121,$C103,Data!$D$2:$D$121,$D103)</f>
        <v>0</v>
      </c>
      <c r="H103" s="17">
        <f>SUMIFS(Data!H$2:H$121,Data!$B$2:$B$121,$B103,Data!$A$2:$A$121,$C103,Data!$D$2:$D$121,$D103)</f>
        <v>0</v>
      </c>
      <c r="I103" s="17">
        <f>SUMIFS(Data!I$2:I$121,Data!$B$2:$B$121,$B103,Data!$A$2:$A$121,$C103,Data!$D$2:$D$121,$D103)</f>
        <v>0</v>
      </c>
      <c r="J103" s="9">
        <f>SUMIFS(Data!J$2:J$121,Data!$B$2:$B$121,$B103,Data!$A$2:$A$121,$C103,Data!$D$2:$D$121,$D103)</f>
        <v>0</v>
      </c>
      <c r="K103" s="9">
        <f>SUMIFS(Data!Q$2:Q$121,Data!$B$2:$B$121,$B103,Data!$A$2:$A$121,$C103,Data!$D$2:$D$121,$D103)</f>
        <v>0</v>
      </c>
      <c r="L103" s="9">
        <f>SUMIFS(Data!R$2:R$121,Data!$B$2:$B$121,$B103,Data!$A$2:$A$121,$C103,Data!$D$2:$D$121,$D103)</f>
        <v>0</v>
      </c>
      <c r="M103" s="10"/>
    </row>
    <row r="104" spans="2:13" ht="14.4" x14ac:dyDescent="0.3">
      <c r="B104" s="2" t="s">
        <v>29</v>
      </c>
      <c r="C104" s="8" t="s">
        <v>32</v>
      </c>
      <c r="D104" s="5" t="s">
        <v>6</v>
      </c>
      <c r="E104" s="9">
        <f>SUMIFS(Data!E$2:E$121,Data!$B$2:$B$121,$B104,Data!$A$2:$A$121,$C104,Data!$D$2:$D$121,$D104)</f>
        <v>0</v>
      </c>
      <c r="F104" s="9">
        <f>SUMIFS(Data!F$2:F$121,Data!$B$2:$B$121,$B104,Data!$A$2:$A$121,$C104,Data!$D$2:$D$121,$D104)</f>
        <v>0</v>
      </c>
      <c r="G104" s="9">
        <f>SUMIFS(Data!G$2:G$121,Data!$B$2:$B$121,$B104,Data!$A$2:$A$121,$C104,Data!$D$2:$D$121,$D104)</f>
        <v>0</v>
      </c>
      <c r="H104" s="17">
        <f>SUMIFS(Data!H$2:H$121,Data!$B$2:$B$121,$B104,Data!$A$2:$A$121,$C104,Data!$D$2:$D$121,$D104)</f>
        <v>0</v>
      </c>
      <c r="I104" s="17">
        <f>SUMIFS(Data!I$2:I$121,Data!$B$2:$B$121,$B104,Data!$A$2:$A$121,$C104,Data!$D$2:$D$121,$D104)</f>
        <v>0</v>
      </c>
      <c r="J104" s="9">
        <f>SUMIFS(Data!J$2:J$121,Data!$B$2:$B$121,$B104,Data!$A$2:$A$121,$C104,Data!$D$2:$D$121,$D104)</f>
        <v>0</v>
      </c>
      <c r="K104" s="9">
        <f>SUMIFS(Data!Q$2:Q$121,Data!$B$2:$B$121,$B104,Data!$A$2:$A$121,$C104,Data!$D$2:$D$121,$D104)</f>
        <v>0</v>
      </c>
      <c r="L104" s="9">
        <f>SUMIFS(Data!R$2:R$121,Data!$B$2:$B$121,$B104,Data!$A$2:$A$121,$C104,Data!$D$2:$D$121,$D104)</f>
        <v>0</v>
      </c>
      <c r="M104" s="10"/>
    </row>
    <row r="105" spans="2:13" ht="14.4" x14ac:dyDescent="0.3">
      <c r="B105" s="2" t="s">
        <v>29</v>
      </c>
      <c r="C105" s="8" t="s">
        <v>33</v>
      </c>
      <c r="D105" s="5" t="s">
        <v>6</v>
      </c>
      <c r="E105" s="9">
        <f>SUMIFS(Data!E$2:E$121,Data!$B$2:$B$121,$B105,Data!$A$2:$A$121,$C105,Data!$D$2:$D$121,$D105)</f>
        <v>0</v>
      </c>
      <c r="F105" s="9">
        <f>SUMIFS(Data!F$2:F$121,Data!$B$2:$B$121,$B105,Data!$A$2:$A$121,$C105,Data!$D$2:$D$121,$D105)</f>
        <v>0</v>
      </c>
      <c r="G105" s="9">
        <f>SUMIFS(Data!G$2:G$121,Data!$B$2:$B$121,$B105,Data!$A$2:$A$121,$C105,Data!$D$2:$D$121,$D105)</f>
        <v>0</v>
      </c>
      <c r="H105" s="17">
        <f>SUMIFS(Data!H$2:H$121,Data!$B$2:$B$121,$B105,Data!$A$2:$A$121,$C105,Data!$D$2:$D$121,$D105)</f>
        <v>0</v>
      </c>
      <c r="I105" s="17">
        <f>SUMIFS(Data!I$2:I$121,Data!$B$2:$B$121,$B105,Data!$A$2:$A$121,$C105,Data!$D$2:$D$121,$D105)</f>
        <v>0</v>
      </c>
      <c r="J105" s="9">
        <f>SUMIFS(Data!J$2:J$121,Data!$B$2:$B$121,$B105,Data!$A$2:$A$121,$C105,Data!$D$2:$D$121,$D105)</f>
        <v>0</v>
      </c>
      <c r="K105" s="9">
        <f>SUMIFS(Data!Q$2:Q$121,Data!$B$2:$B$121,$B105,Data!$A$2:$A$121,$C105,Data!$D$2:$D$121,$D105)</f>
        <v>0</v>
      </c>
      <c r="L105" s="9">
        <f>SUMIFS(Data!R$2:R$121,Data!$B$2:$B$121,$B105,Data!$A$2:$A$121,$C105,Data!$D$2:$D$121,$D105)</f>
        <v>0</v>
      </c>
      <c r="M105" s="10"/>
    </row>
    <row r="106" spans="2:13" ht="14.4" x14ac:dyDescent="0.3">
      <c r="B106" s="2" t="s">
        <v>29</v>
      </c>
      <c r="C106" s="8" t="s">
        <v>34</v>
      </c>
      <c r="D106" s="5" t="s">
        <v>6</v>
      </c>
      <c r="E106" s="9">
        <f>SUMIFS(Data!E$2:E$121,Data!$B$2:$B$121,$B106,Data!$A$2:$A$121,$C106,Data!$D$2:$D$121,$D106)</f>
        <v>0</v>
      </c>
      <c r="F106" s="9">
        <f>SUMIFS(Data!F$2:F$121,Data!$B$2:$B$121,$B106,Data!$A$2:$A$121,$C106,Data!$D$2:$D$121,$D106)</f>
        <v>0</v>
      </c>
      <c r="G106" s="9">
        <f>SUMIFS(Data!G$2:G$121,Data!$B$2:$B$121,$B106,Data!$A$2:$A$121,$C106,Data!$D$2:$D$121,$D106)</f>
        <v>0</v>
      </c>
      <c r="H106" s="17">
        <f>SUMIFS(Data!H$2:H$121,Data!$B$2:$B$121,$B106,Data!$A$2:$A$121,$C106,Data!$D$2:$D$121,$D106)</f>
        <v>0</v>
      </c>
      <c r="I106" s="17">
        <f>SUMIFS(Data!I$2:I$121,Data!$B$2:$B$121,$B106,Data!$A$2:$A$121,$C106,Data!$D$2:$D$121,$D106)</f>
        <v>0</v>
      </c>
      <c r="J106" s="9">
        <f>SUMIFS(Data!J$2:J$121,Data!$B$2:$B$121,$B106,Data!$A$2:$A$121,$C106,Data!$D$2:$D$121,$D106)</f>
        <v>0</v>
      </c>
      <c r="K106" s="9">
        <f>SUMIFS(Data!Q$2:Q$121,Data!$B$2:$B$121,$B106,Data!$A$2:$A$121,$C106,Data!$D$2:$D$121,$D106)</f>
        <v>0</v>
      </c>
      <c r="L106" s="9">
        <f>SUMIFS(Data!R$2:R$121,Data!$B$2:$B$121,$B106,Data!$A$2:$A$121,$C106,Data!$D$2:$D$121,$D106)</f>
        <v>0</v>
      </c>
      <c r="M106" s="10"/>
    </row>
    <row r="107" spans="2:13" ht="14.4" x14ac:dyDescent="0.3">
      <c r="B107" s="2" t="s">
        <v>29</v>
      </c>
      <c r="C107" s="8" t="s">
        <v>35</v>
      </c>
      <c r="D107" s="5" t="s">
        <v>6</v>
      </c>
      <c r="E107" s="9">
        <f>SUMIFS(Data!E$2:E$121,Data!$B$2:$B$121,$B107,Data!$A$2:$A$121,$C107,Data!$D$2:$D$121,$D107)</f>
        <v>0</v>
      </c>
      <c r="F107" s="9">
        <f>SUMIFS(Data!F$2:F$121,Data!$B$2:$B$121,$B107,Data!$A$2:$A$121,$C107,Data!$D$2:$D$121,$D107)</f>
        <v>0</v>
      </c>
      <c r="G107" s="9">
        <f>SUMIFS(Data!G$2:G$121,Data!$B$2:$B$121,$B107,Data!$A$2:$A$121,$C107,Data!$D$2:$D$121,$D107)</f>
        <v>0</v>
      </c>
      <c r="H107" s="17">
        <f>SUMIFS(Data!H$2:H$121,Data!$B$2:$B$121,$B107,Data!$A$2:$A$121,$C107,Data!$D$2:$D$121,$D107)</f>
        <v>0</v>
      </c>
      <c r="I107" s="17">
        <f>SUMIFS(Data!I$2:I$121,Data!$B$2:$B$121,$B107,Data!$A$2:$A$121,$C107,Data!$D$2:$D$121,$D107)</f>
        <v>0</v>
      </c>
      <c r="J107" s="9">
        <f>SUMIFS(Data!J$2:J$121,Data!$B$2:$B$121,$B107,Data!$A$2:$A$121,$C107,Data!$D$2:$D$121,$D107)</f>
        <v>0</v>
      </c>
      <c r="K107" s="9">
        <f>SUMIFS(Data!Q$2:Q$121,Data!$B$2:$B$121,$B107,Data!$A$2:$A$121,$C107,Data!$D$2:$D$121,$D107)</f>
        <v>0</v>
      </c>
      <c r="L107" s="9">
        <f>SUMIFS(Data!R$2:R$121,Data!$B$2:$B$121,$B107,Data!$A$2:$A$121,$C107,Data!$D$2:$D$121,$D107)</f>
        <v>0</v>
      </c>
      <c r="M107" s="10"/>
    </row>
    <row r="108" spans="2:13" ht="14.4" x14ac:dyDescent="0.3">
      <c r="B108" s="2" t="s">
        <v>29</v>
      </c>
      <c r="C108" s="8" t="s">
        <v>36</v>
      </c>
      <c r="D108" s="5" t="s">
        <v>6</v>
      </c>
      <c r="E108" s="9">
        <f>SUMIFS(Data!E$2:E$121,Data!$B$2:$B$121,$B108,Data!$A$2:$A$121,$C108,Data!$D$2:$D$121,$D108)</f>
        <v>17</v>
      </c>
      <c r="F108" s="9">
        <f>SUMIFS(Data!F$2:F$121,Data!$B$2:$B$121,$B108,Data!$A$2:$A$121,$C108,Data!$D$2:$D$121,$D108)</f>
        <v>43</v>
      </c>
      <c r="G108" s="9">
        <f>SUMIFS(Data!G$2:G$121,Data!$B$2:$B$121,$B108,Data!$A$2:$A$121,$C108,Data!$D$2:$D$121,$D108)</f>
        <v>5.125</v>
      </c>
      <c r="H108" s="17">
        <f>SUMIFS(Data!H$2:H$121,Data!$B$2:$B$121,$B108,Data!$A$2:$A$121,$C108,Data!$D$2:$D$121,$D108)</f>
        <v>187700</v>
      </c>
      <c r="I108" s="17">
        <f>SUMIFS(Data!I$2:I$121,Data!$B$2:$B$121,$B108,Data!$A$2:$A$121,$C108,Data!$D$2:$D$121,$D108)</f>
        <v>22490.277777777777</v>
      </c>
      <c r="J108" s="9">
        <f>SUMIFS(Data!J$2:J$121,Data!$B$2:$B$121,$B108,Data!$A$2:$A$121,$C108,Data!$D$2:$D$121,$D108)</f>
        <v>813</v>
      </c>
      <c r="K108" s="9">
        <f>SUMIFS(Data!Q$2:Q$121,Data!$B$2:$B$121,$B108,Data!$A$2:$A$121,$C108,Data!$D$2:$D$121,$D108)</f>
        <v>302</v>
      </c>
      <c r="L108" s="9">
        <f>SUMIFS(Data!R$2:R$121,Data!$B$2:$B$121,$B108,Data!$A$2:$A$121,$C108,Data!$D$2:$D$121,$D108)</f>
        <v>49</v>
      </c>
      <c r="M108" s="10"/>
    </row>
    <row r="109" spans="2:13" ht="14.4" x14ac:dyDescent="0.3">
      <c r="B109" s="2" t="s">
        <v>29</v>
      </c>
      <c r="C109" s="8" t="s">
        <v>37</v>
      </c>
      <c r="D109" s="5" t="s">
        <v>6</v>
      </c>
      <c r="E109" s="9">
        <f>SUMIFS(Data!E$2:E$121,Data!$B$2:$B$121,$B109,Data!$A$2:$A$121,$C109,Data!$D$2:$D$121,$D109)</f>
        <v>6</v>
      </c>
      <c r="F109" s="9">
        <f>SUMIFS(Data!F$2:F$121,Data!$B$2:$B$121,$B109,Data!$A$2:$A$121,$C109,Data!$D$2:$D$121,$D109)</f>
        <v>26</v>
      </c>
      <c r="G109" s="9">
        <f>SUMIFS(Data!G$2:G$121,Data!$B$2:$B$121,$B109,Data!$A$2:$A$121,$C109,Data!$D$2:$D$121,$D109)</f>
        <v>4.333333333333333</v>
      </c>
      <c r="H109" s="17">
        <f>SUMIFS(Data!H$2:H$121,Data!$B$2:$B$121,$B109,Data!$A$2:$A$121,$C109,Data!$D$2:$D$121,$D109)</f>
        <v>125000</v>
      </c>
      <c r="I109" s="17">
        <f>SUMIFS(Data!I$2:I$121,Data!$B$2:$B$121,$B109,Data!$A$2:$A$121,$C109,Data!$D$2:$D$121,$D109)</f>
        <v>20833.333333333332</v>
      </c>
      <c r="J109" s="9">
        <f>SUMIFS(Data!J$2:J$121,Data!$B$2:$B$121,$B109,Data!$A$2:$A$121,$C109,Data!$D$2:$D$121,$D109)</f>
        <v>377</v>
      </c>
      <c r="K109" s="9">
        <f>SUMIFS(Data!Q$2:Q$121,Data!$B$2:$B$121,$B109,Data!$A$2:$A$121,$C109,Data!$D$2:$D$121,$D109)</f>
        <v>143</v>
      </c>
      <c r="L109" s="9">
        <f>SUMIFS(Data!R$2:R$121,Data!$B$2:$B$121,$B109,Data!$A$2:$A$121,$C109,Data!$D$2:$D$121,$D109)</f>
        <v>33</v>
      </c>
      <c r="M109" s="10"/>
    </row>
    <row r="110" spans="2:13" ht="14.4" x14ac:dyDescent="0.3">
      <c r="B110" s="2" t="s">
        <v>29</v>
      </c>
      <c r="C110" s="8" t="s">
        <v>38</v>
      </c>
      <c r="D110" s="5" t="s">
        <v>6</v>
      </c>
      <c r="E110" s="9">
        <f>SUMIFS(Data!E$2:E$121,Data!$B$2:$B$121,$B110,Data!$A$2:$A$121,$C110,Data!$D$2:$D$121,$D110)</f>
        <v>0</v>
      </c>
      <c r="F110" s="9">
        <f>SUMIFS(Data!F$2:F$121,Data!$B$2:$B$121,$B110,Data!$A$2:$A$121,$C110,Data!$D$2:$D$121,$D110)</f>
        <v>0</v>
      </c>
      <c r="G110" s="9">
        <f>SUMIFS(Data!G$2:G$121,Data!$B$2:$B$121,$B110,Data!$A$2:$A$121,$C110,Data!$D$2:$D$121,$D110)</f>
        <v>0</v>
      </c>
      <c r="H110" s="17">
        <f>SUMIFS(Data!H$2:H$121,Data!$B$2:$B$121,$B110,Data!$A$2:$A$121,$C110,Data!$D$2:$D$121,$D110)</f>
        <v>0</v>
      </c>
      <c r="I110" s="17">
        <f>SUMIFS(Data!I$2:I$121,Data!$B$2:$B$121,$B110,Data!$A$2:$A$121,$C110,Data!$D$2:$D$121,$D110)</f>
        <v>0</v>
      </c>
      <c r="J110" s="9">
        <f>SUMIFS(Data!J$2:J$121,Data!$B$2:$B$121,$B110,Data!$A$2:$A$121,$C110,Data!$D$2:$D$121,$D110)</f>
        <v>0</v>
      </c>
      <c r="K110" s="9">
        <f>SUMIFS(Data!Q$2:Q$121,Data!$B$2:$B$121,$B110,Data!$A$2:$A$121,$C110,Data!$D$2:$D$121,$D110)</f>
        <v>0</v>
      </c>
      <c r="L110" s="9">
        <f>SUMIFS(Data!R$2:R$121,Data!$B$2:$B$121,$B110,Data!$A$2:$A$121,$C110,Data!$D$2:$D$121,$D110)</f>
        <v>0</v>
      </c>
      <c r="M110" s="10"/>
    </row>
    <row r="111" spans="2:13" ht="14.4" x14ac:dyDescent="0.3">
      <c r="B111" s="2" t="s">
        <v>29</v>
      </c>
      <c r="C111" s="8" t="s">
        <v>39</v>
      </c>
      <c r="D111" s="5" t="s">
        <v>6</v>
      </c>
      <c r="E111" s="9">
        <f>SUMIFS(Data!E$2:E$121,Data!$B$2:$B$121,$B111,Data!$A$2:$A$121,$C111,Data!$D$2:$D$121,$D111)</f>
        <v>0</v>
      </c>
      <c r="F111" s="9">
        <f>SUMIFS(Data!F$2:F$121,Data!$B$2:$B$121,$B111,Data!$A$2:$A$121,$C111,Data!$D$2:$D$121,$D111)</f>
        <v>0</v>
      </c>
      <c r="G111" s="9">
        <f>SUMIFS(Data!G$2:G$121,Data!$B$2:$B$121,$B111,Data!$A$2:$A$121,$C111,Data!$D$2:$D$121,$D111)</f>
        <v>0</v>
      </c>
      <c r="H111" s="17">
        <f>SUMIFS(Data!H$2:H$121,Data!$B$2:$B$121,$B111,Data!$A$2:$A$121,$C111,Data!$D$2:$D$121,$D111)</f>
        <v>0</v>
      </c>
      <c r="I111" s="17">
        <f>SUMIFS(Data!I$2:I$121,Data!$B$2:$B$121,$B111,Data!$A$2:$A$121,$C111,Data!$D$2:$D$121,$D111)</f>
        <v>0</v>
      </c>
      <c r="J111" s="9">
        <f>SUMIFS(Data!J$2:J$121,Data!$B$2:$B$121,$B111,Data!$A$2:$A$121,$C111,Data!$D$2:$D$121,$D111)</f>
        <v>0</v>
      </c>
      <c r="K111" s="9">
        <f>SUMIFS(Data!Q$2:Q$121,Data!$B$2:$B$121,$B111,Data!$A$2:$A$121,$C111,Data!$D$2:$D$121,$D111)</f>
        <v>0</v>
      </c>
      <c r="L111" s="9">
        <f>SUMIFS(Data!R$2:R$121,Data!$B$2:$B$121,$B111,Data!$A$2:$A$121,$C111,Data!$D$2:$D$121,$D111)</f>
        <v>0</v>
      </c>
      <c r="M111" s="10"/>
    </row>
    <row r="112" spans="2:13" ht="14.4" x14ac:dyDescent="0.3">
      <c r="B112" s="2" t="s">
        <v>30</v>
      </c>
      <c r="C112" s="8" t="s">
        <v>28</v>
      </c>
      <c r="D112" s="5" t="s">
        <v>6</v>
      </c>
      <c r="E112" s="9">
        <f>SUMIFS(Data!E$2:E$121,Data!$B$2:$B$121,$B112,Data!$A$2:$A$121,$C112,Data!$D$2:$D$121,$D112)</f>
        <v>8</v>
      </c>
      <c r="F112" s="9">
        <f>SUMIFS(Data!F$2:F$121,Data!$B$2:$B$121,$B112,Data!$A$2:$A$121,$C112,Data!$D$2:$D$121,$D112)</f>
        <v>24</v>
      </c>
      <c r="G112" s="9">
        <f>SUMIFS(Data!G$2:G$121,Data!$B$2:$B$121,$B112,Data!$A$2:$A$121,$C112,Data!$D$2:$D$121,$D112)</f>
        <v>3</v>
      </c>
      <c r="H112" s="17">
        <f>SUMIFS(Data!H$2:H$121,Data!$B$2:$B$121,$B112,Data!$A$2:$A$121,$C112,Data!$D$2:$D$121,$D112)</f>
        <v>81600</v>
      </c>
      <c r="I112" s="17">
        <f>SUMIFS(Data!I$2:I$121,Data!$B$2:$B$121,$B112,Data!$A$2:$A$121,$C112,Data!$D$2:$D$121,$D112)</f>
        <v>10200</v>
      </c>
      <c r="J112" s="9">
        <f>SUMIFS(Data!J$2:J$121,Data!$B$2:$B$121,$B112,Data!$A$2:$A$121,$C112,Data!$D$2:$D$121,$D112)</f>
        <v>379</v>
      </c>
      <c r="K112" s="9">
        <f>SUMIFS(Data!Q$2:Q$121,Data!$B$2:$B$121,$B112,Data!$A$2:$A$121,$C112,Data!$D$2:$D$121,$D112)</f>
        <v>60</v>
      </c>
      <c r="L112" s="9">
        <f>SUMIFS(Data!R$2:R$121,Data!$B$2:$B$121,$B112,Data!$A$2:$A$121,$C112,Data!$D$2:$D$121,$D112)</f>
        <v>44</v>
      </c>
      <c r="M112" s="10"/>
    </row>
    <row r="113" spans="2:13" ht="14.4" x14ac:dyDescent="0.3">
      <c r="B113" s="2" t="s">
        <v>30</v>
      </c>
      <c r="C113" s="8" t="s">
        <v>31</v>
      </c>
      <c r="D113" s="5" t="s">
        <v>6</v>
      </c>
      <c r="E113" s="9">
        <f>SUMIFS(Data!E$2:E$121,Data!$B$2:$B$121,$B113,Data!$A$2:$A$121,$C113,Data!$D$2:$D$121,$D113)</f>
        <v>16</v>
      </c>
      <c r="F113" s="9">
        <f>SUMIFS(Data!F$2:F$121,Data!$B$2:$B$121,$B113,Data!$A$2:$A$121,$C113,Data!$D$2:$D$121,$D113)</f>
        <v>36</v>
      </c>
      <c r="G113" s="9">
        <f>SUMIFS(Data!G$2:G$121,Data!$B$2:$B$121,$B113,Data!$A$2:$A$121,$C113,Data!$D$2:$D$121,$D113)</f>
        <v>4.666666666666667</v>
      </c>
      <c r="H113" s="17">
        <f>SUMIFS(Data!H$2:H$121,Data!$B$2:$B$121,$B113,Data!$A$2:$A$121,$C113,Data!$D$2:$D$121,$D113)</f>
        <v>122400</v>
      </c>
      <c r="I113" s="17">
        <f>SUMIFS(Data!I$2:I$121,Data!$B$2:$B$121,$B113,Data!$A$2:$A$121,$C113,Data!$D$2:$D$121,$D113)</f>
        <v>15866.666666666668</v>
      </c>
      <c r="J113" s="9">
        <f>SUMIFS(Data!J$2:J$121,Data!$B$2:$B$121,$B113,Data!$A$2:$A$121,$C113,Data!$D$2:$D$121,$D113)</f>
        <v>683</v>
      </c>
      <c r="K113" s="9">
        <f>SUMIFS(Data!Q$2:Q$121,Data!$B$2:$B$121,$B113,Data!$A$2:$A$121,$C113,Data!$D$2:$D$121,$D113)</f>
        <v>140</v>
      </c>
      <c r="L113" s="9">
        <f>SUMIFS(Data!R$2:R$121,Data!$B$2:$B$121,$B113,Data!$A$2:$A$121,$C113,Data!$D$2:$D$121,$D113)</f>
        <v>96</v>
      </c>
      <c r="M113" s="10"/>
    </row>
    <row r="114" spans="2:13" ht="14.4" x14ac:dyDescent="0.3">
      <c r="B114" s="2" t="s">
        <v>30</v>
      </c>
      <c r="C114" s="8" t="s">
        <v>32</v>
      </c>
      <c r="D114" s="5" t="s">
        <v>6</v>
      </c>
      <c r="E114" s="9">
        <f>SUMIFS(Data!E$2:E$121,Data!$B$2:$B$121,$B114,Data!$A$2:$A$121,$C114,Data!$D$2:$D$121,$D114)</f>
        <v>18</v>
      </c>
      <c r="F114" s="9">
        <f>SUMIFS(Data!F$2:F$121,Data!$B$2:$B$121,$B114,Data!$A$2:$A$121,$C114,Data!$D$2:$D$121,$D114)</f>
        <v>36</v>
      </c>
      <c r="G114" s="9">
        <f>SUMIFS(Data!G$2:G$121,Data!$B$2:$B$121,$B114,Data!$A$2:$A$121,$C114,Data!$D$2:$D$121,$D114)</f>
        <v>4</v>
      </c>
      <c r="H114" s="17">
        <f>SUMIFS(Data!H$2:H$121,Data!$B$2:$B$121,$B114,Data!$A$2:$A$121,$C114,Data!$D$2:$D$121,$D114)</f>
        <v>122400</v>
      </c>
      <c r="I114" s="17">
        <f>SUMIFS(Data!I$2:I$121,Data!$B$2:$B$121,$B114,Data!$A$2:$A$121,$C114,Data!$D$2:$D$121,$D114)</f>
        <v>13600</v>
      </c>
      <c r="J114" s="9">
        <f>SUMIFS(Data!J$2:J$121,Data!$B$2:$B$121,$B114,Data!$A$2:$A$121,$C114,Data!$D$2:$D$121,$D114)</f>
        <v>672</v>
      </c>
      <c r="K114" s="9">
        <f>SUMIFS(Data!Q$2:Q$121,Data!$B$2:$B$121,$B114,Data!$A$2:$A$121,$C114,Data!$D$2:$D$121,$D114)</f>
        <v>117</v>
      </c>
      <c r="L114" s="9">
        <f>SUMIFS(Data!R$2:R$121,Data!$B$2:$B$121,$B114,Data!$A$2:$A$121,$C114,Data!$D$2:$D$121,$D114)</f>
        <v>96</v>
      </c>
      <c r="M114" s="10"/>
    </row>
    <row r="115" spans="2:13" ht="14.4" x14ac:dyDescent="0.3">
      <c r="B115" s="2" t="s">
        <v>30</v>
      </c>
      <c r="C115" s="8" t="s">
        <v>33</v>
      </c>
      <c r="D115" s="5" t="s">
        <v>6</v>
      </c>
      <c r="E115" s="9">
        <f>SUMIFS(Data!E$2:E$121,Data!$B$2:$B$121,$B115,Data!$A$2:$A$121,$C115,Data!$D$2:$D$121,$D115)</f>
        <v>7</v>
      </c>
      <c r="F115" s="9">
        <f>SUMIFS(Data!F$2:F$121,Data!$B$2:$B$121,$B115,Data!$A$2:$A$121,$C115,Data!$D$2:$D$121,$D115)</f>
        <v>19</v>
      </c>
      <c r="G115" s="9">
        <f>SUMIFS(Data!G$2:G$121,Data!$B$2:$B$121,$B115,Data!$A$2:$A$121,$C115,Data!$D$2:$D$121,$D115)</f>
        <v>2.7142857142857144</v>
      </c>
      <c r="H115" s="17">
        <f>SUMIFS(Data!H$2:H$121,Data!$B$2:$B$121,$B115,Data!$A$2:$A$121,$C115,Data!$D$2:$D$121,$D115)</f>
        <v>64600</v>
      </c>
      <c r="I115" s="17">
        <f>SUMIFS(Data!I$2:I$121,Data!$B$2:$B$121,$B115,Data!$A$2:$A$121,$C115,Data!$D$2:$D$121,$D115)</f>
        <v>9228.5714285714294</v>
      </c>
      <c r="J115" s="9">
        <f>SUMIFS(Data!J$2:J$121,Data!$B$2:$B$121,$B115,Data!$A$2:$A$121,$C115,Data!$D$2:$D$121,$D115)</f>
        <v>307</v>
      </c>
      <c r="K115" s="9">
        <f>SUMIFS(Data!Q$2:Q$121,Data!$B$2:$B$121,$B115,Data!$A$2:$A$121,$C115,Data!$D$2:$D$121,$D115)</f>
        <v>69</v>
      </c>
      <c r="L115" s="9">
        <f>SUMIFS(Data!R$2:R$121,Data!$B$2:$B$121,$B115,Data!$A$2:$A$121,$C115,Data!$D$2:$D$121,$D115)</f>
        <v>51</v>
      </c>
      <c r="M115" s="10"/>
    </row>
    <row r="116" spans="2:13" ht="14.4" x14ac:dyDescent="0.3">
      <c r="B116" s="2" t="s">
        <v>30</v>
      </c>
      <c r="C116" s="8" t="s">
        <v>34</v>
      </c>
      <c r="D116" s="5" t="s">
        <v>6</v>
      </c>
      <c r="E116" s="9">
        <f>SUMIFS(Data!E$2:E$121,Data!$B$2:$B$121,$B116,Data!$A$2:$A$121,$C116,Data!$D$2:$D$121,$D116)</f>
        <v>15</v>
      </c>
      <c r="F116" s="9">
        <f>SUMIFS(Data!F$2:F$121,Data!$B$2:$B$121,$B116,Data!$A$2:$A$121,$C116,Data!$D$2:$D$121,$D116)</f>
        <v>42</v>
      </c>
      <c r="G116" s="9">
        <f>SUMIFS(Data!G$2:G$121,Data!$B$2:$B$121,$B116,Data!$A$2:$A$121,$C116,Data!$D$2:$D$121,$D116)</f>
        <v>5.5535714285714288</v>
      </c>
      <c r="H116" s="17">
        <f>SUMIFS(Data!H$2:H$121,Data!$B$2:$B$121,$B116,Data!$A$2:$A$121,$C116,Data!$D$2:$D$121,$D116)</f>
        <v>142800</v>
      </c>
      <c r="I116" s="17">
        <f>SUMIFS(Data!I$2:I$121,Data!$B$2:$B$121,$B116,Data!$A$2:$A$121,$C116,Data!$D$2:$D$121,$D116)</f>
        <v>18882.142857142855</v>
      </c>
      <c r="J116" s="9">
        <f>SUMIFS(Data!J$2:J$121,Data!$B$2:$B$121,$B116,Data!$A$2:$A$121,$C116,Data!$D$2:$D$121,$D116)</f>
        <v>751</v>
      </c>
      <c r="K116" s="9">
        <f>SUMIFS(Data!Q$2:Q$121,Data!$B$2:$B$121,$B116,Data!$A$2:$A$121,$C116,Data!$D$2:$D$121,$D116)</f>
        <v>128</v>
      </c>
      <c r="L116" s="9">
        <f>SUMIFS(Data!R$2:R$121,Data!$B$2:$B$121,$B116,Data!$A$2:$A$121,$C116,Data!$D$2:$D$121,$D116)</f>
        <v>92</v>
      </c>
      <c r="M116" s="10"/>
    </row>
    <row r="117" spans="2:13" ht="14.4" x14ac:dyDescent="0.3">
      <c r="B117" s="2" t="s">
        <v>30</v>
      </c>
      <c r="C117" s="8" t="s">
        <v>35</v>
      </c>
      <c r="D117" s="5" t="s">
        <v>6</v>
      </c>
      <c r="E117" s="9">
        <f>SUMIFS(Data!E$2:E$121,Data!$B$2:$B$121,$B117,Data!$A$2:$A$121,$C117,Data!$D$2:$D$121,$D117)</f>
        <v>17</v>
      </c>
      <c r="F117" s="9">
        <f>SUMIFS(Data!F$2:F$121,Data!$B$2:$B$121,$B117,Data!$A$2:$A$121,$C117,Data!$D$2:$D$121,$D117)</f>
        <v>38</v>
      </c>
      <c r="G117" s="9">
        <f>SUMIFS(Data!G$2:G$121,Data!$B$2:$B$121,$B117,Data!$A$2:$A$121,$C117,Data!$D$2:$D$121,$D117)</f>
        <v>4.5</v>
      </c>
      <c r="H117" s="17">
        <f>SUMIFS(Data!H$2:H$121,Data!$B$2:$B$121,$B117,Data!$A$2:$A$121,$C117,Data!$D$2:$D$121,$D117)</f>
        <v>129200</v>
      </c>
      <c r="I117" s="17">
        <f>SUMIFS(Data!I$2:I$121,Data!$B$2:$B$121,$B117,Data!$A$2:$A$121,$C117,Data!$D$2:$D$121,$D117)</f>
        <v>15300</v>
      </c>
      <c r="J117" s="9">
        <f>SUMIFS(Data!J$2:J$121,Data!$B$2:$B$121,$B117,Data!$A$2:$A$121,$C117,Data!$D$2:$D$121,$D117)</f>
        <v>703</v>
      </c>
      <c r="K117" s="9">
        <f>SUMIFS(Data!Q$2:Q$121,Data!$B$2:$B$121,$B117,Data!$A$2:$A$121,$C117,Data!$D$2:$D$121,$D117)</f>
        <v>106</v>
      </c>
      <c r="L117" s="9">
        <f>SUMIFS(Data!R$2:R$121,Data!$B$2:$B$121,$B117,Data!$A$2:$A$121,$C117,Data!$D$2:$D$121,$D117)</f>
        <v>94</v>
      </c>
      <c r="M117" s="10"/>
    </row>
    <row r="118" spans="2:13" ht="14.4" x14ac:dyDescent="0.3">
      <c r="B118" s="2" t="s">
        <v>30</v>
      </c>
      <c r="C118" s="8" t="s">
        <v>36</v>
      </c>
      <c r="D118" s="5" t="s">
        <v>6</v>
      </c>
      <c r="E118" s="9">
        <f>SUMIFS(Data!E$2:E$121,Data!$B$2:$B$121,$B118,Data!$A$2:$A$121,$C118,Data!$D$2:$D$121,$D118)</f>
        <v>9</v>
      </c>
      <c r="F118" s="9">
        <f>SUMIFS(Data!F$2:F$121,Data!$B$2:$B$121,$B118,Data!$A$2:$A$121,$C118,Data!$D$2:$D$121,$D118)</f>
        <v>15</v>
      </c>
      <c r="G118" s="9">
        <f>SUMIFS(Data!G$2:G$121,Data!$B$2:$B$121,$B118,Data!$A$2:$A$121,$C118,Data!$D$2:$D$121,$D118)</f>
        <v>1.6666666666666667</v>
      </c>
      <c r="H118" s="17">
        <f>SUMIFS(Data!H$2:H$121,Data!$B$2:$B$121,$B118,Data!$A$2:$A$121,$C118,Data!$D$2:$D$121,$D118)</f>
        <v>51000</v>
      </c>
      <c r="I118" s="17">
        <f>SUMIFS(Data!I$2:I$121,Data!$B$2:$B$121,$B118,Data!$A$2:$A$121,$C118,Data!$D$2:$D$121,$D118)</f>
        <v>5666.666666666667</v>
      </c>
      <c r="J118" s="9">
        <f>SUMIFS(Data!J$2:J$121,Data!$B$2:$B$121,$B118,Data!$A$2:$A$121,$C118,Data!$D$2:$D$121,$D118)</f>
        <v>392</v>
      </c>
      <c r="K118" s="9">
        <f>SUMIFS(Data!Q$2:Q$121,Data!$B$2:$B$121,$B118,Data!$A$2:$A$121,$C118,Data!$D$2:$D$121,$D118)</f>
        <v>70</v>
      </c>
      <c r="L118" s="9">
        <f>SUMIFS(Data!R$2:R$121,Data!$B$2:$B$121,$B118,Data!$A$2:$A$121,$C118,Data!$D$2:$D$121,$D118)</f>
        <v>42</v>
      </c>
      <c r="M118" s="10"/>
    </row>
    <row r="119" spans="2:13" ht="14.4" x14ac:dyDescent="0.3">
      <c r="B119" s="2" t="s">
        <v>30</v>
      </c>
      <c r="C119" s="8" t="s">
        <v>37</v>
      </c>
      <c r="D119" s="5" t="s">
        <v>6</v>
      </c>
      <c r="E119" s="9">
        <f>SUMIFS(Data!E$2:E$121,Data!$B$2:$B$121,$B119,Data!$A$2:$A$121,$C119,Data!$D$2:$D$121,$D119)</f>
        <v>15</v>
      </c>
      <c r="F119" s="9">
        <f>SUMIFS(Data!F$2:F$121,Data!$B$2:$B$121,$B119,Data!$A$2:$A$121,$C119,Data!$D$2:$D$121,$D119)</f>
        <v>40</v>
      </c>
      <c r="G119" s="9">
        <f>SUMIFS(Data!G$2:G$121,Data!$B$2:$B$121,$B119,Data!$A$2:$A$121,$C119,Data!$D$2:$D$121,$D119)</f>
        <v>5.4285714285714288</v>
      </c>
      <c r="H119" s="17">
        <f>SUMIFS(Data!H$2:H$121,Data!$B$2:$B$121,$B119,Data!$A$2:$A$121,$C119,Data!$D$2:$D$121,$D119)</f>
        <v>136000</v>
      </c>
      <c r="I119" s="17">
        <f>SUMIFS(Data!I$2:I$121,Data!$B$2:$B$121,$B119,Data!$A$2:$A$121,$C119,Data!$D$2:$D$121,$D119)</f>
        <v>18457.142857142855</v>
      </c>
      <c r="J119" s="9">
        <f>SUMIFS(Data!J$2:J$121,Data!$B$2:$B$121,$B119,Data!$A$2:$A$121,$C119,Data!$D$2:$D$121,$D119)</f>
        <v>679</v>
      </c>
      <c r="K119" s="9">
        <f>SUMIFS(Data!Q$2:Q$121,Data!$B$2:$B$121,$B119,Data!$A$2:$A$121,$C119,Data!$D$2:$D$121,$D119)</f>
        <v>136</v>
      </c>
      <c r="L119" s="9">
        <f>SUMIFS(Data!R$2:R$121,Data!$B$2:$B$121,$B119,Data!$A$2:$A$121,$C119,Data!$D$2:$D$121,$D119)</f>
        <v>76</v>
      </c>
      <c r="M119" s="10"/>
    </row>
    <row r="120" spans="2:13" ht="14.4" x14ac:dyDescent="0.3">
      <c r="B120" s="2" t="s">
        <v>30</v>
      </c>
      <c r="C120" s="8" t="s">
        <v>38</v>
      </c>
      <c r="D120" s="5" t="s">
        <v>6</v>
      </c>
      <c r="E120" s="9">
        <f>SUMIFS(Data!E$2:E$121,Data!$B$2:$B$121,$B120,Data!$A$2:$A$121,$C120,Data!$D$2:$D$121,$D120)</f>
        <v>18</v>
      </c>
      <c r="F120" s="9">
        <f>SUMIFS(Data!F$2:F$121,Data!$B$2:$B$121,$B120,Data!$A$2:$A$121,$C120,Data!$D$2:$D$121,$D120)</f>
        <v>36</v>
      </c>
      <c r="G120" s="9">
        <f>SUMIFS(Data!G$2:G$121,Data!$B$2:$B$121,$B120,Data!$A$2:$A$121,$C120,Data!$D$2:$D$121,$D120)</f>
        <v>4</v>
      </c>
      <c r="H120" s="17">
        <f>SUMIFS(Data!H$2:H$121,Data!$B$2:$B$121,$B120,Data!$A$2:$A$121,$C120,Data!$D$2:$D$121,$D120)</f>
        <v>122400</v>
      </c>
      <c r="I120" s="17">
        <f>SUMIFS(Data!I$2:I$121,Data!$B$2:$B$121,$B120,Data!$A$2:$A$121,$C120,Data!$D$2:$D$121,$D120)</f>
        <v>13600</v>
      </c>
      <c r="J120" s="9">
        <f>SUMIFS(Data!J$2:J$121,Data!$B$2:$B$121,$B120,Data!$A$2:$A$121,$C120,Data!$D$2:$D$121,$D120)</f>
        <v>656</v>
      </c>
      <c r="K120" s="9">
        <f>SUMIFS(Data!Q$2:Q$121,Data!$B$2:$B$121,$B120,Data!$A$2:$A$121,$C120,Data!$D$2:$D$121,$D120)</f>
        <v>142</v>
      </c>
      <c r="L120" s="9">
        <f>SUMIFS(Data!R$2:R$121,Data!$B$2:$B$121,$B120,Data!$A$2:$A$121,$C120,Data!$D$2:$D$121,$D120)</f>
        <v>61</v>
      </c>
      <c r="M120" s="10"/>
    </row>
    <row r="121" spans="2:13" ht="14.4" x14ac:dyDescent="0.3">
      <c r="B121" s="2" t="s">
        <v>30</v>
      </c>
      <c r="C121" s="8" t="s">
        <v>39</v>
      </c>
      <c r="D121" s="5" t="s">
        <v>6</v>
      </c>
      <c r="E121" s="9">
        <f>SUMIFS(Data!E$2:E$121,Data!$B$2:$B$121,$B121,Data!$A$2:$A$121,$C121,Data!$D$2:$D$121,$D121)</f>
        <v>16</v>
      </c>
      <c r="F121" s="9">
        <f>SUMIFS(Data!F$2:F$121,Data!$B$2:$B$121,$B121,Data!$A$2:$A$121,$C121,Data!$D$2:$D$121,$D121)</f>
        <v>34</v>
      </c>
      <c r="G121" s="9">
        <f>SUMIFS(Data!G$2:G$121,Data!$B$2:$B$121,$B121,Data!$A$2:$A$121,$C121,Data!$D$2:$D$121,$D121)</f>
        <v>4.3174603174603172</v>
      </c>
      <c r="H121" s="17">
        <f>SUMIFS(Data!H$2:H$121,Data!$B$2:$B$121,$B121,Data!$A$2:$A$121,$C121,Data!$D$2:$D$121,$D121)</f>
        <v>115600</v>
      </c>
      <c r="I121" s="17">
        <f>SUMIFS(Data!I$2:I$121,Data!$B$2:$B$121,$B121,Data!$A$2:$A$121,$C121,Data!$D$2:$D$121,$D121)</f>
        <v>14679.36507936508</v>
      </c>
      <c r="J121" s="9">
        <f>SUMIFS(Data!J$2:J$121,Data!$B$2:$B$121,$B121,Data!$A$2:$A$121,$C121,Data!$D$2:$D$121,$D121)</f>
        <v>654</v>
      </c>
      <c r="K121" s="9">
        <f>SUMIFS(Data!Q$2:Q$121,Data!$B$2:$B$121,$B121,Data!$A$2:$A$121,$C121,Data!$D$2:$D$121,$D121)</f>
        <v>136</v>
      </c>
      <c r="L121" s="9">
        <f>SUMIFS(Data!R$2:R$121,Data!$B$2:$B$121,$B121,Data!$A$2:$A$121,$C121,Data!$D$2:$D$121,$D121)</f>
        <v>96</v>
      </c>
      <c r="M121" s="10"/>
    </row>
    <row r="122" spans="2:13" ht="14.4" x14ac:dyDescent="0.3">
      <c r="B122" s="29" t="s">
        <v>45</v>
      </c>
      <c r="C122" s="30" t="s">
        <v>28</v>
      </c>
      <c r="D122" s="28" t="s">
        <v>4</v>
      </c>
      <c r="E122" s="33">
        <f t="shared" ref="E122:L137" si="0">SUMIFS(E$2:E$121,$D$2:$D$121,$D122,$C$2:$C$121,$C122)</f>
        <v>25</v>
      </c>
      <c r="F122" s="33">
        <f t="shared" si="0"/>
        <v>117</v>
      </c>
      <c r="G122" s="33">
        <f t="shared" si="0"/>
        <v>14.319444444444445</v>
      </c>
      <c r="H122" s="34">
        <f t="shared" si="0"/>
        <v>265800</v>
      </c>
      <c r="I122" s="34">
        <f t="shared" si="0"/>
        <v>32186.111111111109</v>
      </c>
      <c r="J122" s="33">
        <f t="shared" si="0"/>
        <v>1060</v>
      </c>
      <c r="K122" s="33">
        <f t="shared" si="0"/>
        <v>219</v>
      </c>
      <c r="L122" s="33">
        <f t="shared" si="0"/>
        <v>158</v>
      </c>
      <c r="M122" s="10"/>
    </row>
    <row r="123" spans="2:13" ht="14.4" x14ac:dyDescent="0.3">
      <c r="B123" s="29" t="s">
        <v>45</v>
      </c>
      <c r="C123" s="30" t="s">
        <v>31</v>
      </c>
      <c r="D123" s="28" t="s">
        <v>4</v>
      </c>
      <c r="E123" s="33">
        <f t="shared" si="0"/>
        <v>20</v>
      </c>
      <c r="F123" s="33">
        <f t="shared" si="0"/>
        <v>122</v>
      </c>
      <c r="G123" s="33">
        <f t="shared" si="0"/>
        <v>17.857142857142858</v>
      </c>
      <c r="H123" s="34">
        <f t="shared" si="0"/>
        <v>242800</v>
      </c>
      <c r="I123" s="34">
        <f t="shared" si="0"/>
        <v>36142.857142857145</v>
      </c>
      <c r="J123" s="33">
        <f t="shared" si="0"/>
        <v>1051</v>
      </c>
      <c r="K123" s="33">
        <f t="shared" si="0"/>
        <v>219</v>
      </c>
      <c r="L123" s="33">
        <f t="shared" si="0"/>
        <v>120</v>
      </c>
      <c r="M123" s="10"/>
    </row>
    <row r="124" spans="2:13" ht="14.4" x14ac:dyDescent="0.3">
      <c r="B124" s="29" t="s">
        <v>45</v>
      </c>
      <c r="C124" s="30" t="s">
        <v>32</v>
      </c>
      <c r="D124" s="28" t="s">
        <v>4</v>
      </c>
      <c r="E124" s="33">
        <f t="shared" si="0"/>
        <v>6</v>
      </c>
      <c r="F124" s="33">
        <f t="shared" si="0"/>
        <v>19</v>
      </c>
      <c r="G124" s="33">
        <f t="shared" si="0"/>
        <v>3.1666666666666665</v>
      </c>
      <c r="H124" s="34">
        <f t="shared" si="0"/>
        <v>64600</v>
      </c>
      <c r="I124" s="34">
        <f t="shared" si="0"/>
        <v>10766.666666666666</v>
      </c>
      <c r="J124" s="33">
        <f t="shared" si="0"/>
        <v>356</v>
      </c>
      <c r="K124" s="33">
        <f t="shared" si="0"/>
        <v>66</v>
      </c>
      <c r="L124" s="33">
        <f t="shared" si="0"/>
        <v>54</v>
      </c>
      <c r="M124" s="10"/>
    </row>
    <row r="125" spans="2:13" ht="14.4" x14ac:dyDescent="0.3">
      <c r="B125" s="29" t="s">
        <v>45</v>
      </c>
      <c r="C125" s="30" t="s">
        <v>33</v>
      </c>
      <c r="D125" s="28" t="s">
        <v>4</v>
      </c>
      <c r="E125" s="33">
        <f t="shared" si="0"/>
        <v>19</v>
      </c>
      <c r="F125" s="33">
        <f t="shared" si="0"/>
        <v>94</v>
      </c>
      <c r="G125" s="33">
        <f t="shared" si="0"/>
        <v>15.238095238095237</v>
      </c>
      <c r="H125" s="34">
        <f t="shared" si="0"/>
        <v>235600</v>
      </c>
      <c r="I125" s="34">
        <f t="shared" si="0"/>
        <v>37809.523809523809</v>
      </c>
      <c r="J125" s="33">
        <f t="shared" si="0"/>
        <v>941</v>
      </c>
      <c r="K125" s="33">
        <f t="shared" si="0"/>
        <v>194</v>
      </c>
      <c r="L125" s="33">
        <f t="shared" si="0"/>
        <v>129</v>
      </c>
      <c r="M125" s="10"/>
    </row>
    <row r="126" spans="2:13" ht="14.4" x14ac:dyDescent="0.3">
      <c r="B126" s="29" t="s">
        <v>45</v>
      </c>
      <c r="C126" s="30" t="s">
        <v>34</v>
      </c>
      <c r="D126" s="28" t="s">
        <v>4</v>
      </c>
      <c r="E126" s="33">
        <f t="shared" si="0"/>
        <v>13</v>
      </c>
      <c r="F126" s="33">
        <f t="shared" si="0"/>
        <v>47</v>
      </c>
      <c r="G126" s="33">
        <f t="shared" si="0"/>
        <v>7.2857142857142856</v>
      </c>
      <c r="H126" s="34">
        <f t="shared" si="0"/>
        <v>159800</v>
      </c>
      <c r="I126" s="34">
        <f t="shared" si="0"/>
        <v>24771.428571428572</v>
      </c>
      <c r="J126" s="33">
        <f t="shared" si="0"/>
        <v>659</v>
      </c>
      <c r="K126" s="33">
        <f t="shared" si="0"/>
        <v>123</v>
      </c>
      <c r="L126" s="33">
        <f t="shared" si="0"/>
        <v>92</v>
      </c>
      <c r="M126" s="10"/>
    </row>
    <row r="127" spans="2:13" ht="14.4" x14ac:dyDescent="0.3">
      <c r="B127" s="29" t="s">
        <v>45</v>
      </c>
      <c r="C127" s="30" t="s">
        <v>35</v>
      </c>
      <c r="D127" s="28" t="s">
        <v>4</v>
      </c>
      <c r="E127" s="33">
        <f t="shared" si="0"/>
        <v>7</v>
      </c>
      <c r="F127" s="33">
        <f t="shared" si="0"/>
        <v>22</v>
      </c>
      <c r="G127" s="33">
        <f t="shared" si="0"/>
        <v>3.1428571428571428</v>
      </c>
      <c r="H127" s="34">
        <f t="shared" si="0"/>
        <v>74800</v>
      </c>
      <c r="I127" s="34">
        <f t="shared" si="0"/>
        <v>10685.714285714286</v>
      </c>
      <c r="J127" s="33">
        <f t="shared" si="0"/>
        <v>389</v>
      </c>
      <c r="K127" s="33">
        <f t="shared" si="0"/>
        <v>59</v>
      </c>
      <c r="L127" s="33">
        <f t="shared" si="0"/>
        <v>52</v>
      </c>
      <c r="M127" s="10"/>
    </row>
    <row r="128" spans="2:13" ht="14.4" x14ac:dyDescent="0.3">
      <c r="B128" s="29" t="s">
        <v>45</v>
      </c>
      <c r="C128" s="30" t="s">
        <v>36</v>
      </c>
      <c r="D128" s="28" t="s">
        <v>4</v>
      </c>
      <c r="E128" s="33">
        <f t="shared" si="0"/>
        <v>17</v>
      </c>
      <c r="F128" s="33">
        <f t="shared" si="0"/>
        <v>43</v>
      </c>
      <c r="G128" s="33">
        <f t="shared" si="0"/>
        <v>5.0833333333333339</v>
      </c>
      <c r="H128" s="34">
        <f t="shared" si="0"/>
        <v>146200</v>
      </c>
      <c r="I128" s="34">
        <f t="shared" si="0"/>
        <v>17283.333333333332</v>
      </c>
      <c r="J128" s="33">
        <f t="shared" si="0"/>
        <v>718</v>
      </c>
      <c r="K128" s="33">
        <f t="shared" si="0"/>
        <v>111</v>
      </c>
      <c r="L128" s="33">
        <f t="shared" si="0"/>
        <v>99</v>
      </c>
      <c r="M128" s="10"/>
    </row>
    <row r="129" spans="2:13" ht="14.4" x14ac:dyDescent="0.3">
      <c r="B129" s="29" t="s">
        <v>45</v>
      </c>
      <c r="C129" s="30" t="s">
        <v>37</v>
      </c>
      <c r="D129" s="28" t="s">
        <v>4</v>
      </c>
      <c r="E129" s="33">
        <f t="shared" si="0"/>
        <v>15</v>
      </c>
      <c r="F129" s="33">
        <f t="shared" si="0"/>
        <v>38</v>
      </c>
      <c r="G129" s="33">
        <f t="shared" si="0"/>
        <v>5.0178571428571423</v>
      </c>
      <c r="H129" s="34">
        <f t="shared" si="0"/>
        <v>129200</v>
      </c>
      <c r="I129" s="34">
        <f t="shared" si="0"/>
        <v>17060.714285714286</v>
      </c>
      <c r="J129" s="33">
        <f t="shared" si="0"/>
        <v>741</v>
      </c>
      <c r="K129" s="33">
        <f t="shared" si="0"/>
        <v>118</v>
      </c>
      <c r="L129" s="33">
        <f t="shared" si="0"/>
        <v>88</v>
      </c>
      <c r="M129" s="10"/>
    </row>
    <row r="130" spans="2:13" ht="14.4" x14ac:dyDescent="0.3">
      <c r="B130" s="29" t="s">
        <v>45</v>
      </c>
      <c r="C130" s="30" t="s">
        <v>38</v>
      </c>
      <c r="D130" s="28" t="s">
        <v>4</v>
      </c>
      <c r="E130" s="33">
        <f t="shared" si="0"/>
        <v>18</v>
      </c>
      <c r="F130" s="33">
        <f t="shared" si="0"/>
        <v>49</v>
      </c>
      <c r="G130" s="33">
        <f t="shared" si="0"/>
        <v>5.4444444444444446</v>
      </c>
      <c r="H130" s="34">
        <f t="shared" si="0"/>
        <v>166600</v>
      </c>
      <c r="I130" s="34">
        <f t="shared" si="0"/>
        <v>18511.111111111109</v>
      </c>
      <c r="J130" s="33">
        <f t="shared" si="0"/>
        <v>660</v>
      </c>
      <c r="K130" s="33">
        <f t="shared" si="0"/>
        <v>117</v>
      </c>
      <c r="L130" s="33">
        <f t="shared" si="0"/>
        <v>89</v>
      </c>
      <c r="M130" s="10"/>
    </row>
    <row r="131" spans="2:13" ht="14.4" x14ac:dyDescent="0.3">
      <c r="B131" s="29" t="s">
        <v>45</v>
      </c>
      <c r="C131" s="30" t="s">
        <v>39</v>
      </c>
      <c r="D131" s="28" t="s">
        <v>4</v>
      </c>
      <c r="E131" s="33">
        <f t="shared" si="0"/>
        <v>17</v>
      </c>
      <c r="F131" s="33">
        <f t="shared" si="0"/>
        <v>90</v>
      </c>
      <c r="G131" s="33">
        <f t="shared" si="0"/>
        <v>10.972222222222221</v>
      </c>
      <c r="H131" s="34">
        <f t="shared" si="0"/>
        <v>148000</v>
      </c>
      <c r="I131" s="34">
        <f t="shared" si="0"/>
        <v>17555.555555555555</v>
      </c>
      <c r="J131" s="33">
        <f t="shared" si="0"/>
        <v>646</v>
      </c>
      <c r="K131" s="33">
        <f t="shared" si="0"/>
        <v>165</v>
      </c>
      <c r="L131" s="33">
        <f t="shared" si="0"/>
        <v>71</v>
      </c>
      <c r="M131" s="10"/>
    </row>
    <row r="132" spans="2:13" ht="14.4" x14ac:dyDescent="0.3">
      <c r="B132" s="29" t="s">
        <v>45</v>
      </c>
      <c r="C132" s="30" t="s">
        <v>28</v>
      </c>
      <c r="D132" s="28" t="s">
        <v>7</v>
      </c>
      <c r="E132" s="33">
        <f t="shared" si="0"/>
        <v>14</v>
      </c>
      <c r="F132" s="33">
        <f t="shared" si="0"/>
        <v>38</v>
      </c>
      <c r="G132" s="33">
        <f t="shared" si="0"/>
        <v>5.5416666666666661</v>
      </c>
      <c r="H132" s="34">
        <f t="shared" si="0"/>
        <v>129200</v>
      </c>
      <c r="I132" s="34">
        <f t="shared" si="0"/>
        <v>18841.666666666664</v>
      </c>
      <c r="J132" s="33">
        <f t="shared" si="0"/>
        <v>703</v>
      </c>
      <c r="K132" s="33">
        <f t="shared" si="0"/>
        <v>108</v>
      </c>
      <c r="L132" s="33">
        <f t="shared" si="0"/>
        <v>93</v>
      </c>
      <c r="M132" s="10"/>
    </row>
    <row r="133" spans="2:13" ht="14.4" x14ac:dyDescent="0.3">
      <c r="B133" s="29" t="s">
        <v>45</v>
      </c>
      <c r="C133" s="30" t="s">
        <v>31</v>
      </c>
      <c r="D133" s="28" t="s">
        <v>7</v>
      </c>
      <c r="E133" s="33">
        <f t="shared" si="0"/>
        <v>13</v>
      </c>
      <c r="F133" s="33">
        <f t="shared" si="0"/>
        <v>43</v>
      </c>
      <c r="G133" s="33">
        <f t="shared" si="0"/>
        <v>6.5714285714285712</v>
      </c>
      <c r="H133" s="34">
        <f t="shared" si="0"/>
        <v>146200</v>
      </c>
      <c r="I133" s="34">
        <f t="shared" si="0"/>
        <v>22342.857142857145</v>
      </c>
      <c r="J133" s="33">
        <f t="shared" si="0"/>
        <v>657</v>
      </c>
      <c r="K133" s="33">
        <f t="shared" si="0"/>
        <v>109</v>
      </c>
      <c r="L133" s="33">
        <f t="shared" si="0"/>
        <v>84</v>
      </c>
      <c r="M133" s="10"/>
    </row>
    <row r="134" spans="2:13" ht="14.4" x14ac:dyDescent="0.3">
      <c r="B134" s="29" t="s">
        <v>45</v>
      </c>
      <c r="C134" s="30" t="s">
        <v>32</v>
      </c>
      <c r="D134" s="28" t="s">
        <v>7</v>
      </c>
      <c r="E134" s="33">
        <f t="shared" si="0"/>
        <v>7</v>
      </c>
      <c r="F134" s="33">
        <f t="shared" si="0"/>
        <v>19</v>
      </c>
      <c r="G134" s="33">
        <f t="shared" si="0"/>
        <v>2.7142857142857144</v>
      </c>
      <c r="H134" s="34">
        <f t="shared" si="0"/>
        <v>64600</v>
      </c>
      <c r="I134" s="34">
        <f t="shared" si="0"/>
        <v>9228.5714285714294</v>
      </c>
      <c r="J134" s="33">
        <f t="shared" si="0"/>
        <v>354</v>
      </c>
      <c r="K134" s="33">
        <f t="shared" si="0"/>
        <v>66</v>
      </c>
      <c r="L134" s="33">
        <f t="shared" si="0"/>
        <v>47</v>
      </c>
      <c r="M134" s="10"/>
    </row>
    <row r="135" spans="2:13" ht="14.4" x14ac:dyDescent="0.3">
      <c r="B135" s="29" t="s">
        <v>45</v>
      </c>
      <c r="C135" s="30" t="s">
        <v>33</v>
      </c>
      <c r="D135" s="28" t="s">
        <v>7</v>
      </c>
      <c r="E135" s="33">
        <f t="shared" si="0"/>
        <v>15</v>
      </c>
      <c r="F135" s="33">
        <f t="shared" si="0"/>
        <v>36</v>
      </c>
      <c r="G135" s="33">
        <f t="shared" si="0"/>
        <v>4.7857142857142856</v>
      </c>
      <c r="H135" s="34">
        <f t="shared" si="0"/>
        <v>122400</v>
      </c>
      <c r="I135" s="34">
        <f t="shared" si="0"/>
        <v>16271.428571428572</v>
      </c>
      <c r="J135" s="33">
        <f t="shared" si="0"/>
        <v>751</v>
      </c>
      <c r="K135" s="33">
        <f t="shared" si="0"/>
        <v>120</v>
      </c>
      <c r="L135" s="33">
        <f t="shared" si="0"/>
        <v>95</v>
      </c>
      <c r="M135" s="10"/>
    </row>
    <row r="136" spans="2:13" ht="14.4" x14ac:dyDescent="0.3">
      <c r="B136" s="29" t="s">
        <v>45</v>
      </c>
      <c r="C136" s="30" t="s">
        <v>34</v>
      </c>
      <c r="D136" s="28" t="s">
        <v>7</v>
      </c>
      <c r="E136" s="33">
        <f t="shared" si="0"/>
        <v>20</v>
      </c>
      <c r="F136" s="33">
        <f t="shared" si="0"/>
        <v>59</v>
      </c>
      <c r="G136" s="33">
        <f t="shared" si="0"/>
        <v>8.7916666666666661</v>
      </c>
      <c r="H136" s="34">
        <f t="shared" si="0"/>
        <v>209400</v>
      </c>
      <c r="I136" s="34">
        <f t="shared" si="0"/>
        <v>31358.333333333328</v>
      </c>
      <c r="J136" s="33">
        <f t="shared" si="0"/>
        <v>1073</v>
      </c>
      <c r="K136" s="33">
        <f t="shared" si="0"/>
        <v>253</v>
      </c>
      <c r="L136" s="33">
        <f t="shared" si="0"/>
        <v>123</v>
      </c>
      <c r="M136" s="10"/>
    </row>
    <row r="137" spans="2:13" ht="14.4" x14ac:dyDescent="0.3">
      <c r="B137" s="29" t="s">
        <v>45</v>
      </c>
      <c r="C137" s="30" t="s">
        <v>35</v>
      </c>
      <c r="D137" s="28" t="s">
        <v>7</v>
      </c>
      <c r="E137" s="33">
        <f t="shared" si="0"/>
        <v>9</v>
      </c>
      <c r="F137" s="33">
        <f t="shared" si="0"/>
        <v>23</v>
      </c>
      <c r="G137" s="33">
        <f t="shared" si="0"/>
        <v>2.5555555555555554</v>
      </c>
      <c r="H137" s="34">
        <f t="shared" si="0"/>
        <v>78200</v>
      </c>
      <c r="I137" s="34">
        <f t="shared" si="0"/>
        <v>8688.8888888888887</v>
      </c>
      <c r="J137" s="33">
        <f t="shared" si="0"/>
        <v>334</v>
      </c>
      <c r="K137" s="33">
        <f t="shared" si="0"/>
        <v>68</v>
      </c>
      <c r="L137" s="33">
        <f t="shared" si="0"/>
        <v>41</v>
      </c>
      <c r="M137" s="10"/>
    </row>
    <row r="138" spans="2:13" ht="14.4" x14ac:dyDescent="0.3">
      <c r="B138" s="29" t="s">
        <v>45</v>
      </c>
      <c r="C138" s="30" t="s">
        <v>36</v>
      </c>
      <c r="D138" s="28" t="s">
        <v>7</v>
      </c>
      <c r="E138" s="33">
        <f t="shared" ref="E138:L153" si="1">SUMIFS(E$2:E$121,$D$2:$D$121,$D138,$C$2:$C$121,$C138)</f>
        <v>18</v>
      </c>
      <c r="F138" s="33">
        <f t="shared" si="1"/>
        <v>42</v>
      </c>
      <c r="G138" s="33">
        <f t="shared" si="1"/>
        <v>4.666666666666667</v>
      </c>
      <c r="H138" s="34">
        <f t="shared" si="1"/>
        <v>142800</v>
      </c>
      <c r="I138" s="34">
        <f t="shared" si="1"/>
        <v>15866.666666666668</v>
      </c>
      <c r="J138" s="33">
        <f t="shared" si="1"/>
        <v>698</v>
      </c>
      <c r="K138" s="33">
        <f t="shared" si="1"/>
        <v>122</v>
      </c>
      <c r="L138" s="33">
        <f t="shared" si="1"/>
        <v>99</v>
      </c>
      <c r="M138" s="10"/>
    </row>
    <row r="139" spans="2:13" ht="14.4" x14ac:dyDescent="0.3">
      <c r="B139" s="29" t="s">
        <v>45</v>
      </c>
      <c r="C139" s="30" t="s">
        <v>37</v>
      </c>
      <c r="D139" s="28" t="s">
        <v>7</v>
      </c>
      <c r="E139" s="33">
        <f t="shared" si="1"/>
        <v>23</v>
      </c>
      <c r="F139" s="33">
        <f t="shared" si="1"/>
        <v>58</v>
      </c>
      <c r="G139" s="33">
        <f t="shared" si="1"/>
        <v>7.7916666666666661</v>
      </c>
      <c r="H139" s="34">
        <f t="shared" si="1"/>
        <v>196000</v>
      </c>
      <c r="I139" s="34">
        <f t="shared" si="1"/>
        <v>26358.333333333332</v>
      </c>
      <c r="J139" s="33">
        <f t="shared" si="1"/>
        <v>973</v>
      </c>
      <c r="K139" s="33">
        <f t="shared" si="1"/>
        <v>323</v>
      </c>
      <c r="L139" s="33">
        <f t="shared" si="1"/>
        <v>124</v>
      </c>
      <c r="M139" s="10"/>
    </row>
    <row r="140" spans="2:13" ht="14.4" x14ac:dyDescent="0.3">
      <c r="B140" s="29" t="s">
        <v>45</v>
      </c>
      <c r="C140" s="30" t="s">
        <v>38</v>
      </c>
      <c r="D140" s="28" t="s">
        <v>7</v>
      </c>
      <c r="E140" s="33">
        <f t="shared" si="1"/>
        <v>17</v>
      </c>
      <c r="F140" s="33">
        <f t="shared" si="1"/>
        <v>37</v>
      </c>
      <c r="G140" s="33">
        <f t="shared" si="1"/>
        <v>4.3611111111111107</v>
      </c>
      <c r="H140" s="34">
        <f t="shared" si="1"/>
        <v>214600</v>
      </c>
      <c r="I140" s="34">
        <f t="shared" si="1"/>
        <v>25927.777777777777</v>
      </c>
      <c r="J140" s="33">
        <f t="shared" si="1"/>
        <v>683</v>
      </c>
      <c r="K140" s="33">
        <f t="shared" si="1"/>
        <v>235</v>
      </c>
      <c r="L140" s="33">
        <f t="shared" si="1"/>
        <v>80</v>
      </c>
      <c r="M140" s="10"/>
    </row>
    <row r="141" spans="2:13" ht="14.4" x14ac:dyDescent="0.3">
      <c r="B141" s="29" t="s">
        <v>45</v>
      </c>
      <c r="C141" s="30" t="s">
        <v>39</v>
      </c>
      <c r="D141" s="28" t="s">
        <v>7</v>
      </c>
      <c r="E141" s="33">
        <f t="shared" si="1"/>
        <v>14</v>
      </c>
      <c r="F141" s="33">
        <f t="shared" si="1"/>
        <v>40</v>
      </c>
      <c r="G141" s="33">
        <f t="shared" si="1"/>
        <v>5.75</v>
      </c>
      <c r="H141" s="34">
        <f t="shared" si="1"/>
        <v>136000</v>
      </c>
      <c r="I141" s="34">
        <f t="shared" si="1"/>
        <v>19550</v>
      </c>
      <c r="J141" s="33">
        <f t="shared" si="1"/>
        <v>736</v>
      </c>
      <c r="K141" s="33">
        <f t="shared" si="1"/>
        <v>118</v>
      </c>
      <c r="L141" s="33">
        <f t="shared" si="1"/>
        <v>94</v>
      </c>
      <c r="M141" s="10"/>
    </row>
    <row r="142" spans="2:13" ht="14.4" x14ac:dyDescent="0.3">
      <c r="B142" s="29" t="s">
        <v>45</v>
      </c>
      <c r="C142" s="30" t="s">
        <v>28</v>
      </c>
      <c r="D142" s="28" t="s">
        <v>8</v>
      </c>
      <c r="E142" s="33">
        <f t="shared" si="1"/>
        <v>22</v>
      </c>
      <c r="F142" s="33">
        <f t="shared" si="1"/>
        <v>81</v>
      </c>
      <c r="G142" s="33">
        <f t="shared" si="1"/>
        <v>12.134920634920634</v>
      </c>
      <c r="H142" s="34">
        <f t="shared" si="1"/>
        <v>212400</v>
      </c>
      <c r="I142" s="34">
        <f t="shared" si="1"/>
        <v>30758.730158730159</v>
      </c>
      <c r="J142" s="33">
        <f t="shared" si="1"/>
        <v>1104</v>
      </c>
      <c r="K142" s="33">
        <f t="shared" si="1"/>
        <v>194</v>
      </c>
      <c r="L142" s="33">
        <f t="shared" si="1"/>
        <v>149</v>
      </c>
      <c r="M142" s="10"/>
    </row>
    <row r="143" spans="2:13" ht="14.4" x14ac:dyDescent="0.3">
      <c r="B143" s="29" t="s">
        <v>45</v>
      </c>
      <c r="C143" s="30" t="s">
        <v>31</v>
      </c>
      <c r="D143" s="28" t="s">
        <v>8</v>
      </c>
      <c r="E143" s="33">
        <f t="shared" si="1"/>
        <v>7</v>
      </c>
      <c r="F143" s="33">
        <f t="shared" si="1"/>
        <v>23</v>
      </c>
      <c r="G143" s="33">
        <f t="shared" si="1"/>
        <v>3.2857142857142856</v>
      </c>
      <c r="H143" s="34">
        <f t="shared" si="1"/>
        <v>78200</v>
      </c>
      <c r="I143" s="34">
        <f t="shared" si="1"/>
        <v>11171.428571428571</v>
      </c>
      <c r="J143" s="33">
        <f t="shared" si="1"/>
        <v>369</v>
      </c>
      <c r="K143" s="33">
        <f t="shared" si="1"/>
        <v>41</v>
      </c>
      <c r="L143" s="33">
        <f t="shared" si="1"/>
        <v>44</v>
      </c>
      <c r="M143" s="10"/>
    </row>
    <row r="144" spans="2:13" ht="14.4" x14ac:dyDescent="0.3">
      <c r="B144" s="29" t="s">
        <v>45</v>
      </c>
      <c r="C144" s="30" t="s">
        <v>32</v>
      </c>
      <c r="D144" s="28" t="s">
        <v>8</v>
      </c>
      <c r="E144" s="33">
        <f t="shared" si="1"/>
        <v>16</v>
      </c>
      <c r="F144" s="33">
        <f t="shared" si="1"/>
        <v>37</v>
      </c>
      <c r="G144" s="33">
        <f t="shared" si="1"/>
        <v>4.587301587301587</v>
      </c>
      <c r="H144" s="34">
        <f t="shared" si="1"/>
        <v>125800</v>
      </c>
      <c r="I144" s="34">
        <f t="shared" si="1"/>
        <v>15596.825396825396</v>
      </c>
      <c r="J144" s="33">
        <f t="shared" si="1"/>
        <v>697</v>
      </c>
      <c r="K144" s="33">
        <f t="shared" si="1"/>
        <v>108</v>
      </c>
      <c r="L144" s="33">
        <f t="shared" si="1"/>
        <v>90</v>
      </c>
      <c r="M144" s="10"/>
    </row>
    <row r="145" spans="2:13" ht="14.4" x14ac:dyDescent="0.3">
      <c r="B145" s="29" t="s">
        <v>45</v>
      </c>
      <c r="C145" s="30" t="s">
        <v>33</v>
      </c>
      <c r="D145" s="28" t="s">
        <v>8</v>
      </c>
      <c r="E145" s="33">
        <f t="shared" si="1"/>
        <v>17</v>
      </c>
      <c r="F145" s="33">
        <f t="shared" si="1"/>
        <v>39</v>
      </c>
      <c r="G145" s="33">
        <f t="shared" si="1"/>
        <v>4.5416666666666661</v>
      </c>
      <c r="H145" s="34">
        <f t="shared" si="1"/>
        <v>132600</v>
      </c>
      <c r="I145" s="34">
        <f t="shared" si="1"/>
        <v>15441.666666666666</v>
      </c>
      <c r="J145" s="33">
        <f t="shared" si="1"/>
        <v>670</v>
      </c>
      <c r="K145" s="33">
        <f t="shared" si="1"/>
        <v>127</v>
      </c>
      <c r="L145" s="33">
        <f t="shared" si="1"/>
        <v>99</v>
      </c>
      <c r="M145" s="10"/>
    </row>
    <row r="146" spans="2:13" ht="14.4" x14ac:dyDescent="0.3">
      <c r="B146" s="29" t="s">
        <v>45</v>
      </c>
      <c r="C146" s="30" t="s">
        <v>34</v>
      </c>
      <c r="D146" s="28" t="s">
        <v>8</v>
      </c>
      <c r="E146" s="33">
        <f t="shared" si="1"/>
        <v>12</v>
      </c>
      <c r="F146" s="33">
        <f t="shared" si="1"/>
        <v>68</v>
      </c>
      <c r="G146" s="33">
        <f t="shared" si="1"/>
        <v>11.333333333333334</v>
      </c>
      <c r="H146" s="34">
        <f t="shared" si="1"/>
        <v>168200</v>
      </c>
      <c r="I146" s="34">
        <f t="shared" si="1"/>
        <v>28033.333333333336</v>
      </c>
      <c r="J146" s="33">
        <f t="shared" si="1"/>
        <v>771</v>
      </c>
      <c r="K146" s="33">
        <f t="shared" si="1"/>
        <v>129</v>
      </c>
      <c r="L146" s="33">
        <f t="shared" si="1"/>
        <v>115</v>
      </c>
      <c r="M146" s="10"/>
    </row>
    <row r="147" spans="2:13" ht="14.4" x14ac:dyDescent="0.3">
      <c r="B147" s="29" t="s">
        <v>45</v>
      </c>
      <c r="C147" s="30" t="s">
        <v>35</v>
      </c>
      <c r="D147" s="28" t="s">
        <v>8</v>
      </c>
      <c r="E147" s="33">
        <f t="shared" si="1"/>
        <v>20</v>
      </c>
      <c r="F147" s="33">
        <f t="shared" si="1"/>
        <v>84</v>
      </c>
      <c r="G147" s="33">
        <f t="shared" si="1"/>
        <v>12.125</v>
      </c>
      <c r="H147" s="34">
        <f t="shared" si="1"/>
        <v>252600</v>
      </c>
      <c r="I147" s="34">
        <f t="shared" si="1"/>
        <v>37100</v>
      </c>
      <c r="J147" s="33">
        <f t="shared" si="1"/>
        <v>1123</v>
      </c>
      <c r="K147" s="33">
        <f t="shared" si="1"/>
        <v>241</v>
      </c>
      <c r="L147" s="33">
        <f t="shared" si="1"/>
        <v>125</v>
      </c>
      <c r="M147" s="10"/>
    </row>
    <row r="148" spans="2:13" ht="14.4" x14ac:dyDescent="0.3">
      <c r="B148" s="29" t="s">
        <v>45</v>
      </c>
      <c r="C148" s="30" t="s">
        <v>36</v>
      </c>
      <c r="D148" s="28" t="s">
        <v>8</v>
      </c>
      <c r="E148" s="33">
        <f t="shared" si="1"/>
        <v>17</v>
      </c>
      <c r="F148" s="33">
        <f t="shared" si="1"/>
        <v>37</v>
      </c>
      <c r="G148" s="33">
        <f t="shared" si="1"/>
        <v>4.3333333333333339</v>
      </c>
      <c r="H148" s="34">
        <f t="shared" si="1"/>
        <v>125800</v>
      </c>
      <c r="I148" s="34">
        <f t="shared" si="1"/>
        <v>14733.333333333332</v>
      </c>
      <c r="J148" s="33">
        <f t="shared" si="1"/>
        <v>691</v>
      </c>
      <c r="K148" s="33">
        <f t="shared" si="1"/>
        <v>119</v>
      </c>
      <c r="L148" s="33">
        <f t="shared" si="1"/>
        <v>91</v>
      </c>
      <c r="M148" s="10"/>
    </row>
    <row r="149" spans="2:13" ht="14.4" x14ac:dyDescent="0.3">
      <c r="B149" s="29" t="s">
        <v>45</v>
      </c>
      <c r="C149" s="30" t="s">
        <v>37</v>
      </c>
      <c r="D149" s="28" t="s">
        <v>8</v>
      </c>
      <c r="E149" s="33">
        <f t="shared" si="1"/>
        <v>7</v>
      </c>
      <c r="F149" s="33">
        <f t="shared" si="1"/>
        <v>17</v>
      </c>
      <c r="G149" s="33">
        <f t="shared" si="1"/>
        <v>2.4285714285714284</v>
      </c>
      <c r="H149" s="34">
        <f t="shared" si="1"/>
        <v>57800</v>
      </c>
      <c r="I149" s="34">
        <f t="shared" si="1"/>
        <v>8257.1428571428569</v>
      </c>
      <c r="J149" s="33">
        <f t="shared" si="1"/>
        <v>334</v>
      </c>
      <c r="K149" s="33">
        <f t="shared" si="1"/>
        <v>40</v>
      </c>
      <c r="L149" s="33">
        <f t="shared" si="1"/>
        <v>41</v>
      </c>
      <c r="M149" s="10"/>
    </row>
    <row r="150" spans="2:13" ht="14.4" x14ac:dyDescent="0.3">
      <c r="B150" s="29" t="s">
        <v>45</v>
      </c>
      <c r="C150" s="30" t="s">
        <v>38</v>
      </c>
      <c r="D150" s="28" t="s">
        <v>8</v>
      </c>
      <c r="E150" s="33">
        <f t="shared" si="1"/>
        <v>13</v>
      </c>
      <c r="F150" s="33">
        <f t="shared" si="1"/>
        <v>33</v>
      </c>
      <c r="G150" s="33">
        <f t="shared" si="1"/>
        <v>5.0952380952380949</v>
      </c>
      <c r="H150" s="34">
        <f t="shared" si="1"/>
        <v>112200</v>
      </c>
      <c r="I150" s="34">
        <f t="shared" si="1"/>
        <v>17323.809523809523</v>
      </c>
      <c r="J150" s="33">
        <f t="shared" si="1"/>
        <v>688</v>
      </c>
      <c r="K150" s="33">
        <f t="shared" si="1"/>
        <v>130</v>
      </c>
      <c r="L150" s="33">
        <f t="shared" si="1"/>
        <v>94</v>
      </c>
      <c r="M150" s="10"/>
    </row>
    <row r="151" spans="2:13" ht="14.4" x14ac:dyDescent="0.3">
      <c r="B151" s="29" t="s">
        <v>45</v>
      </c>
      <c r="C151" s="30" t="s">
        <v>39</v>
      </c>
      <c r="D151" s="28" t="s">
        <v>8</v>
      </c>
      <c r="E151" s="33">
        <f t="shared" si="1"/>
        <v>16</v>
      </c>
      <c r="F151" s="33">
        <f t="shared" si="1"/>
        <v>45</v>
      </c>
      <c r="G151" s="33">
        <f t="shared" si="1"/>
        <v>5.625</v>
      </c>
      <c r="H151" s="34">
        <f t="shared" si="1"/>
        <v>153000</v>
      </c>
      <c r="I151" s="34">
        <f t="shared" si="1"/>
        <v>19125</v>
      </c>
      <c r="J151" s="33">
        <f t="shared" si="1"/>
        <v>629</v>
      </c>
      <c r="K151" s="33">
        <f t="shared" si="1"/>
        <v>104</v>
      </c>
      <c r="L151" s="33">
        <f t="shared" si="1"/>
        <v>108</v>
      </c>
      <c r="M151" s="10"/>
    </row>
    <row r="152" spans="2:13" ht="14.4" x14ac:dyDescent="0.3">
      <c r="B152" s="29" t="s">
        <v>45</v>
      </c>
      <c r="C152" s="30" t="s">
        <v>28</v>
      </c>
      <c r="D152" s="28" t="s">
        <v>5</v>
      </c>
      <c r="E152" s="33">
        <f t="shared" si="1"/>
        <v>18</v>
      </c>
      <c r="F152" s="33">
        <f t="shared" si="1"/>
        <v>45</v>
      </c>
      <c r="G152" s="33">
        <f t="shared" si="1"/>
        <v>5</v>
      </c>
      <c r="H152" s="34">
        <f t="shared" si="1"/>
        <v>153000</v>
      </c>
      <c r="I152" s="34">
        <f t="shared" si="1"/>
        <v>17000</v>
      </c>
      <c r="J152" s="33">
        <f t="shared" si="1"/>
        <v>648</v>
      </c>
      <c r="K152" s="33">
        <f t="shared" si="1"/>
        <v>120</v>
      </c>
      <c r="L152" s="33">
        <f t="shared" si="1"/>
        <v>99</v>
      </c>
      <c r="M152" s="10"/>
    </row>
    <row r="153" spans="2:13" ht="14.4" x14ac:dyDescent="0.3">
      <c r="B153" s="29" t="s">
        <v>45</v>
      </c>
      <c r="C153" s="30" t="s">
        <v>31</v>
      </c>
      <c r="D153" s="28" t="s">
        <v>5</v>
      </c>
      <c r="E153" s="33">
        <f t="shared" si="1"/>
        <v>6</v>
      </c>
      <c r="F153" s="33">
        <f t="shared" si="1"/>
        <v>24</v>
      </c>
      <c r="G153" s="33">
        <f t="shared" si="1"/>
        <v>4</v>
      </c>
      <c r="H153" s="34">
        <f t="shared" si="1"/>
        <v>81600</v>
      </c>
      <c r="I153" s="34">
        <f t="shared" si="1"/>
        <v>13600</v>
      </c>
      <c r="J153" s="33">
        <f t="shared" si="1"/>
        <v>365</v>
      </c>
      <c r="K153" s="33">
        <f t="shared" si="1"/>
        <v>63</v>
      </c>
      <c r="L153" s="33">
        <f t="shared" si="1"/>
        <v>50</v>
      </c>
      <c r="M153" s="10"/>
    </row>
    <row r="154" spans="2:13" ht="14.4" x14ac:dyDescent="0.3">
      <c r="B154" s="29" t="s">
        <v>45</v>
      </c>
      <c r="C154" s="30" t="s">
        <v>32</v>
      </c>
      <c r="D154" s="28" t="s">
        <v>5</v>
      </c>
      <c r="E154" s="33">
        <f t="shared" ref="E154:L169" si="2">SUMIFS(E$2:E$121,$D$2:$D$121,$D154,$C$2:$C$121,$C154)</f>
        <v>22</v>
      </c>
      <c r="F154" s="33">
        <f t="shared" si="2"/>
        <v>63</v>
      </c>
      <c r="G154" s="33">
        <f t="shared" si="2"/>
        <v>8.7142857142857135</v>
      </c>
      <c r="H154" s="34">
        <f t="shared" si="2"/>
        <v>252600</v>
      </c>
      <c r="I154" s="34">
        <f t="shared" si="2"/>
        <v>35114.28571428571</v>
      </c>
      <c r="J154" s="33">
        <f t="shared" si="2"/>
        <v>1273</v>
      </c>
      <c r="K154" s="33">
        <f t="shared" si="2"/>
        <v>250</v>
      </c>
      <c r="L154" s="33">
        <f t="shared" si="2"/>
        <v>124</v>
      </c>
      <c r="M154" s="10"/>
    </row>
    <row r="155" spans="2:13" ht="14.4" x14ac:dyDescent="0.3">
      <c r="B155" s="29" t="s">
        <v>45</v>
      </c>
      <c r="C155" s="30" t="s">
        <v>33</v>
      </c>
      <c r="D155" s="28" t="s">
        <v>5</v>
      </c>
      <c r="E155" s="33">
        <f t="shared" si="2"/>
        <v>25</v>
      </c>
      <c r="F155" s="33">
        <f t="shared" si="2"/>
        <v>69</v>
      </c>
      <c r="G155" s="33">
        <f t="shared" si="2"/>
        <v>8.174603174603174</v>
      </c>
      <c r="H155" s="34">
        <f t="shared" si="2"/>
        <v>256000</v>
      </c>
      <c r="I155" s="34">
        <f t="shared" si="2"/>
        <v>30171.428571428572</v>
      </c>
      <c r="J155" s="33">
        <f t="shared" si="2"/>
        <v>1216</v>
      </c>
      <c r="K155" s="33">
        <f t="shared" si="2"/>
        <v>249</v>
      </c>
      <c r="L155" s="33">
        <f t="shared" si="2"/>
        <v>129</v>
      </c>
      <c r="M155" s="10"/>
    </row>
    <row r="156" spans="2:13" ht="14.4" x14ac:dyDescent="0.3">
      <c r="B156" s="29" t="s">
        <v>45</v>
      </c>
      <c r="C156" s="30" t="s">
        <v>34</v>
      </c>
      <c r="D156" s="28" t="s">
        <v>5</v>
      </c>
      <c r="E156" s="33">
        <f t="shared" si="2"/>
        <v>8</v>
      </c>
      <c r="F156" s="33">
        <f t="shared" si="2"/>
        <v>17</v>
      </c>
      <c r="G156" s="33">
        <f t="shared" si="2"/>
        <v>2.125</v>
      </c>
      <c r="H156" s="34">
        <f t="shared" si="2"/>
        <v>57800</v>
      </c>
      <c r="I156" s="34">
        <f t="shared" si="2"/>
        <v>7225</v>
      </c>
      <c r="J156" s="33">
        <f t="shared" si="2"/>
        <v>347</v>
      </c>
      <c r="K156" s="33">
        <f t="shared" si="2"/>
        <v>60</v>
      </c>
      <c r="L156" s="33">
        <f t="shared" si="2"/>
        <v>50</v>
      </c>
      <c r="M156" s="10"/>
    </row>
    <row r="157" spans="2:13" ht="14.4" x14ac:dyDescent="0.3">
      <c r="B157" s="29" t="s">
        <v>45</v>
      </c>
      <c r="C157" s="30" t="s">
        <v>35</v>
      </c>
      <c r="D157" s="28" t="s">
        <v>5</v>
      </c>
      <c r="E157" s="33">
        <f t="shared" si="2"/>
        <v>23</v>
      </c>
      <c r="F157" s="33">
        <f t="shared" si="2"/>
        <v>62</v>
      </c>
      <c r="G157" s="33">
        <f t="shared" si="2"/>
        <v>8.1944444444444446</v>
      </c>
      <c r="H157" s="34">
        <f t="shared" si="2"/>
        <v>227300</v>
      </c>
      <c r="I157" s="34">
        <f t="shared" si="2"/>
        <v>29923.611111111109</v>
      </c>
      <c r="J157" s="33">
        <f t="shared" si="2"/>
        <v>1161</v>
      </c>
      <c r="K157" s="33">
        <f t="shared" si="2"/>
        <v>223</v>
      </c>
      <c r="L157" s="33">
        <f t="shared" si="2"/>
        <v>113</v>
      </c>
      <c r="M157" s="10"/>
    </row>
    <row r="158" spans="2:13" ht="14.4" x14ac:dyDescent="0.3">
      <c r="B158" s="29" t="s">
        <v>45</v>
      </c>
      <c r="C158" s="30" t="s">
        <v>36</v>
      </c>
      <c r="D158" s="28" t="s">
        <v>5</v>
      </c>
      <c r="E158" s="33">
        <f t="shared" si="2"/>
        <v>14</v>
      </c>
      <c r="F158" s="33">
        <f t="shared" si="2"/>
        <v>45</v>
      </c>
      <c r="G158" s="33">
        <f t="shared" si="2"/>
        <v>6.4285714285714288</v>
      </c>
      <c r="H158" s="34">
        <f t="shared" si="2"/>
        <v>153000</v>
      </c>
      <c r="I158" s="34">
        <f t="shared" si="2"/>
        <v>21857.142857142855</v>
      </c>
      <c r="J158" s="33">
        <f t="shared" si="2"/>
        <v>763</v>
      </c>
      <c r="K158" s="33">
        <f t="shared" si="2"/>
        <v>113</v>
      </c>
      <c r="L158" s="33">
        <f t="shared" si="2"/>
        <v>98</v>
      </c>
      <c r="M158" s="10"/>
    </row>
    <row r="159" spans="2:13" ht="14.4" x14ac:dyDescent="0.3">
      <c r="B159" s="29" t="s">
        <v>45</v>
      </c>
      <c r="C159" s="30" t="s">
        <v>37</v>
      </c>
      <c r="D159" s="28" t="s">
        <v>5</v>
      </c>
      <c r="E159" s="33">
        <f t="shared" si="2"/>
        <v>9</v>
      </c>
      <c r="F159" s="33">
        <f t="shared" si="2"/>
        <v>21</v>
      </c>
      <c r="G159" s="33">
        <f t="shared" si="2"/>
        <v>2.3333333333333335</v>
      </c>
      <c r="H159" s="34">
        <f t="shared" si="2"/>
        <v>71400</v>
      </c>
      <c r="I159" s="34">
        <f t="shared" si="2"/>
        <v>7933.333333333333</v>
      </c>
      <c r="J159" s="33">
        <f t="shared" si="2"/>
        <v>391</v>
      </c>
      <c r="K159" s="33">
        <f t="shared" si="2"/>
        <v>58</v>
      </c>
      <c r="L159" s="33">
        <f t="shared" si="2"/>
        <v>48</v>
      </c>
      <c r="M159" s="10"/>
    </row>
    <row r="160" spans="2:13" ht="14.4" x14ac:dyDescent="0.3">
      <c r="B160" s="29" t="s">
        <v>45</v>
      </c>
      <c r="C160" s="30" t="s">
        <v>38</v>
      </c>
      <c r="D160" s="28" t="s">
        <v>5</v>
      </c>
      <c r="E160" s="33">
        <f t="shared" si="2"/>
        <v>18</v>
      </c>
      <c r="F160" s="33">
        <f t="shared" si="2"/>
        <v>32</v>
      </c>
      <c r="G160" s="33">
        <f t="shared" si="2"/>
        <v>3.5555555555555554</v>
      </c>
      <c r="H160" s="34">
        <f t="shared" si="2"/>
        <v>108800</v>
      </c>
      <c r="I160" s="34">
        <f t="shared" si="2"/>
        <v>12088.888888888889</v>
      </c>
      <c r="J160" s="33">
        <f t="shared" si="2"/>
        <v>796</v>
      </c>
      <c r="K160" s="33">
        <f t="shared" si="2"/>
        <v>126</v>
      </c>
      <c r="L160" s="33">
        <f t="shared" si="2"/>
        <v>101</v>
      </c>
      <c r="M160" s="10"/>
    </row>
    <row r="161" spans="2:13" ht="14.4" x14ac:dyDescent="0.3">
      <c r="B161" s="29" t="s">
        <v>45</v>
      </c>
      <c r="C161" s="30" t="s">
        <v>39</v>
      </c>
      <c r="D161" s="28" t="s">
        <v>5</v>
      </c>
      <c r="E161" s="33">
        <f t="shared" si="2"/>
        <v>17</v>
      </c>
      <c r="F161" s="33">
        <f t="shared" si="2"/>
        <v>37</v>
      </c>
      <c r="G161" s="33">
        <f t="shared" si="2"/>
        <v>4.416666666666667</v>
      </c>
      <c r="H161" s="34">
        <f t="shared" si="2"/>
        <v>125800</v>
      </c>
      <c r="I161" s="34">
        <f t="shared" si="2"/>
        <v>15016.666666666668</v>
      </c>
      <c r="J161" s="33">
        <f t="shared" si="2"/>
        <v>648</v>
      </c>
      <c r="K161" s="33">
        <f t="shared" si="2"/>
        <v>125</v>
      </c>
      <c r="L161" s="33">
        <f t="shared" si="2"/>
        <v>86</v>
      </c>
      <c r="M161" s="10"/>
    </row>
    <row r="162" spans="2:13" ht="14.4" x14ac:dyDescent="0.3">
      <c r="B162" s="29" t="s">
        <v>45</v>
      </c>
      <c r="C162" s="30" t="s">
        <v>28</v>
      </c>
      <c r="D162" s="28" t="s">
        <v>9</v>
      </c>
      <c r="E162" s="33">
        <f t="shared" si="2"/>
        <v>7</v>
      </c>
      <c r="F162" s="33">
        <f t="shared" si="2"/>
        <v>23</v>
      </c>
      <c r="G162" s="33">
        <f t="shared" si="2"/>
        <v>3.2857142857142856</v>
      </c>
      <c r="H162" s="34">
        <f t="shared" si="2"/>
        <v>78200</v>
      </c>
      <c r="I162" s="34">
        <f t="shared" si="2"/>
        <v>11171.428571428571</v>
      </c>
      <c r="J162" s="33">
        <f t="shared" si="2"/>
        <v>367</v>
      </c>
      <c r="K162" s="33">
        <f t="shared" si="2"/>
        <v>64</v>
      </c>
      <c r="L162" s="33">
        <f t="shared" si="2"/>
        <v>48</v>
      </c>
      <c r="M162" s="10"/>
    </row>
    <row r="163" spans="2:13" ht="14.4" x14ac:dyDescent="0.3">
      <c r="B163" s="29" t="s">
        <v>45</v>
      </c>
      <c r="C163" s="30" t="s">
        <v>31</v>
      </c>
      <c r="D163" s="28" t="s">
        <v>9</v>
      </c>
      <c r="E163" s="33">
        <f t="shared" si="2"/>
        <v>20</v>
      </c>
      <c r="F163" s="33">
        <f t="shared" si="2"/>
        <v>94</v>
      </c>
      <c r="G163" s="33">
        <f t="shared" si="2"/>
        <v>14.61904761904762</v>
      </c>
      <c r="H163" s="34">
        <f t="shared" si="2"/>
        <v>214600</v>
      </c>
      <c r="I163" s="34">
        <f t="shared" si="2"/>
        <v>32561.904761904763</v>
      </c>
      <c r="J163" s="33">
        <f t="shared" si="2"/>
        <v>1051</v>
      </c>
      <c r="K163" s="33">
        <f t="shared" si="2"/>
        <v>203</v>
      </c>
      <c r="L163" s="33">
        <f t="shared" si="2"/>
        <v>117</v>
      </c>
      <c r="M163" s="10"/>
    </row>
    <row r="164" spans="2:13" ht="14.4" x14ac:dyDescent="0.3">
      <c r="B164" s="29" t="s">
        <v>45</v>
      </c>
      <c r="C164" s="30" t="s">
        <v>32</v>
      </c>
      <c r="D164" s="28" t="s">
        <v>9</v>
      </c>
      <c r="E164" s="33">
        <f t="shared" si="2"/>
        <v>22</v>
      </c>
      <c r="F164" s="33">
        <f t="shared" si="2"/>
        <v>95</v>
      </c>
      <c r="G164" s="33">
        <f t="shared" si="2"/>
        <v>13.142857142857142</v>
      </c>
      <c r="H164" s="34">
        <f t="shared" si="2"/>
        <v>216000</v>
      </c>
      <c r="I164" s="34">
        <f t="shared" si="2"/>
        <v>29400</v>
      </c>
      <c r="J164" s="33">
        <f t="shared" si="2"/>
        <v>1232</v>
      </c>
      <c r="K164" s="33">
        <f t="shared" si="2"/>
        <v>200</v>
      </c>
      <c r="L164" s="33">
        <f t="shared" si="2"/>
        <v>122</v>
      </c>
      <c r="M164" s="10"/>
    </row>
    <row r="165" spans="2:13" ht="14.4" x14ac:dyDescent="0.3">
      <c r="B165" s="29" t="s">
        <v>45</v>
      </c>
      <c r="C165" s="30" t="s">
        <v>33</v>
      </c>
      <c r="D165" s="28" t="s">
        <v>9</v>
      </c>
      <c r="E165" s="33">
        <f t="shared" si="2"/>
        <v>8</v>
      </c>
      <c r="F165" s="33">
        <f t="shared" si="2"/>
        <v>19</v>
      </c>
      <c r="G165" s="33">
        <f t="shared" si="2"/>
        <v>2.375</v>
      </c>
      <c r="H165" s="34">
        <f t="shared" si="2"/>
        <v>64600</v>
      </c>
      <c r="I165" s="34">
        <f t="shared" si="2"/>
        <v>8075</v>
      </c>
      <c r="J165" s="33">
        <f t="shared" si="2"/>
        <v>324</v>
      </c>
      <c r="K165" s="33">
        <f t="shared" si="2"/>
        <v>58</v>
      </c>
      <c r="L165" s="33">
        <f t="shared" si="2"/>
        <v>53</v>
      </c>
      <c r="M165" s="10"/>
    </row>
    <row r="166" spans="2:13" ht="14.4" x14ac:dyDescent="0.3">
      <c r="B166" s="29" t="s">
        <v>45</v>
      </c>
      <c r="C166" s="30" t="s">
        <v>34</v>
      </c>
      <c r="D166" s="28" t="s">
        <v>9</v>
      </c>
      <c r="E166" s="33">
        <f t="shared" si="2"/>
        <v>16</v>
      </c>
      <c r="F166" s="33">
        <f t="shared" si="2"/>
        <v>45</v>
      </c>
      <c r="G166" s="33">
        <f t="shared" si="2"/>
        <v>5.6984126984126977</v>
      </c>
      <c r="H166" s="34">
        <f t="shared" si="2"/>
        <v>153000</v>
      </c>
      <c r="I166" s="34">
        <f t="shared" si="2"/>
        <v>19374.603174603173</v>
      </c>
      <c r="J166" s="33">
        <f t="shared" si="2"/>
        <v>745</v>
      </c>
      <c r="K166" s="33">
        <f t="shared" si="2"/>
        <v>127</v>
      </c>
      <c r="L166" s="33">
        <f t="shared" si="2"/>
        <v>97</v>
      </c>
      <c r="M166" s="10"/>
    </row>
    <row r="167" spans="2:13" ht="14.4" x14ac:dyDescent="0.3">
      <c r="B167" s="29" t="s">
        <v>45</v>
      </c>
      <c r="C167" s="30" t="s">
        <v>35</v>
      </c>
      <c r="D167" s="28" t="s">
        <v>9</v>
      </c>
      <c r="E167" s="33">
        <f t="shared" si="2"/>
        <v>16</v>
      </c>
      <c r="F167" s="33">
        <f t="shared" si="2"/>
        <v>31</v>
      </c>
      <c r="G167" s="33">
        <f t="shared" si="2"/>
        <v>3.9206349206349205</v>
      </c>
      <c r="H167" s="34">
        <f t="shared" si="2"/>
        <v>105400</v>
      </c>
      <c r="I167" s="34">
        <f t="shared" si="2"/>
        <v>13330.15873015873</v>
      </c>
      <c r="J167" s="33">
        <f t="shared" si="2"/>
        <v>693</v>
      </c>
      <c r="K167" s="33">
        <f t="shared" si="2"/>
        <v>118</v>
      </c>
      <c r="L167" s="33">
        <f t="shared" si="2"/>
        <v>88</v>
      </c>
      <c r="M167" s="10"/>
    </row>
    <row r="168" spans="2:13" ht="14.4" x14ac:dyDescent="0.3">
      <c r="B168" s="29" t="s">
        <v>45</v>
      </c>
      <c r="C168" s="30" t="s">
        <v>36</v>
      </c>
      <c r="D168" s="28" t="s">
        <v>9</v>
      </c>
      <c r="E168" s="33">
        <f t="shared" si="2"/>
        <v>8</v>
      </c>
      <c r="F168" s="33">
        <f t="shared" si="2"/>
        <v>19</v>
      </c>
      <c r="G168" s="33">
        <f t="shared" si="2"/>
        <v>2.375</v>
      </c>
      <c r="H168" s="34">
        <f t="shared" si="2"/>
        <v>64600</v>
      </c>
      <c r="I168" s="34">
        <f t="shared" si="2"/>
        <v>8075</v>
      </c>
      <c r="J168" s="33">
        <f t="shared" si="2"/>
        <v>330</v>
      </c>
      <c r="K168" s="33">
        <f t="shared" si="2"/>
        <v>63</v>
      </c>
      <c r="L168" s="33">
        <f t="shared" si="2"/>
        <v>53</v>
      </c>
      <c r="M168" s="10"/>
    </row>
    <row r="169" spans="2:13" ht="14.4" x14ac:dyDescent="0.3">
      <c r="B169" s="29" t="s">
        <v>45</v>
      </c>
      <c r="C169" s="30" t="s">
        <v>37</v>
      </c>
      <c r="D169" s="28" t="s">
        <v>9</v>
      </c>
      <c r="E169" s="33">
        <f t="shared" si="2"/>
        <v>16</v>
      </c>
      <c r="F169" s="33">
        <f t="shared" si="2"/>
        <v>39</v>
      </c>
      <c r="G169" s="33">
        <f t="shared" si="2"/>
        <v>4.875</v>
      </c>
      <c r="H169" s="34">
        <f t="shared" si="2"/>
        <v>132600</v>
      </c>
      <c r="I169" s="34">
        <f t="shared" si="2"/>
        <v>16575</v>
      </c>
      <c r="J169" s="33">
        <f t="shared" si="2"/>
        <v>762</v>
      </c>
      <c r="K169" s="33">
        <f t="shared" si="2"/>
        <v>121</v>
      </c>
      <c r="L169" s="33">
        <f t="shared" si="2"/>
        <v>96</v>
      </c>
      <c r="M169" s="10"/>
    </row>
    <row r="170" spans="2:13" ht="14.4" x14ac:dyDescent="0.3">
      <c r="B170" s="29" t="s">
        <v>45</v>
      </c>
      <c r="C170" s="30" t="s">
        <v>38</v>
      </c>
      <c r="D170" s="28" t="s">
        <v>9</v>
      </c>
      <c r="E170" s="33">
        <f t="shared" ref="E170:L181" si="3">SUMIFS(E$2:E$121,$D$2:$D$121,$D170,$C$2:$C$121,$C170)</f>
        <v>18</v>
      </c>
      <c r="F170" s="33">
        <f t="shared" si="3"/>
        <v>40</v>
      </c>
      <c r="G170" s="33">
        <f t="shared" si="3"/>
        <v>4.4444444444444446</v>
      </c>
      <c r="H170" s="34">
        <f t="shared" si="3"/>
        <v>136000</v>
      </c>
      <c r="I170" s="34">
        <f t="shared" si="3"/>
        <v>15111.111111111111</v>
      </c>
      <c r="J170" s="33">
        <f t="shared" si="3"/>
        <v>716</v>
      </c>
      <c r="K170" s="33">
        <f t="shared" si="3"/>
        <v>125</v>
      </c>
      <c r="L170" s="33">
        <f t="shared" si="3"/>
        <v>95</v>
      </c>
      <c r="M170" s="10"/>
    </row>
    <row r="171" spans="2:13" ht="14.4" x14ac:dyDescent="0.3">
      <c r="B171" s="29" t="s">
        <v>45</v>
      </c>
      <c r="C171" s="30" t="s">
        <v>39</v>
      </c>
      <c r="D171" s="28" t="s">
        <v>9</v>
      </c>
      <c r="E171" s="33">
        <f t="shared" si="3"/>
        <v>15</v>
      </c>
      <c r="F171" s="33">
        <f t="shared" si="3"/>
        <v>30</v>
      </c>
      <c r="G171" s="33">
        <f t="shared" si="3"/>
        <v>4.166666666666667</v>
      </c>
      <c r="H171" s="34">
        <f t="shared" si="3"/>
        <v>121000</v>
      </c>
      <c r="I171" s="34">
        <f t="shared" si="3"/>
        <v>17333.333333333332</v>
      </c>
      <c r="J171" s="33">
        <f t="shared" si="3"/>
        <v>768</v>
      </c>
      <c r="K171" s="33">
        <f t="shared" si="3"/>
        <v>116</v>
      </c>
      <c r="L171" s="33">
        <f t="shared" si="3"/>
        <v>100</v>
      </c>
      <c r="M171" s="10"/>
    </row>
    <row r="172" spans="2:13" ht="14.4" x14ac:dyDescent="0.3">
      <c r="B172" s="29" t="s">
        <v>45</v>
      </c>
      <c r="C172" s="30" t="s">
        <v>28</v>
      </c>
      <c r="D172" s="28" t="s">
        <v>6</v>
      </c>
      <c r="E172" s="33">
        <f t="shared" si="3"/>
        <v>8</v>
      </c>
      <c r="F172" s="33">
        <f t="shared" si="3"/>
        <v>24</v>
      </c>
      <c r="G172" s="33">
        <f t="shared" si="3"/>
        <v>3</v>
      </c>
      <c r="H172" s="34">
        <f t="shared" si="3"/>
        <v>81600</v>
      </c>
      <c r="I172" s="34">
        <f t="shared" si="3"/>
        <v>10200</v>
      </c>
      <c r="J172" s="33">
        <f t="shared" si="3"/>
        <v>379</v>
      </c>
      <c r="K172" s="33">
        <f t="shared" si="3"/>
        <v>60</v>
      </c>
      <c r="L172" s="33">
        <f t="shared" si="3"/>
        <v>44</v>
      </c>
      <c r="M172" s="10"/>
    </row>
    <row r="173" spans="2:13" ht="14.4" x14ac:dyDescent="0.3">
      <c r="B173" s="29" t="s">
        <v>45</v>
      </c>
      <c r="C173" s="30" t="s">
        <v>31</v>
      </c>
      <c r="D173" s="28" t="s">
        <v>6</v>
      </c>
      <c r="E173" s="33">
        <f t="shared" si="3"/>
        <v>16</v>
      </c>
      <c r="F173" s="33">
        <f t="shared" si="3"/>
        <v>36</v>
      </c>
      <c r="G173" s="33">
        <f t="shared" si="3"/>
        <v>4.666666666666667</v>
      </c>
      <c r="H173" s="34">
        <f t="shared" si="3"/>
        <v>122400</v>
      </c>
      <c r="I173" s="34">
        <f t="shared" si="3"/>
        <v>15866.666666666668</v>
      </c>
      <c r="J173" s="33">
        <f t="shared" si="3"/>
        <v>683</v>
      </c>
      <c r="K173" s="33">
        <f t="shared" si="3"/>
        <v>140</v>
      </c>
      <c r="L173" s="33">
        <f t="shared" si="3"/>
        <v>96</v>
      </c>
      <c r="M173" s="10"/>
    </row>
    <row r="174" spans="2:13" ht="14.4" x14ac:dyDescent="0.3">
      <c r="B174" s="29" t="s">
        <v>45</v>
      </c>
      <c r="C174" s="30" t="s">
        <v>32</v>
      </c>
      <c r="D174" s="28" t="s">
        <v>6</v>
      </c>
      <c r="E174" s="33">
        <f t="shared" si="3"/>
        <v>18</v>
      </c>
      <c r="F174" s="33">
        <f t="shared" si="3"/>
        <v>36</v>
      </c>
      <c r="G174" s="33">
        <f t="shared" si="3"/>
        <v>4</v>
      </c>
      <c r="H174" s="34">
        <f t="shared" si="3"/>
        <v>122400</v>
      </c>
      <c r="I174" s="34">
        <f t="shared" si="3"/>
        <v>13600</v>
      </c>
      <c r="J174" s="33">
        <f t="shared" si="3"/>
        <v>672</v>
      </c>
      <c r="K174" s="33">
        <f t="shared" si="3"/>
        <v>117</v>
      </c>
      <c r="L174" s="33">
        <f t="shared" si="3"/>
        <v>96</v>
      </c>
      <c r="M174" s="10"/>
    </row>
    <row r="175" spans="2:13" ht="14.4" x14ac:dyDescent="0.3">
      <c r="B175" s="29" t="s">
        <v>45</v>
      </c>
      <c r="C175" s="30" t="s">
        <v>33</v>
      </c>
      <c r="D175" s="28" t="s">
        <v>6</v>
      </c>
      <c r="E175" s="33">
        <f t="shared" si="3"/>
        <v>7</v>
      </c>
      <c r="F175" s="33">
        <f t="shared" si="3"/>
        <v>19</v>
      </c>
      <c r="G175" s="33">
        <f t="shared" si="3"/>
        <v>2.7142857142857144</v>
      </c>
      <c r="H175" s="34">
        <f t="shared" si="3"/>
        <v>64600</v>
      </c>
      <c r="I175" s="34">
        <f t="shared" si="3"/>
        <v>9228.5714285714294</v>
      </c>
      <c r="J175" s="33">
        <f t="shared" si="3"/>
        <v>307</v>
      </c>
      <c r="K175" s="33">
        <f t="shared" si="3"/>
        <v>69</v>
      </c>
      <c r="L175" s="33">
        <f t="shared" si="3"/>
        <v>51</v>
      </c>
      <c r="M175" s="10"/>
    </row>
    <row r="176" spans="2:13" ht="14.4" x14ac:dyDescent="0.3">
      <c r="B176" s="29" t="s">
        <v>45</v>
      </c>
      <c r="C176" s="30" t="s">
        <v>34</v>
      </c>
      <c r="D176" s="28" t="s">
        <v>6</v>
      </c>
      <c r="E176" s="33">
        <f t="shared" si="3"/>
        <v>15</v>
      </c>
      <c r="F176" s="33">
        <f t="shared" si="3"/>
        <v>42</v>
      </c>
      <c r="G176" s="33">
        <f t="shared" si="3"/>
        <v>5.5535714285714288</v>
      </c>
      <c r="H176" s="34">
        <f t="shared" si="3"/>
        <v>142800</v>
      </c>
      <c r="I176" s="34">
        <f t="shared" si="3"/>
        <v>18882.142857142855</v>
      </c>
      <c r="J176" s="33">
        <f t="shared" si="3"/>
        <v>751</v>
      </c>
      <c r="K176" s="33">
        <f t="shared" si="3"/>
        <v>128</v>
      </c>
      <c r="L176" s="33">
        <f t="shared" si="3"/>
        <v>92</v>
      </c>
      <c r="M176" s="10"/>
    </row>
    <row r="177" spans="2:13" ht="14.4" x14ac:dyDescent="0.3">
      <c r="B177" s="29" t="s">
        <v>45</v>
      </c>
      <c r="C177" s="30" t="s">
        <v>35</v>
      </c>
      <c r="D177" s="28" t="s">
        <v>6</v>
      </c>
      <c r="E177" s="33">
        <f t="shared" si="3"/>
        <v>17</v>
      </c>
      <c r="F177" s="33">
        <f t="shared" si="3"/>
        <v>38</v>
      </c>
      <c r="G177" s="33">
        <f t="shared" si="3"/>
        <v>4.5</v>
      </c>
      <c r="H177" s="34">
        <f t="shared" si="3"/>
        <v>129200</v>
      </c>
      <c r="I177" s="34">
        <f t="shared" si="3"/>
        <v>15300</v>
      </c>
      <c r="J177" s="33">
        <f t="shared" si="3"/>
        <v>703</v>
      </c>
      <c r="K177" s="33">
        <f t="shared" si="3"/>
        <v>106</v>
      </c>
      <c r="L177" s="33">
        <f t="shared" si="3"/>
        <v>94</v>
      </c>
      <c r="M177" s="10"/>
    </row>
    <row r="178" spans="2:13" ht="14.4" x14ac:dyDescent="0.3">
      <c r="B178" s="29" t="s">
        <v>45</v>
      </c>
      <c r="C178" s="30" t="s">
        <v>36</v>
      </c>
      <c r="D178" s="28" t="s">
        <v>6</v>
      </c>
      <c r="E178" s="33">
        <f t="shared" si="3"/>
        <v>26</v>
      </c>
      <c r="F178" s="33">
        <f t="shared" si="3"/>
        <v>58</v>
      </c>
      <c r="G178" s="33">
        <f t="shared" si="3"/>
        <v>6.791666666666667</v>
      </c>
      <c r="H178" s="34">
        <f t="shared" si="3"/>
        <v>238700</v>
      </c>
      <c r="I178" s="34">
        <f t="shared" si="3"/>
        <v>28156.944444444445</v>
      </c>
      <c r="J178" s="33">
        <f t="shared" si="3"/>
        <v>1205</v>
      </c>
      <c r="K178" s="33">
        <f t="shared" si="3"/>
        <v>372</v>
      </c>
      <c r="L178" s="33">
        <f t="shared" si="3"/>
        <v>91</v>
      </c>
      <c r="M178" s="10"/>
    </row>
    <row r="179" spans="2:13" ht="14.4" x14ac:dyDescent="0.3">
      <c r="B179" s="29" t="s">
        <v>45</v>
      </c>
      <c r="C179" s="30" t="s">
        <v>37</v>
      </c>
      <c r="D179" s="28" t="s">
        <v>6</v>
      </c>
      <c r="E179" s="33">
        <f t="shared" si="3"/>
        <v>21</v>
      </c>
      <c r="F179" s="33">
        <f t="shared" si="3"/>
        <v>66</v>
      </c>
      <c r="G179" s="33">
        <f t="shared" si="3"/>
        <v>9.7619047619047628</v>
      </c>
      <c r="H179" s="34">
        <f t="shared" si="3"/>
        <v>261000</v>
      </c>
      <c r="I179" s="34">
        <f t="shared" si="3"/>
        <v>39290.476190476184</v>
      </c>
      <c r="J179" s="33">
        <f t="shared" si="3"/>
        <v>1056</v>
      </c>
      <c r="K179" s="33">
        <f t="shared" si="3"/>
        <v>279</v>
      </c>
      <c r="L179" s="33">
        <f t="shared" si="3"/>
        <v>109</v>
      </c>
      <c r="M179" s="10"/>
    </row>
    <row r="180" spans="2:13" ht="14.4" x14ac:dyDescent="0.3">
      <c r="B180" s="29" t="s">
        <v>45</v>
      </c>
      <c r="C180" s="30" t="s">
        <v>38</v>
      </c>
      <c r="D180" s="28" t="s">
        <v>6</v>
      </c>
      <c r="E180" s="33">
        <f t="shared" si="3"/>
        <v>18</v>
      </c>
      <c r="F180" s="33">
        <f t="shared" si="3"/>
        <v>36</v>
      </c>
      <c r="G180" s="33">
        <f t="shared" si="3"/>
        <v>4</v>
      </c>
      <c r="H180" s="34">
        <f t="shared" si="3"/>
        <v>122400</v>
      </c>
      <c r="I180" s="34">
        <f t="shared" si="3"/>
        <v>13600</v>
      </c>
      <c r="J180" s="33">
        <f t="shared" si="3"/>
        <v>656</v>
      </c>
      <c r="K180" s="33">
        <f t="shared" si="3"/>
        <v>142</v>
      </c>
      <c r="L180" s="33">
        <f t="shared" si="3"/>
        <v>61</v>
      </c>
      <c r="M180" s="10"/>
    </row>
    <row r="181" spans="2:13" ht="14.4" x14ac:dyDescent="0.3">
      <c r="B181" s="29" t="s">
        <v>45</v>
      </c>
      <c r="C181" s="30" t="s">
        <v>39</v>
      </c>
      <c r="D181" s="28" t="s">
        <v>6</v>
      </c>
      <c r="E181" s="33">
        <f t="shared" si="3"/>
        <v>16</v>
      </c>
      <c r="F181" s="33">
        <f t="shared" si="3"/>
        <v>34</v>
      </c>
      <c r="G181" s="33">
        <f t="shared" si="3"/>
        <v>4.3174603174603172</v>
      </c>
      <c r="H181" s="34">
        <f t="shared" si="3"/>
        <v>115600</v>
      </c>
      <c r="I181" s="34">
        <f t="shared" si="3"/>
        <v>14679.36507936508</v>
      </c>
      <c r="J181" s="33">
        <f t="shared" si="3"/>
        <v>654</v>
      </c>
      <c r="K181" s="33">
        <f t="shared" si="3"/>
        <v>136</v>
      </c>
      <c r="L181" s="33">
        <f t="shared" si="3"/>
        <v>96</v>
      </c>
      <c r="M181" s="10"/>
    </row>
    <row r="182" spans="2:13" ht="14.4" x14ac:dyDescent="0.3">
      <c r="B182" s="35" t="s">
        <v>29</v>
      </c>
      <c r="C182" s="36" t="s">
        <v>28</v>
      </c>
      <c r="D182" s="37" t="s">
        <v>3</v>
      </c>
      <c r="E182" s="38">
        <f>SUMIFS(E$2:E$121,$C$2:$C$121,$C182,$B$2:$B$121,$B182)</f>
        <v>40</v>
      </c>
      <c r="F182" s="38">
        <f t="shared" ref="F182:L197" si="4">SUMIFS(F$2:F$121,$C$2:$C$121,$C182,$B$2:$B$121,$B182)</f>
        <v>96</v>
      </c>
      <c r="G182" s="38">
        <f t="shared" si="4"/>
        <v>12.240079365079364</v>
      </c>
      <c r="H182" s="39">
        <f t="shared" si="4"/>
        <v>326400</v>
      </c>
      <c r="I182" s="39">
        <f t="shared" si="4"/>
        <v>41616.269841269845</v>
      </c>
      <c r="J182" s="38">
        <f t="shared" si="4"/>
        <v>1731</v>
      </c>
      <c r="K182" s="38">
        <f t="shared" si="4"/>
        <v>318</v>
      </c>
      <c r="L182" s="38">
        <f t="shared" si="4"/>
        <v>229</v>
      </c>
      <c r="M182" s="10"/>
    </row>
    <row r="183" spans="2:13" ht="14.4" x14ac:dyDescent="0.3">
      <c r="B183" s="35" t="s">
        <v>29</v>
      </c>
      <c r="C183" s="36" t="s">
        <v>31</v>
      </c>
      <c r="D183" s="37" t="s">
        <v>3</v>
      </c>
      <c r="E183" s="38">
        <f t="shared" ref="E183:L201" si="5">SUMIFS(E$2:E$121,$C$2:$C$121,$C183,$B$2:$B$121,$B183)</f>
        <v>34</v>
      </c>
      <c r="F183" s="38">
        <f t="shared" si="5"/>
        <v>109</v>
      </c>
      <c r="G183" s="38">
        <f t="shared" si="5"/>
        <v>16</v>
      </c>
      <c r="H183" s="39">
        <f t="shared" si="5"/>
        <v>355600</v>
      </c>
      <c r="I183" s="39">
        <f t="shared" si="5"/>
        <v>52257.142857142855</v>
      </c>
      <c r="J183" s="38">
        <f t="shared" si="5"/>
        <v>1738</v>
      </c>
      <c r="K183" s="38">
        <f t="shared" si="5"/>
        <v>284</v>
      </c>
      <c r="L183" s="38">
        <f t="shared" si="4"/>
        <v>224</v>
      </c>
      <c r="M183" s="10"/>
    </row>
    <row r="184" spans="2:13" ht="14.4" x14ac:dyDescent="0.3">
      <c r="B184" s="35" t="s">
        <v>29</v>
      </c>
      <c r="C184" s="36" t="s">
        <v>32</v>
      </c>
      <c r="D184" s="37" t="s">
        <v>3</v>
      </c>
      <c r="E184" s="38">
        <f t="shared" si="5"/>
        <v>44</v>
      </c>
      <c r="F184" s="38">
        <f t="shared" si="5"/>
        <v>120</v>
      </c>
      <c r="G184" s="38">
        <f t="shared" si="5"/>
        <v>16.468253968253968</v>
      </c>
      <c r="H184" s="39">
        <f t="shared" si="5"/>
        <v>446400</v>
      </c>
      <c r="I184" s="39">
        <f t="shared" si="5"/>
        <v>61477.777777777774</v>
      </c>
      <c r="J184" s="38">
        <f t="shared" si="5"/>
        <v>2285</v>
      </c>
      <c r="K184" s="38">
        <f t="shared" si="5"/>
        <v>422</v>
      </c>
      <c r="L184" s="38">
        <f t="shared" si="4"/>
        <v>269</v>
      </c>
      <c r="M184" s="10"/>
    </row>
    <row r="185" spans="2:13" ht="14.4" x14ac:dyDescent="0.3">
      <c r="B185" s="35" t="s">
        <v>29</v>
      </c>
      <c r="C185" s="36" t="s">
        <v>33</v>
      </c>
      <c r="D185" s="37" t="s">
        <v>3</v>
      </c>
      <c r="E185" s="38">
        <f t="shared" si="5"/>
        <v>47</v>
      </c>
      <c r="F185" s="38">
        <f t="shared" si="5"/>
        <v>121</v>
      </c>
      <c r="G185" s="38">
        <f t="shared" si="5"/>
        <v>15.376984126984127</v>
      </c>
      <c r="H185" s="39">
        <f t="shared" si="5"/>
        <v>432800</v>
      </c>
      <c r="I185" s="39">
        <f t="shared" si="5"/>
        <v>54659.523809523809</v>
      </c>
      <c r="J185" s="38">
        <f t="shared" si="5"/>
        <v>2165</v>
      </c>
      <c r="K185" s="38">
        <f t="shared" si="5"/>
        <v>425</v>
      </c>
      <c r="L185" s="38">
        <f t="shared" si="4"/>
        <v>282</v>
      </c>
      <c r="M185" s="10"/>
    </row>
    <row r="186" spans="2:13" ht="14.4" x14ac:dyDescent="0.3">
      <c r="B186" s="35" t="s">
        <v>29</v>
      </c>
      <c r="C186" s="36" t="s">
        <v>34</v>
      </c>
      <c r="D186" s="37" t="s">
        <v>3</v>
      </c>
      <c r="E186" s="38">
        <f t="shared" si="5"/>
        <v>41</v>
      </c>
      <c r="F186" s="38">
        <f t="shared" si="5"/>
        <v>133</v>
      </c>
      <c r="G186" s="38">
        <f t="shared" si="5"/>
        <v>19.817460317460316</v>
      </c>
      <c r="H186" s="39">
        <f t="shared" si="5"/>
        <v>461000</v>
      </c>
      <c r="I186" s="39">
        <f t="shared" si="5"/>
        <v>68846.031746031746</v>
      </c>
      <c r="J186" s="38">
        <f t="shared" si="5"/>
        <v>2115</v>
      </c>
      <c r="K186" s="38">
        <f t="shared" si="5"/>
        <v>446</v>
      </c>
      <c r="L186" s="38">
        <f t="shared" si="4"/>
        <v>268</v>
      </c>
      <c r="M186" s="10"/>
    </row>
    <row r="187" spans="2:13" ht="14.4" x14ac:dyDescent="0.3">
      <c r="B187" s="35" t="s">
        <v>29</v>
      </c>
      <c r="C187" s="36" t="s">
        <v>35</v>
      </c>
      <c r="D187" s="37" t="s">
        <v>3</v>
      </c>
      <c r="E187" s="38">
        <f t="shared" si="5"/>
        <v>43</v>
      </c>
      <c r="F187" s="38">
        <f t="shared" si="5"/>
        <v>110</v>
      </c>
      <c r="G187" s="38">
        <f t="shared" si="5"/>
        <v>15.813492063492063</v>
      </c>
      <c r="H187" s="39">
        <f t="shared" si="5"/>
        <v>390500</v>
      </c>
      <c r="I187" s="39">
        <f t="shared" si="5"/>
        <v>55828.373015873018</v>
      </c>
      <c r="J187" s="38">
        <f t="shared" si="5"/>
        <v>2105</v>
      </c>
      <c r="K187" s="38">
        <f t="shared" si="5"/>
        <v>412</v>
      </c>
      <c r="L187" s="38">
        <f t="shared" si="4"/>
        <v>252</v>
      </c>
      <c r="M187" s="10"/>
    </row>
    <row r="188" spans="2:13" ht="14.4" x14ac:dyDescent="0.3">
      <c r="B188" s="35" t="s">
        <v>29</v>
      </c>
      <c r="C188" s="36" t="s">
        <v>36</v>
      </c>
      <c r="D188" s="37" t="s">
        <v>3</v>
      </c>
      <c r="E188" s="38">
        <f t="shared" si="5"/>
        <v>59</v>
      </c>
      <c r="F188" s="38">
        <f t="shared" si="5"/>
        <v>142</v>
      </c>
      <c r="G188" s="38">
        <f t="shared" si="5"/>
        <v>16.916666666666668</v>
      </c>
      <c r="H188" s="39">
        <f t="shared" si="5"/>
        <v>524300</v>
      </c>
      <c r="I188" s="39">
        <f t="shared" si="5"/>
        <v>62581.944444444438</v>
      </c>
      <c r="J188" s="38">
        <f t="shared" si="5"/>
        <v>2552</v>
      </c>
      <c r="K188" s="38">
        <f t="shared" si="5"/>
        <v>595</v>
      </c>
      <c r="L188" s="38">
        <f t="shared" si="4"/>
        <v>292</v>
      </c>
      <c r="M188" s="10"/>
    </row>
    <row r="189" spans="2:13" ht="14.4" x14ac:dyDescent="0.3">
      <c r="B189" s="35" t="s">
        <v>29</v>
      </c>
      <c r="C189" s="36" t="s">
        <v>37</v>
      </c>
      <c r="D189" s="37" t="s">
        <v>3</v>
      </c>
      <c r="E189" s="38">
        <f t="shared" si="5"/>
        <v>53</v>
      </c>
      <c r="F189" s="38">
        <f t="shared" si="5"/>
        <v>138</v>
      </c>
      <c r="G189" s="38">
        <f t="shared" si="5"/>
        <v>18.654761904761905</v>
      </c>
      <c r="H189" s="39">
        <f t="shared" si="5"/>
        <v>504600</v>
      </c>
      <c r="I189" s="39">
        <f t="shared" si="5"/>
        <v>69392.857142857145</v>
      </c>
      <c r="J189" s="38">
        <f t="shared" si="5"/>
        <v>2569</v>
      </c>
      <c r="K189" s="38">
        <f t="shared" si="5"/>
        <v>621</v>
      </c>
      <c r="L189" s="38">
        <f t="shared" si="4"/>
        <v>287</v>
      </c>
      <c r="M189" s="10"/>
    </row>
    <row r="190" spans="2:13" ht="14.4" x14ac:dyDescent="0.3">
      <c r="B190" s="35" t="s">
        <v>29</v>
      </c>
      <c r="C190" s="36" t="s">
        <v>38</v>
      </c>
      <c r="D190" s="37" t="s">
        <v>3</v>
      </c>
      <c r="E190" s="38">
        <f t="shared" si="5"/>
        <v>57</v>
      </c>
      <c r="F190" s="38">
        <f t="shared" si="5"/>
        <v>140</v>
      </c>
      <c r="G190" s="38">
        <f t="shared" si="5"/>
        <v>17.234126984126984</v>
      </c>
      <c r="H190" s="39">
        <f t="shared" si="5"/>
        <v>564800</v>
      </c>
      <c r="I190" s="39">
        <f t="shared" si="5"/>
        <v>69696.031746031746</v>
      </c>
      <c r="J190" s="38">
        <f t="shared" si="5"/>
        <v>2430</v>
      </c>
      <c r="K190" s="38">
        <f t="shared" si="5"/>
        <v>550</v>
      </c>
      <c r="L190" s="38">
        <f t="shared" si="4"/>
        <v>307</v>
      </c>
      <c r="M190" s="10"/>
    </row>
    <row r="191" spans="2:13" ht="14.4" x14ac:dyDescent="0.3">
      <c r="B191" s="35" t="s">
        <v>29</v>
      </c>
      <c r="C191" s="36" t="s">
        <v>39</v>
      </c>
      <c r="D191" s="37" t="s">
        <v>3</v>
      </c>
      <c r="E191" s="38">
        <f t="shared" si="5"/>
        <v>40</v>
      </c>
      <c r="F191" s="38">
        <f t="shared" si="5"/>
        <v>95</v>
      </c>
      <c r="G191" s="38">
        <f t="shared" si="5"/>
        <v>12.013888888888889</v>
      </c>
      <c r="H191" s="39">
        <f t="shared" si="5"/>
        <v>342000</v>
      </c>
      <c r="I191" s="39">
        <f t="shared" si="5"/>
        <v>44013.888888888891</v>
      </c>
      <c r="J191" s="38">
        <f t="shared" si="5"/>
        <v>1793</v>
      </c>
      <c r="K191" s="38">
        <f t="shared" si="5"/>
        <v>283</v>
      </c>
      <c r="L191" s="38">
        <f t="shared" si="4"/>
        <v>249</v>
      </c>
      <c r="M191" s="10"/>
    </row>
    <row r="192" spans="2:13" ht="14.4" x14ac:dyDescent="0.3">
      <c r="B192" s="35" t="s">
        <v>30</v>
      </c>
      <c r="C192" s="36" t="s">
        <v>28</v>
      </c>
      <c r="D192" s="37" t="s">
        <v>3</v>
      </c>
      <c r="E192" s="38">
        <f t="shared" si="5"/>
        <v>54</v>
      </c>
      <c r="F192" s="38">
        <f t="shared" si="5"/>
        <v>232</v>
      </c>
      <c r="G192" s="38">
        <f t="shared" si="5"/>
        <v>31.041666666666664</v>
      </c>
      <c r="H192" s="39">
        <f t="shared" si="5"/>
        <v>593800</v>
      </c>
      <c r="I192" s="39">
        <f t="shared" si="5"/>
        <v>78541.666666666657</v>
      </c>
      <c r="J192" s="38">
        <f t="shared" si="5"/>
        <v>2530</v>
      </c>
      <c r="K192" s="38">
        <f t="shared" si="5"/>
        <v>447</v>
      </c>
      <c r="L192" s="38">
        <f t="shared" si="4"/>
        <v>362</v>
      </c>
      <c r="M192" s="10"/>
    </row>
    <row r="193" spans="2:13" ht="14.4" x14ac:dyDescent="0.3">
      <c r="B193" s="35" t="s">
        <v>30</v>
      </c>
      <c r="C193" s="36" t="s">
        <v>31</v>
      </c>
      <c r="D193" s="37" t="s">
        <v>3</v>
      </c>
      <c r="E193" s="38">
        <f t="shared" si="5"/>
        <v>48</v>
      </c>
      <c r="F193" s="38">
        <f t="shared" si="5"/>
        <v>233</v>
      </c>
      <c r="G193" s="38">
        <f t="shared" si="5"/>
        <v>35</v>
      </c>
      <c r="H193" s="39">
        <f t="shared" si="5"/>
        <v>530200</v>
      </c>
      <c r="I193" s="39">
        <f t="shared" si="5"/>
        <v>79428.571428571435</v>
      </c>
      <c r="J193" s="38">
        <f t="shared" si="5"/>
        <v>2438</v>
      </c>
      <c r="K193" s="38">
        <f t="shared" si="5"/>
        <v>491</v>
      </c>
      <c r="L193" s="38">
        <f t="shared" si="4"/>
        <v>287</v>
      </c>
      <c r="M193" s="10"/>
    </row>
    <row r="194" spans="2:13" ht="14.4" x14ac:dyDescent="0.3">
      <c r="B194" s="35" t="s">
        <v>30</v>
      </c>
      <c r="C194" s="36" t="s">
        <v>32</v>
      </c>
      <c r="D194" s="37" t="s">
        <v>3</v>
      </c>
      <c r="E194" s="38">
        <f t="shared" si="5"/>
        <v>47</v>
      </c>
      <c r="F194" s="38">
        <f t="shared" si="5"/>
        <v>149</v>
      </c>
      <c r="G194" s="38">
        <f t="shared" si="5"/>
        <v>19.857142857142858</v>
      </c>
      <c r="H194" s="39">
        <f t="shared" si="5"/>
        <v>399600</v>
      </c>
      <c r="I194" s="39">
        <f t="shared" si="5"/>
        <v>52228.571428571428</v>
      </c>
      <c r="J194" s="38">
        <f t="shared" si="5"/>
        <v>2299</v>
      </c>
      <c r="K194" s="38">
        <f t="shared" si="5"/>
        <v>385</v>
      </c>
      <c r="L194" s="38">
        <f t="shared" si="4"/>
        <v>264</v>
      </c>
      <c r="M194" s="10"/>
    </row>
    <row r="195" spans="2:13" ht="14.4" x14ac:dyDescent="0.3">
      <c r="B195" s="35" t="s">
        <v>30</v>
      </c>
      <c r="C195" s="36" t="s">
        <v>33</v>
      </c>
      <c r="D195" s="37" t="s">
        <v>3</v>
      </c>
      <c r="E195" s="38">
        <f t="shared" si="5"/>
        <v>44</v>
      </c>
      <c r="F195" s="38">
        <f t="shared" si="5"/>
        <v>155</v>
      </c>
      <c r="G195" s="38">
        <f t="shared" si="5"/>
        <v>22.452380952380953</v>
      </c>
      <c r="H195" s="39">
        <f t="shared" si="5"/>
        <v>443000</v>
      </c>
      <c r="I195" s="39">
        <f t="shared" si="5"/>
        <v>62338.095238095237</v>
      </c>
      <c r="J195" s="38">
        <f t="shared" si="5"/>
        <v>2044</v>
      </c>
      <c r="K195" s="38">
        <f t="shared" si="5"/>
        <v>392</v>
      </c>
      <c r="L195" s="38">
        <f t="shared" si="4"/>
        <v>274</v>
      </c>
      <c r="M195" s="10"/>
    </row>
    <row r="196" spans="2:13" ht="14.4" x14ac:dyDescent="0.3">
      <c r="B196" s="35" t="s">
        <v>30</v>
      </c>
      <c r="C196" s="36" t="s">
        <v>34</v>
      </c>
      <c r="D196" s="37" t="s">
        <v>3</v>
      </c>
      <c r="E196" s="38">
        <f t="shared" si="5"/>
        <v>43</v>
      </c>
      <c r="F196" s="38">
        <f t="shared" si="5"/>
        <v>145</v>
      </c>
      <c r="G196" s="38">
        <f t="shared" si="5"/>
        <v>20.970238095238095</v>
      </c>
      <c r="H196" s="39">
        <f t="shared" si="5"/>
        <v>430000</v>
      </c>
      <c r="I196" s="39">
        <f t="shared" si="5"/>
        <v>60798.809523809519</v>
      </c>
      <c r="J196" s="38">
        <f t="shared" si="5"/>
        <v>2231</v>
      </c>
      <c r="K196" s="38">
        <f t="shared" si="5"/>
        <v>374</v>
      </c>
      <c r="L196" s="38">
        <f t="shared" si="4"/>
        <v>301</v>
      </c>
      <c r="M196" s="10"/>
    </row>
    <row r="197" spans="2:13" ht="14.4" x14ac:dyDescent="0.3">
      <c r="B197" s="35" t="s">
        <v>30</v>
      </c>
      <c r="C197" s="36" t="s">
        <v>35</v>
      </c>
      <c r="D197" s="37" t="s">
        <v>3</v>
      </c>
      <c r="E197" s="38">
        <f t="shared" si="5"/>
        <v>49</v>
      </c>
      <c r="F197" s="38">
        <f t="shared" si="5"/>
        <v>150</v>
      </c>
      <c r="G197" s="38">
        <f t="shared" si="5"/>
        <v>18.625</v>
      </c>
      <c r="H197" s="39">
        <f t="shared" si="5"/>
        <v>477000</v>
      </c>
      <c r="I197" s="39">
        <f t="shared" si="5"/>
        <v>59200</v>
      </c>
      <c r="J197" s="38">
        <f t="shared" si="5"/>
        <v>2298</v>
      </c>
      <c r="K197" s="38">
        <f t="shared" si="5"/>
        <v>403</v>
      </c>
      <c r="L197" s="38">
        <f t="shared" si="4"/>
        <v>261</v>
      </c>
      <c r="M197" s="10"/>
    </row>
    <row r="198" spans="2:13" ht="14.4" x14ac:dyDescent="0.3">
      <c r="B198" s="35" t="s">
        <v>30</v>
      </c>
      <c r="C198" s="36" t="s">
        <v>36</v>
      </c>
      <c r="D198" s="37" t="s">
        <v>3</v>
      </c>
      <c r="E198" s="38">
        <f t="shared" si="5"/>
        <v>41</v>
      </c>
      <c r="F198" s="38">
        <f t="shared" si="5"/>
        <v>102</v>
      </c>
      <c r="G198" s="38">
        <f t="shared" si="5"/>
        <v>12.761904761904761</v>
      </c>
      <c r="H198" s="39">
        <f t="shared" si="5"/>
        <v>346800</v>
      </c>
      <c r="I198" s="39">
        <f t="shared" si="5"/>
        <v>43390.476190476191</v>
      </c>
      <c r="J198" s="38">
        <f t="shared" si="5"/>
        <v>1853</v>
      </c>
      <c r="K198" s="38">
        <f t="shared" si="5"/>
        <v>305</v>
      </c>
      <c r="L198" s="38">
        <f t="shared" si="5"/>
        <v>239</v>
      </c>
      <c r="M198" s="10"/>
    </row>
    <row r="199" spans="2:13" ht="14.4" x14ac:dyDescent="0.3">
      <c r="B199" s="35" t="s">
        <v>30</v>
      </c>
      <c r="C199" s="36" t="s">
        <v>37</v>
      </c>
      <c r="D199" s="37" t="s">
        <v>3</v>
      </c>
      <c r="E199" s="38">
        <f t="shared" si="5"/>
        <v>38</v>
      </c>
      <c r="F199" s="38">
        <f t="shared" si="5"/>
        <v>101</v>
      </c>
      <c r="G199" s="38">
        <f t="shared" si="5"/>
        <v>13.553571428571429</v>
      </c>
      <c r="H199" s="39">
        <f t="shared" si="5"/>
        <v>343400</v>
      </c>
      <c r="I199" s="39">
        <f t="shared" si="5"/>
        <v>46082.142857142855</v>
      </c>
      <c r="J199" s="38">
        <f t="shared" si="5"/>
        <v>1688</v>
      </c>
      <c r="K199" s="38">
        <f t="shared" si="5"/>
        <v>318</v>
      </c>
      <c r="L199" s="38">
        <f t="shared" si="5"/>
        <v>219</v>
      </c>
      <c r="M199" s="10"/>
    </row>
    <row r="200" spans="2:13" ht="14.4" x14ac:dyDescent="0.3">
      <c r="B200" s="35" t="s">
        <v>30</v>
      </c>
      <c r="C200" s="36" t="s">
        <v>38</v>
      </c>
      <c r="D200" s="37" t="s">
        <v>3</v>
      </c>
      <c r="E200" s="38">
        <f t="shared" si="5"/>
        <v>45</v>
      </c>
      <c r="F200" s="38">
        <f t="shared" si="5"/>
        <v>87</v>
      </c>
      <c r="G200" s="38">
        <f t="shared" si="5"/>
        <v>9.6666666666666661</v>
      </c>
      <c r="H200" s="39">
        <f t="shared" si="5"/>
        <v>295800</v>
      </c>
      <c r="I200" s="39">
        <f t="shared" si="5"/>
        <v>32866.666666666664</v>
      </c>
      <c r="J200" s="38">
        <f t="shared" si="5"/>
        <v>1769</v>
      </c>
      <c r="K200" s="38">
        <f t="shared" si="5"/>
        <v>325</v>
      </c>
      <c r="L200" s="38">
        <f t="shared" si="5"/>
        <v>213</v>
      </c>
      <c r="M200" s="10"/>
    </row>
    <row r="201" spans="2:13" ht="14.4" x14ac:dyDescent="0.3">
      <c r="B201" s="35" t="s">
        <v>30</v>
      </c>
      <c r="C201" s="36" t="s">
        <v>39</v>
      </c>
      <c r="D201" s="37" t="s">
        <v>3</v>
      </c>
      <c r="E201" s="38">
        <f t="shared" si="5"/>
        <v>55</v>
      </c>
      <c r="F201" s="38">
        <f t="shared" si="5"/>
        <v>181</v>
      </c>
      <c r="G201" s="38">
        <f t="shared" si="5"/>
        <v>23.234126984126984</v>
      </c>
      <c r="H201" s="39">
        <f t="shared" si="5"/>
        <v>457400</v>
      </c>
      <c r="I201" s="39">
        <f t="shared" si="5"/>
        <v>59246.031746031753</v>
      </c>
      <c r="J201" s="38">
        <f t="shared" si="5"/>
        <v>2288</v>
      </c>
      <c r="K201" s="38">
        <f t="shared" si="5"/>
        <v>481</v>
      </c>
      <c r="L201" s="38">
        <f t="shared" si="5"/>
        <v>306</v>
      </c>
      <c r="M201" s="10"/>
    </row>
    <row r="202" spans="2:13" ht="14.4" x14ac:dyDescent="0.3">
      <c r="B202" s="29" t="s">
        <v>45</v>
      </c>
      <c r="C202" s="30" t="s">
        <v>28</v>
      </c>
      <c r="D202" s="28" t="s">
        <v>3</v>
      </c>
      <c r="E202" s="33">
        <f>SUMIF($C$182:$C$201,$C202,E$182:E$201)</f>
        <v>94</v>
      </c>
      <c r="F202" s="33">
        <f t="shared" ref="F202:L211" si="6">SUMIF($C$182:$C$201,$C202,F$182:F$201)</f>
        <v>328</v>
      </c>
      <c r="G202" s="33">
        <f t="shared" si="6"/>
        <v>43.281746031746025</v>
      </c>
      <c r="H202" s="34">
        <f t="shared" si="6"/>
        <v>920200</v>
      </c>
      <c r="I202" s="34">
        <f t="shared" si="6"/>
        <v>120157.93650793651</v>
      </c>
      <c r="J202" s="33">
        <f t="shared" si="6"/>
        <v>4261</v>
      </c>
      <c r="K202" s="33">
        <f t="shared" si="6"/>
        <v>765</v>
      </c>
      <c r="L202" s="33">
        <f t="shared" si="6"/>
        <v>591</v>
      </c>
      <c r="M202" s="10"/>
    </row>
    <row r="203" spans="2:13" ht="14.4" x14ac:dyDescent="0.3">
      <c r="B203" s="29" t="s">
        <v>45</v>
      </c>
      <c r="C203" s="30" t="s">
        <v>31</v>
      </c>
      <c r="D203" s="28" t="s">
        <v>3</v>
      </c>
      <c r="E203" s="33">
        <f t="shared" ref="E203:K211" si="7">SUMIF($C$182:$C$201,$C203,E$182:E$201)</f>
        <v>82</v>
      </c>
      <c r="F203" s="33">
        <f t="shared" si="7"/>
        <v>342</v>
      </c>
      <c r="G203" s="33">
        <f t="shared" si="7"/>
        <v>51</v>
      </c>
      <c r="H203" s="34">
        <f t="shared" si="7"/>
        <v>885800</v>
      </c>
      <c r="I203" s="34">
        <f t="shared" si="7"/>
        <v>131685.71428571429</v>
      </c>
      <c r="J203" s="33">
        <f t="shared" si="7"/>
        <v>4176</v>
      </c>
      <c r="K203" s="33">
        <f t="shared" si="7"/>
        <v>775</v>
      </c>
      <c r="L203" s="33">
        <f t="shared" si="6"/>
        <v>511</v>
      </c>
      <c r="M203" s="10"/>
    </row>
    <row r="204" spans="2:13" ht="14.4" x14ac:dyDescent="0.3">
      <c r="B204" s="29" t="s">
        <v>45</v>
      </c>
      <c r="C204" s="30" t="s">
        <v>32</v>
      </c>
      <c r="D204" s="28" t="s">
        <v>3</v>
      </c>
      <c r="E204" s="33">
        <f t="shared" si="7"/>
        <v>91</v>
      </c>
      <c r="F204" s="33">
        <f t="shared" si="7"/>
        <v>269</v>
      </c>
      <c r="G204" s="33">
        <f t="shared" si="7"/>
        <v>36.325396825396822</v>
      </c>
      <c r="H204" s="34">
        <f t="shared" si="7"/>
        <v>846000</v>
      </c>
      <c r="I204" s="34">
        <f t="shared" si="7"/>
        <v>113706.3492063492</v>
      </c>
      <c r="J204" s="33">
        <f t="shared" si="7"/>
        <v>4584</v>
      </c>
      <c r="K204" s="33">
        <f t="shared" si="7"/>
        <v>807</v>
      </c>
      <c r="L204" s="33">
        <f t="shared" si="6"/>
        <v>533</v>
      </c>
      <c r="M204" s="10"/>
    </row>
    <row r="205" spans="2:13" ht="14.4" x14ac:dyDescent="0.3">
      <c r="B205" s="29" t="s">
        <v>45</v>
      </c>
      <c r="C205" s="30" t="s">
        <v>33</v>
      </c>
      <c r="D205" s="28" t="s">
        <v>3</v>
      </c>
      <c r="E205" s="33">
        <f t="shared" si="7"/>
        <v>91</v>
      </c>
      <c r="F205" s="33">
        <f t="shared" si="7"/>
        <v>276</v>
      </c>
      <c r="G205" s="33">
        <f t="shared" si="7"/>
        <v>37.829365079365076</v>
      </c>
      <c r="H205" s="34">
        <f t="shared" si="7"/>
        <v>875800</v>
      </c>
      <c r="I205" s="34">
        <f t="shared" si="7"/>
        <v>116997.61904761905</v>
      </c>
      <c r="J205" s="33">
        <f t="shared" si="7"/>
        <v>4209</v>
      </c>
      <c r="K205" s="33">
        <f t="shared" si="7"/>
        <v>817</v>
      </c>
      <c r="L205" s="33">
        <f t="shared" si="6"/>
        <v>556</v>
      </c>
      <c r="M205" s="10"/>
    </row>
    <row r="206" spans="2:13" ht="14.4" x14ac:dyDescent="0.3">
      <c r="B206" s="29" t="s">
        <v>45</v>
      </c>
      <c r="C206" s="30" t="s">
        <v>34</v>
      </c>
      <c r="D206" s="28" t="s">
        <v>3</v>
      </c>
      <c r="E206" s="33">
        <f t="shared" si="7"/>
        <v>84</v>
      </c>
      <c r="F206" s="33">
        <f t="shared" si="7"/>
        <v>278</v>
      </c>
      <c r="G206" s="33">
        <f t="shared" si="7"/>
        <v>40.787698412698411</v>
      </c>
      <c r="H206" s="34">
        <f t="shared" si="7"/>
        <v>891000</v>
      </c>
      <c r="I206" s="34">
        <f t="shared" si="7"/>
        <v>129644.84126984127</v>
      </c>
      <c r="J206" s="33">
        <f t="shared" si="7"/>
        <v>4346</v>
      </c>
      <c r="K206" s="33">
        <f t="shared" si="7"/>
        <v>820</v>
      </c>
      <c r="L206" s="33">
        <f t="shared" si="6"/>
        <v>569</v>
      </c>
      <c r="M206" s="10"/>
    </row>
    <row r="207" spans="2:13" ht="14.4" x14ac:dyDescent="0.3">
      <c r="B207" s="29" t="s">
        <v>45</v>
      </c>
      <c r="C207" s="30" t="s">
        <v>35</v>
      </c>
      <c r="D207" s="28" t="s">
        <v>3</v>
      </c>
      <c r="E207" s="33">
        <f t="shared" si="7"/>
        <v>92</v>
      </c>
      <c r="F207" s="33">
        <f t="shared" si="7"/>
        <v>260</v>
      </c>
      <c r="G207" s="33">
        <f t="shared" si="7"/>
        <v>34.438492063492063</v>
      </c>
      <c r="H207" s="34">
        <f t="shared" si="7"/>
        <v>867500</v>
      </c>
      <c r="I207" s="34">
        <f t="shared" si="7"/>
        <v>115028.37301587302</v>
      </c>
      <c r="J207" s="33">
        <f t="shared" si="7"/>
        <v>4403</v>
      </c>
      <c r="K207" s="33">
        <f t="shared" si="7"/>
        <v>815</v>
      </c>
      <c r="L207" s="33">
        <f t="shared" si="6"/>
        <v>513</v>
      </c>
      <c r="M207" s="10"/>
    </row>
    <row r="208" spans="2:13" ht="14.4" x14ac:dyDescent="0.3">
      <c r="B208" s="29" t="s">
        <v>45</v>
      </c>
      <c r="C208" s="30" t="s">
        <v>36</v>
      </c>
      <c r="D208" s="28" t="s">
        <v>3</v>
      </c>
      <c r="E208" s="33">
        <f t="shared" si="7"/>
        <v>100</v>
      </c>
      <c r="F208" s="33">
        <f t="shared" si="7"/>
        <v>244</v>
      </c>
      <c r="G208" s="33">
        <f t="shared" si="7"/>
        <v>29.678571428571431</v>
      </c>
      <c r="H208" s="34">
        <f t="shared" si="7"/>
        <v>871100</v>
      </c>
      <c r="I208" s="34">
        <f t="shared" si="7"/>
        <v>105972.42063492062</v>
      </c>
      <c r="J208" s="33">
        <f t="shared" si="7"/>
        <v>4405</v>
      </c>
      <c r="K208" s="33">
        <f t="shared" si="7"/>
        <v>900</v>
      </c>
      <c r="L208" s="33">
        <f t="shared" si="6"/>
        <v>531</v>
      </c>
      <c r="M208" s="10"/>
    </row>
    <row r="209" spans="1:13" ht="14.4" x14ac:dyDescent="0.3">
      <c r="B209" s="29" t="s">
        <v>45</v>
      </c>
      <c r="C209" s="30" t="s">
        <v>37</v>
      </c>
      <c r="D209" s="28" t="s">
        <v>3</v>
      </c>
      <c r="E209" s="33">
        <f t="shared" si="7"/>
        <v>91</v>
      </c>
      <c r="F209" s="33">
        <f t="shared" si="7"/>
        <v>239</v>
      </c>
      <c r="G209" s="33">
        <f t="shared" si="7"/>
        <v>32.208333333333336</v>
      </c>
      <c r="H209" s="34">
        <f t="shared" si="7"/>
        <v>848000</v>
      </c>
      <c r="I209" s="34">
        <f t="shared" si="7"/>
        <v>115475</v>
      </c>
      <c r="J209" s="33">
        <f t="shared" si="7"/>
        <v>4257</v>
      </c>
      <c r="K209" s="33">
        <f t="shared" si="7"/>
        <v>939</v>
      </c>
      <c r="L209" s="33">
        <f t="shared" si="6"/>
        <v>506</v>
      </c>
      <c r="M209" s="10"/>
    </row>
    <row r="210" spans="1:13" ht="14.4" x14ac:dyDescent="0.3">
      <c r="B210" s="29" t="s">
        <v>45</v>
      </c>
      <c r="C210" s="30" t="s">
        <v>38</v>
      </c>
      <c r="D210" s="28" t="s">
        <v>3</v>
      </c>
      <c r="E210" s="33">
        <f t="shared" si="7"/>
        <v>102</v>
      </c>
      <c r="F210" s="33">
        <f t="shared" si="7"/>
        <v>227</v>
      </c>
      <c r="G210" s="33">
        <f t="shared" si="7"/>
        <v>26.900793650793652</v>
      </c>
      <c r="H210" s="34">
        <f t="shared" si="7"/>
        <v>860600</v>
      </c>
      <c r="I210" s="34">
        <f t="shared" si="7"/>
        <v>102562.6984126984</v>
      </c>
      <c r="J210" s="33">
        <f t="shared" si="7"/>
        <v>4199</v>
      </c>
      <c r="K210" s="33">
        <f t="shared" si="7"/>
        <v>875</v>
      </c>
      <c r="L210" s="33">
        <f t="shared" si="6"/>
        <v>520</v>
      </c>
      <c r="M210" s="10"/>
    </row>
    <row r="211" spans="1:13" ht="14.4" x14ac:dyDescent="0.3">
      <c r="B211" s="29" t="s">
        <v>45</v>
      </c>
      <c r="C211" s="30" t="s">
        <v>39</v>
      </c>
      <c r="D211" s="28" t="s">
        <v>3</v>
      </c>
      <c r="E211" s="33">
        <f t="shared" si="7"/>
        <v>95</v>
      </c>
      <c r="F211" s="33">
        <f t="shared" si="7"/>
        <v>276</v>
      </c>
      <c r="G211" s="33">
        <f t="shared" si="7"/>
        <v>35.248015873015873</v>
      </c>
      <c r="H211" s="34">
        <f t="shared" si="7"/>
        <v>799400</v>
      </c>
      <c r="I211" s="34">
        <f t="shared" si="7"/>
        <v>103259.92063492065</v>
      </c>
      <c r="J211" s="33">
        <f t="shared" si="7"/>
        <v>4081</v>
      </c>
      <c r="K211" s="33">
        <f t="shared" si="7"/>
        <v>764</v>
      </c>
      <c r="L211" s="33">
        <f t="shared" si="6"/>
        <v>555</v>
      </c>
      <c r="M211" s="10"/>
    </row>
    <row r="212" spans="1:13" ht="14.4" x14ac:dyDescent="0.3">
      <c r="H212" s="18"/>
      <c r="I212" s="18"/>
      <c r="M212" s="10"/>
    </row>
    <row r="213" spans="1:13" ht="14.4" x14ac:dyDescent="0.3">
      <c r="A213" s="11">
        <f>RANK(H213,$H$213:$H$222,0)+COUNTIF($H$213:$H213,H213)-1</f>
        <v>1</v>
      </c>
      <c r="B213" s="35" t="str">
        <f>DASHBOARD!$B$1</f>
        <v>All Products</v>
      </c>
      <c r="C213" s="36" t="s">
        <v>28</v>
      </c>
      <c r="D213" s="37" t="str">
        <f>DASHBOARD!$B$2</f>
        <v>Germany</v>
      </c>
      <c r="E213" s="35">
        <f>SUMIFS(E$2:E$211,$D$2:$D$211,$D213,$C$2:$C$211,$C213,$B$2:$B$211,$B213)</f>
        <v>25</v>
      </c>
      <c r="F213" s="40">
        <f t="shared" ref="F213:L213" si="8">SUMIFS(F$2:F$211,$D$2:$D$211,$D213,$C$2:$C$211,$C213,$B$2:$B$211,$B213)</f>
        <v>117</v>
      </c>
      <c r="G213" s="41">
        <f t="shared" si="8"/>
        <v>14.319444444444445</v>
      </c>
      <c r="H213" s="39">
        <f t="shared" si="8"/>
        <v>265800</v>
      </c>
      <c r="I213" s="39">
        <f t="shared" si="8"/>
        <v>32186.111111111109</v>
      </c>
      <c r="J213" s="35">
        <f t="shared" si="8"/>
        <v>1060</v>
      </c>
      <c r="K213" s="35">
        <f t="shared" si="8"/>
        <v>219</v>
      </c>
      <c r="L213" s="35">
        <f t="shared" si="8"/>
        <v>158</v>
      </c>
      <c r="M213" s="10"/>
    </row>
    <row r="214" spans="1:13" ht="14.4" x14ac:dyDescent="0.3">
      <c r="A214" s="11">
        <f>RANK(H214,$H$213:$H$222,0)+COUNTIF($H$213:$H214,H214)-1</f>
        <v>2</v>
      </c>
      <c r="B214" s="35" t="str">
        <f>DASHBOARD!$B$1</f>
        <v>All Products</v>
      </c>
      <c r="C214" s="36" t="s">
        <v>31</v>
      </c>
      <c r="D214" s="37" t="str">
        <f>DASHBOARD!$B$2</f>
        <v>Germany</v>
      </c>
      <c r="E214" s="35">
        <f t="shared" ref="E214:L222" si="9">SUMIFS(E$2:E$211,$D$2:$D$211,$D214,$C$2:$C$211,$C214,$B$2:$B$211,$B214)</f>
        <v>20</v>
      </c>
      <c r="F214" s="40">
        <f t="shared" si="9"/>
        <v>122</v>
      </c>
      <c r="G214" s="41">
        <f t="shared" si="9"/>
        <v>17.857142857142858</v>
      </c>
      <c r="H214" s="39">
        <f t="shared" si="9"/>
        <v>242800</v>
      </c>
      <c r="I214" s="39">
        <f t="shared" si="9"/>
        <v>36142.857142857145</v>
      </c>
      <c r="J214" s="35">
        <f t="shared" si="9"/>
        <v>1051</v>
      </c>
      <c r="K214" s="35">
        <f t="shared" si="9"/>
        <v>219</v>
      </c>
      <c r="L214" s="35">
        <f t="shared" si="9"/>
        <v>120</v>
      </c>
      <c r="M214" s="10"/>
    </row>
    <row r="215" spans="1:13" ht="14.4" x14ac:dyDescent="0.3">
      <c r="A215" s="11">
        <f>RANK(H215,$H$213:$H$222,0)+COUNTIF($H$213:$H215,H215)-1</f>
        <v>10</v>
      </c>
      <c r="B215" s="35" t="str">
        <f>DASHBOARD!$B$1</f>
        <v>All Products</v>
      </c>
      <c r="C215" s="36" t="s">
        <v>32</v>
      </c>
      <c r="D215" s="37" t="str">
        <f>DASHBOARD!$B$2</f>
        <v>Germany</v>
      </c>
      <c r="E215" s="35">
        <f t="shared" si="9"/>
        <v>6</v>
      </c>
      <c r="F215" s="40">
        <f t="shared" si="9"/>
        <v>19</v>
      </c>
      <c r="G215" s="41">
        <f t="shared" si="9"/>
        <v>3.1666666666666665</v>
      </c>
      <c r="H215" s="39">
        <f t="shared" si="9"/>
        <v>64600</v>
      </c>
      <c r="I215" s="39">
        <f t="shared" si="9"/>
        <v>10766.666666666666</v>
      </c>
      <c r="J215" s="35">
        <f t="shared" si="9"/>
        <v>356</v>
      </c>
      <c r="K215" s="35">
        <f t="shared" si="9"/>
        <v>66</v>
      </c>
      <c r="L215" s="35">
        <f t="shared" si="9"/>
        <v>54</v>
      </c>
      <c r="M215" s="10"/>
    </row>
    <row r="216" spans="1:13" ht="14.4" x14ac:dyDescent="0.3">
      <c r="A216" s="11">
        <f>RANK(H216,$H$213:$H$222,0)+COUNTIF($H$213:$H216,H216)-1</f>
        <v>3</v>
      </c>
      <c r="B216" s="35" t="str">
        <f>DASHBOARD!$B$1</f>
        <v>All Products</v>
      </c>
      <c r="C216" s="36" t="s">
        <v>33</v>
      </c>
      <c r="D216" s="37" t="str">
        <f>DASHBOARD!$B$2</f>
        <v>Germany</v>
      </c>
      <c r="E216" s="35">
        <f t="shared" si="9"/>
        <v>19</v>
      </c>
      <c r="F216" s="40">
        <f t="shared" si="9"/>
        <v>94</v>
      </c>
      <c r="G216" s="41">
        <f t="shared" si="9"/>
        <v>15.238095238095237</v>
      </c>
      <c r="H216" s="39">
        <f t="shared" si="9"/>
        <v>235600</v>
      </c>
      <c r="I216" s="39">
        <f t="shared" si="9"/>
        <v>37809.523809523809</v>
      </c>
      <c r="J216" s="35">
        <f t="shared" si="9"/>
        <v>941</v>
      </c>
      <c r="K216" s="35">
        <f t="shared" si="9"/>
        <v>194</v>
      </c>
      <c r="L216" s="35">
        <f t="shared" si="9"/>
        <v>129</v>
      </c>
      <c r="M216" s="10"/>
    </row>
    <row r="217" spans="1:13" ht="14.4" x14ac:dyDescent="0.3">
      <c r="A217" s="11">
        <f>RANK(H217,$H$213:$H$222,0)+COUNTIF($H$213:$H217,H217)-1</f>
        <v>5</v>
      </c>
      <c r="B217" s="35" t="str">
        <f>DASHBOARD!$B$1</f>
        <v>All Products</v>
      </c>
      <c r="C217" s="36" t="s">
        <v>34</v>
      </c>
      <c r="D217" s="37" t="str">
        <f>DASHBOARD!$B$2</f>
        <v>Germany</v>
      </c>
      <c r="E217" s="35">
        <f t="shared" si="9"/>
        <v>13</v>
      </c>
      <c r="F217" s="40">
        <f t="shared" si="9"/>
        <v>47</v>
      </c>
      <c r="G217" s="41">
        <f t="shared" si="9"/>
        <v>7.2857142857142856</v>
      </c>
      <c r="H217" s="39">
        <f t="shared" si="9"/>
        <v>159800</v>
      </c>
      <c r="I217" s="39">
        <f t="shared" si="9"/>
        <v>24771.428571428572</v>
      </c>
      <c r="J217" s="35">
        <f t="shared" si="9"/>
        <v>659</v>
      </c>
      <c r="K217" s="35">
        <f t="shared" si="9"/>
        <v>123</v>
      </c>
      <c r="L217" s="35">
        <f t="shared" si="9"/>
        <v>92</v>
      </c>
      <c r="M217" s="10"/>
    </row>
    <row r="218" spans="1:13" ht="14.4" x14ac:dyDescent="0.3">
      <c r="A218" s="11">
        <f>RANK(H218,$H$213:$H$222,0)+COUNTIF($H$213:$H218,H218)-1</f>
        <v>9</v>
      </c>
      <c r="B218" s="35" t="str">
        <f>DASHBOARD!$B$1</f>
        <v>All Products</v>
      </c>
      <c r="C218" s="36" t="s">
        <v>35</v>
      </c>
      <c r="D218" s="37" t="str">
        <f>DASHBOARD!$B$2</f>
        <v>Germany</v>
      </c>
      <c r="E218" s="35">
        <f t="shared" si="9"/>
        <v>7</v>
      </c>
      <c r="F218" s="40">
        <f t="shared" si="9"/>
        <v>22</v>
      </c>
      <c r="G218" s="41">
        <f t="shared" si="9"/>
        <v>3.1428571428571428</v>
      </c>
      <c r="H218" s="39">
        <f t="shared" si="9"/>
        <v>74800</v>
      </c>
      <c r="I218" s="39">
        <f t="shared" si="9"/>
        <v>10685.714285714286</v>
      </c>
      <c r="J218" s="35">
        <f t="shared" si="9"/>
        <v>389</v>
      </c>
      <c r="K218" s="35">
        <f t="shared" si="9"/>
        <v>59</v>
      </c>
      <c r="L218" s="35">
        <f t="shared" si="9"/>
        <v>52</v>
      </c>
      <c r="M218" s="10"/>
    </row>
    <row r="219" spans="1:13" ht="14.4" x14ac:dyDescent="0.3">
      <c r="A219" s="11">
        <f>RANK(H219,$H$213:$H$222,0)+COUNTIF($H$213:$H219,H219)-1</f>
        <v>7</v>
      </c>
      <c r="B219" s="35" t="str">
        <f>DASHBOARD!$B$1</f>
        <v>All Products</v>
      </c>
      <c r="C219" s="36" t="s">
        <v>36</v>
      </c>
      <c r="D219" s="37" t="str">
        <f>DASHBOARD!$B$2</f>
        <v>Germany</v>
      </c>
      <c r="E219" s="35">
        <f t="shared" si="9"/>
        <v>17</v>
      </c>
      <c r="F219" s="40">
        <f t="shared" si="9"/>
        <v>43</v>
      </c>
      <c r="G219" s="41">
        <f t="shared" si="9"/>
        <v>5.0833333333333339</v>
      </c>
      <c r="H219" s="39">
        <f t="shared" si="9"/>
        <v>146200</v>
      </c>
      <c r="I219" s="39">
        <f t="shared" si="9"/>
        <v>17283.333333333332</v>
      </c>
      <c r="J219" s="35">
        <f t="shared" si="9"/>
        <v>718</v>
      </c>
      <c r="K219" s="35">
        <f t="shared" si="9"/>
        <v>111</v>
      </c>
      <c r="L219" s="35">
        <f t="shared" si="9"/>
        <v>99</v>
      </c>
      <c r="M219" s="10"/>
    </row>
    <row r="220" spans="1:13" ht="14.4" x14ac:dyDescent="0.3">
      <c r="A220" s="11">
        <f>RANK(H220,$H$213:$H$222,0)+COUNTIF($H$213:$H220,H220)-1</f>
        <v>8</v>
      </c>
      <c r="B220" s="35" t="str">
        <f>DASHBOARD!$B$1</f>
        <v>All Products</v>
      </c>
      <c r="C220" s="36" t="s">
        <v>37</v>
      </c>
      <c r="D220" s="37" t="str">
        <f>DASHBOARD!$B$2</f>
        <v>Germany</v>
      </c>
      <c r="E220" s="35">
        <f t="shared" si="9"/>
        <v>15</v>
      </c>
      <c r="F220" s="40">
        <f t="shared" si="9"/>
        <v>38</v>
      </c>
      <c r="G220" s="41">
        <f t="shared" si="9"/>
        <v>5.0178571428571423</v>
      </c>
      <c r="H220" s="39">
        <f t="shared" si="9"/>
        <v>129200</v>
      </c>
      <c r="I220" s="39">
        <f t="shared" si="9"/>
        <v>17060.714285714286</v>
      </c>
      <c r="J220" s="35">
        <f t="shared" si="9"/>
        <v>741</v>
      </c>
      <c r="K220" s="35">
        <f t="shared" si="9"/>
        <v>118</v>
      </c>
      <c r="L220" s="35">
        <f t="shared" si="9"/>
        <v>88</v>
      </c>
      <c r="M220" s="10"/>
    </row>
    <row r="221" spans="1:13" ht="14.4" x14ac:dyDescent="0.3">
      <c r="A221" s="11">
        <f>RANK(H221,$H$213:$H$222,0)+COUNTIF($H$213:$H221,H221)-1</f>
        <v>4</v>
      </c>
      <c r="B221" s="35" t="str">
        <f>DASHBOARD!$B$1</f>
        <v>All Products</v>
      </c>
      <c r="C221" s="36" t="s">
        <v>38</v>
      </c>
      <c r="D221" s="37" t="str">
        <f>DASHBOARD!$B$2</f>
        <v>Germany</v>
      </c>
      <c r="E221" s="35">
        <f t="shared" si="9"/>
        <v>18</v>
      </c>
      <c r="F221" s="40">
        <f t="shared" si="9"/>
        <v>49</v>
      </c>
      <c r="G221" s="41">
        <f t="shared" si="9"/>
        <v>5.4444444444444446</v>
      </c>
      <c r="H221" s="39">
        <f t="shared" si="9"/>
        <v>166600</v>
      </c>
      <c r="I221" s="39">
        <f t="shared" si="9"/>
        <v>18511.111111111109</v>
      </c>
      <c r="J221" s="35">
        <f t="shared" si="9"/>
        <v>660</v>
      </c>
      <c r="K221" s="35">
        <f t="shared" si="9"/>
        <v>117</v>
      </c>
      <c r="L221" s="35">
        <f t="shared" si="9"/>
        <v>89</v>
      </c>
      <c r="M221" s="10"/>
    </row>
    <row r="222" spans="1:13" ht="14.4" x14ac:dyDescent="0.3">
      <c r="A222" s="11">
        <f>RANK(H222,$H$213:$H$222,0)+COUNTIF($H$213:$H222,H222)-1</f>
        <v>6</v>
      </c>
      <c r="B222" s="35" t="str">
        <f>DASHBOARD!$B$1</f>
        <v>All Products</v>
      </c>
      <c r="C222" s="36" t="s">
        <v>39</v>
      </c>
      <c r="D222" s="37" t="str">
        <f>DASHBOARD!$B$2</f>
        <v>Germany</v>
      </c>
      <c r="E222" s="35">
        <f t="shared" si="9"/>
        <v>17</v>
      </c>
      <c r="F222" s="40">
        <f t="shared" si="9"/>
        <v>90</v>
      </c>
      <c r="G222" s="41">
        <f t="shared" si="9"/>
        <v>10.972222222222221</v>
      </c>
      <c r="H222" s="39">
        <f t="shared" si="9"/>
        <v>148000</v>
      </c>
      <c r="I222" s="39">
        <f t="shared" si="9"/>
        <v>17555.555555555555</v>
      </c>
      <c r="J222" s="35">
        <f t="shared" si="9"/>
        <v>646</v>
      </c>
      <c r="K222" s="35">
        <f t="shared" si="9"/>
        <v>165</v>
      </c>
      <c r="L222" s="35">
        <f t="shared" si="9"/>
        <v>71</v>
      </c>
      <c r="M222" s="10"/>
    </row>
    <row r="223" spans="1:13" x14ac:dyDescent="0.25">
      <c r="H223" s="18"/>
      <c r="I223" s="18"/>
    </row>
    <row r="224" spans="1:13" ht="14.4" x14ac:dyDescent="0.3">
      <c r="H224" s="18"/>
      <c r="I224" s="18"/>
      <c r="M224" s="10"/>
    </row>
    <row r="225" spans="2:13" ht="14.4" x14ac:dyDescent="0.3">
      <c r="B225" s="2" t="s">
        <v>29</v>
      </c>
      <c r="D225" s="4" t="str">
        <f>DASHBOARD!$B$2</f>
        <v>Germany</v>
      </c>
      <c r="E225" s="9">
        <f>SUMIFS(E$2:E$201,$D$2:$D$201,$D225,$B$2:$B$201,$B225)</f>
        <v>128</v>
      </c>
      <c r="F225" s="9">
        <f t="shared" ref="F225:L226" si="10">SUMIFS(F$2:F$201,$D$2:$D$201,$D225,$B$2:$B$201,$B225)</f>
        <v>351</v>
      </c>
      <c r="G225" s="9">
        <f t="shared" si="10"/>
        <v>47.349206349206348</v>
      </c>
      <c r="H225" s="17">
        <f t="shared" si="10"/>
        <v>1193400</v>
      </c>
      <c r="I225" s="17">
        <f t="shared" si="10"/>
        <v>160987.3015873016</v>
      </c>
      <c r="J225" s="9">
        <f t="shared" si="10"/>
        <v>5921</v>
      </c>
      <c r="K225" s="9">
        <f t="shared" si="10"/>
        <v>1016</v>
      </c>
      <c r="L225" s="9">
        <f t="shared" si="10"/>
        <v>799</v>
      </c>
      <c r="M225" s="9"/>
    </row>
    <row r="226" spans="2:13" ht="14.4" x14ac:dyDescent="0.3">
      <c r="B226" s="2" t="s">
        <v>30</v>
      </c>
      <c r="D226" s="4" t="str">
        <f>DASHBOARD!$B$2</f>
        <v>Germany</v>
      </c>
      <c r="E226" s="9">
        <f>SUMIFS(E$2:E$201,$D$2:$D$201,$D226,$B$2:$B$201,$B226)</f>
        <v>29</v>
      </c>
      <c r="F226" s="9">
        <f t="shared" si="10"/>
        <v>290</v>
      </c>
      <c r="G226" s="9">
        <f t="shared" si="10"/>
        <v>40.178571428571431</v>
      </c>
      <c r="H226" s="17">
        <f t="shared" si="10"/>
        <v>440000</v>
      </c>
      <c r="I226" s="17">
        <f t="shared" si="10"/>
        <v>61785.71428571429</v>
      </c>
      <c r="J226" s="9">
        <f t="shared" si="10"/>
        <v>1300</v>
      </c>
      <c r="K226" s="9">
        <f t="shared" si="10"/>
        <v>375</v>
      </c>
      <c r="L226" s="9">
        <f t="shared" si="10"/>
        <v>153</v>
      </c>
      <c r="M226" s="9"/>
    </row>
    <row r="227" spans="2:13" x14ac:dyDescent="0.25">
      <c r="H227" s="18"/>
      <c r="I227" s="18"/>
    </row>
    <row r="228" spans="2:13" x14ac:dyDescent="0.25">
      <c r="H228" s="18"/>
      <c r="I22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9008-4664-40B8-A6B0-978FE23F51E7}">
  <dimension ref="A1:AF90"/>
  <sheetViews>
    <sheetView tabSelected="1" zoomScale="85" zoomScaleNormal="85" workbookViewId="0">
      <selection activeCell="X4" sqref="X4:Z5"/>
    </sheetView>
  </sheetViews>
  <sheetFormatPr defaultColWidth="8.88671875" defaultRowHeight="13.2" x14ac:dyDescent="0.25"/>
  <cols>
    <col min="1" max="1" width="4" style="2" customWidth="1"/>
    <col min="2" max="2" width="11.33203125" style="16" customWidth="1"/>
    <col min="3" max="3" width="8.44140625" style="16" customWidth="1"/>
    <col min="4" max="4" width="9.33203125" style="16" customWidth="1"/>
    <col min="5" max="5" width="8.33203125" style="16" customWidth="1"/>
    <col min="6" max="6" width="10.5546875" style="16" customWidth="1"/>
    <col min="7" max="7" width="11.109375" style="2" customWidth="1"/>
    <col min="8" max="16" width="8.88671875" style="2"/>
    <col min="17" max="17" width="5.44140625" style="2" customWidth="1"/>
    <col min="18" max="16384" width="8.88671875" style="2"/>
  </cols>
  <sheetData>
    <row r="1" spans="1:32" ht="20.399999999999999" customHeight="1" x14ac:dyDescent="0.25">
      <c r="A1" s="12"/>
      <c r="B1" s="13" t="s">
        <v>45</v>
      </c>
      <c r="C1" s="13"/>
      <c r="D1" s="13"/>
      <c r="E1" s="13"/>
      <c r="F1" s="13"/>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1.4" customHeight="1" x14ac:dyDescent="0.25">
      <c r="A2" s="12"/>
      <c r="B2" s="14" t="str">
        <f>List!C2</f>
        <v>Germany</v>
      </c>
      <c r="C2" s="13"/>
      <c r="D2" s="13"/>
      <c r="E2" s="13"/>
      <c r="F2" s="13"/>
      <c r="G2" s="12"/>
      <c r="H2" s="12"/>
      <c r="I2" s="12"/>
      <c r="J2" s="12"/>
      <c r="K2" s="12"/>
      <c r="L2" s="12"/>
      <c r="M2" s="12"/>
      <c r="N2" s="12"/>
      <c r="O2" s="12"/>
      <c r="P2" s="12"/>
      <c r="Q2" s="12"/>
      <c r="R2" s="12"/>
      <c r="S2" s="12"/>
      <c r="T2" s="12"/>
      <c r="U2" s="12"/>
      <c r="V2" s="12"/>
      <c r="W2" s="12"/>
      <c r="X2" s="12" t="s">
        <v>52</v>
      </c>
      <c r="Y2" s="12"/>
      <c r="Z2" s="12"/>
      <c r="AA2" s="12"/>
      <c r="AB2" s="12"/>
      <c r="AC2" s="12"/>
      <c r="AD2" s="12"/>
      <c r="AE2" s="12"/>
      <c r="AF2" s="12"/>
    </row>
    <row r="3" spans="1:32" ht="4.95" customHeight="1" x14ac:dyDescent="0.25">
      <c r="A3" s="12"/>
      <c r="B3" s="13"/>
      <c r="C3" s="13"/>
      <c r="D3" s="13"/>
      <c r="E3" s="13"/>
      <c r="F3" s="13"/>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ht="4.95" customHeight="1" x14ac:dyDescent="0.25">
      <c r="A4" s="12"/>
      <c r="B4" s="13"/>
      <c r="C4" s="13"/>
      <c r="D4" s="13"/>
      <c r="E4" s="13"/>
      <c r="F4" s="13"/>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ht="4.95" customHeight="1" x14ac:dyDescent="0.25">
      <c r="A5" s="12"/>
      <c r="B5" s="13"/>
      <c r="C5" s="13"/>
      <c r="D5" s="13"/>
      <c r="E5" s="13"/>
      <c r="F5" s="13"/>
      <c r="G5" s="12"/>
      <c r="H5" s="12"/>
      <c r="I5" s="12"/>
      <c r="J5" s="12"/>
      <c r="K5" s="12"/>
      <c r="L5" s="12"/>
      <c r="M5" s="12"/>
      <c r="N5" s="12"/>
      <c r="O5" s="12"/>
      <c r="P5" s="12"/>
      <c r="Q5" s="12"/>
      <c r="R5" s="12"/>
      <c r="S5" s="12"/>
      <c r="T5" s="12"/>
      <c r="U5" s="12"/>
      <c r="V5" s="12"/>
      <c r="W5" s="12"/>
      <c r="X5" s="12" t="s">
        <v>53</v>
      </c>
      <c r="Y5" s="54">
        <v>0.1</v>
      </c>
      <c r="Z5" s="12"/>
      <c r="AA5" s="12"/>
      <c r="AB5" s="12"/>
      <c r="AC5" s="12"/>
      <c r="AD5" s="12"/>
      <c r="AE5" s="12"/>
      <c r="AF5" s="12"/>
    </row>
    <row r="6" spans="1:32" ht="4.95" customHeight="1" x14ac:dyDescent="0.25">
      <c r="A6" s="12"/>
      <c r="B6" s="13"/>
      <c r="C6" s="13"/>
      <c r="D6" s="15"/>
      <c r="E6" s="13"/>
      <c r="F6" s="13"/>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ht="25.2" customHeight="1" x14ac:dyDescent="0.25">
      <c r="A7" s="12"/>
      <c r="B7" s="27" t="s">
        <v>48</v>
      </c>
      <c r="C7" s="13"/>
      <c r="D7" s="13"/>
      <c r="E7" s="13"/>
      <c r="F7" s="13"/>
      <c r="G7" s="12"/>
      <c r="H7" s="12"/>
      <c r="I7" s="12"/>
      <c r="J7" s="12"/>
      <c r="K7" s="12"/>
      <c r="L7" s="12"/>
      <c r="M7" s="12"/>
      <c r="N7" s="12"/>
      <c r="O7" s="12"/>
      <c r="P7" s="12"/>
      <c r="Q7" s="12"/>
      <c r="R7" s="12"/>
      <c r="S7" s="12"/>
      <c r="T7" s="12"/>
      <c r="U7" s="12"/>
      <c r="V7" s="12"/>
      <c r="W7" s="12"/>
      <c r="X7" s="12"/>
      <c r="Y7" s="12"/>
      <c r="Z7" s="12"/>
      <c r="AA7" s="12" t="s">
        <v>54</v>
      </c>
      <c r="AB7" s="12"/>
      <c r="AC7" s="12"/>
      <c r="AD7" s="12"/>
      <c r="AE7" s="12"/>
      <c r="AF7" s="12"/>
    </row>
    <row r="8" spans="1:32" x14ac:dyDescent="0.25">
      <c r="A8" s="12"/>
      <c r="B8" s="25" t="s">
        <v>10</v>
      </c>
      <c r="C8" s="19" t="s">
        <v>17</v>
      </c>
      <c r="D8" s="19" t="s">
        <v>47</v>
      </c>
      <c r="E8" s="20" t="s">
        <v>15</v>
      </c>
      <c r="F8" s="20" t="s">
        <v>41</v>
      </c>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ht="13.2" customHeight="1" x14ac:dyDescent="0.25">
      <c r="A9" s="12"/>
      <c r="B9" s="26" t="str">
        <f>INDEX(Calcs!$C$213:$C$222,MATCH(ROW(A1),Calcs!$A$213:$A$222,0))</f>
        <v>Joe</v>
      </c>
      <c r="C9" s="21">
        <f>VLOOKUP(ROW(A1),Calcs!$A$213:$L$222,8,0)</f>
        <v>265800</v>
      </c>
      <c r="D9" s="21">
        <f>(VLOOKUP(ROW(A1),Calcs!$A$213:$L$222,9,0))</f>
        <v>32186.111111111109</v>
      </c>
      <c r="E9" s="22">
        <f>VLOOKUP(ROW(A1),Calcs!$A$213:$L$222,6,0)</f>
        <v>117</v>
      </c>
      <c r="F9" s="23">
        <f>VLOOKUP(ROW(A1),Calcs!$A$213:$L$222,7,0)</f>
        <v>14.319444444444445</v>
      </c>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ht="13.2" customHeight="1" x14ac:dyDescent="0.25">
      <c r="A10" s="12"/>
      <c r="B10" s="26" t="str">
        <f>INDEX(Calcs!$C$213:$C$222,MATCH(ROW(A2),Calcs!$A$213:$A$222,0))</f>
        <v>Marco</v>
      </c>
      <c r="C10" s="21">
        <f>VLOOKUP(ROW(A2),Calcs!$A$213:$L$222,8,0)</f>
        <v>242800</v>
      </c>
      <c r="D10" s="21">
        <f>(VLOOKUP(ROW(A2),Calcs!$A$213:$L$222,9,0))</f>
        <v>36142.857142857145</v>
      </c>
      <c r="E10" s="22">
        <f>VLOOKUP(ROW(A2),Calcs!$A$213:$L$222,6,0)</f>
        <v>122</v>
      </c>
      <c r="F10" s="23">
        <f>VLOOKUP(ROW(A2),Calcs!$A$213:$L$222,7,0)</f>
        <v>17.857142857142858</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ht="13.2" customHeight="1" x14ac:dyDescent="0.25">
      <c r="A11" s="12"/>
      <c r="B11" s="26" t="str">
        <f>INDEX(Calcs!$C$213:$C$222,MATCH(ROW(A3),Calcs!$A$213:$A$222,0))</f>
        <v>Kelly</v>
      </c>
      <c r="C11" s="21">
        <f>VLOOKUP(ROW(A3),Calcs!$A$213:$L$222,8,0)</f>
        <v>235600</v>
      </c>
      <c r="D11" s="21">
        <f>(VLOOKUP(ROW(A3),Calcs!$A$213:$L$222,9,0))</f>
        <v>37809.523809523809</v>
      </c>
      <c r="E11" s="22">
        <f>VLOOKUP(ROW(A3),Calcs!$A$213:$L$222,6,0)</f>
        <v>94</v>
      </c>
      <c r="F11" s="23">
        <f>VLOOKUP(ROW(A3),Calcs!$A$213:$L$222,7,0)</f>
        <v>15.238095238095237</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ht="13.2" customHeight="1" x14ac:dyDescent="0.25">
      <c r="A12" s="12"/>
      <c r="B12" s="26" t="str">
        <f>INDEX(Calcs!$C$213:$C$222,MATCH(ROW(A4),Calcs!$A$213:$A$222,0))</f>
        <v>Mich</v>
      </c>
      <c r="C12" s="21">
        <f>VLOOKUP(ROW(A4),Calcs!$A$213:$L$222,8,0)</f>
        <v>166600</v>
      </c>
      <c r="D12" s="21">
        <f>(VLOOKUP(ROW(A4),Calcs!$A$213:$L$222,9,0))</f>
        <v>18511.111111111109</v>
      </c>
      <c r="E12" s="22">
        <f>VLOOKUP(ROW(A4),Calcs!$A$213:$L$222,6,0)</f>
        <v>49</v>
      </c>
      <c r="F12" s="23">
        <f>VLOOKUP(ROW(A4),Calcs!$A$213:$L$222,7,0)</f>
        <v>5.4444444444444446</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3.2" customHeight="1" x14ac:dyDescent="0.25">
      <c r="A13" s="12"/>
      <c r="B13" s="26" t="str">
        <f>INDEX(Calcs!$C$213:$C$222,MATCH(ROW(A5),Calcs!$A$213:$A$222,0))</f>
        <v>John</v>
      </c>
      <c r="C13" s="21">
        <f>VLOOKUP(ROW(A5),Calcs!$A$213:$L$222,8,0)</f>
        <v>159800</v>
      </c>
      <c r="D13" s="21">
        <f>(VLOOKUP(ROW(A5),Calcs!$A$213:$L$222,9,0))</f>
        <v>24771.428571428572</v>
      </c>
      <c r="E13" s="22">
        <f>VLOOKUP(ROW(A5),Calcs!$A$213:$L$222,6,0)</f>
        <v>47</v>
      </c>
      <c r="F13" s="23">
        <f>VLOOKUP(ROW(A5),Calcs!$A$213:$L$222,7,0)</f>
        <v>7.2857142857142856</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ht="13.2" customHeight="1" x14ac:dyDescent="0.25">
      <c r="A14" s="12"/>
      <c r="B14" s="26" t="str">
        <f>INDEX(Calcs!$C$213:$C$222,MATCH(ROW(A6),Calcs!$A$213:$A$222,0))</f>
        <v>Patrick</v>
      </c>
      <c r="C14" s="21">
        <f>VLOOKUP(ROW(A6),Calcs!$A$213:$L$222,8,0)</f>
        <v>148000</v>
      </c>
      <c r="D14" s="21">
        <f>(VLOOKUP(ROW(A6),Calcs!$A$213:$L$222,9,0))</f>
        <v>17555.555555555555</v>
      </c>
      <c r="E14" s="22">
        <f>VLOOKUP(ROW(A6),Calcs!$A$213:$L$222,6,0)</f>
        <v>90</v>
      </c>
      <c r="F14" s="23">
        <f>VLOOKUP(ROW(A6),Calcs!$A$213:$L$222,7,0)</f>
        <v>10.972222222222221</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ht="13.2" customHeight="1" x14ac:dyDescent="0.25">
      <c r="A15" s="12"/>
      <c r="B15" s="26" t="str">
        <f>INDEX(Calcs!$C$213:$C$222,MATCH(ROW(A7),Calcs!$A$213:$A$222,0))</f>
        <v>Una</v>
      </c>
      <c r="C15" s="21">
        <f>VLOOKUP(ROW(A7),Calcs!$A$213:$L$222,8,0)</f>
        <v>146200</v>
      </c>
      <c r="D15" s="21">
        <f>(VLOOKUP(ROW(A7),Calcs!$A$213:$L$222,9,0))</f>
        <v>17283.333333333332</v>
      </c>
      <c r="E15" s="22">
        <f>VLOOKUP(ROW(A7),Calcs!$A$213:$L$222,6,0)</f>
        <v>43</v>
      </c>
      <c r="F15" s="23">
        <f>VLOOKUP(ROW(A7),Calcs!$A$213:$L$222,7,0)</f>
        <v>5.0833333333333339</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ht="13.2" customHeight="1" x14ac:dyDescent="0.25">
      <c r="A16" s="12"/>
      <c r="B16" s="26" t="str">
        <f>INDEX(Calcs!$C$213:$C$222,MATCH(ROW(A8),Calcs!$A$213:$A$222,0))</f>
        <v>Gordon</v>
      </c>
      <c r="C16" s="21">
        <f>VLOOKUP(ROW(A8),Calcs!$A$213:$L$222,8,0)</f>
        <v>129200</v>
      </c>
      <c r="D16" s="21">
        <f>(VLOOKUP(ROW(A8),Calcs!$A$213:$L$222,9,0))</f>
        <v>17060.714285714286</v>
      </c>
      <c r="E16" s="22">
        <f>VLOOKUP(ROW(A8),Calcs!$A$213:$L$222,6,0)</f>
        <v>38</v>
      </c>
      <c r="F16" s="23">
        <f>VLOOKUP(ROW(A8),Calcs!$A$213:$L$222,7,0)</f>
        <v>5.0178571428571423</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ht="13.2" customHeight="1" x14ac:dyDescent="0.25">
      <c r="A17" s="12"/>
      <c r="B17" s="26" t="str">
        <f>INDEX(Calcs!$C$213:$C$222,MATCH(ROW(A9),Calcs!$A$213:$A$222,0))</f>
        <v>Ken</v>
      </c>
      <c r="C17" s="21">
        <f>VLOOKUP(ROW(A9),Calcs!$A$213:$L$222,8,0)</f>
        <v>74800</v>
      </c>
      <c r="D17" s="21">
        <f>(VLOOKUP(ROW(A9),Calcs!$A$213:$L$222,9,0))</f>
        <v>10685.714285714286</v>
      </c>
      <c r="E17" s="22">
        <f>VLOOKUP(ROW(A9),Calcs!$A$213:$L$222,6,0)</f>
        <v>22</v>
      </c>
      <c r="F17" s="23">
        <f>VLOOKUP(ROW(A9),Calcs!$A$213:$L$222,7,0)</f>
        <v>3.1428571428571428</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ht="13.2" customHeight="1" x14ac:dyDescent="0.25">
      <c r="A18" s="12"/>
      <c r="B18" s="26" t="str">
        <f>INDEX(Calcs!$C$213:$C$222,MATCH(ROW(A10),Calcs!$A$213:$A$222,0))</f>
        <v>Noah</v>
      </c>
      <c r="C18" s="21">
        <f>VLOOKUP(ROW(A10),Calcs!$A$213:$L$222,8,0)</f>
        <v>64600</v>
      </c>
      <c r="D18" s="21">
        <f>(VLOOKUP(ROW(A10),Calcs!$A$213:$L$222,9,0))</f>
        <v>10766.666666666666</v>
      </c>
      <c r="E18" s="22">
        <f>VLOOKUP(ROW(A10),Calcs!$A$213:$L$222,6,0)</f>
        <v>19</v>
      </c>
      <c r="F18" s="23">
        <f>VLOOKUP(ROW(A10),Calcs!$A$213:$L$222,7,0)</f>
        <v>3.1666666666666665</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ht="6" customHeight="1" x14ac:dyDescent="0.25">
      <c r="A19" s="12"/>
      <c r="B19" s="13"/>
      <c r="C19" s="13"/>
      <c r="D19" s="13"/>
      <c r="E19" s="13"/>
      <c r="F19" s="13"/>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6" customHeight="1" x14ac:dyDescent="0.25">
      <c r="A20" s="12"/>
      <c r="B20" s="13"/>
      <c r="C20" s="13"/>
      <c r="D20" s="13"/>
      <c r="E20" s="13"/>
      <c r="F20" s="13"/>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25.2" customHeight="1" x14ac:dyDescent="0.25">
      <c r="A21" s="12"/>
      <c r="B21" s="27" t="s">
        <v>49</v>
      </c>
      <c r="C21" s="13"/>
      <c r="D21" s="13"/>
      <c r="E21" s="13"/>
      <c r="F21" s="13"/>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25">
      <c r="A22" s="12"/>
      <c r="B22" s="25" t="s">
        <v>10</v>
      </c>
      <c r="C22" s="19" t="s">
        <v>19</v>
      </c>
      <c r="D22" s="19" t="s">
        <v>26</v>
      </c>
      <c r="E22" s="20" t="s">
        <v>27</v>
      </c>
      <c r="F22" s="20" t="s">
        <v>46</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13.5" customHeight="1" x14ac:dyDescent="0.25">
      <c r="A23" s="12"/>
      <c r="B23" s="26" t="s">
        <v>28</v>
      </c>
      <c r="C23" s="24">
        <f>Calcs!J213</f>
        <v>1060</v>
      </c>
      <c r="D23" s="24">
        <f>Calcs!K213</f>
        <v>219</v>
      </c>
      <c r="E23" s="24">
        <f>Calcs!L213</f>
        <v>158</v>
      </c>
      <c r="F23" s="22">
        <f>E23+D23</f>
        <v>377</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13.5" customHeight="1" x14ac:dyDescent="0.25">
      <c r="A24" s="12"/>
      <c r="B24" s="26" t="s">
        <v>31</v>
      </c>
      <c r="C24" s="24">
        <f>Calcs!J214</f>
        <v>1051</v>
      </c>
      <c r="D24" s="24">
        <f>Calcs!K214</f>
        <v>219</v>
      </c>
      <c r="E24" s="24">
        <f>Calcs!L214</f>
        <v>120</v>
      </c>
      <c r="F24" s="22">
        <f t="shared" ref="F24:F32" si="0">E24+D24</f>
        <v>339</v>
      </c>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13.5" customHeight="1" x14ac:dyDescent="0.25">
      <c r="A25" s="12"/>
      <c r="B25" s="26" t="s">
        <v>32</v>
      </c>
      <c r="C25" s="24">
        <f>Calcs!J215</f>
        <v>356</v>
      </c>
      <c r="D25" s="24">
        <f>Calcs!K215</f>
        <v>66</v>
      </c>
      <c r="E25" s="24">
        <f>Calcs!L215</f>
        <v>54</v>
      </c>
      <c r="F25" s="22">
        <f t="shared" si="0"/>
        <v>120</v>
      </c>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13.5" customHeight="1" x14ac:dyDescent="0.25">
      <c r="A26" s="12"/>
      <c r="B26" s="26" t="s">
        <v>33</v>
      </c>
      <c r="C26" s="24">
        <f>Calcs!J216</f>
        <v>941</v>
      </c>
      <c r="D26" s="24">
        <f>Calcs!K216</f>
        <v>194</v>
      </c>
      <c r="E26" s="24">
        <f>Calcs!L216</f>
        <v>129</v>
      </c>
      <c r="F26" s="22">
        <f t="shared" si="0"/>
        <v>323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13.5" customHeight="1" x14ac:dyDescent="0.25">
      <c r="A27" s="12"/>
      <c r="B27" s="26" t="s">
        <v>34</v>
      </c>
      <c r="C27" s="24">
        <f>Calcs!J217</f>
        <v>659</v>
      </c>
      <c r="D27" s="24">
        <f>Calcs!K217</f>
        <v>123</v>
      </c>
      <c r="E27" s="24">
        <f>Calcs!L217</f>
        <v>92</v>
      </c>
      <c r="F27" s="22">
        <f t="shared" si="0"/>
        <v>215</v>
      </c>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13.5" customHeight="1" x14ac:dyDescent="0.25">
      <c r="A28" s="12"/>
      <c r="B28" s="26" t="s">
        <v>35</v>
      </c>
      <c r="C28" s="24">
        <f>Calcs!J218</f>
        <v>389</v>
      </c>
      <c r="D28" s="24">
        <f>Calcs!K218</f>
        <v>59</v>
      </c>
      <c r="E28" s="24">
        <f>Calcs!L218</f>
        <v>52</v>
      </c>
      <c r="F28" s="22">
        <f t="shared" si="0"/>
        <v>111</v>
      </c>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13.5" customHeight="1" x14ac:dyDescent="0.25">
      <c r="A29" s="12"/>
      <c r="B29" s="26" t="s">
        <v>36</v>
      </c>
      <c r="C29" s="24">
        <f>Calcs!J219</f>
        <v>718</v>
      </c>
      <c r="D29" s="24">
        <f>Calcs!K219</f>
        <v>111</v>
      </c>
      <c r="E29" s="24">
        <f>Calcs!L219</f>
        <v>99</v>
      </c>
      <c r="F29" s="22">
        <f t="shared" si="0"/>
        <v>210</v>
      </c>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ht="13.5" customHeight="1" x14ac:dyDescent="0.25">
      <c r="A30" s="12"/>
      <c r="B30" s="26" t="s">
        <v>37</v>
      </c>
      <c r="C30" s="24">
        <f>Calcs!J220</f>
        <v>741</v>
      </c>
      <c r="D30" s="24">
        <f>Calcs!K220</f>
        <v>118</v>
      </c>
      <c r="E30" s="24">
        <f>Calcs!L220</f>
        <v>88</v>
      </c>
      <c r="F30" s="22">
        <f t="shared" si="0"/>
        <v>206</v>
      </c>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ht="13.5" customHeight="1" x14ac:dyDescent="0.25">
      <c r="A31" s="12"/>
      <c r="B31" s="26" t="s">
        <v>38</v>
      </c>
      <c r="C31" s="24">
        <f>Calcs!J221</f>
        <v>660</v>
      </c>
      <c r="D31" s="24">
        <f>Calcs!K221</f>
        <v>117</v>
      </c>
      <c r="E31" s="24">
        <f>Calcs!L221</f>
        <v>89</v>
      </c>
      <c r="F31" s="22">
        <f t="shared" si="0"/>
        <v>206</v>
      </c>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ht="13.5" customHeight="1" x14ac:dyDescent="0.25">
      <c r="A32" s="12"/>
      <c r="B32" s="26" t="s">
        <v>39</v>
      </c>
      <c r="C32" s="24">
        <f>Calcs!J222</f>
        <v>646</v>
      </c>
      <c r="D32" s="24">
        <f>Calcs!K222</f>
        <v>165</v>
      </c>
      <c r="E32" s="24">
        <f>Calcs!L222</f>
        <v>71</v>
      </c>
      <c r="F32" s="22">
        <f t="shared" si="0"/>
        <v>236</v>
      </c>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x14ac:dyDescent="0.25">
      <c r="A33" s="12"/>
      <c r="B33" s="13"/>
      <c r="C33" s="13"/>
      <c r="D33" s="13"/>
      <c r="E33" s="13"/>
      <c r="F33" s="13"/>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ht="10.199999999999999" customHeight="1" x14ac:dyDescent="0.25">
      <c r="A34" s="12"/>
      <c r="B34" s="13"/>
      <c r="C34" s="13"/>
      <c r="D34" s="13"/>
      <c r="E34" s="13"/>
      <c r="F34" s="13"/>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x14ac:dyDescent="0.25">
      <c r="A35" s="12"/>
      <c r="B35" s="13"/>
      <c r="C35" s="13"/>
      <c r="D35" s="13"/>
      <c r="E35" s="13"/>
      <c r="F35" s="13"/>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25">
      <c r="A36" s="12"/>
      <c r="B36" s="13"/>
      <c r="C36" s="13"/>
      <c r="D36" s="13"/>
      <c r="E36" s="13"/>
      <c r="F36" s="13"/>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x14ac:dyDescent="0.25">
      <c r="A37" s="12"/>
      <c r="B37" s="13"/>
      <c r="C37" s="13"/>
      <c r="D37" s="13"/>
      <c r="E37" s="13"/>
      <c r="F37" s="13"/>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x14ac:dyDescent="0.25">
      <c r="A38" s="12"/>
      <c r="B38" s="13"/>
      <c r="C38" s="13"/>
      <c r="D38" s="13"/>
      <c r="E38" s="13"/>
      <c r="F38" s="13"/>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x14ac:dyDescent="0.25">
      <c r="A39" s="12"/>
      <c r="B39" s="13"/>
      <c r="C39" s="13"/>
      <c r="D39" s="13"/>
      <c r="E39" s="13"/>
      <c r="F39" s="13"/>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25">
      <c r="A40" s="12"/>
      <c r="B40" s="13"/>
      <c r="C40" s="13"/>
      <c r="D40" s="13"/>
      <c r="E40" s="13"/>
      <c r="F40" s="13"/>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x14ac:dyDescent="0.25">
      <c r="A41" s="12"/>
      <c r="B41" s="13"/>
      <c r="C41" s="13"/>
      <c r="D41" s="13"/>
      <c r="E41" s="13"/>
      <c r="F41" s="13"/>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25">
      <c r="A42" s="12"/>
      <c r="B42" s="13"/>
      <c r="C42" s="13"/>
      <c r="D42" s="13"/>
      <c r="E42" s="13"/>
      <c r="F42" s="13"/>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x14ac:dyDescent="0.25">
      <c r="A43" s="12"/>
      <c r="B43" s="13"/>
      <c r="C43" s="13"/>
      <c r="D43" s="13"/>
      <c r="E43" s="13"/>
      <c r="F43" s="13"/>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25">
      <c r="A44" s="12"/>
      <c r="B44" s="13"/>
      <c r="C44" s="13"/>
      <c r="D44" s="13"/>
      <c r="E44" s="13"/>
      <c r="F44" s="13"/>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x14ac:dyDescent="0.25">
      <c r="A45" s="12"/>
      <c r="B45" s="13"/>
      <c r="C45" s="13"/>
      <c r="D45" s="13"/>
      <c r="E45" s="13"/>
      <c r="F45" s="13"/>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x14ac:dyDescent="0.25">
      <c r="A46" s="12"/>
      <c r="B46" s="13"/>
      <c r="C46" s="13"/>
      <c r="D46" s="13"/>
      <c r="E46" s="13"/>
      <c r="F46" s="13"/>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x14ac:dyDescent="0.25">
      <c r="A47" s="12"/>
      <c r="B47" s="13"/>
      <c r="C47" s="13"/>
      <c r="D47" s="13"/>
      <c r="E47" s="13"/>
      <c r="F47" s="13"/>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25">
      <c r="A48" s="12"/>
      <c r="B48" s="13"/>
      <c r="C48" s="13"/>
      <c r="D48" s="13"/>
      <c r="E48" s="13"/>
      <c r="F48" s="13"/>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x14ac:dyDescent="0.25">
      <c r="A49" s="12"/>
      <c r="B49" s="13"/>
      <c r="C49" s="13"/>
      <c r="D49" s="13"/>
      <c r="E49" s="13"/>
      <c r="F49" s="13"/>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25">
      <c r="A50" s="12"/>
      <c r="B50" s="13"/>
      <c r="C50" s="13"/>
      <c r="D50" s="13"/>
      <c r="E50" s="13"/>
      <c r="F50" s="13"/>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x14ac:dyDescent="0.25">
      <c r="A51" s="12"/>
      <c r="B51" s="13"/>
      <c r="C51" s="13"/>
      <c r="D51" s="13"/>
      <c r="E51" s="13"/>
      <c r="F51" s="13"/>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x14ac:dyDescent="0.25">
      <c r="A52" s="12"/>
      <c r="B52" s="13"/>
      <c r="C52" s="13"/>
      <c r="D52" s="13"/>
      <c r="E52" s="13"/>
      <c r="F52" s="13"/>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x14ac:dyDescent="0.25">
      <c r="A53" s="12"/>
      <c r="B53" s="13"/>
      <c r="C53" s="13"/>
      <c r="D53" s="13"/>
      <c r="E53" s="13"/>
      <c r="F53" s="13"/>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x14ac:dyDescent="0.25">
      <c r="A54" s="12"/>
      <c r="B54" s="13"/>
      <c r="C54" s="13"/>
      <c r="D54" s="13"/>
      <c r="E54" s="13"/>
      <c r="F54" s="13"/>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x14ac:dyDescent="0.25">
      <c r="A55" s="12"/>
      <c r="B55" s="13"/>
      <c r="C55" s="13"/>
      <c r="D55" s="13"/>
      <c r="E55" s="13"/>
      <c r="F55" s="13"/>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25">
      <c r="A56" s="12"/>
      <c r="B56" s="13"/>
      <c r="C56" s="13"/>
      <c r="D56" s="13"/>
      <c r="E56" s="13"/>
      <c r="F56" s="13"/>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x14ac:dyDescent="0.25">
      <c r="A57" s="12"/>
      <c r="B57" s="13"/>
      <c r="C57" s="13"/>
      <c r="D57" s="13"/>
      <c r="E57" s="13"/>
      <c r="F57" s="13"/>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25">
      <c r="A58" s="12"/>
      <c r="B58" s="13"/>
      <c r="C58" s="13"/>
      <c r="D58" s="13"/>
      <c r="E58" s="13"/>
      <c r="F58" s="13"/>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x14ac:dyDescent="0.25">
      <c r="A59" s="12"/>
      <c r="B59" s="13"/>
      <c r="C59" s="13"/>
      <c r="D59" s="13"/>
      <c r="E59" s="13"/>
      <c r="F59" s="13"/>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x14ac:dyDescent="0.25">
      <c r="A60" s="12"/>
      <c r="B60" s="13"/>
      <c r="C60" s="13"/>
      <c r="D60" s="13"/>
      <c r="E60" s="13"/>
      <c r="F60" s="13"/>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x14ac:dyDescent="0.25">
      <c r="A61" s="12"/>
      <c r="B61" s="13"/>
      <c r="C61" s="13"/>
      <c r="D61" s="13"/>
      <c r="E61" s="13"/>
      <c r="F61" s="13"/>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x14ac:dyDescent="0.25">
      <c r="A62" s="12"/>
      <c r="B62" s="13"/>
      <c r="C62" s="13"/>
      <c r="D62" s="13"/>
      <c r="E62" s="13"/>
      <c r="F62" s="13"/>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x14ac:dyDescent="0.25">
      <c r="A63" s="12"/>
      <c r="B63" s="13"/>
      <c r="C63" s="13"/>
      <c r="D63" s="13"/>
      <c r="E63" s="13"/>
      <c r="F63" s="13"/>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x14ac:dyDescent="0.25">
      <c r="A64" s="12"/>
      <c r="B64" s="13"/>
      <c r="C64" s="13"/>
      <c r="D64" s="13"/>
      <c r="E64" s="13"/>
      <c r="F64" s="13"/>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x14ac:dyDescent="0.25">
      <c r="A65" s="12"/>
      <c r="B65" s="13"/>
      <c r="C65" s="13"/>
      <c r="D65" s="13"/>
      <c r="E65" s="13"/>
      <c r="F65" s="13"/>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x14ac:dyDescent="0.25">
      <c r="A66" s="12"/>
      <c r="B66" s="13"/>
      <c r="C66" s="13"/>
      <c r="D66" s="13"/>
      <c r="E66" s="13"/>
      <c r="F66" s="13"/>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x14ac:dyDescent="0.25">
      <c r="A67" s="12"/>
      <c r="B67" s="13"/>
      <c r="C67" s="13"/>
      <c r="D67" s="13"/>
      <c r="E67" s="13"/>
      <c r="F67" s="13"/>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x14ac:dyDescent="0.25">
      <c r="A68" s="12"/>
      <c r="B68" s="13"/>
      <c r="C68" s="13"/>
      <c r="D68" s="13"/>
      <c r="E68" s="13"/>
      <c r="F68" s="13"/>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x14ac:dyDescent="0.25">
      <c r="A69" s="12"/>
      <c r="B69" s="13"/>
      <c r="C69" s="13"/>
      <c r="D69" s="13"/>
      <c r="E69" s="13"/>
      <c r="F69" s="13"/>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x14ac:dyDescent="0.25">
      <c r="A70" s="12"/>
      <c r="B70" s="13"/>
      <c r="C70" s="13"/>
      <c r="D70" s="13"/>
      <c r="E70" s="13"/>
      <c r="F70" s="13"/>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x14ac:dyDescent="0.25">
      <c r="A71" s="12"/>
      <c r="B71" s="13"/>
      <c r="C71" s="13"/>
      <c r="D71" s="13"/>
      <c r="E71" s="13"/>
      <c r="F71" s="13"/>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x14ac:dyDescent="0.25">
      <c r="A72" s="12"/>
      <c r="B72" s="13"/>
      <c r="C72" s="13"/>
      <c r="D72" s="13"/>
      <c r="E72" s="13"/>
      <c r="F72" s="13"/>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x14ac:dyDescent="0.25">
      <c r="A73" s="12"/>
      <c r="B73" s="13"/>
      <c r="C73" s="13"/>
      <c r="D73" s="13"/>
      <c r="E73" s="13"/>
      <c r="F73" s="13"/>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x14ac:dyDescent="0.25">
      <c r="A74" s="12"/>
      <c r="B74" s="13"/>
      <c r="C74" s="13"/>
      <c r="D74" s="13"/>
      <c r="E74" s="13"/>
      <c r="F74" s="13"/>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x14ac:dyDescent="0.25">
      <c r="A75" s="12"/>
      <c r="B75" s="13"/>
      <c r="C75" s="13"/>
      <c r="D75" s="13"/>
      <c r="E75" s="13"/>
      <c r="F75" s="13"/>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x14ac:dyDescent="0.25">
      <c r="A76" s="12"/>
      <c r="B76" s="13"/>
      <c r="C76" s="13"/>
      <c r="D76" s="13"/>
      <c r="E76" s="13"/>
      <c r="F76" s="13"/>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x14ac:dyDescent="0.25">
      <c r="A77" s="12"/>
      <c r="B77" s="13"/>
      <c r="C77" s="13"/>
      <c r="D77" s="13"/>
      <c r="E77" s="13"/>
      <c r="F77" s="13"/>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x14ac:dyDescent="0.25">
      <c r="A78" s="12"/>
      <c r="B78" s="13"/>
      <c r="C78" s="13"/>
      <c r="D78" s="13"/>
      <c r="E78" s="13"/>
      <c r="F78" s="13"/>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x14ac:dyDescent="0.25">
      <c r="A79" s="12"/>
      <c r="B79" s="13"/>
      <c r="C79" s="13"/>
      <c r="D79" s="13"/>
      <c r="E79" s="13"/>
      <c r="F79" s="13"/>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x14ac:dyDescent="0.25">
      <c r="A80" s="12"/>
      <c r="B80" s="13"/>
      <c r="C80" s="13"/>
      <c r="D80" s="13"/>
      <c r="E80" s="13"/>
      <c r="F80" s="13"/>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x14ac:dyDescent="0.25">
      <c r="A81" s="12"/>
      <c r="B81" s="13"/>
      <c r="C81" s="13"/>
      <c r="D81" s="13"/>
      <c r="E81" s="13"/>
      <c r="F81" s="13"/>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x14ac:dyDescent="0.25">
      <c r="A82" s="12"/>
      <c r="B82" s="13"/>
      <c r="C82" s="13"/>
      <c r="D82" s="13"/>
      <c r="E82" s="13"/>
      <c r="F82" s="13"/>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x14ac:dyDescent="0.25">
      <c r="A83" s="12"/>
      <c r="B83" s="13"/>
      <c r="C83" s="13"/>
      <c r="D83" s="13"/>
      <c r="E83" s="13"/>
      <c r="F83" s="13"/>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x14ac:dyDescent="0.25">
      <c r="A84" s="12"/>
      <c r="B84" s="13"/>
      <c r="C84" s="13"/>
      <c r="D84" s="13"/>
      <c r="E84" s="13"/>
      <c r="F84" s="13"/>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x14ac:dyDescent="0.25">
      <c r="A85" s="12"/>
      <c r="B85" s="13"/>
      <c r="C85" s="13"/>
      <c r="D85" s="13"/>
      <c r="E85" s="13"/>
      <c r="F85" s="13"/>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x14ac:dyDescent="0.25">
      <c r="A86" s="12"/>
      <c r="B86" s="13"/>
      <c r="C86" s="13"/>
      <c r="D86" s="13"/>
      <c r="E86" s="13"/>
      <c r="F86" s="13"/>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x14ac:dyDescent="0.25">
      <c r="A87" s="12"/>
      <c r="B87" s="13"/>
      <c r="C87" s="13"/>
      <c r="D87" s="13"/>
      <c r="E87" s="13"/>
      <c r="F87" s="13"/>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x14ac:dyDescent="0.25">
      <c r="A88" s="12"/>
      <c r="B88" s="13"/>
      <c r="C88" s="13"/>
      <c r="D88" s="13"/>
      <c r="E88" s="13"/>
      <c r="F88" s="13"/>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x14ac:dyDescent="0.25">
      <c r="A89" s="12"/>
      <c r="B89" s="13"/>
      <c r="C89" s="13"/>
      <c r="D89" s="13"/>
      <c r="E89" s="13"/>
      <c r="F89" s="13"/>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x14ac:dyDescent="0.25">
      <c r="A90" s="12"/>
      <c r="B90" s="13"/>
      <c r="C90" s="13"/>
      <c r="D90" s="13"/>
      <c r="E90" s="13"/>
      <c r="F90" s="13"/>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1804-370F-4250-AEF7-FAFDC0693A70}">
  <dimension ref="B6"/>
  <sheetViews>
    <sheetView workbookViewId="0">
      <selection activeCell="B6" sqref="B6"/>
    </sheetView>
  </sheetViews>
  <sheetFormatPr defaultRowHeight="14.4" x14ac:dyDescent="0.3"/>
  <cols>
    <col min="2" max="2" width="31.88671875" customWidth="1"/>
  </cols>
  <sheetData>
    <row r="6" spans="2:2" x14ac:dyDescent="0.3">
      <c r="B6" s="53" t="s">
        <v>51</v>
      </c>
    </row>
  </sheetData>
  <hyperlinks>
    <hyperlink ref="B6" r:id="rId1" xr:uid="{96A6295B-F10B-4CBA-A43A-C886936B847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vt:lpstr>
      <vt:lpstr>Data</vt:lpstr>
      <vt:lpstr>Calcs</vt:lpstr>
      <vt:lpstr>DASHBOARD</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Dell</cp:lastModifiedBy>
  <cp:lastPrinted>2022-11-05T11:41:18Z</cp:lastPrinted>
  <dcterms:created xsi:type="dcterms:W3CDTF">2022-11-05T09:07:16Z</dcterms:created>
  <dcterms:modified xsi:type="dcterms:W3CDTF">2024-05-12T18:00:50Z</dcterms:modified>
</cp:coreProperties>
</file>